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KASI Profession\Downloads\DCF- K\"/>
    </mc:Choice>
  </mc:AlternateContent>
  <xr:revisionPtr revIDLastSave="0" documentId="13_ncr:1_{BAEA643F-0F6D-4C0F-98F0-30BE302B9B38}" xr6:coauthVersionLast="47" xr6:coauthVersionMax="47" xr10:uidLastSave="{00000000-0000-0000-0000-000000000000}"/>
  <bookViews>
    <workbookView xWindow="-108" yWindow="-108" windowWidth="23256" windowHeight="12456" xr2:uid="{00000000-000D-0000-FFFF-FFFF00000000}"/>
  </bookViews>
  <sheets>
    <sheet name="INTRO" sheetId="14" r:id="rId1"/>
    <sheet name="QUES" sheetId="15" r:id="rId2"/>
    <sheet name="Income Statement" sheetId="1" r:id="rId3"/>
    <sheet name="Balance Sheet" sheetId="2" r:id="rId4"/>
    <sheet name="Cash Flow Statement" sheetId="3" r:id="rId5"/>
    <sheet name="Fixed Assets" sheetId="4" r:id="rId6"/>
    <sheet name="Free Cash Flow" sheetId="5" r:id="rId7"/>
    <sheet name="WACC" sheetId="6" r:id="rId8"/>
    <sheet name="DCF" sheetId="7" r:id="rId9"/>
    <sheet name="Questions" sheetId="8" r:id="rId10"/>
    <sheet name="Q1-ans" sheetId="16" r:id="rId11"/>
    <sheet name="Q2-ans" sheetId="17" r:id="rId12"/>
    <sheet name="Q3-ans" sheetId="10" r:id="rId13"/>
    <sheet name="Q4-ans" sheetId="12" r:id="rId14"/>
    <sheet name="Q5-ans" sheetId="13" r:id="rId15"/>
    <sheet name="Q6-ans" sheetId="18" r:id="rId16"/>
  </sheets>
  <calcPr calcId="191029"/>
</workbook>
</file>

<file path=xl/calcChain.xml><?xml version="1.0" encoding="utf-8"?>
<calcChain xmlns="http://schemas.openxmlformats.org/spreadsheetml/2006/main">
  <c r="F8" i="12" l="1"/>
  <c r="G8" i="12"/>
  <c r="H8" i="12"/>
  <c r="I8" i="12"/>
  <c r="J8" i="12"/>
  <c r="F7" i="12"/>
  <c r="G7" i="12"/>
  <c r="H7" i="12"/>
  <c r="I7" i="12"/>
  <c r="J7" i="12"/>
  <c r="M3" i="12"/>
  <c r="N3" i="12"/>
  <c r="O3" i="12"/>
  <c r="I19" i="12"/>
  <c r="G5" i="12"/>
  <c r="H5" i="12"/>
  <c r="I5" i="12"/>
  <c r="J5" i="12"/>
  <c r="F5" i="12"/>
  <c r="G4" i="12"/>
  <c r="H4" i="12"/>
  <c r="I4" i="12"/>
  <c r="J4" i="12"/>
  <c r="F4" i="12"/>
  <c r="G11" i="4"/>
  <c r="D6" i="13"/>
  <c r="E6" i="13"/>
  <c r="C6" i="13"/>
  <c r="D5" i="13"/>
  <c r="E5" i="13"/>
  <c r="C5" i="13"/>
  <c r="E7" i="12"/>
  <c r="D7" i="12"/>
  <c r="E8" i="12"/>
  <c r="D8" i="12"/>
  <c r="E6" i="12"/>
  <c r="D6" i="12"/>
  <c r="C6" i="12"/>
  <c r="S7" i="10"/>
  <c r="T7" i="10"/>
  <c r="U7" i="10"/>
  <c r="R7" i="10"/>
  <c r="C17" i="7"/>
  <c r="C18" i="7"/>
  <c r="C16" i="7"/>
  <c r="I17" i="5"/>
  <c r="F18" i="5"/>
  <c r="F17" i="5" s="1"/>
  <c r="G18" i="5"/>
  <c r="H18" i="5"/>
  <c r="I18" i="5"/>
  <c r="J18" i="5"/>
  <c r="J17" i="5" s="1"/>
  <c r="E18" i="5"/>
  <c r="C12" i="6"/>
  <c r="C11" i="6"/>
  <c r="C10" i="6"/>
  <c r="C4" i="4"/>
  <c r="J22" i="5"/>
  <c r="I22" i="5"/>
  <c r="H22" i="5"/>
  <c r="G22" i="5"/>
  <c r="F22" i="5"/>
  <c r="E22" i="5"/>
  <c r="D22" i="5"/>
  <c r="C22" i="5"/>
  <c r="B22" i="5"/>
  <c r="D18" i="5"/>
  <c r="C18" i="5"/>
  <c r="D17" i="5" s="1"/>
  <c r="D15" i="5"/>
  <c r="E13" i="5"/>
  <c r="D13" i="5"/>
  <c r="C13" i="5"/>
  <c r="E11" i="5"/>
  <c r="E15" i="5" s="1"/>
  <c r="D11" i="5"/>
  <c r="C11" i="5"/>
  <c r="C15" i="5" s="1"/>
  <c r="E8" i="5"/>
  <c r="E26" i="5" s="1"/>
  <c r="D8" i="5"/>
  <c r="D9" i="5" s="1"/>
  <c r="C8" i="5"/>
  <c r="E5" i="5"/>
  <c r="E25" i="5" s="1"/>
  <c r="D5" i="5"/>
  <c r="C5" i="5"/>
  <c r="E4" i="5"/>
  <c r="E23" i="5" s="1"/>
  <c r="D4" i="5"/>
  <c r="C4" i="5"/>
  <c r="C6" i="5" s="1"/>
  <c r="G12" i="4"/>
  <c r="H12" i="4" s="1"/>
  <c r="I12" i="4" s="1"/>
  <c r="J12" i="4" s="1"/>
  <c r="E7" i="4"/>
  <c r="F4" i="4" s="1"/>
  <c r="F6" i="4" s="1"/>
  <c r="F16" i="5" s="1"/>
  <c r="D7" i="4"/>
  <c r="C7" i="4"/>
  <c r="C6" i="4" s="1"/>
  <c r="D5" i="4"/>
  <c r="C5" i="4"/>
  <c r="E4" i="4"/>
  <c r="D4" i="4"/>
  <c r="G9" i="12" l="1"/>
  <c r="F9" i="12"/>
  <c r="D6" i="5"/>
  <c r="C26" i="5"/>
  <c r="C13" i="6"/>
  <c r="C12" i="7" s="1"/>
  <c r="E17" i="5"/>
  <c r="G17" i="5"/>
  <c r="D23" i="5"/>
  <c r="C11" i="4"/>
  <c r="E6" i="5"/>
  <c r="H17" i="5"/>
  <c r="D11" i="4"/>
  <c r="C25" i="5"/>
  <c r="F4" i="5"/>
  <c r="D9" i="12"/>
  <c r="E9" i="12"/>
  <c r="D6" i="4"/>
  <c r="D12" i="4" s="1"/>
  <c r="C12" i="4"/>
  <c r="C16" i="5"/>
  <c r="D10" i="5"/>
  <c r="D12" i="5" s="1"/>
  <c r="D25" i="5"/>
  <c r="D26" i="5"/>
  <c r="E5" i="4"/>
  <c r="E11" i="4" s="1"/>
  <c r="C9" i="5"/>
  <c r="C17" i="5"/>
  <c r="E9" i="5"/>
  <c r="H9" i="12" l="1"/>
  <c r="F25" i="5"/>
  <c r="G25" i="5" s="1"/>
  <c r="H25" i="5" s="1"/>
  <c r="I25" i="5" s="1"/>
  <c r="J25" i="5" s="1"/>
  <c r="D16" i="5"/>
  <c r="E10" i="5"/>
  <c r="E12" i="5" s="1"/>
  <c r="E14" i="5" s="1"/>
  <c r="F11" i="4"/>
  <c r="F5" i="4" s="1"/>
  <c r="F11" i="5" s="1"/>
  <c r="F15" i="5" s="1"/>
  <c r="F26" i="5"/>
  <c r="G26" i="5" s="1"/>
  <c r="H26" i="5" s="1"/>
  <c r="I26" i="5" s="1"/>
  <c r="J26" i="5" s="1"/>
  <c r="F5" i="5"/>
  <c r="F6" i="5" s="1"/>
  <c r="G4" i="5"/>
  <c r="H11" i="4"/>
  <c r="I11" i="4" s="1"/>
  <c r="J11" i="4" s="1"/>
  <c r="E27" i="5"/>
  <c r="D27" i="5"/>
  <c r="D14" i="5"/>
  <c r="D19" i="5" s="1"/>
  <c r="E4" i="7" s="1"/>
  <c r="E6" i="4"/>
  <c r="E16" i="5" s="1"/>
  <c r="C10" i="5"/>
  <c r="C12" i="5" s="1"/>
  <c r="J9" i="12" l="1"/>
  <c r="I9" i="12"/>
  <c r="F8" i="5"/>
  <c r="F9" i="5" s="1"/>
  <c r="F10" i="5" s="1"/>
  <c r="F12" i="5" s="1"/>
  <c r="G5" i="5"/>
  <c r="G6" i="5" s="1"/>
  <c r="G8" i="5"/>
  <c r="G9" i="5" s="1"/>
  <c r="H4" i="5"/>
  <c r="F7" i="4"/>
  <c r="G4" i="4" s="1"/>
  <c r="E12" i="4"/>
  <c r="C14" i="5"/>
  <c r="C19" i="5" s="1"/>
  <c r="D4" i="7" s="1"/>
  <c r="C27" i="5"/>
  <c r="E19" i="5"/>
  <c r="F4" i="7" s="1"/>
  <c r="G10" i="5" l="1"/>
  <c r="H5" i="5"/>
  <c r="H6" i="5" s="1"/>
  <c r="H8" i="5"/>
  <c r="H9" i="5" s="1"/>
  <c r="I4" i="5"/>
  <c r="F13" i="5"/>
  <c r="F14" i="5" s="1"/>
  <c r="F19" i="5" s="1"/>
  <c r="G4" i="7" s="1"/>
  <c r="G7" i="7" s="1"/>
  <c r="G6" i="4"/>
  <c r="G5" i="4"/>
  <c r="G11" i="5" s="1"/>
  <c r="G7" i="4" l="1"/>
  <c r="H4" i="4" s="1"/>
  <c r="H5" i="4" s="1"/>
  <c r="H11" i="5" s="1"/>
  <c r="G16" i="5"/>
  <c r="I5" i="5"/>
  <c r="I6" i="5"/>
  <c r="I8" i="5"/>
  <c r="I9" i="5" s="1"/>
  <c r="J4" i="5"/>
  <c r="H10" i="5"/>
  <c r="G12" i="5"/>
  <c r="G15" i="5"/>
  <c r="H6" i="4" l="1"/>
  <c r="H16" i="5" s="1"/>
  <c r="J8" i="5"/>
  <c r="J9" i="5" s="1"/>
  <c r="J5" i="5"/>
  <c r="J6" i="5" s="1"/>
  <c r="J10" i="5" s="1"/>
  <c r="I10" i="5"/>
  <c r="G13" i="5"/>
  <c r="G14" i="5" s="1"/>
  <c r="G19" i="5" s="1"/>
  <c r="H4" i="7" s="1"/>
  <c r="H7" i="7" s="1"/>
  <c r="H12" i="5"/>
  <c r="H15" i="5"/>
  <c r="H7" i="4" l="1"/>
  <c r="I4" i="4" s="1"/>
  <c r="I5" i="4" s="1"/>
  <c r="I11" i="5" s="1"/>
  <c r="I12" i="5" s="1"/>
  <c r="H13" i="5"/>
  <c r="H14" i="5" s="1"/>
  <c r="H19" i="5" s="1"/>
  <c r="I4" i="7" s="1"/>
  <c r="I7" i="7" s="1"/>
  <c r="I15" i="5" l="1"/>
  <c r="I6" i="4"/>
  <c r="I7" i="4"/>
  <c r="J4" i="4" s="1"/>
  <c r="I16" i="5"/>
  <c r="I13" i="5"/>
  <c r="I14" i="5" s="1"/>
  <c r="I19" i="5" l="1"/>
  <c r="J4" i="7" s="1"/>
  <c r="J7" i="7" s="1"/>
  <c r="J6" i="4"/>
  <c r="J16" i="5" s="1"/>
  <c r="J5" i="4"/>
  <c r="J11" i="5" l="1"/>
  <c r="J7" i="4"/>
  <c r="J15" i="5" l="1"/>
  <c r="J12" i="5"/>
  <c r="J13" i="5" s="1"/>
  <c r="J14" i="5" s="1"/>
  <c r="J19" i="5" s="1"/>
  <c r="K4" i="7" s="1"/>
  <c r="C13" i="7" l="1"/>
  <c r="C14" i="7" s="1"/>
  <c r="K7" i="7"/>
  <c r="C10" i="7" s="1"/>
  <c r="C15" i="7" l="1"/>
  <c r="C19"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5" authorId="0" shapeId="0" xr:uid="{00000000-0006-0000-0500-000001000000}">
      <text>
        <r>
          <rPr>
            <sz val="11"/>
            <color theme="1"/>
            <rFont val="Calibri"/>
            <scheme val="minor"/>
          </rPr>
          <t xml:space="preserve">
US Corporate Tax Rate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1" authorId="0" shapeId="0" xr:uid="{00000000-0006-0000-0600-000001000000}">
      <text>
        <r>
          <rPr>
            <sz val="11"/>
            <color theme="1"/>
            <rFont val="Calibri"/>
            <scheme val="minor"/>
          </rPr>
          <t xml:space="preserve">
Industry Growth Rate</t>
        </r>
      </text>
    </comment>
  </commentList>
</comments>
</file>

<file path=xl/sharedStrings.xml><?xml version="1.0" encoding="utf-8"?>
<sst xmlns="http://schemas.openxmlformats.org/spreadsheetml/2006/main" count="246" uniqueCount="213">
  <si>
    <t>Consolidated Statements Of Income - USD ($) shares in Thousands, $ in Millions</t>
  </si>
  <si>
    <t>Sep. 01, 2019</t>
  </si>
  <si>
    <t>Aug. 30, 2020</t>
  </si>
  <si>
    <t>Aug. 29, 2021</t>
  </si>
  <si>
    <t>REVENUE</t>
  </si>
  <si>
    <t>Total revenue</t>
  </si>
  <si>
    <t>OPERATING EXPENSES</t>
  </si>
  <si>
    <t>Merchandise costs</t>
  </si>
  <si>
    <t>Selling, general and administrative</t>
  </si>
  <si>
    <t>Depreciation &amp; Amortization</t>
  </si>
  <si>
    <t>Preopening expenses</t>
  </si>
  <si>
    <t>Operating Income</t>
  </si>
  <si>
    <t>OTHER INCOME (EXPENSE)</t>
  </si>
  <si>
    <t>Interest expense</t>
  </si>
  <si>
    <t>Interest income and other, net</t>
  </si>
  <si>
    <t>INCOME BEFORE INCOME TAXES</t>
  </si>
  <si>
    <t>Income Tax Expense (Benefit)</t>
  </si>
  <si>
    <t>Net Income</t>
  </si>
  <si>
    <t>Diluted (shares)</t>
  </si>
  <si>
    <t>Merchandise Sales Revenue</t>
  </si>
  <si>
    <t>Membership Fee Revenue</t>
  </si>
  <si>
    <t>Consolidated Balance Sheets - USD ($) $ in Millions</t>
  </si>
  <si>
    <t>Sep. 02, 2018</t>
  </si>
  <si>
    <t>CURRENT ASSETS</t>
  </si>
  <si>
    <t>Cash and cash equivalents</t>
  </si>
  <si>
    <t>Short-term investments</t>
  </si>
  <si>
    <t>Receivables, net</t>
  </si>
  <si>
    <t>Merchandise inventories</t>
  </si>
  <si>
    <t>Other current assets</t>
  </si>
  <si>
    <t>Total current assets</t>
  </si>
  <si>
    <t>OTHER ASSETS</t>
  </si>
  <si>
    <t>Property and Equipment, net</t>
  </si>
  <si>
    <t>Operating lease right-of-use assets</t>
  </si>
  <si>
    <t>Other long-term assets</t>
  </si>
  <si>
    <t>TOTAL ASSETS</t>
  </si>
  <si>
    <t>CURRENT LIABILITIES</t>
  </si>
  <si>
    <t>Accounts payable</t>
  </si>
  <si>
    <t>Accrued salaries and benefits</t>
  </si>
  <si>
    <t>Accrued member rewards</t>
  </si>
  <si>
    <t>Deferred membership fees</t>
  </si>
  <si>
    <t>Current portion of long-term debt</t>
  </si>
  <si>
    <t>Other current liabilities</t>
  </si>
  <si>
    <t>Total current liabilities</t>
  </si>
  <si>
    <t>OTHER LIABILITIES</t>
  </si>
  <si>
    <t>Long-term debt, excluding current portion</t>
  </si>
  <si>
    <t>Long-term operating lease liabilities</t>
  </si>
  <si>
    <t>Other long-term liabilities</t>
  </si>
  <si>
    <t>Total liabilities</t>
  </si>
  <si>
    <t>EQUITY</t>
  </si>
  <si>
    <t>Preferred stock $.01 par value; 100,000,000 shares authorized; no shares issued and outstanding</t>
  </si>
  <si>
    <t>Common Stock $.01 par value; 100,000,000 shares authorized; 441,825,000 and 441,255,000 shares issued and outstanding</t>
  </si>
  <si>
    <t>Additional paid-in capital</t>
  </si>
  <si>
    <t>Accumulated other comprehensive loss</t>
  </si>
  <si>
    <t>Retained earnings</t>
  </si>
  <si>
    <t>Total Costco stockholders' equity</t>
  </si>
  <si>
    <t>Noncontrolling interests</t>
  </si>
  <si>
    <t>Total equity</t>
  </si>
  <si>
    <t>TOTAL LIABILITIES AND EQUITY</t>
  </si>
  <si>
    <t>Consolidated Statements Of Cash Flows - USD ($) $ in Millions</t>
  </si>
  <si>
    <t>CASH FLOWS FROM OPERATING ACTIVITIES</t>
  </si>
  <si>
    <t>Net income including noncontrolling interests</t>
  </si>
  <si>
    <t>Adjustments to reconcile net income including noncontrolling interests to net cash provided by operating activities:</t>
  </si>
  <si>
    <t>Depreciation and amortization</t>
  </si>
  <si>
    <t>Non-cash lease expense</t>
  </si>
  <si>
    <t>Stock-based compensation</t>
  </si>
  <si>
    <t>Other non-cash operating activities, net</t>
  </si>
  <si>
    <t>Deferred income taxes</t>
  </si>
  <si>
    <t>Changes in operating assets and liabilities:</t>
  </si>
  <si>
    <t>Other operating assets and liabilities, net</t>
  </si>
  <si>
    <t>Net Cash Provided by (Used in) Operating Activities</t>
  </si>
  <si>
    <t>CASH FLOWS FROM INVESTING ACTIVITIES</t>
  </si>
  <si>
    <t>Purchases of short-term investments</t>
  </si>
  <si>
    <t>Maturities and sales of short-term investments</t>
  </si>
  <si>
    <t>Additions to property and equipment</t>
  </si>
  <si>
    <t>Acquisitions</t>
  </si>
  <si>
    <t>Other investing activities, net</t>
  </si>
  <si>
    <t>Net Cash Provided by (Used in) Investing Activities</t>
  </si>
  <si>
    <t>CASH FLOWS FROM FINANCING ACTIVITIES</t>
  </si>
  <si>
    <t>Change in bank payments outstanding</t>
  </si>
  <si>
    <t>Proceeds from short-term borrowings</t>
  </si>
  <si>
    <t>Proceeds from issuance of long-term debt</t>
  </si>
  <si>
    <t>Repayments of long-term debt</t>
  </si>
  <si>
    <t>Tax withholdings on stock-based awards</t>
  </si>
  <si>
    <t>Repurchases of common stock</t>
  </si>
  <si>
    <t>Cash dividend payments</t>
  </si>
  <si>
    <t>Other financing activities, net</t>
  </si>
  <si>
    <t>Net Cash Provided by (Used in) Financing Activities</t>
  </si>
  <si>
    <t>EFFECT OF EXCHANGE RATE CHANGES ON CASH AND CASH EQUIVALENTS</t>
  </si>
  <si>
    <t>Net change in cash and cash equivalents</t>
  </si>
  <si>
    <t>CASH AND CASH EQUIVALENTS BEGINNING OF YEAR</t>
  </si>
  <si>
    <t>CASH AND CASH EQUIVALENTS END OF YEAR</t>
  </si>
  <si>
    <t>SUPPLEMENTAL DISCLOSURE OF CASH FLOW INFORMATION:</t>
  </si>
  <si>
    <t>Interest paid</t>
  </si>
  <si>
    <t>Income taxes paid, net</t>
  </si>
  <si>
    <t>SUPPLEMENTAL DISCLOSURE OF NON-CASH INVESTING AND FINANCING ACTIVITIES:</t>
  </si>
  <si>
    <t>Cash dividend declared, but not yet paid</t>
  </si>
  <si>
    <t>Formulas</t>
  </si>
  <si>
    <t>Fixed Assets Schedule</t>
  </si>
  <si>
    <t>Fiscal Year</t>
  </si>
  <si>
    <r>
      <rPr>
        <b/>
        <sz val="12"/>
        <color theme="1"/>
        <rFont val="Calibri"/>
      </rPr>
      <t xml:space="preserve">Beginning PP&amp;E </t>
    </r>
    <r>
      <rPr>
        <sz val="12"/>
        <color theme="1"/>
        <rFont val="Calibri"/>
      </rPr>
      <t xml:space="preserve">= Ending PP&amp;E of previous year </t>
    </r>
  </si>
  <si>
    <t>Beginning PP&amp;E</t>
  </si>
  <si>
    <r>
      <rPr>
        <b/>
        <sz val="12"/>
        <color theme="1"/>
        <rFont val="Calibri"/>
      </rPr>
      <t xml:space="preserve">D&amp;A </t>
    </r>
    <r>
      <rPr>
        <sz val="12"/>
        <color theme="1"/>
        <rFont val="Calibri"/>
      </rPr>
      <t>= Beginning PP&amp;E for the estimated year * D&amp;A as a % of Beginning PP&amp;E for the estimated year</t>
    </r>
  </si>
  <si>
    <t>D&amp;A</t>
  </si>
  <si>
    <r>
      <rPr>
        <b/>
        <sz val="12"/>
        <color theme="1"/>
        <rFont val="Calibri"/>
      </rPr>
      <t>CapEx</t>
    </r>
    <r>
      <rPr>
        <sz val="12"/>
        <color theme="1"/>
        <rFont val="Calibri"/>
      </rPr>
      <t xml:space="preserve"> = Beginning PP&amp;E for the estimated year * CapEx as a % of Beginning PP&amp;E for the estimated year</t>
    </r>
  </si>
  <si>
    <t>CapEx</t>
  </si>
  <si>
    <r>
      <rPr>
        <b/>
        <sz val="12"/>
        <color theme="1"/>
        <rFont val="Calibri"/>
      </rPr>
      <t>Ending PP&amp;E Projection</t>
    </r>
    <r>
      <rPr>
        <sz val="12"/>
        <color theme="1"/>
        <rFont val="Calibri"/>
      </rPr>
      <t xml:space="preserve"> = Beginning PP&amp;E - D&amp;A + CapEx for the estimated year</t>
    </r>
  </si>
  <si>
    <t>Ending PP&amp;E</t>
  </si>
  <si>
    <t>Assumptions</t>
  </si>
  <si>
    <t>D&amp;A as a % of Beginning PP&amp;E</t>
  </si>
  <si>
    <t>CapEx as a % of Beginning PP&amp;E</t>
  </si>
  <si>
    <t>Unlevered Free Cash Flow (mm)</t>
  </si>
  <si>
    <r>
      <rPr>
        <b/>
        <sz val="12"/>
        <color theme="1"/>
        <rFont val="Calibri"/>
      </rPr>
      <t xml:space="preserve">Revenue Projection </t>
    </r>
    <r>
      <rPr>
        <sz val="12"/>
        <color theme="1"/>
        <rFont val="Calibri"/>
      </rPr>
      <t>= Previous Years Revenue *(1+ Growrh rate Projection for the estimated year)</t>
    </r>
  </si>
  <si>
    <t>Revenue</t>
  </si>
  <si>
    <r>
      <rPr>
        <b/>
        <sz val="12"/>
        <color theme="1"/>
        <rFont val="Calibri"/>
      </rPr>
      <t xml:space="preserve">COGS Projection </t>
    </r>
    <r>
      <rPr>
        <sz val="12"/>
        <color theme="1"/>
        <rFont val="Calibri"/>
      </rPr>
      <t>= Current Year's Revenue * COGS Percentage of Revenue for the estimated year</t>
    </r>
  </si>
  <si>
    <t>COGS</t>
  </si>
  <si>
    <r>
      <rPr>
        <b/>
        <sz val="12"/>
        <color theme="1"/>
        <rFont val="Calibri"/>
      </rPr>
      <t>Gross Profit</t>
    </r>
    <r>
      <rPr>
        <sz val="12"/>
        <color theme="1"/>
        <rFont val="Calibri"/>
      </rPr>
      <t xml:space="preserve"> = Revenue for the estimated year - COGS for the estimated year</t>
    </r>
  </si>
  <si>
    <t>Gross Profit</t>
  </si>
  <si>
    <r>
      <rPr>
        <b/>
        <sz val="12"/>
        <color theme="1"/>
        <rFont val="Calibri"/>
      </rPr>
      <t>Selling, General, Administrative</t>
    </r>
    <r>
      <rPr>
        <sz val="12"/>
        <color theme="1"/>
        <rFont val="Calibri"/>
      </rPr>
      <t xml:space="preserve"> = Current Year's Revenue * Selling, General, Administrative Percentage of Revenue for the estimated year</t>
    </r>
  </si>
  <si>
    <t>Operating Expenses</t>
  </si>
  <si>
    <r>
      <rPr>
        <b/>
        <sz val="12"/>
        <color theme="1"/>
        <rFont val="Calibri"/>
      </rPr>
      <t>Total Operating Expenses</t>
    </r>
    <r>
      <rPr>
        <sz val="12"/>
        <color theme="1"/>
        <rFont val="Calibri"/>
      </rPr>
      <t xml:space="preserve"> =  Selling, General, Administrative for the estimated year  +Other operating Expenses for the estimated year</t>
    </r>
  </si>
  <si>
    <t>Selling, General, Administrative</t>
  </si>
  <si>
    <r>
      <rPr>
        <b/>
        <sz val="12"/>
        <color theme="1"/>
        <rFont val="Calibri"/>
      </rPr>
      <t>EBITDA</t>
    </r>
    <r>
      <rPr>
        <sz val="12"/>
        <color theme="1"/>
        <rFont val="Calibri"/>
      </rPr>
      <t xml:space="preserve"> = Gross profit - Total operating Expenses</t>
    </r>
  </si>
  <si>
    <t>Total Operating Expenses</t>
  </si>
  <si>
    <r>
      <rPr>
        <b/>
        <sz val="12"/>
        <color theme="1"/>
        <rFont val="Calibri"/>
      </rPr>
      <t>Depreciation &amp; Amortization Projection</t>
    </r>
    <r>
      <rPr>
        <sz val="12"/>
        <color theme="1"/>
        <rFont val="Calibri"/>
      </rPr>
      <t xml:space="preserve"> = D&amp;A Projected for the estimated year using Fixed Assets Schedule</t>
    </r>
  </si>
  <si>
    <t>EBITDA</t>
  </si>
  <si>
    <r>
      <rPr>
        <b/>
        <sz val="12"/>
        <color theme="1"/>
        <rFont val="Calibri"/>
      </rPr>
      <t>Operating Profit (EBIT)</t>
    </r>
    <r>
      <rPr>
        <sz val="12"/>
        <color theme="1"/>
        <rFont val="Calibri"/>
      </rPr>
      <t xml:space="preserve"> = EBITDA - Depreciation &amp; Amortization for the estimated year</t>
    </r>
  </si>
  <si>
    <r>
      <rPr>
        <b/>
        <sz val="12"/>
        <color theme="1"/>
        <rFont val="Calibri"/>
      </rPr>
      <t>Operating Taxes</t>
    </r>
    <r>
      <rPr>
        <sz val="12"/>
        <color theme="1"/>
        <rFont val="Calibri"/>
      </rPr>
      <t xml:space="preserve"> = EBIT * Tax rate (Tax % of EBIT)</t>
    </r>
  </si>
  <si>
    <t>Operating Profit (EBIT)</t>
  </si>
  <si>
    <r>
      <rPr>
        <b/>
        <sz val="12"/>
        <color theme="1"/>
        <rFont val="Calibri"/>
      </rPr>
      <t>NOPAT (Net Operating Profit After Taxes)</t>
    </r>
    <r>
      <rPr>
        <sz val="12"/>
        <color theme="1"/>
        <rFont val="Calibri"/>
      </rPr>
      <t xml:space="preserve"> = Operating Profit (EBIT) - Operating Taxes</t>
    </r>
  </si>
  <si>
    <t>Operating Taxes</t>
  </si>
  <si>
    <r>
      <rPr>
        <b/>
        <sz val="12"/>
        <color theme="1"/>
        <rFont val="Calibri"/>
      </rPr>
      <t>Capital Expenditures</t>
    </r>
    <r>
      <rPr>
        <sz val="12"/>
        <color theme="1"/>
        <rFont val="Calibri"/>
      </rPr>
      <t xml:space="preserve"> = CapEx Projected for the estimated year using the Fixed Assets Schedule</t>
    </r>
  </si>
  <si>
    <t>NOPAT (Net Operating Profit After Taxes)</t>
  </si>
  <si>
    <r>
      <rPr>
        <b/>
        <sz val="12"/>
        <color theme="1"/>
        <rFont val="Calibri"/>
      </rPr>
      <t>NWC(Net Working Captial)</t>
    </r>
    <r>
      <rPr>
        <sz val="12"/>
        <color theme="1"/>
        <rFont val="Calibri"/>
      </rPr>
      <t xml:space="preserve"> = Currect Assets - Current Liabilities</t>
    </r>
  </si>
  <si>
    <t>(+) Depreciation &amp; Amortization</t>
  </si>
  <si>
    <r>
      <rPr>
        <b/>
        <sz val="12"/>
        <color theme="1"/>
        <rFont val="Calibri"/>
      </rPr>
      <t xml:space="preserve">Change in NWC </t>
    </r>
    <r>
      <rPr>
        <sz val="12"/>
        <color theme="1"/>
        <rFont val="Calibri"/>
      </rPr>
      <t>= Current years NWC - Previous years NWC</t>
    </r>
  </si>
  <si>
    <t>(-) Capital Expenditures</t>
  </si>
  <si>
    <r>
      <rPr>
        <b/>
        <sz val="12"/>
        <color theme="1"/>
        <rFont val="Calibri"/>
      </rPr>
      <t>Unlevered Free Cash Flow</t>
    </r>
    <r>
      <rPr>
        <sz val="12"/>
        <color theme="1"/>
        <rFont val="Calibri"/>
      </rPr>
      <t xml:space="preserve"> = NOPAT + D&amp;A -Capex - Change in NWC</t>
    </r>
  </si>
  <si>
    <t>(-) Change in NWC</t>
  </si>
  <si>
    <t xml:space="preserve">     NWC</t>
  </si>
  <si>
    <t>Unlevered Free Cash Flow</t>
  </si>
  <si>
    <t>Revenue Growth</t>
  </si>
  <si>
    <t>COGS % of Revenue</t>
  </si>
  <si>
    <t>SG&amp;A % of Revenue</t>
  </si>
  <si>
    <t>Tax % of EBIT</t>
  </si>
  <si>
    <t>Current Assets</t>
  </si>
  <si>
    <t>Current Liabilitites</t>
  </si>
  <si>
    <t>Weighted Average Cost of Capital (WACC)</t>
  </si>
  <si>
    <t>Equity (mm) (E)</t>
  </si>
  <si>
    <r>
      <rPr>
        <b/>
        <sz val="14"/>
        <color theme="1"/>
        <rFont val="Calibri"/>
      </rPr>
      <t>After tax cost of debt</t>
    </r>
    <r>
      <rPr>
        <sz val="14"/>
        <color theme="1"/>
        <rFont val="Calibri"/>
      </rPr>
      <t xml:space="preserve"> = Cost of Debt*(1-Tax Rate )</t>
    </r>
  </si>
  <si>
    <t>Debt (mm) (D)</t>
  </si>
  <si>
    <r>
      <rPr>
        <b/>
        <sz val="14"/>
        <color theme="1"/>
        <rFont val="Calibri"/>
      </rPr>
      <t>WACC</t>
    </r>
    <r>
      <rPr>
        <sz val="14"/>
        <color theme="1"/>
        <rFont val="Calibri"/>
      </rPr>
      <t xml:space="preserve"> = Equity Value*Cost of equity + Debt Value*After tax Cost of Debt</t>
    </r>
  </si>
  <si>
    <t>Tax Rate (Tc)</t>
  </si>
  <si>
    <t>Cost of Debt(Rd)</t>
  </si>
  <si>
    <t>Cost of Equity (Re)</t>
  </si>
  <si>
    <t>Total value (V=E+D)</t>
  </si>
  <si>
    <t>After Tax Cost of Debt</t>
  </si>
  <si>
    <t>Equity Value (E/V)</t>
  </si>
  <si>
    <t>Debt Value (D/V)</t>
  </si>
  <si>
    <t>WACC</t>
  </si>
  <si>
    <r>
      <rPr>
        <b/>
        <sz val="12"/>
        <color theme="1"/>
        <rFont val="Calibri"/>
      </rPr>
      <t>Unlevered Free Cash Flow</t>
    </r>
    <r>
      <rPr>
        <sz val="12"/>
        <color theme="1"/>
        <rFont val="Calibri"/>
      </rPr>
      <t xml:space="preserve"> = Unlevered Free Cash Flow Projection from the Free cash flow projections</t>
    </r>
  </si>
  <si>
    <r>
      <rPr>
        <b/>
        <sz val="12"/>
        <color theme="1"/>
        <rFont val="Calibri"/>
      </rPr>
      <t>Present Value of Free Cash Flow</t>
    </r>
    <r>
      <rPr>
        <sz val="12"/>
        <color theme="1"/>
        <rFont val="Calibri"/>
      </rPr>
      <t xml:space="preserve"> =  Unlevered Free Cash Flow of the estimated year / (1 + WACC)^Projection Year</t>
    </r>
  </si>
  <si>
    <r>
      <rPr>
        <b/>
        <sz val="12"/>
        <color theme="1"/>
        <rFont val="Calibri"/>
      </rPr>
      <t>Terminal Value =</t>
    </r>
    <r>
      <rPr>
        <sz val="12"/>
        <color theme="1"/>
        <rFont val="Calibri"/>
      </rPr>
      <t xml:space="preserve"> Unlevered free cash flow of the final year forecast * (1 + Growth Rate) / (WACC - Growth Rate)</t>
    </r>
  </si>
  <si>
    <t>Projection Year</t>
  </si>
  <si>
    <r>
      <rPr>
        <b/>
        <sz val="12"/>
        <color theme="1"/>
        <rFont val="Calibri"/>
      </rPr>
      <t>PV of Terminal Value</t>
    </r>
    <r>
      <rPr>
        <sz val="12"/>
        <color theme="1"/>
        <rFont val="Calibri"/>
      </rPr>
      <t xml:space="preserve"> = Terminal Value / (1+WACC)^ Number of Year projected till</t>
    </r>
  </si>
  <si>
    <t>Present Value of Free Cash Flow</t>
  </si>
  <si>
    <r>
      <rPr>
        <b/>
        <sz val="12"/>
        <color theme="1"/>
        <rFont val="Calibri"/>
      </rPr>
      <t>Sum of PV of FCF</t>
    </r>
    <r>
      <rPr>
        <sz val="12"/>
        <color theme="1"/>
        <rFont val="Calibri"/>
      </rPr>
      <t xml:space="preserve"> = SUM of all the present value of Free cash flows</t>
    </r>
  </si>
  <si>
    <r>
      <rPr>
        <b/>
        <sz val="12"/>
        <color theme="1"/>
        <rFont val="Calibri"/>
      </rPr>
      <t>Enterprise Value =</t>
    </r>
    <r>
      <rPr>
        <sz val="12"/>
        <color theme="1"/>
        <rFont val="Calibri"/>
      </rPr>
      <t xml:space="preserve"> PV of Terminal Value + Sum of PV of FCF</t>
    </r>
  </si>
  <si>
    <t>Implied Share Price Calculation</t>
  </si>
  <si>
    <r>
      <rPr>
        <b/>
        <sz val="12"/>
        <color theme="1"/>
        <rFont val="Calibri"/>
      </rPr>
      <t>Cash</t>
    </r>
    <r>
      <rPr>
        <sz val="12"/>
        <color theme="1"/>
        <rFont val="Calibri"/>
      </rPr>
      <t xml:space="preserve"> = Recent year's cash and cash equivalents value</t>
    </r>
  </si>
  <si>
    <t>Sum of PV of FCF</t>
  </si>
  <si>
    <r>
      <rPr>
        <b/>
        <sz val="12"/>
        <color theme="1"/>
        <rFont val="Calibri"/>
      </rPr>
      <t xml:space="preserve">Debt = </t>
    </r>
    <r>
      <rPr>
        <sz val="12"/>
        <color theme="1"/>
        <rFont val="Calibri"/>
      </rPr>
      <t>Current Debt of the Company</t>
    </r>
  </si>
  <si>
    <t>Growth Rate</t>
  </si>
  <si>
    <r>
      <rPr>
        <b/>
        <sz val="12"/>
        <color theme="1"/>
        <rFont val="Calibri"/>
      </rPr>
      <t>Minority Interest</t>
    </r>
    <r>
      <rPr>
        <sz val="12"/>
        <color theme="1"/>
        <rFont val="Calibri"/>
      </rPr>
      <t xml:space="preserve"> = Recent year's Non Controlling interests</t>
    </r>
  </si>
  <si>
    <r>
      <rPr>
        <b/>
        <sz val="12"/>
        <color theme="1"/>
        <rFont val="Calibri"/>
      </rPr>
      <t>Equity Value =</t>
    </r>
    <r>
      <rPr>
        <sz val="12"/>
        <color theme="1"/>
        <rFont val="Calibri"/>
      </rPr>
      <t xml:space="preserve"> Enterprise Value + Cash - Debt - Minorty Interest</t>
    </r>
  </si>
  <si>
    <t>Terminal Value</t>
  </si>
  <si>
    <t>PV of Terminal Value</t>
  </si>
  <si>
    <t>Enterprise Value</t>
  </si>
  <si>
    <t>(+) Cash</t>
  </si>
  <si>
    <t>(-) Debt</t>
  </si>
  <si>
    <t>(-) Minority Interest</t>
  </si>
  <si>
    <t>Equity Value</t>
  </si>
  <si>
    <r>
      <rPr>
        <b/>
        <sz val="12"/>
        <color theme="1"/>
        <rFont val="Calibri"/>
      </rPr>
      <t xml:space="preserve">Questions
</t>
    </r>
    <r>
      <rPr>
        <sz val="12"/>
        <color theme="1"/>
        <rFont val="Calibri"/>
      </rPr>
      <t>Refer to the various given data to find insights in this data and answer the following question</t>
    </r>
  </si>
  <si>
    <t>What factors can affect the composition of a company's current assets vs. long-term assets?</t>
  </si>
  <si>
    <t>How can a company's debt-to-equity ratio impact its creditworthiness and access to capital?</t>
  </si>
  <si>
    <t>Debt-to-Equity Ratio: How has the debt-to-equity ratio changed over the four years? (take in considereation total liabilities and total equity)Is the company relying more on debt financing or equity financing?</t>
  </si>
  <si>
    <t xml:space="preserve">Revenue Growth: How has the company total revenue grown over the three years? What segments are driving this growth (merchandise sales, membership fees)? </t>
  </si>
  <si>
    <t>Gross Margin: Calculate and compare the gross margin (consider total revenue and total expense) across the three years. Is the company able to maintain or improve its margins?</t>
  </si>
  <si>
    <t>How can investors utilize free cash flow analysis to compare different companies in the same industry?</t>
  </si>
  <si>
    <t>Type</t>
  </si>
  <si>
    <t xml:space="preserve">Q4) Revenue Growth: How has the company total revenue grown over the three years? What segments are driving this growth (merchandise sales, membership fees)? </t>
  </si>
  <si>
    <t>Total revenue Growth rate</t>
  </si>
  <si>
    <t>Merchandise Sales Revenue Growth rate</t>
  </si>
  <si>
    <t xml:space="preserve">Membership Fee Revenue Growth rate </t>
  </si>
  <si>
    <t>Q5) Gross Margin: Calculate and compare the gross margin (consider total revenue and total expense) across the three years. Is the company able to maintain or improve its margins?</t>
  </si>
  <si>
    <t>Total Expense</t>
  </si>
  <si>
    <t>Gross Margin</t>
  </si>
  <si>
    <t>2019</t>
  </si>
  <si>
    <t>2020</t>
  </si>
  <si>
    <t>2021</t>
  </si>
  <si>
    <t>2018</t>
  </si>
  <si>
    <t>Total Revenue</t>
  </si>
  <si>
    <t>2022</t>
  </si>
  <si>
    <t>2023</t>
  </si>
  <si>
    <t>2024</t>
  </si>
  <si>
    <t>2025</t>
  </si>
  <si>
    <t>2026</t>
  </si>
  <si>
    <t>Note: Theoretical Q&amp;A has been answered in the same file in different sheets.</t>
  </si>
  <si>
    <t>Discounted Cash Flow Modelling</t>
  </si>
  <si>
    <t>Debt here is Total current liabilities.</t>
  </si>
  <si>
    <r>
      <rPr>
        <b/>
        <i/>
        <u/>
        <sz val="11"/>
        <color rgb="FF002060"/>
        <rFont val="Calibri"/>
        <family val="2"/>
        <scheme val="minor"/>
      </rPr>
      <t>Done by :</t>
    </r>
    <r>
      <rPr>
        <b/>
        <i/>
        <u/>
        <sz val="16"/>
        <color rgb="FF002060"/>
        <rFont val="Calibri"/>
        <family val="2"/>
        <scheme val="minor"/>
      </rPr>
      <t xml:space="preserve"> </t>
    </r>
    <r>
      <rPr>
        <b/>
        <u/>
        <sz val="16"/>
        <color rgb="FF002060"/>
        <rFont val="Berlin Sans FB Demi"/>
        <family val="2"/>
      </rPr>
      <t>KASI</t>
    </r>
  </si>
  <si>
    <t>Dept to Equity Ratio</t>
  </si>
  <si>
    <t>merchandise contribution to Revenue</t>
  </si>
  <si>
    <t>in the forcasted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</si>
</sst>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
    <numFmt numFmtId="165" formatCode="yyyy\A"/>
    <numFmt numFmtId="166" formatCode="yyyy\E"/>
    <numFmt numFmtId="167" formatCode="0.0%"/>
    <numFmt numFmtId="168" formatCode="#,##0_);\(#,##0\);\-\-_)"/>
    <numFmt numFmtId="169" formatCode="_-[$$-409]* #,##0.00_ ;_-[$$-409]* \-#,##0.00\ ;_-[$$-409]* &quot;-&quot;??_ ;_-@_ "/>
  </numFmts>
  <fonts count="45">
    <font>
      <sz val="11"/>
      <color theme="1"/>
      <name val="Calibri"/>
      <scheme val="minor"/>
    </font>
    <font>
      <sz val="11"/>
      <color theme="1"/>
      <name val="Calibri"/>
      <family val="2"/>
      <scheme val="minor"/>
    </font>
    <font>
      <sz val="11"/>
      <color theme="1"/>
      <name val="Calibri"/>
      <family val="2"/>
      <scheme val="minor"/>
    </font>
    <font>
      <sz val="11"/>
      <color theme="0"/>
      <name val="Calibri"/>
      <scheme val="minor"/>
    </font>
    <font>
      <sz val="11"/>
      <color theme="0"/>
      <name val="Calibri"/>
    </font>
    <font>
      <sz val="11"/>
      <color theme="1"/>
      <name val="Calibri"/>
    </font>
    <font>
      <sz val="11"/>
      <color theme="1"/>
      <name val="Calibri"/>
      <scheme val="minor"/>
    </font>
    <font>
      <sz val="11"/>
      <color theme="1"/>
      <name val="Calibri"/>
    </font>
    <font>
      <sz val="11"/>
      <color rgb="FF000000"/>
      <name val="Calibri"/>
      <scheme val="minor"/>
    </font>
    <font>
      <sz val="11"/>
      <color rgb="FF000000"/>
      <name val="Calibri"/>
    </font>
    <font>
      <sz val="11"/>
      <color rgb="FF000000"/>
      <name val="Calibri"/>
    </font>
    <font>
      <b/>
      <sz val="22"/>
      <color theme="1"/>
      <name val="Calibri"/>
      <scheme val="minor"/>
    </font>
    <font>
      <sz val="11"/>
      <color theme="0"/>
      <name val="Calibri"/>
    </font>
    <font>
      <sz val="12"/>
      <color theme="1"/>
      <name val="Calibri"/>
    </font>
    <font>
      <sz val="12"/>
      <color theme="1"/>
      <name val="Calibri"/>
      <scheme val="minor"/>
    </font>
    <font>
      <b/>
      <sz val="11"/>
      <color theme="1"/>
      <name val="Calibri"/>
    </font>
    <font>
      <sz val="11"/>
      <name val="Calibri"/>
    </font>
    <font>
      <sz val="11"/>
      <color rgb="FF0000FF"/>
      <name val="Calibri"/>
    </font>
    <font>
      <sz val="14"/>
      <color theme="1"/>
      <name val="Calibri"/>
      <scheme val="minor"/>
    </font>
    <font>
      <b/>
      <sz val="12"/>
      <color theme="1"/>
      <name val="Calibri"/>
      <scheme val="minor"/>
    </font>
    <font>
      <b/>
      <sz val="12"/>
      <color theme="1"/>
      <name val="Calibri"/>
    </font>
    <font>
      <b/>
      <sz val="14"/>
      <color theme="1"/>
      <name val="Calibri"/>
    </font>
    <font>
      <sz val="14"/>
      <color theme="1"/>
      <name val="Calibri"/>
    </font>
    <font>
      <sz val="11"/>
      <name val="Calibri"/>
      <family val="2"/>
      <scheme val="minor"/>
    </font>
    <font>
      <sz val="11"/>
      <name val="Calibri"/>
      <family val="2"/>
    </font>
    <font>
      <b/>
      <sz val="14"/>
      <color theme="1"/>
      <name val="Calibri"/>
      <family val="2"/>
      <scheme val="minor"/>
    </font>
    <font>
      <b/>
      <sz val="12"/>
      <color theme="1"/>
      <name val="Calibri"/>
      <family val="2"/>
      <scheme val="minor"/>
    </font>
    <font>
      <sz val="12"/>
      <color theme="1"/>
      <name val="Calibri"/>
      <family val="2"/>
      <scheme val="minor"/>
    </font>
    <font>
      <sz val="11"/>
      <color theme="1"/>
      <name val="Calibri"/>
      <family val="2"/>
    </font>
    <font>
      <sz val="8"/>
      <name val="Calibri"/>
      <family val="2"/>
      <scheme val="minor"/>
    </font>
    <font>
      <sz val="12"/>
      <color theme="9" tint="-0.249977111117893"/>
      <name val="Bahnschrift Condensed"/>
      <family val="2"/>
    </font>
    <font>
      <b/>
      <sz val="24"/>
      <color rgb="FF61738E"/>
      <name val="Source Sans Pro"/>
      <family val="2"/>
    </font>
    <font>
      <sz val="14"/>
      <color theme="1"/>
      <name val="Calibri"/>
      <family val="2"/>
      <scheme val="minor"/>
    </font>
    <font>
      <b/>
      <sz val="11"/>
      <color theme="9" tint="-0.249977111117893"/>
      <name val="Calibri"/>
      <family val="2"/>
    </font>
    <font>
      <b/>
      <sz val="12"/>
      <color theme="9" tint="-0.249977111117893"/>
      <name val="Calibri"/>
      <family val="2"/>
    </font>
    <font>
      <sz val="14"/>
      <color theme="1"/>
      <name val="Calibri"/>
      <family val="2"/>
    </font>
    <font>
      <b/>
      <sz val="14"/>
      <color rgb="FF002060"/>
      <name val="Calibri"/>
      <family val="2"/>
    </font>
    <font>
      <b/>
      <i/>
      <u/>
      <sz val="16"/>
      <color rgb="FF002060"/>
      <name val="Calibri"/>
      <family val="2"/>
      <scheme val="minor"/>
    </font>
    <font>
      <b/>
      <i/>
      <u/>
      <sz val="11"/>
      <color rgb="FF002060"/>
      <name val="Calibri"/>
      <family val="2"/>
      <scheme val="minor"/>
    </font>
    <font>
      <b/>
      <u/>
      <sz val="16"/>
      <color rgb="FF002060"/>
      <name val="Berlin Sans FB Demi"/>
      <family val="2"/>
    </font>
    <font>
      <sz val="11"/>
      <color theme="5" tint="-0.249977111117893"/>
      <name val="Calibri"/>
      <family val="2"/>
    </font>
    <font>
      <sz val="11"/>
      <color theme="0"/>
      <name val="Calibri"/>
      <family val="2"/>
    </font>
    <font>
      <b/>
      <sz val="11"/>
      <color theme="1"/>
      <name val="Calibri"/>
      <family val="2"/>
    </font>
    <font>
      <b/>
      <sz val="20"/>
      <color theme="5" tint="-0.249977111117893"/>
      <name val="Calibri"/>
      <family val="2"/>
      <scheme val="minor"/>
    </font>
    <font>
      <b/>
      <sz val="16"/>
      <color theme="5" tint="-0.249977111117893"/>
      <name val="Calibri"/>
      <family val="2"/>
      <scheme val="minor"/>
    </font>
  </fonts>
  <fills count="16">
    <fill>
      <patternFill patternType="none"/>
    </fill>
    <fill>
      <patternFill patternType="gray125"/>
    </fill>
    <fill>
      <patternFill patternType="solid">
        <fgColor rgb="FF2A3E68"/>
        <bgColor rgb="FF2A3E68"/>
      </patternFill>
    </fill>
    <fill>
      <patternFill patternType="solid">
        <fgColor rgb="FFD9E2F3"/>
        <bgColor rgb="FFD9E2F3"/>
      </patternFill>
    </fill>
    <fill>
      <patternFill patternType="solid">
        <fgColor rgb="FFFFFF99"/>
        <bgColor rgb="FFFFFF99"/>
      </patternFill>
    </fill>
    <fill>
      <patternFill patternType="solid">
        <fgColor rgb="FFE7E6E6"/>
        <bgColor rgb="FFE7E6E6"/>
      </patternFill>
    </fill>
    <fill>
      <patternFill patternType="solid">
        <fgColor rgb="FFFFF2CC"/>
        <bgColor rgb="FFFFF2CC"/>
      </patternFill>
    </fill>
    <fill>
      <patternFill patternType="solid">
        <fgColor rgb="FFFFFF00"/>
        <bgColor indexed="64"/>
      </patternFill>
    </fill>
    <fill>
      <patternFill patternType="solid">
        <fgColor theme="9" tint="0.39997558519241921"/>
        <bgColor indexed="64"/>
      </patternFill>
    </fill>
    <fill>
      <patternFill patternType="solid">
        <fgColor theme="9" tint="0.59999389629810485"/>
        <bgColor rgb="FFFFFF99"/>
      </patternFill>
    </fill>
    <fill>
      <patternFill patternType="solid">
        <fgColor theme="9" tint="0.59999389629810485"/>
        <bgColor indexed="64"/>
      </patternFill>
    </fill>
    <fill>
      <patternFill patternType="solid">
        <fgColor theme="9" tint="0.39997558519241921"/>
        <bgColor rgb="FFFFFF00"/>
      </patternFill>
    </fill>
    <fill>
      <patternFill patternType="solid">
        <fgColor theme="0"/>
        <bgColor rgb="FFFFFF00"/>
      </patternFill>
    </fill>
    <fill>
      <patternFill patternType="solid">
        <fgColor theme="0"/>
        <bgColor indexed="64"/>
      </patternFill>
    </fill>
    <fill>
      <patternFill patternType="solid">
        <fgColor theme="9" tint="0.39997558519241921"/>
        <bgColor rgb="FFFFFF99"/>
      </patternFill>
    </fill>
    <fill>
      <patternFill patternType="solid">
        <fgColor theme="5"/>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
      <left/>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bottom/>
      <diagonal/>
    </border>
  </borders>
  <cellStyleXfs count="1">
    <xf numFmtId="0" fontId="0" fillId="0" borderId="0"/>
  </cellStyleXfs>
  <cellXfs count="132">
    <xf numFmtId="0" fontId="0" fillId="0" borderId="0" xfId="0"/>
    <xf numFmtId="0" fontId="3" fillId="2" borderId="0" xfId="0" applyFont="1" applyFill="1"/>
    <xf numFmtId="0" fontId="4" fillId="2" borderId="0" xfId="0" applyFont="1" applyFill="1"/>
    <xf numFmtId="0" fontId="5" fillId="0" borderId="0" xfId="0" applyFont="1" applyAlignment="1">
      <alignment horizontal="center"/>
    </xf>
    <xf numFmtId="0" fontId="6" fillId="3" borderId="0" xfId="0" applyFont="1" applyFill="1"/>
    <xf numFmtId="0" fontId="7" fillId="3" borderId="1" xfId="0" applyFont="1" applyFill="1" applyBorder="1"/>
    <xf numFmtId="0" fontId="6" fillId="3" borderId="1" xfId="0" applyFont="1" applyFill="1" applyBorder="1"/>
    <xf numFmtId="0" fontId="7" fillId="0" borderId="1" xfId="0" applyFont="1" applyBorder="1"/>
    <xf numFmtId="164" fontId="5" fillId="0" borderId="1" xfId="0" applyNumberFormat="1" applyFont="1" applyBorder="1"/>
    <xf numFmtId="3" fontId="5" fillId="0" borderId="1" xfId="0" applyNumberFormat="1" applyFont="1" applyBorder="1"/>
    <xf numFmtId="164" fontId="5" fillId="0" borderId="0" xfId="0" applyNumberFormat="1" applyFont="1"/>
    <xf numFmtId="3" fontId="5" fillId="3" borderId="1" xfId="0" applyNumberFormat="1" applyFont="1" applyFill="1" applyBorder="1"/>
    <xf numFmtId="0" fontId="6" fillId="0" borderId="1" xfId="0" applyFont="1" applyBorder="1"/>
    <xf numFmtId="4" fontId="5" fillId="0" borderId="0" xfId="0" applyNumberFormat="1" applyFont="1"/>
    <xf numFmtId="3" fontId="5" fillId="0" borderId="0" xfId="0" applyNumberFormat="1" applyFont="1"/>
    <xf numFmtId="0" fontId="8" fillId="4" borderId="0" xfId="0" applyFont="1" applyFill="1"/>
    <xf numFmtId="0" fontId="9" fillId="4" borderId="1" xfId="0" applyFont="1" applyFill="1" applyBorder="1"/>
    <xf numFmtId="3" fontId="10" fillId="4" borderId="1" xfId="0" applyNumberFormat="1" applyFont="1" applyFill="1" applyBorder="1"/>
    <xf numFmtId="0" fontId="12" fillId="2" borderId="2" xfId="0" applyFont="1" applyFill="1" applyBorder="1"/>
    <xf numFmtId="0" fontId="5" fillId="3" borderId="3" xfId="0" applyFont="1" applyFill="1" applyBorder="1"/>
    <xf numFmtId="165" fontId="5" fillId="3" borderId="3" xfId="0" applyNumberFormat="1" applyFont="1" applyFill="1" applyBorder="1"/>
    <xf numFmtId="166" fontId="5" fillId="3" borderId="3" xfId="0" applyNumberFormat="1" applyFont="1" applyFill="1" applyBorder="1"/>
    <xf numFmtId="0" fontId="13" fillId="0" borderId="0" xfId="0" applyFont="1"/>
    <xf numFmtId="0" fontId="7" fillId="0" borderId="0" xfId="0" applyFont="1"/>
    <xf numFmtId="0" fontId="14" fillId="0" borderId="0" xfId="0" applyFont="1"/>
    <xf numFmtId="0" fontId="15" fillId="0" borderId="4" xfId="0" applyFont="1" applyBorder="1"/>
    <xf numFmtId="0" fontId="5" fillId="5" borderId="2" xfId="0" applyFont="1" applyFill="1" applyBorder="1"/>
    <xf numFmtId="167" fontId="5" fillId="5" borderId="2" xfId="0" applyNumberFormat="1" applyFont="1" applyFill="1" applyBorder="1"/>
    <xf numFmtId="168" fontId="5" fillId="0" borderId="0" xfId="0" applyNumberFormat="1" applyFont="1"/>
    <xf numFmtId="0" fontId="5" fillId="0" borderId="5" xfId="0" applyFont="1" applyBorder="1"/>
    <xf numFmtId="168" fontId="5" fillId="0" borderId="5" xfId="0" applyNumberFormat="1" applyFont="1" applyBorder="1"/>
    <xf numFmtId="0" fontId="15" fillId="0" borderId="0" xfId="0" applyFont="1"/>
    <xf numFmtId="168" fontId="15" fillId="0" borderId="0" xfId="0" applyNumberFormat="1" applyFont="1"/>
    <xf numFmtId="0" fontId="5" fillId="0" borderId="0" xfId="0" applyFont="1" applyAlignment="1">
      <alignment horizontal="left"/>
    </xf>
    <xf numFmtId="0" fontId="8" fillId="0" borderId="0" xfId="0" applyFont="1"/>
    <xf numFmtId="0" fontId="5" fillId="0" borderId="0" xfId="0" applyFont="1"/>
    <xf numFmtId="4" fontId="17" fillId="0" borderId="0" xfId="0" applyNumberFormat="1" applyFont="1"/>
    <xf numFmtId="0" fontId="18" fillId="0" borderId="0" xfId="0" applyFont="1"/>
    <xf numFmtId="167" fontId="17" fillId="0" borderId="0" xfId="0" applyNumberFormat="1" applyFont="1"/>
    <xf numFmtId="167" fontId="10" fillId="0" borderId="0" xfId="0" applyNumberFormat="1" applyFont="1"/>
    <xf numFmtId="167" fontId="6" fillId="0" borderId="0" xfId="0" applyNumberFormat="1" applyFont="1"/>
    <xf numFmtId="9" fontId="17" fillId="0" borderId="0" xfId="0" applyNumberFormat="1" applyFont="1"/>
    <xf numFmtId="0" fontId="19" fillId="6" borderId="0" xfId="0" applyFont="1" applyFill="1"/>
    <xf numFmtId="167" fontId="0" fillId="0" borderId="0" xfId="0" applyNumberFormat="1"/>
    <xf numFmtId="3" fontId="15" fillId="7" borderId="4" xfId="0" applyNumberFormat="1" applyFont="1" applyFill="1" applyBorder="1"/>
    <xf numFmtId="0" fontId="23" fillId="0" borderId="12" xfId="0" applyFont="1" applyBorder="1" applyAlignment="1">
      <alignment horizontal="center" vertical="center"/>
    </xf>
    <xf numFmtId="0" fontId="24" fillId="0" borderId="13" xfId="0" applyFont="1" applyBorder="1"/>
    <xf numFmtId="0" fontId="24" fillId="0" borderId="14" xfId="0" applyFont="1" applyBorder="1"/>
    <xf numFmtId="0" fontId="7" fillId="0" borderId="10" xfId="0" applyFont="1" applyBorder="1" applyAlignment="1">
      <alignment horizontal="left" vertical="center"/>
    </xf>
    <xf numFmtId="2" fontId="0" fillId="0" borderId="16" xfId="0" applyNumberFormat="1" applyBorder="1" applyAlignment="1">
      <alignment horizontal="right" vertical="center"/>
    </xf>
    <xf numFmtId="2" fontId="0" fillId="0" borderId="17" xfId="0" applyNumberFormat="1" applyBorder="1" applyAlignment="1">
      <alignment horizontal="right" vertical="center"/>
    </xf>
    <xf numFmtId="0" fontId="25" fillId="0" borderId="0" xfId="0" applyFont="1"/>
    <xf numFmtId="0" fontId="26" fillId="0" borderId="0" xfId="0" applyFont="1"/>
    <xf numFmtId="0" fontId="27" fillId="0" borderId="0" xfId="0" applyFont="1"/>
    <xf numFmtId="0" fontId="2" fillId="0" borderId="12" xfId="0"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28" fillId="0" borderId="10" xfId="0" applyFont="1" applyBorder="1" applyAlignment="1">
      <alignment horizontal="left" vertical="center"/>
    </xf>
    <xf numFmtId="0" fontId="28" fillId="0" borderId="13" xfId="0" applyFont="1" applyBorder="1" applyAlignment="1">
      <alignment horizontal="center" vertical="center"/>
    </xf>
    <xf numFmtId="0" fontId="28" fillId="0" borderId="1" xfId="0" applyFont="1" applyBorder="1"/>
    <xf numFmtId="0" fontId="2" fillId="0" borderId="15" xfId="0" applyFont="1" applyBorder="1" applyAlignment="1">
      <alignment horizontal="left" vertical="center"/>
    </xf>
    <xf numFmtId="0" fontId="2" fillId="0" borderId="18" xfId="0" applyFont="1" applyBorder="1" applyAlignment="1">
      <alignment horizontal="left" vertical="center"/>
    </xf>
    <xf numFmtId="10" fontId="0" fillId="0" borderId="19" xfId="0" applyNumberFormat="1" applyBorder="1" applyAlignment="1">
      <alignment horizontal="right" vertical="center"/>
    </xf>
    <xf numFmtId="2" fontId="0" fillId="0" borderId="0" xfId="0" applyNumberFormat="1"/>
    <xf numFmtId="10" fontId="0" fillId="0" borderId="0" xfId="0" applyNumberFormat="1"/>
    <xf numFmtId="0" fontId="0" fillId="0" borderId="8" xfId="0" applyBorder="1"/>
    <xf numFmtId="0" fontId="30" fillId="0" borderId="8" xfId="0" applyFont="1" applyBorder="1"/>
    <xf numFmtId="0" fontId="32" fillId="0" borderId="0" xfId="0" applyFont="1"/>
    <xf numFmtId="0" fontId="1" fillId="0" borderId="0" xfId="0" applyFont="1"/>
    <xf numFmtId="0" fontId="31" fillId="0" borderId="0" xfId="0" applyFont="1" applyAlignment="1">
      <alignment horizontal="center" vertical="center"/>
    </xf>
    <xf numFmtId="168" fontId="5" fillId="8" borderId="0" xfId="0" applyNumberFormat="1" applyFont="1" applyFill="1"/>
    <xf numFmtId="168" fontId="5" fillId="8" borderId="5" xfId="0" applyNumberFormat="1" applyFont="1" applyFill="1" applyBorder="1"/>
    <xf numFmtId="168" fontId="15" fillId="8" borderId="0" xfId="0" applyNumberFormat="1" applyFont="1" applyFill="1"/>
    <xf numFmtId="0" fontId="15" fillId="9" borderId="6" xfId="0" applyFont="1" applyFill="1" applyBorder="1"/>
    <xf numFmtId="168" fontId="15" fillId="9" borderId="6" xfId="0" applyNumberFormat="1" applyFont="1" applyFill="1" applyBorder="1"/>
    <xf numFmtId="167" fontId="33" fillId="10" borderId="0" xfId="0" applyNumberFormat="1" applyFont="1" applyFill="1"/>
    <xf numFmtId="10" fontId="33" fillId="10" borderId="0" xfId="0" applyNumberFormat="1" applyFont="1" applyFill="1"/>
    <xf numFmtId="167" fontId="34" fillId="10" borderId="0" xfId="0" applyNumberFormat="1" applyFont="1" applyFill="1"/>
    <xf numFmtId="3" fontId="34" fillId="10" borderId="0" xfId="0" applyNumberFormat="1" applyFont="1" applyFill="1"/>
    <xf numFmtId="3" fontId="36" fillId="11" borderId="4" xfId="0" applyNumberFormat="1" applyFont="1" applyFill="1" applyBorder="1"/>
    <xf numFmtId="0" fontId="6" fillId="12" borderId="0" xfId="0" applyFont="1" applyFill="1"/>
    <xf numFmtId="0" fontId="36" fillId="12" borderId="4" xfId="0" applyFont="1" applyFill="1" applyBorder="1"/>
    <xf numFmtId="0" fontId="0" fillId="13" borderId="0" xfId="0" applyFill="1"/>
    <xf numFmtId="0" fontId="5" fillId="0" borderId="9" xfId="0" applyFont="1" applyBorder="1" applyAlignment="1">
      <alignment horizontal="right" vertical="center"/>
    </xf>
    <xf numFmtId="0" fontId="5" fillId="0" borderId="11" xfId="0" applyFont="1" applyBorder="1" applyAlignment="1">
      <alignment horizontal="right" vertical="center"/>
    </xf>
    <xf numFmtId="0" fontId="37" fillId="0" borderId="8" xfId="0" applyFont="1" applyBorder="1"/>
    <xf numFmtId="3" fontId="40" fillId="0" borderId="1" xfId="0" applyNumberFormat="1" applyFont="1" applyBorder="1"/>
    <xf numFmtId="0" fontId="36" fillId="14" borderId="6" xfId="0" applyFont="1" applyFill="1" applyBorder="1"/>
    <xf numFmtId="167" fontId="36" fillId="14" borderId="6" xfId="0" applyNumberFormat="1" applyFont="1" applyFill="1" applyBorder="1"/>
    <xf numFmtId="0" fontId="1" fillId="0" borderId="15" xfId="0" applyFont="1" applyBorder="1" applyAlignment="1">
      <alignment horizontal="left" vertical="center"/>
    </xf>
    <xf numFmtId="0" fontId="41" fillId="2" borderId="2" xfId="0" applyFont="1" applyFill="1" applyBorder="1"/>
    <xf numFmtId="0" fontId="28" fillId="3" borderId="3" xfId="0" applyFont="1" applyFill="1" applyBorder="1"/>
    <xf numFmtId="165" fontId="28" fillId="3" borderId="3" xfId="0" applyNumberFormat="1" applyFont="1" applyFill="1" applyBorder="1"/>
    <xf numFmtId="166" fontId="28" fillId="3" borderId="3" xfId="0" applyNumberFormat="1" applyFont="1" applyFill="1" applyBorder="1"/>
    <xf numFmtId="0" fontId="28" fillId="0" borderId="0" xfId="0" applyFont="1"/>
    <xf numFmtId="3" fontId="28" fillId="0" borderId="0" xfId="0" applyNumberFormat="1" applyFont="1"/>
    <xf numFmtId="3" fontId="28" fillId="8" borderId="0" xfId="0" applyNumberFormat="1" applyFont="1" applyFill="1"/>
    <xf numFmtId="0" fontId="42" fillId="0" borderId="4" xfId="0" applyFont="1" applyBorder="1"/>
    <xf numFmtId="3" fontId="42" fillId="0" borderId="4" xfId="0" applyNumberFormat="1" applyFont="1" applyBorder="1"/>
    <xf numFmtId="3" fontId="42" fillId="8" borderId="4" xfId="0" applyNumberFormat="1" applyFont="1" applyFill="1" applyBorder="1"/>
    <xf numFmtId="0" fontId="28" fillId="5" borderId="2" xfId="0" applyFont="1" applyFill="1" applyBorder="1"/>
    <xf numFmtId="167" fontId="28" fillId="5" borderId="2" xfId="0" applyNumberFormat="1" applyFont="1" applyFill="1" applyBorder="1"/>
    <xf numFmtId="167" fontId="28" fillId="0" borderId="0" xfId="0" applyNumberFormat="1" applyFont="1"/>
    <xf numFmtId="0" fontId="32" fillId="0" borderId="12" xfId="0" applyFont="1" applyBorder="1" applyAlignment="1">
      <alignment horizontal="center" vertical="center"/>
    </xf>
    <xf numFmtId="0" fontId="35" fillId="0" borderId="13" xfId="0" applyFont="1" applyBorder="1" applyAlignment="1">
      <alignment horizontal="center" vertical="center"/>
    </xf>
    <xf numFmtId="0" fontId="35" fillId="0" borderId="14" xfId="0" applyFont="1" applyBorder="1" applyAlignment="1">
      <alignment horizontal="center" vertical="center"/>
    </xf>
    <xf numFmtId="0" fontId="35" fillId="0" borderId="10" xfId="0" applyFont="1" applyBorder="1" applyAlignment="1">
      <alignment horizontal="left" vertical="center"/>
    </xf>
    <xf numFmtId="1" fontId="35" fillId="0" borderId="9" xfId="0" applyNumberFormat="1" applyFont="1" applyBorder="1" applyAlignment="1">
      <alignment horizontal="right" vertical="center"/>
    </xf>
    <xf numFmtId="1" fontId="35" fillId="0" borderId="11" xfId="0" applyNumberFormat="1" applyFont="1" applyBorder="1" applyAlignment="1">
      <alignment horizontal="right" vertical="center"/>
    </xf>
    <xf numFmtId="1" fontId="32" fillId="7" borderId="0" xfId="0" applyNumberFormat="1" applyFont="1" applyFill="1"/>
    <xf numFmtId="1" fontId="35" fillId="7" borderId="3" xfId="0" applyNumberFormat="1" applyFont="1" applyFill="1" applyBorder="1"/>
    <xf numFmtId="0" fontId="35" fillId="0" borderId="15" xfId="0" applyFont="1" applyBorder="1" applyAlignment="1">
      <alignment horizontal="left" vertical="center"/>
    </xf>
    <xf numFmtId="1" fontId="35" fillId="0" borderId="16" xfId="0" applyNumberFormat="1" applyFont="1" applyBorder="1" applyAlignment="1">
      <alignment horizontal="right" vertical="center"/>
    </xf>
    <xf numFmtId="1" fontId="35" fillId="0" borderId="17" xfId="0" applyNumberFormat="1" applyFont="1" applyBorder="1" applyAlignment="1">
      <alignment horizontal="right" vertical="center"/>
    </xf>
    <xf numFmtId="169" fontId="35" fillId="0" borderId="9" xfId="0" applyNumberFormat="1" applyFont="1" applyBorder="1" applyAlignment="1">
      <alignment horizontal="right" vertical="center"/>
    </xf>
    <xf numFmtId="10" fontId="35" fillId="0" borderId="9" xfId="0" applyNumberFormat="1" applyFont="1" applyBorder="1" applyAlignment="1">
      <alignment horizontal="right" vertical="center"/>
    </xf>
    <xf numFmtId="10" fontId="35" fillId="7" borderId="9" xfId="0" applyNumberFormat="1" applyFont="1" applyFill="1" applyBorder="1" applyAlignment="1">
      <alignment horizontal="right" vertical="center"/>
    </xf>
    <xf numFmtId="10" fontId="35" fillId="0" borderId="11" xfId="0" applyNumberFormat="1" applyFont="1" applyBorder="1" applyAlignment="1">
      <alignment horizontal="right" vertical="center"/>
    </xf>
    <xf numFmtId="10" fontId="35" fillId="7" borderId="11" xfId="0" applyNumberFormat="1" applyFont="1" applyFill="1" applyBorder="1" applyAlignment="1">
      <alignment horizontal="right" vertical="center"/>
    </xf>
    <xf numFmtId="169" fontId="35" fillId="0" borderId="16" xfId="0" applyNumberFormat="1" applyFont="1" applyBorder="1" applyAlignment="1">
      <alignment horizontal="right" vertical="center"/>
    </xf>
    <xf numFmtId="10" fontId="35" fillId="0" borderId="16" xfId="0" applyNumberFormat="1" applyFont="1" applyBorder="1" applyAlignment="1">
      <alignment horizontal="right" vertical="center"/>
    </xf>
    <xf numFmtId="10" fontId="35" fillId="0" borderId="17" xfId="0" applyNumberFormat="1" applyFont="1" applyBorder="1" applyAlignment="1">
      <alignment horizontal="right" vertical="center"/>
    </xf>
    <xf numFmtId="1" fontId="35" fillId="15" borderId="0" xfId="0" applyNumberFormat="1" applyFont="1" applyFill="1"/>
    <xf numFmtId="10" fontId="35" fillId="7" borderId="17" xfId="0" applyNumberFormat="1" applyFont="1" applyFill="1" applyBorder="1" applyAlignment="1">
      <alignment horizontal="right" vertical="center"/>
    </xf>
    <xf numFmtId="0" fontId="43" fillId="0" borderId="0" xfId="0" applyFont="1"/>
    <xf numFmtId="0" fontId="44" fillId="0" borderId="0" xfId="0" applyFont="1"/>
    <xf numFmtId="0" fontId="0" fillId="0" borderId="16" xfId="0" applyBorder="1" applyAlignment="1">
      <alignment horizontal="right" vertical="center"/>
    </xf>
    <xf numFmtId="0" fontId="0" fillId="0" borderId="17" xfId="0" applyBorder="1" applyAlignment="1">
      <alignment horizontal="right" vertical="center"/>
    </xf>
    <xf numFmtId="0" fontId="11" fillId="0" borderId="0" xfId="0" applyFont="1" applyAlignment="1">
      <alignment horizontal="center" vertical="center"/>
    </xf>
    <xf numFmtId="0" fontId="0" fillId="0" borderId="0" xfId="0"/>
    <xf numFmtId="0" fontId="12" fillId="2" borderId="7" xfId="0" applyFont="1" applyFill="1" applyBorder="1" applyAlignment="1">
      <alignment horizontal="center"/>
    </xf>
    <xf numFmtId="0" fontId="16" fillId="0" borderId="8" xfId="0" applyFont="1" applyBorder="1"/>
  </cellXfs>
  <cellStyles count="1">
    <cellStyle name="Normal" xfId="0" builtinId="0"/>
  </cellStyles>
  <dxfs count="41">
    <dxf>
      <numFmt numFmtId="170" formatCode="[$$-409]#,##0.00"/>
      <alignment horizontal="right" vertical="center" textRotation="0" wrapText="0" indent="0" justifyLastLine="0" shrinkToFit="0" readingOrder="0"/>
    </dxf>
    <dxf>
      <numFmt numFmtId="170" formatCode="[$$-409]#,##0.00"/>
      <alignment horizontal="right" vertical="center" textRotation="0" wrapText="0" indent="0" justifyLastLine="0" shrinkToFit="0" readingOrder="0"/>
      <border>
        <right style="thin">
          <color indexed="64"/>
        </right>
      </border>
    </dxf>
    <dxf>
      <numFmt numFmtId="170" formatCode="[$$-409]#,##0.00"/>
      <alignment horizontal="right" vertical="center" textRotation="0" wrapText="0" indent="0" justifyLastLine="0" shrinkToFit="0" readingOrder="0"/>
      <border>
        <left style="thin">
          <color indexed="64"/>
        </left>
        <right style="thin">
          <color indexed="64"/>
        </right>
      </border>
    </dxf>
    <dxf>
      <alignment horizontal="left" vertical="center" textRotation="0" wrapText="0" indent="0" justifyLastLine="0" shrinkToFit="0" readingOrder="0"/>
      <border outline="0">
        <right style="thin">
          <color indexed="64"/>
        </right>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b/>
      </font>
    </dxf>
    <dxf>
      <font>
        <strike val="0"/>
        <outline val="0"/>
        <shadow val="0"/>
        <u val="none"/>
        <vertAlign val="baseline"/>
        <sz val="14"/>
        <color theme="1"/>
        <name val="Calibri"/>
        <family val="2"/>
      </font>
    </dxf>
    <dxf>
      <font>
        <b/>
      </font>
    </dxf>
    <dxf>
      <font>
        <strike val="0"/>
        <outline val="0"/>
        <shadow val="0"/>
        <u val="none"/>
        <vertAlign val="baseline"/>
        <sz val="14"/>
        <color theme="1"/>
        <name val="Calibri"/>
        <family val="2"/>
      </font>
    </dxf>
    <dxf>
      <font>
        <b/>
      </font>
    </dxf>
    <dxf>
      <font>
        <strike val="0"/>
        <outline val="0"/>
        <shadow val="0"/>
        <u val="none"/>
        <vertAlign val="baseline"/>
        <sz val="14"/>
        <color theme="1"/>
        <name val="Calibri"/>
        <family val="2"/>
      </font>
    </dxf>
    <dxf>
      <font>
        <b/>
      </font>
    </dxf>
    <dxf>
      <font>
        <strike val="0"/>
        <outline val="0"/>
        <shadow val="0"/>
        <u val="none"/>
        <vertAlign val="baseline"/>
        <sz val="14"/>
        <color theme="1"/>
        <name val="Calibri"/>
        <family val="2"/>
      </font>
    </dxf>
    <dxf>
      <font>
        <b/>
      </font>
    </dxf>
    <dxf>
      <font>
        <strike val="0"/>
        <outline val="0"/>
        <shadow val="0"/>
        <u val="none"/>
        <vertAlign val="baseline"/>
        <sz val="14"/>
        <color theme="1"/>
        <name val="Calibri"/>
        <family val="2"/>
      </font>
    </dxf>
    <dxf>
      <font>
        <b val="0"/>
        <i val="0"/>
        <strike val="0"/>
        <condense val="0"/>
        <extend val="0"/>
        <outline val="0"/>
        <shadow val="0"/>
        <u val="none"/>
        <vertAlign val="baseline"/>
        <sz val="11"/>
        <color theme="1"/>
        <name val="Calibri"/>
        <family val="2"/>
        <scheme val="none"/>
      </font>
      <numFmt numFmtId="14" formatCode="0.00%"/>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family val="2"/>
        <scheme val="none"/>
      </font>
      <numFmt numFmtId="169" formatCode="_-[$$-409]* #,##0.00_ ;_-[$$-409]* \-#,##0.00\ ;_-[$$-409]* &quot;-&quot;??_ ;_-@_ "/>
      <alignment horizontal="righ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numFmt numFmtId="14" formatCode="0.00%"/>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family val="2"/>
        <scheme val="none"/>
      </font>
      <numFmt numFmtId="169" formatCode="_-[$$-409]* #,##0.00_ ;_-[$$-409]* \-#,##0.00\ ;_-[$$-409]* &quot;-&quot;??_ ;_-@_ "/>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numFmt numFmtId="169" formatCode="_-[$$-409]* #,##0.00_ ;_-[$$-409]* \-#,##0.00\ ;_-[$$-409]* &quot;-&quot;??_ ;_-@_ "/>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family val="2"/>
        <scheme val="none"/>
      </font>
      <numFmt numFmtId="169" formatCode="_-[$$-409]* #,##0.00_ ;_-[$$-409]* \-#,##0.00\ ;_-[$$-409]* &quot;-&quot;??_ ;_-@_ "/>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strike val="0"/>
        <outline val="0"/>
        <shadow val="0"/>
        <u val="none"/>
        <vertAlign val="baseline"/>
        <sz val="14"/>
        <color theme="1"/>
        <name val="Calibri"/>
        <family val="2"/>
      </font>
    </dxf>
    <dxf>
      <border outline="0">
        <top style="thin">
          <color indexed="64"/>
        </top>
      </border>
    </dxf>
    <dxf>
      <font>
        <b/>
      </font>
    </dxf>
    <dxf>
      <border outline="0">
        <left style="medium">
          <color indexed="64"/>
        </left>
        <right style="medium">
          <color indexed="64"/>
        </right>
        <top style="medium">
          <color indexed="64"/>
        </top>
        <bottom style="medium">
          <color indexed="64"/>
        </bottom>
      </border>
    </dxf>
    <dxf>
      <font>
        <strike val="0"/>
        <outline val="0"/>
        <shadow val="0"/>
        <u val="none"/>
        <vertAlign val="baseline"/>
        <sz val="14"/>
        <color theme="1"/>
        <name val="Calibri"/>
        <family val="2"/>
      </font>
    </dxf>
    <dxf>
      <border outline="0">
        <bottom style="thin">
          <color indexed="64"/>
        </bottom>
      </border>
    </dxf>
    <dxf>
      <font>
        <b val="0"/>
        <i val="0"/>
        <strike val="0"/>
        <condense val="0"/>
        <extend val="0"/>
        <outline val="0"/>
        <shadow val="0"/>
        <u val="none"/>
        <vertAlign val="baseline"/>
        <sz val="14"/>
        <color theme="1"/>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right" vertical="center" textRotation="0" wrapText="0" indent="0" justifyLastLine="0" shrinkToFit="0" readingOrder="0"/>
    </dxf>
    <dxf>
      <alignment horizontal="right" vertical="center" textRotation="0" wrapText="0" indent="0" justifyLastLine="0" shrinkToFit="0" readingOrder="0"/>
      <border outline="0">
        <right style="thin">
          <color indexed="64"/>
        </right>
      </border>
    </dxf>
    <dxf>
      <alignment horizontal="right" vertical="center" textRotation="0" wrapText="0" indent="0" justifyLastLine="0" shrinkToFit="0" readingOrder="0"/>
      <border outline="0">
        <right style="thin">
          <color indexed="64"/>
        </right>
      </border>
    </dxf>
    <dxf>
      <alignment horizontal="right" vertical="center" textRotation="0" wrapText="0" indent="0" justifyLastLine="0" shrinkToFit="0" readingOrder="0"/>
      <border outline="0">
        <left style="thin">
          <color indexed="64"/>
        </left>
        <right style="thin">
          <color indexed="64"/>
        </right>
      </border>
    </dxf>
    <dxf>
      <alignment horizontal="left" vertical="center" textRotation="0" wrapText="0" indent="0" justifyLastLine="0" shrinkToFit="0" readingOrder="0"/>
      <border outline="0">
        <right style="thin">
          <color indexed="64"/>
        </right>
      </border>
    </dxf>
    <dxf>
      <border outline="0">
        <top style="thin">
          <color indexed="64"/>
        </top>
      </border>
    </dxf>
    <dxf>
      <border outline="0">
        <left style="medium">
          <color indexed="64"/>
        </left>
        <right style="medium">
          <color indexed="64"/>
        </right>
        <top style="medium">
          <color indexed="64"/>
        </top>
        <bottom style="medium">
          <color indexed="64"/>
        </bottom>
      </border>
    </dxf>
    <dxf>
      <border outline="0">
        <bottom style="thin">
          <color indexed="64"/>
        </bottom>
      </border>
    </dxf>
    <dxf>
      <font>
        <b val="0"/>
        <i val="0"/>
        <strike val="0"/>
        <condense val="0"/>
        <extend val="0"/>
        <outline val="0"/>
        <shadow val="0"/>
        <u val="none"/>
        <vertAlign val="baseline"/>
        <sz val="11"/>
        <color auto="1"/>
        <name val="Calibri"/>
        <family val="2"/>
        <scheme val="none"/>
      </font>
      <fill>
        <patternFill patternType="none">
          <fgColor indexed="64"/>
          <bgColor indexed="65"/>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layout>
        <c:manualLayout>
          <c:xMode val="edge"/>
          <c:yMode val="edge"/>
          <c:x val="4.4840927798226404E-2"/>
          <c:y val="4.317789291882556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manualLayout>
          <c:layoutTarget val="inner"/>
          <c:xMode val="edge"/>
          <c:yMode val="edge"/>
          <c:x val="0.10544418847207418"/>
          <c:y val="0.28782520605976886"/>
          <c:w val="0.86222822038074931"/>
          <c:h val="0.55662285635348208"/>
        </c:manualLayout>
      </c:layout>
      <c:lineChart>
        <c:grouping val="standard"/>
        <c:varyColors val="0"/>
        <c:ser>
          <c:idx val="0"/>
          <c:order val="0"/>
          <c:tx>
            <c:strRef>
              <c:f>'Q3-ans'!$Q$7</c:f>
              <c:strCache>
                <c:ptCount val="1"/>
                <c:pt idx="0">
                  <c:v>Dept to Equity Ratio</c:v>
                </c:pt>
              </c:strCache>
            </c:strRef>
          </c:tx>
          <c:spPr>
            <a:ln w="34925" cap="rnd">
              <a:solidFill>
                <a:schemeClr val="lt1"/>
              </a:solidFill>
              <a:round/>
            </a:ln>
            <a:effectLst>
              <a:outerShdw dist="25400" dir="2700000" algn="tl" rotWithShape="0">
                <a:schemeClr val="accent3"/>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3">
                          <a:lumMod val="60000"/>
                          <a:lumOff val="40000"/>
                        </a:schemeClr>
                      </a:solidFill>
                    </a:ln>
                    <a:effectLst/>
                  </c:spPr>
                </c15:leaderLines>
              </c:ext>
            </c:extLst>
          </c:dLbls>
          <c:trendline>
            <c:spPr>
              <a:ln w="19050" cap="flat" cmpd="sng" algn="ctr">
                <a:solidFill>
                  <a:schemeClr val="accent2"/>
                </a:solidFill>
                <a:prstDash val="solid"/>
                <a:miter lim="800000"/>
                <a:headEnd type="diamond" w="med" len="med"/>
                <a:tailEnd type="triangle" w="med" len="med"/>
              </a:ln>
              <a:effectLst/>
            </c:spPr>
            <c:trendlineType val="linear"/>
            <c:dispRSqr val="0"/>
            <c:dispEq val="0"/>
          </c:trendline>
          <c:cat>
            <c:strRef>
              <c:f>'Q3-ans'!$R$4:$U$4</c:f>
              <c:strCache>
                <c:ptCount val="4"/>
                <c:pt idx="0">
                  <c:v>2018</c:v>
                </c:pt>
                <c:pt idx="1">
                  <c:v>2019</c:v>
                </c:pt>
                <c:pt idx="2">
                  <c:v>2020</c:v>
                </c:pt>
                <c:pt idx="3">
                  <c:v>2021</c:v>
                </c:pt>
              </c:strCache>
            </c:strRef>
          </c:cat>
          <c:val>
            <c:numRef>
              <c:f>'Q3-ans'!$R$7:$U$7</c:f>
              <c:numCache>
                <c:formatCode>0.00</c:formatCode>
                <c:ptCount val="4"/>
                <c:pt idx="0">
                  <c:v>2.1160802869571853</c:v>
                </c:pt>
                <c:pt idx="1">
                  <c:v>1.9132443531827514</c:v>
                </c:pt>
                <c:pt idx="2">
                  <c:v>1.9701149425287356</c:v>
                </c:pt>
                <c:pt idx="3">
                  <c:v>2.2784600066379026</c:v>
                </c:pt>
              </c:numCache>
            </c:numRef>
          </c:val>
          <c:smooth val="0"/>
          <c:extLst>
            <c:ext xmlns:c16="http://schemas.microsoft.com/office/drawing/2014/chart" uri="{C3380CC4-5D6E-409C-BE32-E72D297353CC}">
              <c16:uniqueId val="{00000000-9EB9-4A66-9A2D-0A76921161C8}"/>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55527247"/>
        <c:axId val="155525807"/>
      </c:lineChart>
      <c:catAx>
        <c:axId val="1555272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Years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55525807"/>
        <c:crosses val="autoZero"/>
        <c:auto val="1"/>
        <c:lblAlgn val="ctr"/>
        <c:lblOffset val="100"/>
        <c:noMultiLvlLbl val="0"/>
      </c:catAx>
      <c:valAx>
        <c:axId val="15552580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D/E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55272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3"/>
    </a:solidFill>
    <a:ln w="9525" cap="flat" cmpd="sng" algn="ctr">
      <a:solidFill>
        <a:schemeClr val="accent3"/>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Revenue</a:t>
            </a:r>
            <a:r>
              <a:rPr lang="en-IN" baseline="0"/>
              <a:t> Growth</a:t>
            </a:r>
            <a:endParaRPr lang="en-IN"/>
          </a:p>
        </c:rich>
      </c:tx>
      <c:layout>
        <c:manualLayout>
          <c:xMode val="edge"/>
          <c:yMode val="edge"/>
          <c:x val="3.1607038053273993E-2"/>
          <c:y val="2.347417840375586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2160423760877792E-2"/>
          <c:y val="0.20128223408693635"/>
          <c:w val="0.92622020431328045"/>
          <c:h val="0.65199068426305862"/>
        </c:manualLayout>
      </c:layout>
      <c:barChart>
        <c:barDir val="col"/>
        <c:grouping val="clustered"/>
        <c:varyColors val="0"/>
        <c:ser>
          <c:idx val="0"/>
          <c:order val="0"/>
          <c:tx>
            <c:strRef>
              <c:f>'Q4-ans'!$B$4</c:f>
              <c:strCache>
                <c:ptCount val="1"/>
                <c:pt idx="0">
                  <c:v>Merchandise Sales 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'Q4-ans'!$C$3:$E$3</c:f>
              <c:strCache>
                <c:ptCount val="3"/>
                <c:pt idx="0">
                  <c:v>2019</c:v>
                </c:pt>
                <c:pt idx="1">
                  <c:v>2020</c:v>
                </c:pt>
                <c:pt idx="2">
                  <c:v>2021</c:v>
                </c:pt>
              </c:strCache>
            </c:strRef>
          </c:cat>
          <c:val>
            <c:numRef>
              <c:f>'Q4-ans'!$C$4:$E$4</c:f>
              <c:numCache>
                <c:formatCode>0</c:formatCode>
                <c:ptCount val="3"/>
                <c:pt idx="0">
                  <c:v>149351</c:v>
                </c:pt>
                <c:pt idx="1">
                  <c:v>163220</c:v>
                </c:pt>
                <c:pt idx="2">
                  <c:v>192052</c:v>
                </c:pt>
              </c:numCache>
            </c:numRef>
          </c:val>
          <c:extLst>
            <c:ext xmlns:c16="http://schemas.microsoft.com/office/drawing/2014/chart" uri="{C3380CC4-5D6E-409C-BE32-E72D297353CC}">
              <c16:uniqueId val="{00000000-FF39-49B1-8E8D-03E23DBCB49F}"/>
            </c:ext>
          </c:extLst>
        </c:ser>
        <c:ser>
          <c:idx val="1"/>
          <c:order val="1"/>
          <c:tx>
            <c:strRef>
              <c:f>'Q4-ans'!$B$5</c:f>
              <c:strCache>
                <c:ptCount val="1"/>
                <c:pt idx="0">
                  <c:v>Membership Fee Revenue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'Q4-ans'!$C$3:$E$3</c:f>
              <c:strCache>
                <c:ptCount val="3"/>
                <c:pt idx="0">
                  <c:v>2019</c:v>
                </c:pt>
                <c:pt idx="1">
                  <c:v>2020</c:v>
                </c:pt>
                <c:pt idx="2">
                  <c:v>2021</c:v>
                </c:pt>
              </c:strCache>
            </c:strRef>
          </c:cat>
          <c:val>
            <c:numRef>
              <c:f>'Q4-ans'!$C$5:$E$5</c:f>
              <c:numCache>
                <c:formatCode>0</c:formatCode>
                <c:ptCount val="3"/>
                <c:pt idx="0">
                  <c:v>3352</c:v>
                </c:pt>
                <c:pt idx="1">
                  <c:v>3541</c:v>
                </c:pt>
                <c:pt idx="2">
                  <c:v>3877</c:v>
                </c:pt>
              </c:numCache>
            </c:numRef>
          </c:val>
          <c:extLst>
            <c:ext xmlns:c16="http://schemas.microsoft.com/office/drawing/2014/chart" uri="{C3380CC4-5D6E-409C-BE32-E72D297353CC}">
              <c16:uniqueId val="{00000001-FF39-49B1-8E8D-03E23DBCB49F}"/>
            </c:ext>
          </c:extLst>
        </c:ser>
        <c:dLbls>
          <c:showLegendKey val="0"/>
          <c:showVal val="1"/>
          <c:showCatName val="0"/>
          <c:showSerName val="0"/>
          <c:showPercent val="0"/>
          <c:showBubbleSize val="0"/>
        </c:dLbls>
        <c:gapWidth val="219"/>
        <c:overlap val="-27"/>
        <c:axId val="618777647"/>
        <c:axId val="618773807"/>
      </c:barChart>
      <c:lineChart>
        <c:grouping val="standard"/>
        <c:varyColors val="0"/>
        <c:ser>
          <c:idx val="2"/>
          <c:order val="2"/>
          <c:tx>
            <c:strRef>
              <c:f>'Q4-ans'!$B$6</c:f>
              <c:strCache>
                <c:ptCount val="1"/>
                <c:pt idx="0">
                  <c:v>Total revenue</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dLbl>
              <c:idx val="0"/>
              <c:layout>
                <c:manualLayout>
                  <c:x val="1.513431706394249E-2"/>
                  <c:y val="7.71294433266263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F39-49B1-8E8D-03E23DBCB49F}"/>
                </c:ext>
              </c:extLst>
            </c:dLbl>
            <c:dLbl>
              <c:idx val="1"/>
              <c:layout>
                <c:manualLayout>
                  <c:x val="6.9364818568099845E-17"/>
                  <c:y val="8.38363514419852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F39-49B1-8E8D-03E23DBCB49F}"/>
                </c:ext>
              </c:extLst>
            </c:dLbl>
            <c:dLbl>
              <c:idx val="2"/>
              <c:layout>
                <c:manualLayout>
                  <c:x val="0"/>
                  <c:y val="8.04828973843057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F39-49B1-8E8D-03E23DBCB49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'Q4-ans'!$C$3:$E$3</c:f>
              <c:strCache>
                <c:ptCount val="3"/>
                <c:pt idx="0">
                  <c:v>2019</c:v>
                </c:pt>
                <c:pt idx="1">
                  <c:v>2020</c:v>
                </c:pt>
                <c:pt idx="2">
                  <c:v>2021</c:v>
                </c:pt>
              </c:strCache>
            </c:strRef>
          </c:cat>
          <c:val>
            <c:numRef>
              <c:f>'Q4-ans'!$C$6:$E$6</c:f>
              <c:numCache>
                <c:formatCode>0</c:formatCode>
                <c:ptCount val="3"/>
                <c:pt idx="0">
                  <c:v>152703</c:v>
                </c:pt>
                <c:pt idx="1">
                  <c:v>166761</c:v>
                </c:pt>
                <c:pt idx="2">
                  <c:v>195929</c:v>
                </c:pt>
              </c:numCache>
            </c:numRef>
          </c:val>
          <c:smooth val="0"/>
          <c:extLst>
            <c:ext xmlns:c16="http://schemas.microsoft.com/office/drawing/2014/chart" uri="{C3380CC4-5D6E-409C-BE32-E72D297353CC}">
              <c16:uniqueId val="{00000002-FF39-49B1-8E8D-03E23DBCB49F}"/>
            </c:ext>
          </c:extLst>
        </c:ser>
        <c:dLbls>
          <c:showLegendKey val="0"/>
          <c:showVal val="1"/>
          <c:showCatName val="0"/>
          <c:showSerName val="0"/>
          <c:showPercent val="0"/>
          <c:showBubbleSize val="0"/>
        </c:dLbls>
        <c:marker val="1"/>
        <c:smooth val="0"/>
        <c:axId val="618777647"/>
        <c:axId val="618773807"/>
      </c:lineChart>
      <c:catAx>
        <c:axId val="61877764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t>Year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773807"/>
        <c:crosses val="autoZero"/>
        <c:auto val="1"/>
        <c:lblAlgn val="ctr"/>
        <c:lblOffset val="100"/>
        <c:noMultiLvlLbl val="0"/>
      </c:catAx>
      <c:valAx>
        <c:axId val="618773807"/>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618777647"/>
        <c:crosses val="autoZero"/>
        <c:crossBetween val="between"/>
      </c:valAx>
      <c:spPr>
        <a:noFill/>
        <a:ln>
          <a:noFill/>
        </a:ln>
        <a:effectLst/>
      </c:spPr>
    </c:plotArea>
    <c:legend>
      <c:legendPos val="b"/>
      <c:layout>
        <c:manualLayout>
          <c:xMode val="edge"/>
          <c:yMode val="edge"/>
          <c:x val="1.8339932253076795E-3"/>
          <c:y val="0.11846036851027425"/>
          <c:w val="0.72769773670459181"/>
          <c:h val="5.65899333005909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Revenue Growth Rate</a:t>
            </a:r>
          </a:p>
        </c:rich>
      </c:tx>
      <c:layout>
        <c:manualLayout>
          <c:xMode val="edge"/>
          <c:yMode val="edge"/>
          <c:x val="2.1724575083454375E-2"/>
          <c:y val="1.4737996627760408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2.9923489539535719E-2"/>
          <c:y val="0.24728086706396302"/>
          <c:w val="0.93657149045689658"/>
          <c:h val="0.62873102527626756"/>
        </c:manualLayout>
      </c:layout>
      <c:barChart>
        <c:barDir val="col"/>
        <c:grouping val="clustered"/>
        <c:varyColors val="0"/>
        <c:ser>
          <c:idx val="0"/>
          <c:order val="0"/>
          <c:tx>
            <c:strRef>
              <c:f>'Q4-ans'!$B$7:$C$7</c:f>
              <c:strCache>
                <c:ptCount val="2"/>
                <c:pt idx="0">
                  <c:v>Merchandise Sales Revenue Growth rate</c:v>
                </c:pt>
              </c:strCache>
            </c:strRef>
          </c:tx>
          <c:spPr>
            <a:solidFill>
              <a:schemeClr val="accent2"/>
            </a:solidFill>
            <a:ln>
              <a:noFill/>
            </a:ln>
            <a:effectLst/>
          </c:spPr>
          <c:invertIfNegative val="0"/>
          <c:dLbls>
            <c:dLbl>
              <c:idx val="0"/>
              <c:tx>
                <c:rich>
                  <a:bodyPr/>
                  <a:lstStyle/>
                  <a:p>
                    <a:fld id="{AE801831-9D97-4A8B-8D5C-E0821535FF07}" type="VALUE">
                      <a:rPr lang="en-US">
                        <a:solidFill>
                          <a:schemeClr val="bg1"/>
                        </a:solidFill>
                      </a:rPr>
                      <a:pPr/>
                      <a:t>[VALUE]</a:t>
                    </a:fld>
                    <a:endParaRPr lang="en-IN"/>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756-4505-BA2E-AB75C5BB9181}"/>
                </c:ext>
              </c:extLst>
            </c:dLbl>
            <c:dLbl>
              <c:idx val="1"/>
              <c:layout>
                <c:manualLayout>
                  <c:x val="0"/>
                  <c:y val="0.16196777486147571"/>
                </c:manualLayout>
              </c:layout>
              <c:tx>
                <c:rich>
                  <a:bodyPr/>
                  <a:lstStyle/>
                  <a:p>
                    <a:fld id="{E7828E3C-C538-48D8-9C69-FADE70E20071}" type="VALUE">
                      <a:rPr lang="en-US">
                        <a:solidFill>
                          <a:schemeClr val="bg1"/>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8756-4505-BA2E-AB75C5BB918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'Q4-ans'!$D$3:$E$3</c:f>
              <c:strCache>
                <c:ptCount val="2"/>
                <c:pt idx="0">
                  <c:v>2020</c:v>
                </c:pt>
                <c:pt idx="1">
                  <c:v>2021</c:v>
                </c:pt>
              </c:strCache>
            </c:strRef>
          </c:cat>
          <c:val>
            <c:numRef>
              <c:f>'Q4-ans'!$D$7:$E$7</c:f>
              <c:numCache>
                <c:formatCode>0.00%</c:formatCode>
                <c:ptCount val="2"/>
                <c:pt idx="0">
                  <c:v>9.2861781976685792E-2</c:v>
                </c:pt>
                <c:pt idx="1">
                  <c:v>0.17664501899277049</c:v>
                </c:pt>
              </c:numCache>
            </c:numRef>
          </c:val>
          <c:extLst>
            <c:ext xmlns:c16="http://schemas.microsoft.com/office/drawing/2014/chart" uri="{C3380CC4-5D6E-409C-BE32-E72D297353CC}">
              <c16:uniqueId val="{00000000-8756-4505-BA2E-AB75C5BB9181}"/>
            </c:ext>
          </c:extLst>
        </c:ser>
        <c:ser>
          <c:idx val="1"/>
          <c:order val="1"/>
          <c:tx>
            <c:strRef>
              <c:f>'Q4-ans'!$B$8:$C$8</c:f>
              <c:strCache>
                <c:ptCount val="2"/>
                <c:pt idx="0">
                  <c:v>Membership Fee Revenue Growth rate </c:v>
                </c:pt>
              </c:strCache>
            </c:strRef>
          </c:tx>
          <c:spPr>
            <a:solidFill>
              <a:schemeClr val="accent4"/>
            </a:solidFill>
            <a:ln>
              <a:noFill/>
            </a:ln>
            <a:effectLst/>
          </c:spPr>
          <c:invertIfNegative val="0"/>
          <c:dLbls>
            <c:dLbl>
              <c:idx val="0"/>
              <c:tx>
                <c:rich>
                  <a:bodyPr/>
                  <a:lstStyle/>
                  <a:p>
                    <a:fld id="{FEA9CB74-A44F-4C0D-8A06-046C5764A5F9}" type="VALUE">
                      <a:rPr lang="en-US">
                        <a:solidFill>
                          <a:schemeClr val="bg1"/>
                        </a:solidFill>
                      </a:rPr>
                      <a:pPr/>
                      <a:t>[VALUE]</a:t>
                    </a:fld>
                    <a:endParaRPr lang="en-IN"/>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8756-4505-BA2E-AB75C5BB9181}"/>
                </c:ext>
              </c:extLst>
            </c:dLbl>
            <c:dLbl>
              <c:idx val="1"/>
              <c:tx>
                <c:rich>
                  <a:bodyPr/>
                  <a:lstStyle/>
                  <a:p>
                    <a:fld id="{0283CDC3-39F3-456D-87BF-51D308811A93}" type="VALUE">
                      <a:rPr lang="en-US">
                        <a:solidFill>
                          <a:schemeClr val="bg1"/>
                        </a:solidFill>
                      </a:rPr>
                      <a:pPr/>
                      <a:t>[VALUE]</a:t>
                    </a:fld>
                    <a:endParaRPr lang="en-IN"/>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8756-4505-BA2E-AB75C5BB918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'Q4-ans'!$D$3:$E$3</c:f>
              <c:strCache>
                <c:ptCount val="2"/>
                <c:pt idx="0">
                  <c:v>2020</c:v>
                </c:pt>
                <c:pt idx="1">
                  <c:v>2021</c:v>
                </c:pt>
              </c:strCache>
            </c:strRef>
          </c:cat>
          <c:val>
            <c:numRef>
              <c:f>'Q4-ans'!$D$8:$E$8</c:f>
              <c:numCache>
                <c:formatCode>0.00%</c:formatCode>
                <c:ptCount val="2"/>
                <c:pt idx="0">
                  <c:v>5.6384248210023864E-2</c:v>
                </c:pt>
                <c:pt idx="1">
                  <c:v>9.4888449590511154E-2</c:v>
                </c:pt>
              </c:numCache>
            </c:numRef>
          </c:val>
          <c:extLst>
            <c:ext xmlns:c16="http://schemas.microsoft.com/office/drawing/2014/chart" uri="{C3380CC4-5D6E-409C-BE32-E72D297353CC}">
              <c16:uniqueId val="{00000001-8756-4505-BA2E-AB75C5BB9181}"/>
            </c:ext>
          </c:extLst>
        </c:ser>
        <c:dLbls>
          <c:dLblPos val="inEnd"/>
          <c:showLegendKey val="0"/>
          <c:showVal val="1"/>
          <c:showCatName val="0"/>
          <c:showSerName val="0"/>
          <c:showPercent val="0"/>
          <c:showBubbleSize val="0"/>
        </c:dLbls>
        <c:gapWidth val="269"/>
        <c:axId val="630308928"/>
        <c:axId val="630307488"/>
      </c:barChart>
      <c:lineChart>
        <c:grouping val="standard"/>
        <c:varyColors val="0"/>
        <c:ser>
          <c:idx val="2"/>
          <c:order val="2"/>
          <c:tx>
            <c:strRef>
              <c:f>'Q4-ans'!$B$9:$C$9</c:f>
              <c:strCache>
                <c:ptCount val="2"/>
                <c:pt idx="0">
                  <c:v>Total revenue Growth rate</c:v>
                </c:pt>
              </c:strCache>
            </c:strRef>
          </c:tx>
          <c:spPr>
            <a:ln w="38100" cap="rnd">
              <a:solidFill>
                <a:schemeClr val="accent6"/>
              </a:solidFill>
              <a:round/>
            </a:ln>
            <a:effectLst/>
          </c:spPr>
          <c:marker>
            <c:symbol val="none"/>
          </c:marker>
          <c:dLbls>
            <c:dLbl>
              <c:idx val="0"/>
              <c:layout>
                <c:manualLayout>
                  <c:x val="-0.10000000000000005"/>
                  <c:y val="-9.25925925925926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756-4505-BA2E-AB75C5BB918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'Q4-ans'!$D$3:$E$3</c:f>
              <c:strCache>
                <c:ptCount val="2"/>
                <c:pt idx="0">
                  <c:v>2020</c:v>
                </c:pt>
                <c:pt idx="1">
                  <c:v>2021</c:v>
                </c:pt>
              </c:strCache>
            </c:strRef>
          </c:cat>
          <c:val>
            <c:numRef>
              <c:f>'Q4-ans'!$D$9:$E$9</c:f>
              <c:numCache>
                <c:formatCode>0.00%</c:formatCode>
                <c:ptCount val="2"/>
                <c:pt idx="0">
                  <c:v>9.2061059704131545E-2</c:v>
                </c:pt>
                <c:pt idx="1">
                  <c:v>0.1749090015051481</c:v>
                </c:pt>
              </c:numCache>
            </c:numRef>
          </c:val>
          <c:smooth val="0"/>
          <c:extLst>
            <c:ext xmlns:c16="http://schemas.microsoft.com/office/drawing/2014/chart" uri="{C3380CC4-5D6E-409C-BE32-E72D297353CC}">
              <c16:uniqueId val="{00000002-8756-4505-BA2E-AB75C5BB9181}"/>
            </c:ext>
          </c:extLst>
        </c:ser>
        <c:dLbls>
          <c:showLegendKey val="0"/>
          <c:showVal val="1"/>
          <c:showCatName val="0"/>
          <c:showSerName val="0"/>
          <c:showPercent val="0"/>
          <c:showBubbleSize val="0"/>
        </c:dLbls>
        <c:marker val="1"/>
        <c:smooth val="0"/>
        <c:axId val="630308928"/>
        <c:axId val="630307488"/>
      </c:lineChart>
      <c:catAx>
        <c:axId val="63030892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30307488"/>
        <c:crosses val="autoZero"/>
        <c:auto val="1"/>
        <c:lblAlgn val="ctr"/>
        <c:lblOffset val="100"/>
        <c:noMultiLvlLbl val="0"/>
      </c:catAx>
      <c:valAx>
        <c:axId val="6303074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3089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Forecasted years Total Revenue Trend</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'Q4-ans'!$B$7:$C$7</c:f>
              <c:strCache>
                <c:ptCount val="2"/>
                <c:pt idx="0">
                  <c:v>Merchandise Sales Revenue Growth 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'Q4-ans'!$D$3:$J$3</c:f>
              <c:strCache>
                <c:ptCount val="7"/>
                <c:pt idx="0">
                  <c:v>2020</c:v>
                </c:pt>
                <c:pt idx="1">
                  <c:v>2021</c:v>
                </c:pt>
                <c:pt idx="2">
                  <c:v>2022</c:v>
                </c:pt>
                <c:pt idx="3">
                  <c:v>2023</c:v>
                </c:pt>
                <c:pt idx="4">
                  <c:v>2024</c:v>
                </c:pt>
                <c:pt idx="5">
                  <c:v>2025</c:v>
                </c:pt>
                <c:pt idx="6">
                  <c:v>2026</c:v>
                </c:pt>
              </c:strCache>
            </c:strRef>
          </c:cat>
          <c:val>
            <c:numRef>
              <c:f>'Q4-ans'!$D$7:$J$7</c:f>
              <c:numCache>
                <c:formatCode>0.00%</c:formatCode>
                <c:ptCount val="7"/>
                <c:pt idx="0">
                  <c:v>9.2861781976685792E-2</c:v>
                </c:pt>
                <c:pt idx="1">
                  <c:v>0.17664501899277049</c:v>
                </c:pt>
                <c:pt idx="2">
                  <c:v>9.8639639785058408E-2</c:v>
                </c:pt>
                <c:pt idx="3">
                  <c:v>0.10000000000000013</c:v>
                </c:pt>
                <c:pt idx="4">
                  <c:v>9.0000000000000122E-2</c:v>
                </c:pt>
                <c:pt idx="5">
                  <c:v>7.0000000000000021E-2</c:v>
                </c:pt>
                <c:pt idx="6">
                  <c:v>5.0000000000000218E-2</c:v>
                </c:pt>
              </c:numCache>
            </c:numRef>
          </c:val>
          <c:extLst>
            <c:ext xmlns:c16="http://schemas.microsoft.com/office/drawing/2014/chart" uri="{C3380CC4-5D6E-409C-BE32-E72D297353CC}">
              <c16:uniqueId val="{00000000-D0A9-4CD2-9103-4612E9B8DA9F}"/>
            </c:ext>
          </c:extLst>
        </c:ser>
        <c:ser>
          <c:idx val="1"/>
          <c:order val="1"/>
          <c:tx>
            <c:strRef>
              <c:f>'Q4-ans'!$B$8:$C$8</c:f>
              <c:strCache>
                <c:ptCount val="2"/>
                <c:pt idx="0">
                  <c:v>Membership Fee Revenue Growth rate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'Q4-ans'!$D$3:$J$3</c:f>
              <c:strCache>
                <c:ptCount val="7"/>
                <c:pt idx="0">
                  <c:v>2020</c:v>
                </c:pt>
                <c:pt idx="1">
                  <c:v>2021</c:v>
                </c:pt>
                <c:pt idx="2">
                  <c:v>2022</c:v>
                </c:pt>
                <c:pt idx="3">
                  <c:v>2023</c:v>
                </c:pt>
                <c:pt idx="4">
                  <c:v>2024</c:v>
                </c:pt>
                <c:pt idx="5">
                  <c:v>2025</c:v>
                </c:pt>
                <c:pt idx="6">
                  <c:v>2026</c:v>
                </c:pt>
              </c:strCache>
            </c:strRef>
          </c:cat>
          <c:val>
            <c:numRef>
              <c:f>'Q4-ans'!$D$8:$J$8</c:f>
              <c:numCache>
                <c:formatCode>0.00%</c:formatCode>
                <c:ptCount val="7"/>
                <c:pt idx="0">
                  <c:v>5.6384248210023864E-2</c:v>
                </c:pt>
                <c:pt idx="1">
                  <c:v>9.4888449590511154E-2</c:v>
                </c:pt>
                <c:pt idx="2">
                  <c:v>0.1673871292236232</c:v>
                </c:pt>
                <c:pt idx="3">
                  <c:v>0.10000000000000064</c:v>
                </c:pt>
                <c:pt idx="4">
                  <c:v>8.9999999999995028E-2</c:v>
                </c:pt>
                <c:pt idx="5">
                  <c:v>7.0000000000005683E-2</c:v>
                </c:pt>
                <c:pt idx="6">
                  <c:v>4.9999999999995486E-2</c:v>
                </c:pt>
              </c:numCache>
            </c:numRef>
          </c:val>
          <c:extLst>
            <c:ext xmlns:c16="http://schemas.microsoft.com/office/drawing/2014/chart" uri="{C3380CC4-5D6E-409C-BE32-E72D297353CC}">
              <c16:uniqueId val="{00000001-D0A9-4CD2-9103-4612E9B8DA9F}"/>
            </c:ext>
          </c:extLst>
        </c:ser>
        <c:ser>
          <c:idx val="2"/>
          <c:order val="2"/>
          <c:tx>
            <c:strRef>
              <c:f>'Q4-ans'!$B$9:$C$9</c:f>
              <c:strCache>
                <c:ptCount val="2"/>
                <c:pt idx="0">
                  <c:v>Total revenue Growth rate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6"/>
                </a:solidFill>
              </a:ln>
              <a:effectLst/>
            </c:spPr>
            <c:trendlineType val="linear"/>
            <c:dispRSqr val="0"/>
            <c:dispEq val="0"/>
          </c:trendline>
          <c:cat>
            <c:strRef>
              <c:f>'Q4-ans'!$D$3:$J$3</c:f>
              <c:strCache>
                <c:ptCount val="7"/>
                <c:pt idx="0">
                  <c:v>2020</c:v>
                </c:pt>
                <c:pt idx="1">
                  <c:v>2021</c:v>
                </c:pt>
                <c:pt idx="2">
                  <c:v>2022</c:v>
                </c:pt>
                <c:pt idx="3">
                  <c:v>2023</c:v>
                </c:pt>
                <c:pt idx="4">
                  <c:v>2024</c:v>
                </c:pt>
                <c:pt idx="5">
                  <c:v>2025</c:v>
                </c:pt>
                <c:pt idx="6">
                  <c:v>2026</c:v>
                </c:pt>
              </c:strCache>
            </c:strRef>
          </c:cat>
          <c:val>
            <c:numRef>
              <c:f>'Q4-ans'!$D$9:$J$9</c:f>
              <c:numCache>
                <c:formatCode>0.00%</c:formatCode>
                <c:ptCount val="7"/>
                <c:pt idx="0">
                  <c:v>9.2061059704131545E-2</c:v>
                </c:pt>
                <c:pt idx="1">
                  <c:v>0.1749090015051481</c:v>
                </c:pt>
                <c:pt idx="2">
                  <c:v>0.10000000000000012</c:v>
                </c:pt>
                <c:pt idx="3">
                  <c:v>0.10000000000000013</c:v>
                </c:pt>
                <c:pt idx="4">
                  <c:v>9.0000000000000024E-2</c:v>
                </c:pt>
                <c:pt idx="5">
                  <c:v>7.0000000000000145E-2</c:v>
                </c:pt>
                <c:pt idx="6">
                  <c:v>5.0000000000000114E-2</c:v>
                </c:pt>
              </c:numCache>
            </c:numRef>
          </c:val>
          <c:extLst>
            <c:ext xmlns:c16="http://schemas.microsoft.com/office/drawing/2014/chart" uri="{C3380CC4-5D6E-409C-BE32-E72D297353CC}">
              <c16:uniqueId val="{00000002-D0A9-4CD2-9103-4612E9B8DA9F}"/>
            </c:ext>
          </c:extLst>
        </c:ser>
        <c:dLbls>
          <c:showLegendKey val="0"/>
          <c:showVal val="0"/>
          <c:showCatName val="0"/>
          <c:showSerName val="0"/>
          <c:showPercent val="0"/>
          <c:showBubbleSize val="0"/>
        </c:dLbls>
        <c:gapWidth val="100"/>
        <c:overlap val="-24"/>
        <c:axId val="985283343"/>
        <c:axId val="985282383"/>
      </c:barChart>
      <c:catAx>
        <c:axId val="9852833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282383"/>
        <c:crosses val="autoZero"/>
        <c:auto val="1"/>
        <c:lblAlgn val="ctr"/>
        <c:lblOffset val="100"/>
        <c:noMultiLvlLbl val="0"/>
      </c:catAx>
      <c:valAx>
        <c:axId val="9852823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2833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Gross Margin with Total Revenue and Expense</a:t>
            </a:r>
          </a:p>
        </c:rich>
      </c:tx>
      <c:layout>
        <c:manualLayout>
          <c:xMode val="edge"/>
          <c:yMode val="edge"/>
          <c:x val="1.5930397382651115E-2"/>
          <c:y val="5.382815678828156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405842661018679"/>
          <c:y val="0.27117844206503999"/>
          <c:w val="0.7749008743499477"/>
          <c:h val="0.55167533326228901"/>
        </c:manualLayout>
      </c:layout>
      <c:barChart>
        <c:barDir val="col"/>
        <c:grouping val="clustered"/>
        <c:varyColors val="0"/>
        <c:ser>
          <c:idx val="0"/>
          <c:order val="0"/>
          <c:tx>
            <c:strRef>
              <c:f>'Q5-ans'!$B$4</c:f>
              <c:strCache>
                <c:ptCount val="1"/>
                <c:pt idx="0">
                  <c:v>Total 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'Q5-ans'!$C$3:$E$3</c:f>
              <c:strCache>
                <c:ptCount val="3"/>
                <c:pt idx="0">
                  <c:v>2019</c:v>
                </c:pt>
                <c:pt idx="1">
                  <c:v>2020</c:v>
                </c:pt>
                <c:pt idx="2">
                  <c:v>2021</c:v>
                </c:pt>
              </c:strCache>
            </c:strRef>
          </c:cat>
          <c:val>
            <c:numRef>
              <c:f>'Q5-ans'!$C$4:$E$4</c:f>
              <c:numCache>
                <c:formatCode>General</c:formatCode>
                <c:ptCount val="3"/>
                <c:pt idx="0">
                  <c:v>152703</c:v>
                </c:pt>
                <c:pt idx="1">
                  <c:v>166761</c:v>
                </c:pt>
                <c:pt idx="2">
                  <c:v>195929</c:v>
                </c:pt>
              </c:numCache>
            </c:numRef>
          </c:val>
          <c:extLst>
            <c:ext xmlns:c16="http://schemas.microsoft.com/office/drawing/2014/chart" uri="{C3380CC4-5D6E-409C-BE32-E72D297353CC}">
              <c16:uniqueId val="{00000000-FC79-4EC7-8257-838AD3FBF7F3}"/>
            </c:ext>
          </c:extLst>
        </c:ser>
        <c:ser>
          <c:idx val="1"/>
          <c:order val="1"/>
          <c:tx>
            <c:strRef>
              <c:f>'Q5-ans'!$B$5</c:f>
              <c:strCache>
                <c:ptCount val="1"/>
                <c:pt idx="0">
                  <c:v>Total Expense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'Q5-ans'!$C$3:$E$3</c:f>
              <c:strCache>
                <c:ptCount val="3"/>
                <c:pt idx="0">
                  <c:v>2019</c:v>
                </c:pt>
                <c:pt idx="1">
                  <c:v>2020</c:v>
                </c:pt>
                <c:pt idx="2">
                  <c:v>2021</c:v>
                </c:pt>
              </c:strCache>
            </c:strRef>
          </c:cat>
          <c:val>
            <c:numRef>
              <c:f>'Q5-ans'!$C$5:$E$5</c:f>
              <c:numCache>
                <c:formatCode>General</c:formatCode>
                <c:ptCount val="3"/>
                <c:pt idx="0">
                  <c:v>147966</c:v>
                </c:pt>
                <c:pt idx="1">
                  <c:v>161326</c:v>
                </c:pt>
                <c:pt idx="2">
                  <c:v>189221</c:v>
                </c:pt>
              </c:numCache>
            </c:numRef>
          </c:val>
          <c:extLst>
            <c:ext xmlns:c16="http://schemas.microsoft.com/office/drawing/2014/chart" uri="{C3380CC4-5D6E-409C-BE32-E72D297353CC}">
              <c16:uniqueId val="{00000001-FC79-4EC7-8257-838AD3FBF7F3}"/>
            </c:ext>
          </c:extLst>
        </c:ser>
        <c:dLbls>
          <c:showLegendKey val="0"/>
          <c:showVal val="1"/>
          <c:showCatName val="0"/>
          <c:showSerName val="0"/>
          <c:showPercent val="0"/>
          <c:showBubbleSize val="0"/>
        </c:dLbls>
        <c:gapWidth val="219"/>
        <c:overlap val="-27"/>
        <c:axId val="685712368"/>
        <c:axId val="685710928"/>
      </c:barChart>
      <c:lineChart>
        <c:grouping val="standard"/>
        <c:varyColors val="0"/>
        <c:ser>
          <c:idx val="2"/>
          <c:order val="2"/>
          <c:tx>
            <c:strRef>
              <c:f>'Q5-ans'!$B$6</c:f>
              <c:strCache>
                <c:ptCount val="1"/>
                <c:pt idx="0">
                  <c:v>Gross Margin</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dLbl>
              <c:idx val="0"/>
              <c:layout>
                <c:manualLayout>
                  <c:x val="-0.11130362565502498"/>
                  <c:y val="-0.22293743587070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C79-4EC7-8257-838AD3FBF7F3}"/>
                </c:ext>
              </c:extLst>
            </c:dLbl>
            <c:dLbl>
              <c:idx val="1"/>
              <c:layout>
                <c:manualLayout>
                  <c:x val="-0.1049115384116288"/>
                  <c:y val="-0.148688148550115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C79-4EC7-8257-838AD3FBF7F3}"/>
                </c:ext>
              </c:extLst>
            </c:dLbl>
            <c:dLbl>
              <c:idx val="2"/>
              <c:layout>
                <c:manualLayout>
                  <c:x val="1.9582797745742429E-2"/>
                  <c:y val="-4.14507095578155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C79-4EC7-8257-838AD3FBF7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'Q5-ans'!$C$3:$E$3</c:f>
              <c:strCache>
                <c:ptCount val="3"/>
                <c:pt idx="0">
                  <c:v>2019</c:v>
                </c:pt>
                <c:pt idx="1">
                  <c:v>2020</c:v>
                </c:pt>
                <c:pt idx="2">
                  <c:v>2021</c:v>
                </c:pt>
              </c:strCache>
            </c:strRef>
          </c:cat>
          <c:val>
            <c:numRef>
              <c:f>'Q5-ans'!$C$6:$E$6</c:f>
              <c:numCache>
                <c:formatCode>0.00%</c:formatCode>
                <c:ptCount val="3"/>
                <c:pt idx="0">
                  <c:v>3.1021001552032378E-2</c:v>
                </c:pt>
                <c:pt idx="1">
                  <c:v>3.259155318089961E-2</c:v>
                </c:pt>
                <c:pt idx="2">
                  <c:v>3.4236891935343926E-2</c:v>
                </c:pt>
              </c:numCache>
            </c:numRef>
          </c:val>
          <c:smooth val="0"/>
          <c:extLst>
            <c:ext xmlns:c16="http://schemas.microsoft.com/office/drawing/2014/chart" uri="{C3380CC4-5D6E-409C-BE32-E72D297353CC}">
              <c16:uniqueId val="{00000002-FC79-4EC7-8257-838AD3FBF7F3}"/>
            </c:ext>
          </c:extLst>
        </c:ser>
        <c:dLbls>
          <c:showLegendKey val="0"/>
          <c:showVal val="1"/>
          <c:showCatName val="0"/>
          <c:showSerName val="0"/>
          <c:showPercent val="0"/>
          <c:showBubbleSize val="0"/>
        </c:dLbls>
        <c:marker val="1"/>
        <c:smooth val="0"/>
        <c:axId val="685710448"/>
        <c:axId val="685705648"/>
      </c:lineChart>
      <c:catAx>
        <c:axId val="6857123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710928"/>
        <c:crosses val="autoZero"/>
        <c:auto val="1"/>
        <c:lblAlgn val="ctr"/>
        <c:lblOffset val="100"/>
        <c:noMultiLvlLbl val="0"/>
      </c:catAx>
      <c:valAx>
        <c:axId val="68571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Revenue and Expense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712368"/>
        <c:crosses val="autoZero"/>
        <c:crossBetween val="between"/>
      </c:valAx>
      <c:valAx>
        <c:axId val="685705648"/>
        <c:scaling>
          <c:orientation val="minMax"/>
        </c:scaling>
        <c:delete val="0"/>
        <c:axPos val="r"/>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710448"/>
        <c:crosses val="max"/>
        <c:crossBetween val="between"/>
      </c:valAx>
      <c:catAx>
        <c:axId val="685710448"/>
        <c:scaling>
          <c:orientation val="minMax"/>
        </c:scaling>
        <c:delete val="1"/>
        <c:axPos val="b"/>
        <c:numFmt formatCode="General" sourceLinked="1"/>
        <c:majorTickMark val="none"/>
        <c:minorTickMark val="none"/>
        <c:tickLblPos val="nextTo"/>
        <c:crossAx val="68570564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microsoft.com/office/2007/relationships/hdphoto" Target="../media/hdphoto1.wdp"/></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6</xdr:col>
      <xdr:colOff>167640</xdr:colOff>
      <xdr:row>1</xdr:row>
      <xdr:rowOff>38100</xdr:rowOff>
    </xdr:from>
    <xdr:to>
      <xdr:col>18</xdr:col>
      <xdr:colOff>68580</xdr:colOff>
      <xdr:row>16</xdr:row>
      <xdr:rowOff>177165</xdr:rowOff>
    </xdr:to>
    <xdr:pic>
      <xdr:nvPicPr>
        <xdr:cNvPr id="3" name="Picture 2">
          <a:extLst>
            <a:ext uri="{FF2B5EF4-FFF2-40B4-BE49-F238E27FC236}">
              <a16:creationId xmlns:a16="http://schemas.microsoft.com/office/drawing/2014/main" id="{9BD28FEB-26DD-6996-18AC-4092E1FE887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25240" y="220980"/>
          <a:ext cx="7216140" cy="288226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editAs="oneCell">
    <xdr:from>
      <xdr:col>0</xdr:col>
      <xdr:colOff>60959</xdr:colOff>
      <xdr:row>4</xdr:row>
      <xdr:rowOff>83820</xdr:rowOff>
    </xdr:from>
    <xdr:to>
      <xdr:col>6</xdr:col>
      <xdr:colOff>129540</xdr:colOff>
      <xdr:row>21</xdr:row>
      <xdr:rowOff>152400</xdr:rowOff>
    </xdr:to>
    <xdr:pic>
      <xdr:nvPicPr>
        <xdr:cNvPr id="9" name="Picture 8">
          <a:extLst>
            <a:ext uri="{FF2B5EF4-FFF2-40B4-BE49-F238E27FC236}">
              <a16:creationId xmlns:a16="http://schemas.microsoft.com/office/drawing/2014/main" id="{EB99EF82-730A-B500-FF04-3B50DAF303B3}"/>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9314"/>
        <a:stretch/>
      </xdr:blipFill>
      <xdr:spPr>
        <a:xfrm>
          <a:off x="60959" y="815340"/>
          <a:ext cx="3726181" cy="317754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18</xdr:col>
      <xdr:colOff>106680</xdr:colOff>
      <xdr:row>5</xdr:row>
      <xdr:rowOff>144780</xdr:rowOff>
    </xdr:from>
    <xdr:to>
      <xdr:col>23</xdr:col>
      <xdr:colOff>320040</xdr:colOff>
      <xdr:row>20</xdr:row>
      <xdr:rowOff>106680</xdr:rowOff>
    </xdr:to>
    <xdr:pic>
      <xdr:nvPicPr>
        <xdr:cNvPr id="11" name="Picture 10">
          <a:extLst>
            <a:ext uri="{FF2B5EF4-FFF2-40B4-BE49-F238E27FC236}">
              <a16:creationId xmlns:a16="http://schemas.microsoft.com/office/drawing/2014/main" id="{125D754B-4F59-EF67-958C-A79A74061C0D}"/>
            </a:ext>
          </a:extLst>
        </xdr:cNvPr>
        <xdr:cNvPicPr>
          <a:picLocks noChangeAspect="1"/>
        </xdr:cNvPicPr>
      </xdr:nvPicPr>
      <xdr:blipFill rotWithShape="1">
        <a:blip xmlns:r="http://schemas.openxmlformats.org/officeDocument/2006/relationships" r:embed="rId3">
          <a:extLst>
            <a:ext uri="{BEBA8EAE-BF5A-486C-A8C5-ECC9F3942E4B}">
              <a14:imgProps xmlns:a14="http://schemas.microsoft.com/office/drawing/2010/main">
                <a14:imgLayer r:embed="rId4">
                  <a14:imgEffect>
                    <a14:colorTemperature colorTemp="5900"/>
                  </a14:imgEffect>
                </a14:imgLayer>
              </a14:imgProps>
            </a:ext>
            <a:ext uri="{28A0092B-C50C-407E-A947-70E740481C1C}">
              <a14:useLocalDpi xmlns:a14="http://schemas.microsoft.com/office/drawing/2010/main" val="0"/>
            </a:ext>
          </a:extLst>
        </a:blip>
        <a:srcRect l="6277" t="12034" r="6277" b="12814"/>
        <a:stretch/>
      </xdr:blipFill>
      <xdr:spPr>
        <a:xfrm>
          <a:off x="11079480" y="1059180"/>
          <a:ext cx="3261360" cy="270510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243840</xdr:colOff>
      <xdr:row>2</xdr:row>
      <xdr:rowOff>15240</xdr:rowOff>
    </xdr:from>
    <xdr:to>
      <xdr:col>23</xdr:col>
      <xdr:colOff>205740</xdr:colOff>
      <xdr:row>31</xdr:row>
      <xdr:rowOff>76200</xdr:rowOff>
    </xdr:to>
    <xdr:sp macro="" textlink="">
      <xdr:nvSpPr>
        <xdr:cNvPr id="2" name="TextBox 1">
          <a:extLst>
            <a:ext uri="{FF2B5EF4-FFF2-40B4-BE49-F238E27FC236}">
              <a16:creationId xmlns:a16="http://schemas.microsoft.com/office/drawing/2014/main" id="{D5597238-502B-EDD0-9700-8D5341B84250}"/>
            </a:ext>
          </a:extLst>
        </xdr:cNvPr>
        <xdr:cNvSpPr txBox="1"/>
      </xdr:nvSpPr>
      <xdr:spPr>
        <a:xfrm>
          <a:off x="243840" y="594360"/>
          <a:ext cx="13982700" cy="5364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accent6">
                  <a:lumMod val="50000"/>
                </a:schemeClr>
              </a:solidFill>
              <a:effectLst/>
              <a:latin typeface="+mn-lt"/>
              <a:ea typeface="+mn-ea"/>
              <a:cs typeface="+mn-cs"/>
            </a:rPr>
            <a:t>Problem statement:</a:t>
          </a:r>
        </a:p>
        <a:p>
          <a:r>
            <a:rPr lang="en-IN" sz="1100" b="0" i="0">
              <a:solidFill>
                <a:schemeClr val="dk1"/>
              </a:solidFill>
              <a:effectLst/>
              <a:latin typeface="+mn-lt"/>
              <a:ea typeface="+mn-ea"/>
              <a:cs typeface="+mn-cs"/>
            </a:rPr>
            <a:t>Your objective is to assess financial data to project future cash flows, calculate their current value, estimate the company's worth at a future point, and determine the present value of both future cash flows and the company's future worth to establish its overall valuation.</a:t>
          </a:r>
        </a:p>
        <a:p>
          <a:endParaRPr lang="en-IN" sz="1100" b="0" i="0">
            <a:solidFill>
              <a:schemeClr val="dk1"/>
            </a:solidFill>
            <a:effectLst/>
            <a:latin typeface="+mn-lt"/>
            <a:ea typeface="+mn-ea"/>
            <a:cs typeface="+mn-cs"/>
          </a:endParaRPr>
        </a:p>
        <a:p>
          <a:r>
            <a:rPr lang="en-IN" sz="1100" b="1" i="0">
              <a:solidFill>
                <a:schemeClr val="accent6">
                  <a:lumMod val="50000"/>
                </a:schemeClr>
              </a:solidFill>
              <a:effectLst/>
              <a:latin typeface="+mn-lt"/>
              <a:ea typeface="+mn-ea"/>
              <a:cs typeface="+mn-cs"/>
            </a:rPr>
            <a:t>Dataset:</a:t>
          </a:r>
        </a:p>
        <a:p>
          <a:r>
            <a:rPr lang="en-IN" sz="1100" b="0" i="0" u="none" strike="noStrike">
              <a:solidFill>
                <a:schemeClr val="dk1"/>
              </a:solidFill>
              <a:effectLst/>
              <a:latin typeface="+mn-lt"/>
              <a:ea typeface="+mn-ea"/>
              <a:cs typeface="+mn-cs"/>
              <a:hlinkClick xmlns:r="http://schemas.openxmlformats.org/officeDocument/2006/relationships" r:id=""/>
            </a:rPr>
            <a:t>https://docs.google.com/spreadsheets/d/1UFDf6AfMybN1H3DjcSENIqZ1VExzOQ7fAUo9ySs_LbE/edit?usp=sharing</a:t>
          </a:r>
          <a:endParaRPr lang="en-IN" sz="1100" b="0" i="0" u="none" strike="noStrike">
            <a:solidFill>
              <a:schemeClr val="dk1"/>
            </a:solidFill>
            <a:effectLst/>
            <a:latin typeface="+mn-lt"/>
            <a:ea typeface="+mn-ea"/>
            <a:cs typeface="+mn-cs"/>
          </a:endParaRPr>
        </a:p>
        <a:p>
          <a:endParaRPr lang="en-IN" sz="1100" b="0" i="0" u="none" strike="noStrike">
            <a:solidFill>
              <a:schemeClr val="dk1"/>
            </a:solidFill>
            <a:effectLst/>
            <a:latin typeface="+mn-lt"/>
            <a:ea typeface="+mn-ea"/>
            <a:cs typeface="+mn-cs"/>
          </a:endParaRPr>
        </a:p>
        <a:p>
          <a:r>
            <a:rPr lang="en-IN" sz="1100" b="1" i="0">
              <a:solidFill>
                <a:schemeClr val="accent6">
                  <a:lumMod val="50000"/>
                </a:schemeClr>
              </a:solidFill>
              <a:effectLst/>
              <a:latin typeface="+mn-lt"/>
              <a:ea typeface="+mn-ea"/>
              <a:cs typeface="+mn-cs"/>
            </a:rPr>
            <a:t>Expectations:</a:t>
          </a:r>
        </a:p>
        <a:p>
          <a:r>
            <a:rPr lang="en-IN" sz="1100" b="0" i="0">
              <a:solidFill>
                <a:schemeClr val="dk1"/>
              </a:solidFill>
              <a:effectLst/>
              <a:latin typeface="+mn-lt"/>
              <a:ea typeface="+mn-ea"/>
              <a:cs typeface="+mn-cs"/>
            </a:rPr>
            <a:t>Utilizing the provided financial statements including the Income Statement, Balance Sheet, and Cash Flow Statement of a company, your task involves projecting free cash flows, determining the Weighted Average Cost of Capital (WACC) to discount future cash flows to present value, calculating the terminal value, discounting both free cash flows and the terminal value to present value, and ultimately deriving the company's valuation. Also, make sure to answer the questions listed in the sheet and below.</a:t>
          </a:r>
        </a:p>
        <a:p>
          <a:endParaRPr lang="en-IN" sz="1100" b="0" i="0">
            <a:solidFill>
              <a:schemeClr val="dk1"/>
            </a:solidFill>
            <a:effectLst/>
            <a:latin typeface="+mn-lt"/>
            <a:ea typeface="+mn-ea"/>
            <a:cs typeface="+mn-cs"/>
          </a:endParaRPr>
        </a:p>
        <a:p>
          <a:r>
            <a:rPr lang="en-IN" sz="1100" b="1" i="0">
              <a:solidFill>
                <a:schemeClr val="accent6">
                  <a:lumMod val="50000"/>
                </a:schemeClr>
              </a:solidFill>
              <a:effectLst/>
              <a:latin typeface="+mn-lt"/>
              <a:ea typeface="+mn-ea"/>
              <a:cs typeface="+mn-cs"/>
            </a:rPr>
            <a:t>Overview of the steps:</a:t>
          </a:r>
        </a:p>
        <a:p>
          <a:r>
            <a:rPr lang="en-IN" sz="1100" b="1" i="0">
              <a:solidFill>
                <a:schemeClr val="dk1"/>
              </a:solidFill>
              <a:effectLst/>
              <a:latin typeface="+mn-lt"/>
              <a:ea typeface="+mn-ea"/>
              <a:cs typeface="+mn-cs"/>
            </a:rPr>
            <a:t>* Forecasting Cash Flows:</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Initiate by projecting free cash flows. Develop revenue projections, a fixed assets schedule, and a net working capital projection to establish future cash flow estimates.</a:t>
          </a:r>
        </a:p>
        <a:p>
          <a:r>
            <a:rPr lang="en-IN" sz="1100" b="1" i="0">
              <a:solidFill>
                <a:schemeClr val="dk1"/>
              </a:solidFill>
              <a:effectLst/>
              <a:latin typeface="+mn-lt"/>
              <a:ea typeface="+mn-ea"/>
              <a:cs typeface="+mn-cs"/>
            </a:rPr>
            <a:t>* Weighted Average Cost of Capital (WACC) Computation:</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Calculate the Weighted Average Cost of Capital (WACC) to discount all future cash flows back to their present value. This step is crucial for valuation.</a:t>
          </a:r>
        </a:p>
        <a:p>
          <a:r>
            <a:rPr lang="en-IN" sz="1100" b="1" i="0">
              <a:solidFill>
                <a:schemeClr val="dk1"/>
              </a:solidFill>
              <a:effectLst/>
              <a:latin typeface="+mn-lt"/>
              <a:ea typeface="+mn-ea"/>
              <a:cs typeface="+mn-cs"/>
            </a:rPr>
            <a:t>* Terminal Value Determination:</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Compute the terminal value, representing the company's worth beyond the forecast period. This value is a critical component in the valuation process.</a:t>
          </a:r>
        </a:p>
        <a:p>
          <a:r>
            <a:rPr lang="en-IN" sz="1100" b="1" i="0">
              <a:solidFill>
                <a:schemeClr val="dk1"/>
              </a:solidFill>
              <a:effectLst/>
              <a:latin typeface="+mn-lt"/>
              <a:ea typeface="+mn-ea"/>
              <a:cs typeface="+mn-cs"/>
            </a:rPr>
            <a:t>* Enterprise Value Calculation:</a:t>
          </a:r>
          <a:endParaRPr lang="en-IN" sz="1100" b="0" i="0">
            <a:solidFill>
              <a:schemeClr val="dk1"/>
            </a:solidFill>
            <a:effectLst/>
            <a:latin typeface="+mn-lt"/>
            <a:ea typeface="+mn-ea"/>
            <a:cs typeface="+mn-cs"/>
          </a:endParaRPr>
        </a:p>
        <a:p>
          <a:pPr lvl="1"/>
          <a:r>
            <a:rPr lang="en-IN" sz="1100" b="0" i="0">
              <a:solidFill>
                <a:schemeClr val="dk1"/>
              </a:solidFill>
              <a:effectLst/>
              <a:latin typeface="+mn-lt"/>
              <a:ea typeface="+mn-ea"/>
              <a:cs typeface="+mn-cs"/>
            </a:rPr>
            <a:t>Discount both the terminal value and the forecasted free cash flows to ascertain the enterprise value, using which calculate the valuation of the company.</a:t>
          </a:r>
        </a:p>
        <a:p>
          <a:pPr lvl="1"/>
          <a:endParaRPr lang="en-IN" sz="1100" b="0" i="0">
            <a:solidFill>
              <a:schemeClr val="dk1"/>
            </a:solidFill>
            <a:effectLst/>
            <a:latin typeface="+mn-lt"/>
            <a:ea typeface="+mn-ea"/>
            <a:cs typeface="+mn-cs"/>
          </a:endParaRPr>
        </a:p>
        <a:p>
          <a:r>
            <a:rPr lang="en-IN" sz="1100" b="1" i="0">
              <a:solidFill>
                <a:schemeClr val="accent6">
                  <a:lumMod val="50000"/>
                </a:schemeClr>
              </a:solidFill>
              <a:effectLst/>
              <a:latin typeface="+mn-lt"/>
              <a:ea typeface="+mn-ea"/>
              <a:cs typeface="+mn-cs"/>
            </a:rPr>
            <a:t>Questions:</a:t>
          </a:r>
        </a:p>
        <a:p>
          <a:r>
            <a:rPr lang="en-IN" sz="1200" b="0" i="0">
              <a:solidFill>
                <a:schemeClr val="dk1"/>
              </a:solidFill>
              <a:effectLst/>
              <a:latin typeface="+mn-lt"/>
              <a:ea typeface="+mn-ea"/>
              <a:cs typeface="+mn-cs"/>
            </a:rPr>
            <a:t>1. What factors can affect the composition of a company's current assets vs long-term assets?</a:t>
          </a:r>
        </a:p>
        <a:p>
          <a:r>
            <a:rPr lang="en-IN" sz="1200" b="0" i="0">
              <a:solidFill>
                <a:schemeClr val="dk1"/>
              </a:solidFill>
              <a:effectLst/>
              <a:latin typeface="+mn-lt"/>
              <a:ea typeface="+mn-ea"/>
              <a:cs typeface="+mn-cs"/>
            </a:rPr>
            <a:t>2. How can a company's debt-to-equity ratio impact its creditworthiness and access to capital?</a:t>
          </a:r>
        </a:p>
        <a:p>
          <a:r>
            <a:rPr lang="en-IN" sz="1200" b="0" i="0">
              <a:solidFill>
                <a:schemeClr val="dk1"/>
              </a:solidFill>
              <a:effectLst/>
              <a:latin typeface="+mn-lt"/>
              <a:ea typeface="+mn-ea"/>
              <a:cs typeface="+mn-cs"/>
            </a:rPr>
            <a:t>3. Debt-to-Equity Ratio: How has the debt-to-equity ratio changed over the four years? (take into consideration total liabilities and total equity)Is the company relying more on debt financing or equity financing?</a:t>
          </a:r>
        </a:p>
        <a:p>
          <a:r>
            <a:rPr lang="en-IN" sz="1200" b="0" i="0">
              <a:solidFill>
                <a:schemeClr val="dk1"/>
              </a:solidFill>
              <a:effectLst/>
              <a:latin typeface="+mn-lt"/>
              <a:ea typeface="+mn-ea"/>
              <a:cs typeface="+mn-cs"/>
            </a:rPr>
            <a:t>4. Revenue Growth: How has the company's total revenue grown over the three years? What segments are driving this growth (merchandise sales, membership fees)?</a:t>
          </a:r>
        </a:p>
        <a:p>
          <a:r>
            <a:rPr lang="en-IN" sz="1200" b="0" i="0">
              <a:solidFill>
                <a:schemeClr val="dk1"/>
              </a:solidFill>
              <a:effectLst/>
              <a:latin typeface="+mn-lt"/>
              <a:ea typeface="+mn-ea"/>
              <a:cs typeface="+mn-cs"/>
            </a:rPr>
            <a:t>5.</a:t>
          </a:r>
          <a:r>
            <a:rPr lang="en-IN" sz="1200" b="0" i="0" baseline="0">
              <a:solidFill>
                <a:schemeClr val="dk1"/>
              </a:solidFill>
              <a:effectLst/>
              <a:latin typeface="+mn-lt"/>
              <a:ea typeface="+mn-ea"/>
              <a:cs typeface="+mn-cs"/>
            </a:rPr>
            <a:t> </a:t>
          </a:r>
          <a:r>
            <a:rPr lang="en-IN" sz="1200" b="0" i="0">
              <a:solidFill>
                <a:schemeClr val="dk1"/>
              </a:solidFill>
              <a:effectLst/>
              <a:latin typeface="+mn-lt"/>
              <a:ea typeface="+mn-ea"/>
              <a:cs typeface="+mn-cs"/>
            </a:rPr>
            <a:t>Gross Margin: Calculate and compare the gross margin (consider total revenue and total operating expense) across the three years. Is the company able to maintain or improve its margins?</a:t>
          </a:r>
        </a:p>
        <a:p>
          <a:r>
            <a:rPr lang="en-IN" sz="1200" b="0" i="0">
              <a:solidFill>
                <a:schemeClr val="dk1"/>
              </a:solidFill>
              <a:effectLst/>
              <a:latin typeface="+mn-lt"/>
              <a:ea typeface="+mn-ea"/>
              <a:cs typeface="+mn-cs"/>
            </a:rPr>
            <a:t>6. How can investors utilize free cash flow analysis to compare different companies in the same industry?</a:t>
          </a:r>
        </a:p>
        <a:p>
          <a:endParaRPr lang="en-IN" sz="1100" b="0" i="0">
            <a:solidFill>
              <a:schemeClr val="dk1"/>
            </a:solidFill>
            <a:effectLst/>
            <a:latin typeface="+mn-lt"/>
            <a:ea typeface="+mn-ea"/>
            <a:cs typeface="+mn-cs"/>
          </a:endParaRPr>
        </a:p>
        <a:p>
          <a:endParaRPr lang="en-IN" sz="1100"/>
        </a:p>
      </xdr:txBody>
    </xdr:sp>
    <xdr:clientData/>
  </xdr:twoCellAnchor>
  <xdr:twoCellAnchor editAs="oneCell">
    <xdr:from>
      <xdr:col>15</xdr:col>
      <xdr:colOff>137161</xdr:colOff>
      <xdr:row>3</xdr:row>
      <xdr:rowOff>167640</xdr:rowOff>
    </xdr:from>
    <xdr:to>
      <xdr:col>20</xdr:col>
      <xdr:colOff>472441</xdr:colOff>
      <xdr:row>10</xdr:row>
      <xdr:rowOff>139569</xdr:rowOff>
    </xdr:to>
    <xdr:pic>
      <xdr:nvPicPr>
        <xdr:cNvPr id="3" name="Picture 2" descr="A diagram of a cash flow&#10;&#10;Description automatically generated">
          <a:extLst>
            <a:ext uri="{FF2B5EF4-FFF2-40B4-BE49-F238E27FC236}">
              <a16:creationId xmlns:a16="http://schemas.microsoft.com/office/drawing/2014/main" id="{D63D3FC3-52A7-452B-B145-D388A5F696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81161" y="929640"/>
          <a:ext cx="3383280" cy="1252089"/>
        </a:xfrm>
        <a:prstGeom prst="rect">
          <a:avLst/>
        </a:prstGeom>
        <a:ln>
          <a:noFill/>
        </a:ln>
        <a:effectLst>
          <a:softEdge rad="112500"/>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xdr:colOff>
      <xdr:row>1</xdr:row>
      <xdr:rowOff>30480</xdr:rowOff>
    </xdr:from>
    <xdr:to>
      <xdr:col>22</xdr:col>
      <xdr:colOff>411480</xdr:colOff>
      <xdr:row>28</xdr:row>
      <xdr:rowOff>137160</xdr:rowOff>
    </xdr:to>
    <xdr:sp macro="" textlink="">
      <xdr:nvSpPr>
        <xdr:cNvPr id="2" name="TextBox 1">
          <a:extLst>
            <a:ext uri="{FF2B5EF4-FFF2-40B4-BE49-F238E27FC236}">
              <a16:creationId xmlns:a16="http://schemas.microsoft.com/office/drawing/2014/main" id="{633E7645-5161-EC90-21AB-4CA80477B180}"/>
            </a:ext>
          </a:extLst>
        </xdr:cNvPr>
        <xdr:cNvSpPr txBox="1"/>
      </xdr:nvSpPr>
      <xdr:spPr>
        <a:xfrm>
          <a:off x="640080" y="213360"/>
          <a:ext cx="13182600" cy="504444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u="none" strike="noStrike">
              <a:solidFill>
                <a:schemeClr val="accent2">
                  <a:lumMod val="75000"/>
                </a:schemeClr>
              </a:solidFill>
              <a:effectLst/>
              <a:latin typeface="+mn-lt"/>
              <a:ea typeface="+mn-ea"/>
              <a:cs typeface="+mn-cs"/>
            </a:rPr>
            <a:t>What factors can affect the composition of a company's current assets vs. long-term assets?</a:t>
          </a:r>
          <a:r>
            <a:rPr lang="en-IN" sz="2800">
              <a:solidFill>
                <a:schemeClr val="accent2">
                  <a:lumMod val="75000"/>
                </a:schemeClr>
              </a:solidFill>
            </a:rPr>
            <a:t> </a:t>
          </a:r>
        </a:p>
        <a:p>
          <a:endParaRPr lang="en-IN" sz="1400"/>
        </a:p>
        <a:p>
          <a:r>
            <a:rPr lang="en-IN" sz="1400">
              <a:solidFill>
                <a:srgbClr val="002060"/>
              </a:solidFill>
            </a:rPr>
            <a:t>The composition of a company’s current and long-term assets is influenced by several key factors:</a:t>
          </a:r>
        </a:p>
        <a:p>
          <a:endParaRPr lang="en-IN" sz="1400">
            <a:solidFill>
              <a:srgbClr val="002060"/>
            </a:solidFill>
          </a:endParaRPr>
        </a:p>
        <a:p>
          <a:r>
            <a:rPr lang="en-IN" sz="1400" b="1" u="sng">
              <a:solidFill>
                <a:srgbClr val="002060"/>
              </a:solidFill>
            </a:rPr>
            <a:t>Business Model</a:t>
          </a:r>
          <a:r>
            <a:rPr lang="en-IN" sz="1400" u="sng">
              <a:solidFill>
                <a:srgbClr val="002060"/>
              </a:solidFill>
            </a:rPr>
            <a:t>: </a:t>
          </a:r>
          <a:r>
            <a:rPr lang="en-IN" sz="1400">
              <a:solidFill>
                <a:srgbClr val="002060"/>
              </a:solidFill>
            </a:rPr>
            <a:t>The type of business a company operates significantly affects its asset composition. Service-oriented businesses, like consulting firms, tend to have more current assets, such as cash and accounts receivable. In contrast, capital-intensive businesses, like manufacturing, invest heavily in long-term assets such as machinery and property.</a:t>
          </a:r>
        </a:p>
        <a:p>
          <a:r>
            <a:rPr lang="en-IN" sz="1400" b="1">
              <a:solidFill>
                <a:srgbClr val="002060"/>
              </a:solidFill>
            </a:rPr>
            <a:t>        Example</a:t>
          </a:r>
          <a:r>
            <a:rPr lang="en-IN" sz="1400">
              <a:solidFill>
                <a:srgbClr val="002060"/>
              </a:solidFill>
            </a:rPr>
            <a:t>: A consulting firm might have a lot of money tied up in receivables, while a manufacturing company would have substantial investments in factories and equipment.</a:t>
          </a:r>
        </a:p>
        <a:p>
          <a:endParaRPr lang="en-IN" sz="1400">
            <a:solidFill>
              <a:srgbClr val="002060"/>
            </a:solidFill>
          </a:endParaRPr>
        </a:p>
        <a:p>
          <a:r>
            <a:rPr lang="en-IN" sz="1400" b="1" u="sng">
              <a:solidFill>
                <a:srgbClr val="002060"/>
              </a:solidFill>
            </a:rPr>
            <a:t>Growth Stage</a:t>
          </a:r>
          <a:r>
            <a:rPr lang="en-IN" sz="1400" u="sng">
              <a:solidFill>
                <a:srgbClr val="002060"/>
              </a:solidFill>
            </a:rPr>
            <a:t>: </a:t>
          </a:r>
          <a:r>
            <a:rPr lang="en-IN" sz="1400">
              <a:solidFill>
                <a:srgbClr val="002060"/>
              </a:solidFill>
            </a:rPr>
            <a:t>A company's stage of growth also plays a role. Startups and fast-growing companies often focus on increasing their current assets—like inventory and receivables—to fuel their expansion. On the other hand, mature companies with stable operations usually invest more in long-term assets, like real estate or intellectual property.</a:t>
          </a:r>
        </a:p>
        <a:p>
          <a:r>
            <a:rPr lang="en-IN" sz="1400" b="1">
              <a:solidFill>
                <a:srgbClr val="002060"/>
              </a:solidFill>
            </a:rPr>
            <a:t>        Example</a:t>
          </a:r>
          <a:r>
            <a:rPr lang="en-IN" sz="1400">
              <a:solidFill>
                <a:srgbClr val="002060"/>
              </a:solidFill>
            </a:rPr>
            <a:t>: A tech startup might prioritize building up its inventory and receivables, while a mature tech company could invest in patents or infrastructure.</a:t>
          </a:r>
        </a:p>
        <a:p>
          <a:endParaRPr lang="en-IN" sz="1400">
            <a:solidFill>
              <a:srgbClr val="002060"/>
            </a:solidFill>
          </a:endParaRPr>
        </a:p>
        <a:p>
          <a:r>
            <a:rPr lang="en-IN" sz="1400" b="1" u="sng">
              <a:solidFill>
                <a:srgbClr val="002060"/>
              </a:solidFill>
            </a:rPr>
            <a:t>Industry Characteristics</a:t>
          </a:r>
          <a:r>
            <a:rPr lang="en-IN" sz="1400" u="sng">
              <a:solidFill>
                <a:srgbClr val="002060"/>
              </a:solidFill>
            </a:rPr>
            <a:t>: </a:t>
          </a:r>
          <a:r>
            <a:rPr lang="en-IN" sz="1400">
              <a:solidFill>
                <a:srgbClr val="002060"/>
              </a:solidFill>
            </a:rPr>
            <a:t>Different industries require different types of assets. For example, technology companies often have significant intangible assets, such as intellectual property. In contrast, industries like agriculture or construction rely more on tangible long-term assets, such as land and equipment.</a:t>
          </a:r>
        </a:p>
        <a:p>
          <a:r>
            <a:rPr lang="en-IN" sz="1400" b="1" baseline="0">
              <a:solidFill>
                <a:srgbClr val="002060"/>
              </a:solidFill>
            </a:rPr>
            <a:t>        </a:t>
          </a:r>
          <a:r>
            <a:rPr lang="en-IN" sz="1400" b="1">
              <a:solidFill>
                <a:srgbClr val="002060"/>
              </a:solidFill>
            </a:rPr>
            <a:t>Example</a:t>
          </a:r>
          <a:r>
            <a:rPr lang="en-IN" sz="1400">
              <a:solidFill>
                <a:srgbClr val="002060"/>
              </a:solidFill>
            </a:rPr>
            <a:t>: A pharmaceutical company might have large investments in R&amp;D and patents, whereas a construction company would own a lot of machinery and land.</a:t>
          </a:r>
        </a:p>
        <a:p>
          <a:endParaRPr lang="en-IN" sz="1400">
            <a:solidFill>
              <a:srgbClr val="002060"/>
            </a:solidFill>
          </a:endParaRPr>
        </a:p>
        <a:p>
          <a:r>
            <a:rPr lang="en-IN" sz="1400" b="1" u="sng">
              <a:solidFill>
                <a:srgbClr val="002060"/>
              </a:solidFill>
            </a:rPr>
            <a:t>Financial Strategy</a:t>
          </a:r>
          <a:r>
            <a:rPr lang="en-IN" sz="1400" u="sng">
              <a:solidFill>
                <a:srgbClr val="002060"/>
              </a:solidFill>
            </a:rPr>
            <a:t>: </a:t>
          </a:r>
          <a:r>
            <a:rPr lang="en-IN" sz="1400">
              <a:solidFill>
                <a:srgbClr val="002060"/>
              </a:solidFill>
            </a:rPr>
            <a:t>A company’s financial strategy also impacts its asset composition. Companies that prioritize liquidity and risk management may hold more current assets to cover short-term needs. Those focused on aggressive growth might invest heavily in long-term assets to support future expansion.</a:t>
          </a:r>
        </a:p>
        <a:p>
          <a:r>
            <a:rPr lang="en-IN" sz="1400" b="1" baseline="0">
              <a:solidFill>
                <a:srgbClr val="002060"/>
              </a:solidFill>
            </a:rPr>
            <a:t>         </a:t>
          </a:r>
          <a:r>
            <a:rPr lang="en-IN" sz="1400" b="1">
              <a:solidFill>
                <a:srgbClr val="002060"/>
              </a:solidFill>
            </a:rPr>
            <a:t>Example</a:t>
          </a:r>
          <a:r>
            <a:rPr lang="en-IN" sz="1400">
              <a:solidFill>
                <a:srgbClr val="002060"/>
              </a:solidFill>
            </a:rPr>
            <a:t>: A company preparing for economic uncertainty might keep a higher cash reserve, while one aiming for rapid growth might invest in new production facilities.</a:t>
          </a:r>
        </a:p>
        <a:p>
          <a:endParaRPr lang="en-IN" sz="1400"/>
        </a:p>
        <a:p>
          <a:r>
            <a:rPr lang="en-IN" sz="1400" b="1" u="sng">
              <a:solidFill>
                <a:srgbClr val="00B0F0"/>
              </a:solidFill>
            </a:rPr>
            <a:t>Gist</a:t>
          </a:r>
          <a:r>
            <a:rPr lang="en-IN" sz="1400">
              <a:solidFill>
                <a:srgbClr val="00B0F0"/>
              </a:solidFill>
            </a:rPr>
            <a:t>: The balance between a company’s current and long-term assets reflects strategic choices influenced by its business model, stage of growth, industry requirements, and financial strategy.</a:t>
          </a:r>
        </a:p>
        <a:p>
          <a:endParaRPr lang="en-IN"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297180</xdr:colOff>
      <xdr:row>1</xdr:row>
      <xdr:rowOff>99060</xdr:rowOff>
    </xdr:from>
    <xdr:to>
      <xdr:col>23</xdr:col>
      <xdr:colOff>53340</xdr:colOff>
      <xdr:row>26</xdr:row>
      <xdr:rowOff>7620</xdr:rowOff>
    </xdr:to>
    <xdr:sp macro="" textlink="">
      <xdr:nvSpPr>
        <xdr:cNvPr id="3" name="TextBox 2">
          <a:extLst>
            <a:ext uri="{FF2B5EF4-FFF2-40B4-BE49-F238E27FC236}">
              <a16:creationId xmlns:a16="http://schemas.microsoft.com/office/drawing/2014/main" id="{0EFC246C-E476-0516-190D-024A2E346576}"/>
            </a:ext>
          </a:extLst>
        </xdr:cNvPr>
        <xdr:cNvSpPr txBox="1"/>
      </xdr:nvSpPr>
      <xdr:spPr>
        <a:xfrm>
          <a:off x="297180" y="281940"/>
          <a:ext cx="13776960" cy="4480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i="0" u="none" strike="noStrike">
              <a:solidFill>
                <a:schemeClr val="accent2">
                  <a:lumMod val="75000"/>
                </a:schemeClr>
              </a:solidFill>
              <a:effectLst/>
              <a:latin typeface="+mn-lt"/>
              <a:ea typeface="+mn-ea"/>
              <a:cs typeface="+mn-cs"/>
            </a:rPr>
            <a:t>How can a company's debt-to-equity ratio impact its creditworthiness and access to capital?</a:t>
          </a:r>
          <a:r>
            <a:rPr lang="en-IN" sz="2400">
              <a:solidFill>
                <a:schemeClr val="accent2">
                  <a:lumMod val="75000"/>
                </a:schemeClr>
              </a:solidFill>
            </a:rPr>
            <a:t> </a:t>
          </a:r>
        </a:p>
        <a:p>
          <a:endParaRPr lang="en-IN" sz="1600"/>
        </a:p>
        <a:p>
          <a:r>
            <a:rPr lang="en-IN" sz="1400">
              <a:solidFill>
                <a:srgbClr val="002060"/>
              </a:solidFill>
            </a:rPr>
            <a:t>The debt-to-equity ratio is a key indicator of a company’s financial health, and it directly affects its creditworthiness and access to capital.</a:t>
          </a:r>
        </a:p>
        <a:p>
          <a:endParaRPr lang="en-IN" sz="1400">
            <a:solidFill>
              <a:srgbClr val="002060"/>
            </a:solidFill>
          </a:endParaRPr>
        </a:p>
        <a:p>
          <a:r>
            <a:rPr lang="en-IN" sz="1400" b="1" u="sng">
              <a:solidFill>
                <a:srgbClr val="002060"/>
              </a:solidFill>
            </a:rPr>
            <a:t>Creditworthiness</a:t>
          </a:r>
          <a:r>
            <a:rPr lang="en-IN" sz="1400" u="sng">
              <a:solidFill>
                <a:srgbClr val="002060"/>
              </a:solidFill>
            </a:rPr>
            <a:t>: </a:t>
          </a:r>
          <a:r>
            <a:rPr lang="en-IN" sz="1400">
              <a:solidFill>
                <a:srgbClr val="002060"/>
              </a:solidFill>
            </a:rPr>
            <a:t>A high debt-to-equity ratio means a company relies heavily on borrowed money compared to its own equity. This can worry lenders and investors because it suggests a higher risk of the company not being able to repay its debts, especially if the business hits tough times. As a result, the company might face lower credit ratings, higher interest rates on loans, and stricter borrowing terms.</a:t>
          </a:r>
        </a:p>
        <a:p>
          <a:r>
            <a:rPr lang="en-IN" sz="1400" b="1">
              <a:solidFill>
                <a:srgbClr val="002060"/>
              </a:solidFill>
            </a:rPr>
            <a:t>       Example</a:t>
          </a:r>
          <a:r>
            <a:rPr lang="en-IN" sz="1400">
              <a:solidFill>
                <a:srgbClr val="002060"/>
              </a:solidFill>
            </a:rPr>
            <a:t>: If a company has a high debt-to-equity ratio, it might have to pay more in interest and find it harder to get new loans, which could limit its financial flexibility.</a:t>
          </a:r>
        </a:p>
        <a:p>
          <a:endParaRPr lang="en-IN" sz="1400" b="1">
            <a:solidFill>
              <a:srgbClr val="002060"/>
            </a:solidFill>
          </a:endParaRPr>
        </a:p>
        <a:p>
          <a:r>
            <a:rPr lang="en-IN" sz="1400" b="1" u="sng">
              <a:solidFill>
                <a:srgbClr val="002060"/>
              </a:solidFill>
            </a:rPr>
            <a:t>Access to Capital</a:t>
          </a:r>
          <a:r>
            <a:rPr lang="en-IN" sz="1400" u="sng">
              <a:solidFill>
                <a:srgbClr val="002060"/>
              </a:solidFill>
            </a:rPr>
            <a:t>: </a:t>
          </a:r>
          <a:r>
            <a:rPr lang="en-IN" sz="1400">
              <a:solidFill>
                <a:srgbClr val="002060"/>
              </a:solidFill>
            </a:rPr>
            <a:t>A lower debt-to-equity ratio indicates that a company is using more of its own equity to finance its operations, which signals financial stability and a lower risk of default. This can make it easier for the company to secure loans with favorable terms, like lower interest rates and larger credit lines. However, if a company has a very low debt-to-equity ratio, it might be seen as too cautious and could miss out on growth opportunities by not taking advantage of debt financing.</a:t>
          </a:r>
        </a:p>
        <a:p>
          <a:r>
            <a:rPr lang="en-IN" sz="1400" b="1">
              <a:solidFill>
                <a:srgbClr val="002060"/>
              </a:solidFill>
            </a:rPr>
            <a:t>      Example</a:t>
          </a:r>
          <a:r>
            <a:rPr lang="en-IN" sz="1400">
              <a:solidFill>
                <a:srgbClr val="002060"/>
              </a:solidFill>
            </a:rPr>
            <a:t>: A company with a lower debt-to-equity ratio might find it easier to get a loan with good terms, but if it’s too conservative, it might not grow as quickly as it could by taking on some debt.</a:t>
          </a:r>
        </a:p>
        <a:p>
          <a:endParaRPr lang="en-IN" sz="1400" b="1" u="sng"/>
        </a:p>
        <a:p>
          <a:r>
            <a:rPr lang="en-IN" sz="1400" b="1" u="sng">
              <a:solidFill>
                <a:srgbClr val="00B0F0"/>
              </a:solidFill>
            </a:rPr>
            <a:t>GIST:</a:t>
          </a:r>
          <a:r>
            <a:rPr lang="en-IN" sz="1400" baseline="0">
              <a:solidFill>
                <a:srgbClr val="00B0F0"/>
              </a:solidFill>
            </a:rPr>
            <a:t> A</a:t>
          </a:r>
          <a:r>
            <a:rPr lang="en-IN" sz="1400">
              <a:solidFill>
                <a:srgbClr val="00B0F0"/>
              </a:solidFill>
            </a:rPr>
            <a:t> company’s debt-to-equity ratio significantly impacts its creditworthiness and ability to access capital. A balanced ratio is often best, ensuring the company can grow while maintaining financial stability.</a:t>
          </a:r>
        </a:p>
        <a:p>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14</xdr:col>
      <xdr:colOff>1127760</xdr:colOff>
      <xdr:row>7</xdr:row>
      <xdr:rowOff>160020</xdr:rowOff>
    </xdr:from>
    <xdr:to>
      <xdr:col>21</xdr:col>
      <xdr:colOff>449580</xdr:colOff>
      <xdr:row>23</xdr:row>
      <xdr:rowOff>144780</xdr:rowOff>
    </xdr:to>
    <xdr:graphicFrame macro="">
      <xdr:nvGraphicFramePr>
        <xdr:cNvPr id="4" name="Chart 3">
          <a:extLst>
            <a:ext uri="{FF2B5EF4-FFF2-40B4-BE49-F238E27FC236}">
              <a16:creationId xmlns:a16="http://schemas.microsoft.com/office/drawing/2014/main" id="{76BDF8EE-594E-642B-2AF8-1CC209B30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129540</xdr:colOff>
      <xdr:row>0</xdr:row>
      <xdr:rowOff>76200</xdr:rowOff>
    </xdr:from>
    <xdr:to>
      <xdr:col>14</xdr:col>
      <xdr:colOff>1097280</xdr:colOff>
      <xdr:row>28</xdr:row>
      <xdr:rowOff>144780</xdr:rowOff>
    </xdr:to>
    <xdr:sp macro="" textlink="">
      <xdr:nvSpPr>
        <xdr:cNvPr id="2" name="TextBox 1">
          <a:extLst>
            <a:ext uri="{FF2B5EF4-FFF2-40B4-BE49-F238E27FC236}">
              <a16:creationId xmlns:a16="http://schemas.microsoft.com/office/drawing/2014/main" id="{23332CB6-3EBE-E645-FD97-1A28A621BBEF}"/>
            </a:ext>
          </a:extLst>
        </xdr:cNvPr>
        <xdr:cNvSpPr txBox="1"/>
      </xdr:nvSpPr>
      <xdr:spPr>
        <a:xfrm>
          <a:off x="129540" y="76200"/>
          <a:ext cx="9974580" cy="523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accent2">
                  <a:lumMod val="75000"/>
                </a:schemeClr>
              </a:solidFill>
            </a:rPr>
            <a:t>Q3) Debt-to-Equity Ratio: How has the debt-to-equity ratio changed over the four years? (take in considereation total liabilities and total equity)Is the company relying more on debt financing or equity financing?</a:t>
          </a:r>
        </a:p>
        <a:p>
          <a:endParaRPr lang="en-IN" sz="1600"/>
        </a:p>
        <a:p>
          <a:r>
            <a:rPr lang="en-IN" sz="1400">
              <a:solidFill>
                <a:srgbClr val="002060"/>
              </a:solidFill>
            </a:rPr>
            <a:t>To analyze the changes in the company's debt-to-equity ratio over the four years and determine whether the company is relying more on debt financing or equity financing, let's break it down:</a:t>
          </a:r>
        </a:p>
        <a:p>
          <a:r>
            <a:rPr lang="en-IN" sz="1400" b="1" u="sng">
              <a:solidFill>
                <a:srgbClr val="002060"/>
              </a:solidFill>
            </a:rPr>
            <a:t>Analysis:</a:t>
          </a:r>
        </a:p>
        <a:p>
          <a:r>
            <a:rPr lang="en-IN" sz="1400" b="1">
              <a:solidFill>
                <a:srgbClr val="002060"/>
              </a:solidFill>
            </a:rPr>
            <a:t>* 2018 to 2019:</a:t>
          </a:r>
          <a:r>
            <a:rPr lang="en-IN" sz="1400">
              <a:solidFill>
                <a:srgbClr val="002060"/>
              </a:solidFill>
            </a:rPr>
            <a:t> The debt-to-equity ratio decreased from 2.12 to 1.91. This indicates that the company reduced its reliance on debt relative to equity during this period. It might have increased its equity or reduced its liabilities, suggesting a move towards more equity financing.</a:t>
          </a:r>
        </a:p>
        <a:p>
          <a:r>
            <a:rPr lang="en-IN" sz="1400" b="1">
              <a:solidFill>
                <a:srgbClr val="002060"/>
              </a:solidFill>
            </a:rPr>
            <a:t>* 2019 to 2020:</a:t>
          </a:r>
          <a:r>
            <a:rPr lang="en-IN" sz="1400">
              <a:solidFill>
                <a:srgbClr val="002060"/>
              </a:solidFill>
            </a:rPr>
            <a:t> The ratio increased slightly from 1.91 to 1.97. This suggests a modest increase in reliance on debt financing. Although the increase is not substantial, it shows that the company began to shift back towards using more debt.</a:t>
          </a:r>
        </a:p>
        <a:p>
          <a:r>
            <a:rPr lang="en-IN" sz="1400" b="1">
              <a:solidFill>
                <a:srgbClr val="002060"/>
              </a:solidFill>
            </a:rPr>
            <a:t>*</a:t>
          </a:r>
          <a:r>
            <a:rPr lang="en-IN" sz="1400" b="1" baseline="0">
              <a:solidFill>
                <a:srgbClr val="002060"/>
              </a:solidFill>
            </a:rPr>
            <a:t> </a:t>
          </a:r>
          <a:r>
            <a:rPr lang="en-IN" sz="1400" b="1">
              <a:solidFill>
                <a:srgbClr val="002060"/>
              </a:solidFill>
            </a:rPr>
            <a:t>2020 to 2021:</a:t>
          </a:r>
          <a:r>
            <a:rPr lang="en-IN" sz="1400">
              <a:solidFill>
                <a:srgbClr val="002060"/>
              </a:solidFill>
            </a:rPr>
            <a:t> The debt-to-equity ratio increased significantly from 1.97 to 2.28. This substantial rise indicates that the company relied more heavily on debt financing in 2021 compared to equity.</a:t>
          </a:r>
        </a:p>
        <a:p>
          <a:endParaRPr lang="en-IN" sz="1400" b="1"/>
        </a:p>
        <a:p>
          <a:r>
            <a:rPr lang="en-IN" sz="1400" b="1" u="sng">
              <a:solidFill>
                <a:srgbClr val="00B0F0"/>
              </a:solidFill>
            </a:rPr>
            <a:t>Conclusion:</a:t>
          </a:r>
        </a:p>
        <a:p>
          <a:r>
            <a:rPr lang="en-IN" sz="1400">
              <a:solidFill>
                <a:srgbClr val="00B0F0"/>
              </a:solidFill>
            </a:rPr>
            <a:t>Over the four years, the company’s debt-to-equity ratio fluctuated but ultimately increased, moving from 2.12 in 2018 to 2.28 in 2021. This trend shows that the company is increasingly relying on debt financing rather than equity financing, particularly in the later years. The notable increase in 2021 suggests a significant shift towards debt, which could indicate strategic borrowing to fund growth or manage operations. However, this also means the company is taking on more financial risk as it becomes more leveraged.</a:t>
          </a:r>
        </a:p>
        <a:p>
          <a:endParaRPr lang="en-IN" sz="1600">
            <a:solidFill>
              <a:srgbClr val="00B0F0"/>
            </a:solidFill>
          </a:endParaRPr>
        </a:p>
        <a:p>
          <a:r>
            <a:rPr lang="en-IN" sz="1600" b="1" i="1" u="sng">
              <a:solidFill>
                <a:srgbClr val="00B0F0"/>
              </a:solidFill>
            </a:rPr>
            <a:t>GIST: </a:t>
          </a:r>
          <a:r>
            <a:rPr lang="en-IN" sz="1600">
              <a:solidFill>
                <a:srgbClr val="00B0F0"/>
              </a:solidFill>
            </a:rPr>
            <a:t>The company has progressively increased its reliance on debt financing since 2019, with a significant rise in 2021.</a:t>
          </a:r>
          <a:endParaRPr lang="en-IN" sz="1600" b="1" i="1" u="sng">
            <a:solidFill>
              <a:srgbClr val="00B0F0"/>
            </a:solidFill>
          </a:endParaRPr>
        </a:p>
        <a:p>
          <a:endParaRPr lang="en-IN" sz="1600">
            <a:solidFill>
              <a:schemeClr val="accent2">
                <a:lumMod val="75000"/>
              </a:schemeClr>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15</xdr:col>
      <xdr:colOff>119743</xdr:colOff>
      <xdr:row>20</xdr:row>
      <xdr:rowOff>151568</xdr:rowOff>
    </xdr:from>
    <xdr:to>
      <xdr:col>24</xdr:col>
      <xdr:colOff>381000</xdr:colOff>
      <xdr:row>38</xdr:row>
      <xdr:rowOff>65314</xdr:rowOff>
    </xdr:to>
    <xdr:graphicFrame macro="">
      <xdr:nvGraphicFramePr>
        <xdr:cNvPr id="2" name="Chart 1">
          <a:extLst>
            <a:ext uri="{FF2B5EF4-FFF2-40B4-BE49-F238E27FC236}">
              <a16:creationId xmlns:a16="http://schemas.microsoft.com/office/drawing/2014/main" id="{2D8B08D4-046F-DFEA-D29C-133A28C1E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108858</xdr:colOff>
      <xdr:row>1</xdr:row>
      <xdr:rowOff>108858</xdr:rowOff>
    </xdr:from>
    <xdr:to>
      <xdr:col>24</xdr:col>
      <xdr:colOff>381000</xdr:colOff>
      <xdr:row>20</xdr:row>
      <xdr:rowOff>54430</xdr:rowOff>
    </xdr:to>
    <xdr:graphicFrame macro="">
      <xdr:nvGraphicFramePr>
        <xdr:cNvPr id="5" name="Chart 4">
          <a:extLst>
            <a:ext uri="{FF2B5EF4-FFF2-40B4-BE49-F238E27FC236}">
              <a16:creationId xmlns:a16="http://schemas.microsoft.com/office/drawing/2014/main" id="{7BF63BD2-876B-B476-4475-951216275B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43541</xdr:colOff>
      <xdr:row>9</xdr:row>
      <xdr:rowOff>130627</xdr:rowOff>
    </xdr:from>
    <xdr:to>
      <xdr:col>15</xdr:col>
      <xdr:colOff>65314</xdr:colOff>
      <xdr:row>28</xdr:row>
      <xdr:rowOff>65315</xdr:rowOff>
    </xdr:to>
    <xdr:graphicFrame macro="">
      <xdr:nvGraphicFramePr>
        <xdr:cNvPr id="3" name="Chart 2">
          <a:extLst>
            <a:ext uri="{FF2B5EF4-FFF2-40B4-BE49-F238E27FC236}">
              <a16:creationId xmlns:a16="http://schemas.microsoft.com/office/drawing/2014/main" id="{E55167DD-DAD1-09B3-4644-7BE6DF62D6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43544</xdr:colOff>
      <xdr:row>28</xdr:row>
      <xdr:rowOff>97973</xdr:rowOff>
    </xdr:from>
    <xdr:to>
      <xdr:col>15</xdr:col>
      <xdr:colOff>76201</xdr:colOff>
      <xdr:row>38</xdr:row>
      <xdr:rowOff>65315</xdr:rowOff>
    </xdr:to>
    <xdr:sp macro="" textlink="">
      <xdr:nvSpPr>
        <xdr:cNvPr id="4" name="TextBox 3">
          <a:extLst>
            <a:ext uri="{FF2B5EF4-FFF2-40B4-BE49-F238E27FC236}">
              <a16:creationId xmlns:a16="http://schemas.microsoft.com/office/drawing/2014/main" id="{09EAE085-CBCF-7E41-C026-2FE0AD034292}"/>
            </a:ext>
          </a:extLst>
        </xdr:cNvPr>
        <xdr:cNvSpPr txBox="1"/>
      </xdr:nvSpPr>
      <xdr:spPr>
        <a:xfrm>
          <a:off x="7587344" y="5725887"/>
          <a:ext cx="6988628" cy="18179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400" b="1">
            <a:solidFill>
              <a:schemeClr val="accent1"/>
            </a:solidFill>
          </a:endParaRPr>
        </a:p>
        <a:p>
          <a:r>
            <a:rPr lang="en-IN" sz="1400" b="1">
              <a:solidFill>
                <a:schemeClr val="accent1"/>
              </a:solidFill>
            </a:rPr>
            <a:t>Conclusion:</a:t>
          </a:r>
        </a:p>
        <a:p>
          <a:r>
            <a:rPr lang="en-IN" sz="1400">
              <a:solidFill>
                <a:schemeClr val="accent1"/>
              </a:solidFill>
            </a:rPr>
            <a:t>The company's total revenue has grown significantly over the three years, with merchandise sales being the primary driver of this growth. Membership fees have also contributed, particularly with an acceleration in growth starting in 2021. The trend suggests that while merchandise sales remain the dominant revenue source, membership fees are becoming an increasingly important component of the company's revenue stream.</a:t>
          </a:r>
        </a:p>
        <a:p>
          <a:endParaRPr lang="en-IN" sz="1400">
            <a:solidFill>
              <a:schemeClr val="accent1"/>
            </a:solidFill>
          </a:endParaRPr>
        </a:p>
      </xdr:txBody>
    </xdr:sp>
    <xdr:clientData/>
  </xdr:twoCellAnchor>
  <xdr:twoCellAnchor>
    <xdr:from>
      <xdr:col>0</xdr:col>
      <xdr:colOff>152400</xdr:colOff>
      <xdr:row>9</xdr:row>
      <xdr:rowOff>141514</xdr:rowOff>
    </xdr:from>
    <xdr:to>
      <xdr:col>7</xdr:col>
      <xdr:colOff>0</xdr:colOff>
      <xdr:row>38</xdr:row>
      <xdr:rowOff>54429</xdr:rowOff>
    </xdr:to>
    <xdr:sp macro="" textlink="">
      <xdr:nvSpPr>
        <xdr:cNvPr id="6" name="TextBox 5">
          <a:extLst>
            <a:ext uri="{FF2B5EF4-FFF2-40B4-BE49-F238E27FC236}">
              <a16:creationId xmlns:a16="http://schemas.microsoft.com/office/drawing/2014/main" id="{D32D1ACA-E783-2F95-23AA-206974FFC40D}"/>
            </a:ext>
          </a:extLst>
        </xdr:cNvPr>
        <xdr:cNvSpPr txBox="1"/>
      </xdr:nvSpPr>
      <xdr:spPr>
        <a:xfrm>
          <a:off x="152400" y="2253343"/>
          <a:ext cx="7391400" cy="52795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a:solidFill>
                <a:srgbClr val="002060"/>
              </a:solidFill>
              <a:effectLst/>
              <a:latin typeface="+mn-lt"/>
              <a:ea typeface="+mn-ea"/>
              <a:cs typeface="+mn-cs"/>
            </a:rPr>
            <a:t>Revenue Growth Analysis:</a:t>
          </a:r>
        </a:p>
        <a:p>
          <a:endParaRPr lang="en-IN" sz="1500">
            <a:solidFill>
              <a:srgbClr val="002060"/>
            </a:solidFill>
            <a:effectLst/>
          </a:endParaRPr>
        </a:p>
        <a:p>
          <a:r>
            <a:rPr lang="en-IN" sz="1500" b="1" u="sng">
              <a:solidFill>
                <a:srgbClr val="002060"/>
              </a:solidFill>
              <a:effectLst/>
              <a:latin typeface="+mn-lt"/>
              <a:ea typeface="+mn-ea"/>
              <a:cs typeface="+mn-cs"/>
            </a:rPr>
            <a:t>Total Revenue Growth:</a:t>
          </a:r>
          <a:endParaRPr lang="en-IN" sz="1500" u="sng">
            <a:solidFill>
              <a:srgbClr val="002060"/>
            </a:solidFill>
            <a:effectLst/>
          </a:endParaRPr>
        </a:p>
        <a:p>
          <a:r>
            <a:rPr lang="en-IN" sz="1500">
              <a:solidFill>
                <a:srgbClr val="002060"/>
              </a:solidFill>
              <a:effectLst/>
              <a:latin typeface="+mn-lt"/>
              <a:ea typeface="+mn-ea"/>
              <a:cs typeface="+mn-cs"/>
            </a:rPr>
            <a:t>* From 2019 to 2021, the company's total revenue grew from $152,703 million to $195,929 million, reflecting a growth rate of </a:t>
          </a:r>
          <a:r>
            <a:rPr lang="en-IN" sz="1500" b="1">
              <a:solidFill>
                <a:srgbClr val="002060"/>
              </a:solidFill>
              <a:effectLst/>
              <a:latin typeface="+mn-lt"/>
              <a:ea typeface="+mn-ea"/>
              <a:cs typeface="+mn-cs"/>
            </a:rPr>
            <a:t>28.3%</a:t>
          </a:r>
          <a:r>
            <a:rPr lang="en-IN" sz="1500">
              <a:solidFill>
                <a:srgbClr val="002060"/>
              </a:solidFill>
              <a:effectLst/>
              <a:latin typeface="+mn-lt"/>
              <a:ea typeface="+mn-ea"/>
              <a:cs typeface="+mn-cs"/>
            </a:rPr>
            <a:t> over three years.</a:t>
          </a:r>
          <a:endParaRPr lang="en-IN" sz="1500">
            <a:solidFill>
              <a:srgbClr val="002060"/>
            </a:solidFill>
            <a:effectLst/>
          </a:endParaRPr>
        </a:p>
        <a:p>
          <a:r>
            <a:rPr lang="en-IN" sz="1500">
              <a:solidFill>
                <a:srgbClr val="002060"/>
              </a:solidFill>
              <a:effectLst/>
              <a:latin typeface="+mn-lt"/>
              <a:ea typeface="+mn-ea"/>
              <a:cs typeface="+mn-cs"/>
            </a:rPr>
            <a:t>* The revenue continued to increase in the forecasted years, reaching $215,522 million in 2022 and projected to rise to $290,324 million by 2026.</a:t>
          </a:r>
        </a:p>
        <a:p>
          <a:endParaRPr lang="en-IN" sz="1500">
            <a:solidFill>
              <a:srgbClr val="002060"/>
            </a:solidFill>
            <a:effectLst/>
          </a:endParaRPr>
        </a:p>
        <a:p>
          <a:r>
            <a:rPr lang="en-IN" sz="1500" b="1" u="sng">
              <a:solidFill>
                <a:srgbClr val="002060"/>
              </a:solidFill>
              <a:effectLst/>
              <a:latin typeface="+mn-lt"/>
              <a:ea typeface="+mn-ea"/>
              <a:cs typeface="+mn-cs"/>
            </a:rPr>
            <a:t>Merchandise Sales Revenue:</a:t>
          </a:r>
          <a:endParaRPr lang="en-IN" sz="1500" u="sng">
            <a:solidFill>
              <a:srgbClr val="002060"/>
            </a:solidFill>
            <a:effectLst/>
          </a:endParaRPr>
        </a:p>
        <a:p>
          <a:r>
            <a:rPr lang="en-IN" sz="1500">
              <a:solidFill>
                <a:srgbClr val="002060"/>
              </a:solidFill>
              <a:effectLst/>
              <a:latin typeface="+mn-lt"/>
              <a:ea typeface="+mn-ea"/>
              <a:cs typeface="+mn-cs"/>
            </a:rPr>
            <a:t>* Merchandise sales have been the primary driver of total revenue growth. From 2019 to 2021, merchandise sales revenue increased from $149,351 million to $192,052 million, a </a:t>
          </a:r>
          <a:r>
            <a:rPr lang="en-IN" sz="1500" b="1">
              <a:solidFill>
                <a:srgbClr val="002060"/>
              </a:solidFill>
              <a:effectLst/>
              <a:latin typeface="+mn-lt"/>
              <a:ea typeface="+mn-ea"/>
              <a:cs typeface="+mn-cs"/>
            </a:rPr>
            <a:t>28.6%</a:t>
          </a:r>
          <a:r>
            <a:rPr lang="en-IN" sz="1500">
              <a:solidFill>
                <a:srgbClr val="002060"/>
              </a:solidFill>
              <a:effectLst/>
              <a:latin typeface="+mn-lt"/>
              <a:ea typeface="+mn-ea"/>
              <a:cs typeface="+mn-cs"/>
            </a:rPr>
            <a:t> growth.</a:t>
          </a:r>
          <a:endParaRPr lang="en-IN" sz="1500">
            <a:solidFill>
              <a:srgbClr val="002060"/>
            </a:solidFill>
            <a:effectLst/>
          </a:endParaRPr>
        </a:p>
        <a:p>
          <a:r>
            <a:rPr lang="en-IN" sz="1500">
              <a:solidFill>
                <a:srgbClr val="002060"/>
              </a:solidFill>
              <a:effectLst/>
              <a:latin typeface="+mn-lt"/>
              <a:ea typeface="+mn-ea"/>
              <a:cs typeface="+mn-cs"/>
            </a:rPr>
            <a:t>*</a:t>
          </a:r>
          <a:r>
            <a:rPr lang="en-IN" sz="1500" baseline="0">
              <a:solidFill>
                <a:srgbClr val="002060"/>
              </a:solidFill>
              <a:effectLst/>
              <a:latin typeface="+mn-lt"/>
              <a:ea typeface="+mn-ea"/>
              <a:cs typeface="+mn-cs"/>
            </a:rPr>
            <a:t> </a:t>
          </a:r>
          <a:r>
            <a:rPr lang="en-IN" sz="1500">
              <a:solidFill>
                <a:srgbClr val="002060"/>
              </a:solidFill>
              <a:effectLst/>
              <a:latin typeface="+mn-lt"/>
              <a:ea typeface="+mn-ea"/>
              <a:cs typeface="+mn-cs"/>
            </a:rPr>
            <a:t>The projected merchandise sales continue to show steady growth, albeit at a decreasing growth rate, reflecting the maturing market.</a:t>
          </a:r>
          <a:endParaRPr lang="en-IN" sz="1500">
            <a:solidFill>
              <a:srgbClr val="002060"/>
            </a:solidFill>
            <a:effectLst/>
          </a:endParaRPr>
        </a:p>
        <a:p>
          <a:endParaRPr lang="en-IN" sz="1500" b="1">
            <a:solidFill>
              <a:srgbClr val="002060"/>
            </a:solidFill>
            <a:effectLst/>
            <a:latin typeface="+mn-lt"/>
            <a:ea typeface="+mn-ea"/>
            <a:cs typeface="+mn-cs"/>
          </a:endParaRPr>
        </a:p>
        <a:p>
          <a:r>
            <a:rPr lang="en-IN" sz="1500" b="1" u="sng">
              <a:solidFill>
                <a:srgbClr val="002060"/>
              </a:solidFill>
              <a:effectLst/>
              <a:latin typeface="+mn-lt"/>
              <a:ea typeface="+mn-ea"/>
              <a:cs typeface="+mn-cs"/>
            </a:rPr>
            <a:t>Membership Fee Revenue:</a:t>
          </a:r>
          <a:endParaRPr lang="en-IN" sz="1500" u="sng">
            <a:solidFill>
              <a:srgbClr val="002060"/>
            </a:solidFill>
            <a:effectLst/>
          </a:endParaRPr>
        </a:p>
        <a:p>
          <a:r>
            <a:rPr lang="en-IN" sz="1500">
              <a:solidFill>
                <a:srgbClr val="002060"/>
              </a:solidFill>
              <a:effectLst/>
              <a:latin typeface="+mn-lt"/>
              <a:ea typeface="+mn-ea"/>
              <a:cs typeface="+mn-cs"/>
            </a:rPr>
            <a:t>* Membership fee revenue also contributed to the overall growth but to a lesser extent. From 2019 to 2021, membership fee revenue increased from $3,352 million to $3,877 million, a </a:t>
          </a:r>
          <a:r>
            <a:rPr lang="en-IN" sz="1500" b="1">
              <a:solidFill>
                <a:srgbClr val="002060"/>
              </a:solidFill>
              <a:effectLst/>
              <a:latin typeface="+mn-lt"/>
              <a:ea typeface="+mn-ea"/>
              <a:cs typeface="+mn-cs"/>
            </a:rPr>
            <a:t>15.6%</a:t>
          </a:r>
          <a:r>
            <a:rPr lang="en-IN" sz="1500">
              <a:solidFill>
                <a:srgbClr val="002060"/>
              </a:solidFill>
              <a:effectLst/>
              <a:latin typeface="+mn-lt"/>
              <a:ea typeface="+mn-ea"/>
              <a:cs typeface="+mn-cs"/>
            </a:rPr>
            <a:t> growth.</a:t>
          </a:r>
          <a:endParaRPr lang="en-IN" sz="1500">
            <a:solidFill>
              <a:srgbClr val="002060"/>
            </a:solidFill>
            <a:effectLst/>
          </a:endParaRPr>
        </a:p>
        <a:p>
          <a:r>
            <a:rPr lang="en-IN" sz="1500">
              <a:solidFill>
                <a:srgbClr val="002060"/>
              </a:solidFill>
              <a:effectLst/>
              <a:latin typeface="+mn-lt"/>
              <a:ea typeface="+mn-ea"/>
              <a:cs typeface="+mn-cs"/>
            </a:rPr>
            <a:t>* The forecasted growth shows a steady increase, with a higher growth rate in 2021, suggesting an expanding customer base or enhanced membership offerings.</a:t>
          </a:r>
          <a:endParaRPr lang="en-IN" sz="1500">
            <a:solidFill>
              <a:srgbClr val="002060"/>
            </a:solidFill>
            <a:effectLst/>
          </a:endParaRPr>
        </a:p>
        <a:p>
          <a:endParaRPr lang="en-IN" sz="1600">
            <a:solidFill>
              <a:srgbClr val="002060"/>
            </a:solidFill>
          </a:endParaRPr>
        </a:p>
      </xdr:txBody>
    </xdr:sp>
    <xdr:clientData/>
  </xdr:twoCellAnchor>
  <xdr:twoCellAnchor>
    <xdr:from>
      <xdr:col>10</xdr:col>
      <xdr:colOff>54429</xdr:colOff>
      <xdr:row>4</xdr:row>
      <xdr:rowOff>43542</xdr:rowOff>
    </xdr:from>
    <xdr:to>
      <xdr:col>15</xdr:col>
      <xdr:colOff>65316</xdr:colOff>
      <xdr:row>9</xdr:row>
      <xdr:rowOff>76200</xdr:rowOff>
    </xdr:to>
    <xdr:sp macro="" textlink="">
      <xdr:nvSpPr>
        <xdr:cNvPr id="7" name="TextBox 6">
          <a:extLst>
            <a:ext uri="{FF2B5EF4-FFF2-40B4-BE49-F238E27FC236}">
              <a16:creationId xmlns:a16="http://schemas.microsoft.com/office/drawing/2014/main" id="{DB21C069-0610-C17D-88FA-C6D91C9069B8}"/>
            </a:ext>
          </a:extLst>
        </xdr:cNvPr>
        <xdr:cNvSpPr txBox="1"/>
      </xdr:nvSpPr>
      <xdr:spPr>
        <a:xfrm>
          <a:off x="10047515" y="1012371"/>
          <a:ext cx="4517572" cy="11756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u="sng">
              <a:solidFill>
                <a:srgbClr val="7030A0"/>
              </a:solidFill>
              <a:effectLst/>
              <a:latin typeface="+mn-lt"/>
              <a:ea typeface="+mn-ea"/>
              <a:cs typeface="+mn-cs"/>
            </a:rPr>
            <a:t>Trend Analysis:</a:t>
          </a:r>
          <a:endParaRPr lang="en-IN" b="1" u="sng">
            <a:solidFill>
              <a:srgbClr val="7030A0"/>
            </a:solidFill>
            <a:effectLst/>
          </a:endParaRPr>
        </a:p>
        <a:p>
          <a:r>
            <a:rPr lang="en-IN" sz="1100" b="1">
              <a:solidFill>
                <a:srgbClr val="7030A0"/>
              </a:solidFill>
              <a:effectLst/>
              <a:latin typeface="+mn-lt"/>
              <a:ea typeface="+mn-ea"/>
              <a:cs typeface="+mn-cs"/>
            </a:rPr>
            <a:t>* 2019 to 2021:</a:t>
          </a:r>
          <a:r>
            <a:rPr lang="en-IN" sz="1100">
              <a:solidFill>
                <a:srgbClr val="7030A0"/>
              </a:solidFill>
              <a:effectLst/>
              <a:latin typeface="+mn-lt"/>
              <a:ea typeface="+mn-ea"/>
              <a:cs typeface="+mn-cs"/>
            </a:rPr>
            <a:t> The company saw rapid revenue growth, driven mainly by a strong increase in merchandise sales, with membership fees contributing steadily but less significantly.</a:t>
          </a:r>
          <a:endParaRPr lang="en-IN">
            <a:solidFill>
              <a:srgbClr val="7030A0"/>
            </a:solidFill>
            <a:effectLst/>
          </a:endParaRPr>
        </a:p>
        <a:p>
          <a:r>
            <a:rPr lang="en-IN" sz="1100" b="1">
              <a:solidFill>
                <a:srgbClr val="7030A0"/>
              </a:solidFill>
              <a:effectLst/>
              <a:latin typeface="+mn-lt"/>
              <a:ea typeface="+mn-ea"/>
              <a:cs typeface="+mn-cs"/>
            </a:rPr>
            <a:t>* 2022 and Beyond:</a:t>
          </a:r>
          <a:r>
            <a:rPr lang="en-IN" sz="1100">
              <a:solidFill>
                <a:srgbClr val="7030A0"/>
              </a:solidFill>
              <a:effectLst/>
              <a:latin typeface="+mn-lt"/>
              <a:ea typeface="+mn-ea"/>
              <a:cs typeface="+mn-cs"/>
            </a:rPr>
            <a:t> The company is expected to continue growing, but at a slower pace as the market matures.</a:t>
          </a:r>
          <a:endParaRPr lang="en-IN">
            <a:solidFill>
              <a:srgbClr val="7030A0"/>
            </a:solidFill>
            <a:effectLst/>
          </a:endParaRPr>
        </a:p>
        <a:p>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567113</xdr:colOff>
      <xdr:row>7</xdr:row>
      <xdr:rowOff>6234</xdr:rowOff>
    </xdr:from>
    <xdr:to>
      <xdr:col>9</xdr:col>
      <xdr:colOff>331693</xdr:colOff>
      <xdr:row>31</xdr:row>
      <xdr:rowOff>89646</xdr:rowOff>
    </xdr:to>
    <xdr:graphicFrame macro="">
      <xdr:nvGraphicFramePr>
        <xdr:cNvPr id="2" name="Chart 1">
          <a:extLst>
            <a:ext uri="{FF2B5EF4-FFF2-40B4-BE49-F238E27FC236}">
              <a16:creationId xmlns:a16="http://schemas.microsoft.com/office/drawing/2014/main" id="{59CCE862-D306-A881-330B-47235B59F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188257</xdr:colOff>
      <xdr:row>1</xdr:row>
      <xdr:rowOff>80681</xdr:rowOff>
    </xdr:from>
    <xdr:to>
      <xdr:col>24</xdr:col>
      <xdr:colOff>242047</xdr:colOff>
      <xdr:row>6</xdr:row>
      <xdr:rowOff>143435</xdr:rowOff>
    </xdr:to>
    <xdr:sp macro="" textlink="">
      <xdr:nvSpPr>
        <xdr:cNvPr id="5" name="TextBox 4">
          <a:extLst>
            <a:ext uri="{FF2B5EF4-FFF2-40B4-BE49-F238E27FC236}">
              <a16:creationId xmlns:a16="http://schemas.microsoft.com/office/drawing/2014/main" id="{5A2D3356-953A-2B39-3626-C2EAD563D0DF}"/>
            </a:ext>
          </a:extLst>
        </xdr:cNvPr>
        <xdr:cNvSpPr txBox="1"/>
      </xdr:nvSpPr>
      <xdr:spPr>
        <a:xfrm>
          <a:off x="4320986" y="349622"/>
          <a:ext cx="11636190" cy="95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ctr"/>
          <a:r>
            <a:rPr lang="en-IN" sz="1100" b="1" i="0">
              <a:solidFill>
                <a:schemeClr val="dk1"/>
              </a:solidFill>
              <a:effectLst/>
              <a:latin typeface="+mn-lt"/>
              <a:ea typeface="+mn-ea"/>
              <a:cs typeface="+mn-cs"/>
            </a:rPr>
            <a:t>Note: </a:t>
          </a:r>
        </a:p>
        <a:p>
          <a:pPr fontAlgn="ctr"/>
          <a:r>
            <a:rPr lang="en-IN" sz="1100" b="1" i="0">
              <a:solidFill>
                <a:srgbClr val="FF0000"/>
              </a:solidFill>
              <a:effectLst/>
              <a:latin typeface="+mn-lt"/>
              <a:ea typeface="+mn-ea"/>
              <a:cs typeface="+mn-cs"/>
            </a:rPr>
            <a:t>Gross margin is not the same as gross profit:</a:t>
          </a:r>
          <a:r>
            <a:rPr lang="en-IN" sz="1100" b="1" i="0">
              <a:solidFill>
                <a:schemeClr val="dk1"/>
              </a:solidFill>
              <a:effectLst/>
              <a:latin typeface="+mn-lt"/>
              <a:ea typeface="+mn-ea"/>
              <a:cs typeface="+mn-cs"/>
            </a:rPr>
            <a:t> </a:t>
          </a:r>
        </a:p>
        <a:p>
          <a:r>
            <a:rPr lang="en-IN" sz="1100" b="1" i="0" u="sng">
              <a:solidFill>
                <a:schemeClr val="dk1"/>
              </a:solidFill>
              <a:effectLst/>
              <a:latin typeface="+mn-lt"/>
              <a:ea typeface="+mn-ea"/>
              <a:cs typeface="+mn-cs"/>
            </a:rPr>
            <a:t>* Gross profit</a:t>
          </a:r>
          <a:r>
            <a:rPr lang="en-IN" sz="1100" b="1" i="0" u="sng" baseline="0">
              <a:solidFill>
                <a:schemeClr val="dk1"/>
              </a:solidFill>
              <a:effectLst/>
              <a:latin typeface="+mn-lt"/>
              <a:ea typeface="+mn-ea"/>
              <a:cs typeface="+mn-cs"/>
            </a:rPr>
            <a:t> </a:t>
          </a:r>
          <a:r>
            <a:rPr lang="en-IN" sz="1100" b="1" i="0" baseline="0">
              <a:solidFill>
                <a:schemeClr val="dk1"/>
              </a:solidFill>
              <a:effectLst/>
              <a:latin typeface="+mn-lt"/>
              <a:ea typeface="+mn-ea"/>
              <a:cs typeface="+mn-cs"/>
            </a:rPr>
            <a:t>:</a:t>
          </a:r>
          <a:r>
            <a:rPr lang="en-IN" sz="1100" b="1" i="0">
              <a:solidFill>
                <a:schemeClr val="dk1"/>
              </a:solidFill>
              <a:effectLst/>
              <a:latin typeface="+mn-lt"/>
              <a:ea typeface="+mn-ea"/>
              <a:cs typeface="+mn-cs"/>
            </a:rPr>
            <a:t>The amount of money a company has left after subtracting direct costs from its sales. It's expressed as a dollar amount. </a:t>
          </a:r>
        </a:p>
        <a:p>
          <a:r>
            <a:rPr lang="en-IN" sz="1100" b="1" i="0">
              <a:solidFill>
                <a:schemeClr val="dk1"/>
              </a:solidFill>
              <a:effectLst/>
              <a:latin typeface="+mn-lt"/>
              <a:ea typeface="+mn-ea"/>
              <a:cs typeface="+mn-cs"/>
            </a:rPr>
            <a:t>* </a:t>
          </a:r>
          <a:r>
            <a:rPr lang="en-IN" sz="1100" b="1" i="0" u="sng">
              <a:solidFill>
                <a:schemeClr val="dk1"/>
              </a:solidFill>
              <a:effectLst/>
              <a:latin typeface="+mn-lt"/>
              <a:ea typeface="+mn-ea"/>
              <a:cs typeface="+mn-cs"/>
            </a:rPr>
            <a:t>Gross margin</a:t>
          </a:r>
          <a:r>
            <a:rPr lang="en-IN" sz="1100" b="1" i="0" u="sng" baseline="0">
              <a:solidFill>
                <a:schemeClr val="dk1"/>
              </a:solidFill>
              <a:effectLst/>
              <a:latin typeface="+mn-lt"/>
              <a:ea typeface="+mn-ea"/>
              <a:cs typeface="+mn-cs"/>
            </a:rPr>
            <a:t> : </a:t>
          </a:r>
          <a:r>
            <a:rPr lang="en-IN" sz="1100" b="1" i="0">
              <a:solidFill>
                <a:schemeClr val="dk1"/>
              </a:solidFill>
              <a:effectLst/>
              <a:latin typeface="+mn-lt"/>
              <a:ea typeface="+mn-ea"/>
              <a:cs typeface="+mn-cs"/>
            </a:rPr>
            <a:t>The percentage of a company's revenue that's left after subtracting direct costs. It's calculated by dividing gross profit by net sales and multiplying the result by 100. Gross margin is also sometimes called gross profit margin. </a:t>
          </a:r>
        </a:p>
        <a:p>
          <a:br>
            <a:rPr lang="en-IN" sz="1100" b="0" i="0">
              <a:solidFill>
                <a:schemeClr val="dk1"/>
              </a:solidFill>
              <a:effectLst/>
              <a:latin typeface="+mn-lt"/>
              <a:ea typeface="+mn-ea"/>
              <a:cs typeface="+mn-cs"/>
            </a:rPr>
          </a:br>
          <a:endParaRPr lang="en-IN" sz="1100"/>
        </a:p>
      </xdr:txBody>
    </xdr:sp>
    <xdr:clientData/>
  </xdr:twoCellAnchor>
  <xdr:twoCellAnchor>
    <xdr:from>
      <xdr:col>9</xdr:col>
      <xdr:colOff>376518</xdr:colOff>
      <xdr:row>7</xdr:row>
      <xdr:rowOff>8964</xdr:rowOff>
    </xdr:from>
    <xdr:to>
      <xdr:col>24</xdr:col>
      <xdr:colOff>242047</xdr:colOff>
      <xdr:row>34</xdr:row>
      <xdr:rowOff>53788</xdr:rowOff>
    </xdr:to>
    <xdr:sp macro="" textlink="">
      <xdr:nvSpPr>
        <xdr:cNvPr id="4" name="TextBox 3">
          <a:extLst>
            <a:ext uri="{FF2B5EF4-FFF2-40B4-BE49-F238E27FC236}">
              <a16:creationId xmlns:a16="http://schemas.microsoft.com/office/drawing/2014/main" id="{BA29EDAC-115E-D970-10AE-B54C0858EFA2}"/>
            </a:ext>
          </a:extLst>
        </xdr:cNvPr>
        <xdr:cNvSpPr txBox="1"/>
      </xdr:nvSpPr>
      <xdr:spPr>
        <a:xfrm>
          <a:off x="6947647" y="1353670"/>
          <a:ext cx="9009529" cy="48857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002060"/>
              </a:solidFill>
            </a:rPr>
            <a:t>Gross Margin Analysis:</a:t>
          </a:r>
        </a:p>
        <a:p>
          <a:endParaRPr lang="en-IN" sz="1400" b="1">
            <a:solidFill>
              <a:srgbClr val="002060"/>
            </a:solidFill>
          </a:endParaRPr>
        </a:p>
        <a:p>
          <a:r>
            <a:rPr lang="en-IN" sz="1400" b="1">
              <a:solidFill>
                <a:srgbClr val="002060"/>
              </a:solidFill>
            </a:rPr>
            <a:t>Revenue and Expense Trends:</a:t>
          </a:r>
          <a:endParaRPr lang="en-IN" sz="1400">
            <a:solidFill>
              <a:srgbClr val="002060"/>
            </a:solidFill>
          </a:endParaRPr>
        </a:p>
        <a:p>
          <a:pPr lvl="1"/>
          <a:r>
            <a:rPr lang="en-IN" sz="1400" b="1">
              <a:solidFill>
                <a:srgbClr val="002060"/>
              </a:solidFill>
            </a:rPr>
            <a:t>Revenue:</a:t>
          </a:r>
          <a:r>
            <a:rPr lang="en-IN" sz="1400">
              <a:solidFill>
                <a:srgbClr val="002060"/>
              </a:solidFill>
            </a:rPr>
            <a:t> The company's total revenue grew steadily from $152,703K in 2019 to $195,929K in 2021, demonstrating consistent revenue growth.</a:t>
          </a:r>
        </a:p>
        <a:p>
          <a:pPr lvl="1"/>
          <a:r>
            <a:rPr lang="en-IN" sz="1400" b="1">
              <a:solidFill>
                <a:srgbClr val="002060"/>
              </a:solidFill>
            </a:rPr>
            <a:t>Expenses:</a:t>
          </a:r>
          <a:r>
            <a:rPr lang="en-IN" sz="1400">
              <a:solidFill>
                <a:srgbClr val="002060"/>
              </a:solidFill>
            </a:rPr>
            <a:t> Total expenses also increased from $147,966K in 2019 to $189,221K in 2021, reflecting rising operational costs.</a:t>
          </a:r>
        </a:p>
        <a:p>
          <a:r>
            <a:rPr lang="en-IN" sz="1400" b="1">
              <a:solidFill>
                <a:srgbClr val="002060"/>
              </a:solidFill>
            </a:rPr>
            <a:t>Gross Margin Improvement:</a:t>
          </a:r>
          <a:endParaRPr lang="en-IN" sz="1400">
            <a:solidFill>
              <a:srgbClr val="002060"/>
            </a:solidFill>
          </a:endParaRPr>
        </a:p>
        <a:p>
          <a:pPr lvl="1"/>
          <a:r>
            <a:rPr lang="en-IN" sz="1400" b="1">
              <a:solidFill>
                <a:srgbClr val="002060"/>
              </a:solidFill>
            </a:rPr>
            <a:t>2019:</a:t>
          </a:r>
          <a:r>
            <a:rPr lang="en-IN" sz="1400">
              <a:solidFill>
                <a:srgbClr val="002060"/>
              </a:solidFill>
            </a:rPr>
            <a:t> Gross margin was 3.10%.</a:t>
          </a:r>
        </a:p>
        <a:p>
          <a:pPr lvl="1"/>
          <a:r>
            <a:rPr lang="en-IN" sz="1400" b="1">
              <a:solidFill>
                <a:srgbClr val="002060"/>
              </a:solidFill>
            </a:rPr>
            <a:t>2020:</a:t>
          </a:r>
          <a:r>
            <a:rPr lang="en-IN" sz="1400">
              <a:solidFill>
                <a:srgbClr val="002060"/>
              </a:solidFill>
            </a:rPr>
            <a:t> Gross margin improved to 3.26%.</a:t>
          </a:r>
        </a:p>
        <a:p>
          <a:pPr lvl="1"/>
          <a:r>
            <a:rPr lang="en-IN" sz="1400" b="1">
              <a:solidFill>
                <a:srgbClr val="002060"/>
              </a:solidFill>
            </a:rPr>
            <a:t>2021:</a:t>
          </a:r>
          <a:r>
            <a:rPr lang="en-IN" sz="1400">
              <a:solidFill>
                <a:srgbClr val="002060"/>
              </a:solidFill>
            </a:rPr>
            <a:t> Gross margin further increased to 3.42%.</a:t>
          </a:r>
        </a:p>
        <a:p>
          <a:pPr lvl="1"/>
          <a:endParaRPr lang="en-IN" sz="1400"/>
        </a:p>
        <a:p>
          <a:r>
            <a:rPr lang="en-IN" sz="1400" b="1">
              <a:solidFill>
                <a:srgbClr val="00B0F0"/>
              </a:solidFill>
            </a:rPr>
            <a:t>Conclusion:</a:t>
          </a:r>
        </a:p>
        <a:p>
          <a:r>
            <a:rPr lang="en-IN" sz="1400">
              <a:solidFill>
                <a:srgbClr val="00B0F0"/>
              </a:solidFill>
            </a:rPr>
            <a:t>The company has been able to improve its gross margin each year, despite rising expenses. This indicates that revenue growth has outpaced expense growth, allowing the company to generate higher profitability from its sales. The consistent improvement in gross margin reflects effective cost management and operational efficiency, signaling a positive trend in the company’s financial health.</a:t>
          </a:r>
        </a:p>
        <a:p>
          <a:endParaRPr lang="en-IN" sz="1400"/>
        </a:p>
        <a:p>
          <a:r>
            <a:rPr lang="en-IN" sz="1400" b="1" u="sng">
              <a:solidFill>
                <a:srgbClr val="7030A0"/>
              </a:solidFill>
            </a:rPr>
            <a:t>Gist:</a:t>
          </a:r>
          <a:r>
            <a:rPr lang="en-IN" sz="1400" b="1">
              <a:solidFill>
                <a:srgbClr val="7030A0"/>
              </a:solidFill>
            </a:rPr>
            <a:t>The company’s gross margin has improved each year from 3.10% in 2019 to 3.42% in 2021. This shows that while both revenue and expenses increased, the company managed to enhance its profitability by growing revenue faster than expenses, reflecting improved operational efficiency.</a:t>
          </a:r>
        </a:p>
        <a:p>
          <a:endParaRPr lang="en-IN" sz="1400">
            <a:solidFill>
              <a:srgbClr val="00B0F0"/>
            </a:solidFill>
          </a:endParaRPr>
        </a:p>
        <a:p>
          <a:endParaRPr lang="en-IN" sz="14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213360</xdr:colOff>
      <xdr:row>0</xdr:row>
      <xdr:rowOff>114300</xdr:rowOff>
    </xdr:from>
    <xdr:to>
      <xdr:col>23</xdr:col>
      <xdr:colOff>243840</xdr:colOff>
      <xdr:row>29</xdr:row>
      <xdr:rowOff>91440</xdr:rowOff>
    </xdr:to>
    <xdr:sp macro="" textlink="">
      <xdr:nvSpPr>
        <xdr:cNvPr id="2" name="TextBox 1">
          <a:extLst>
            <a:ext uri="{FF2B5EF4-FFF2-40B4-BE49-F238E27FC236}">
              <a16:creationId xmlns:a16="http://schemas.microsoft.com/office/drawing/2014/main" id="{77D665B4-51AA-ADFD-46D2-966C9E89622E}"/>
            </a:ext>
          </a:extLst>
        </xdr:cNvPr>
        <xdr:cNvSpPr txBox="1"/>
      </xdr:nvSpPr>
      <xdr:spPr>
        <a:xfrm>
          <a:off x="213360" y="114300"/>
          <a:ext cx="14051280" cy="5280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u="none" strike="noStrike">
              <a:solidFill>
                <a:schemeClr val="accent2">
                  <a:lumMod val="75000"/>
                </a:schemeClr>
              </a:solidFill>
              <a:effectLst/>
              <a:latin typeface="+mn-lt"/>
              <a:ea typeface="+mn-ea"/>
              <a:cs typeface="+mn-cs"/>
            </a:rPr>
            <a:t>6) How can investors utilize free cash flow analysis to compare different companies in the same industry?</a:t>
          </a:r>
          <a:r>
            <a:rPr lang="en-IN" sz="2000">
              <a:solidFill>
                <a:schemeClr val="accent2">
                  <a:lumMod val="75000"/>
                </a:schemeClr>
              </a:solidFill>
            </a:rPr>
            <a:t> </a:t>
          </a:r>
          <a:endParaRPr lang="en-IN" sz="200">
            <a:solidFill>
              <a:schemeClr val="accent2">
                <a:lumMod val="75000"/>
              </a:schemeClr>
            </a:solidFill>
          </a:endParaRPr>
        </a:p>
        <a:p>
          <a:endParaRPr lang="en-IN" sz="700">
            <a:solidFill>
              <a:schemeClr val="accent2">
                <a:lumMod val="75000"/>
              </a:schemeClr>
            </a:solidFill>
          </a:endParaRPr>
        </a:p>
        <a:p>
          <a:r>
            <a:rPr lang="en-IN" sz="1400" b="1">
              <a:solidFill>
                <a:srgbClr val="002060"/>
              </a:solidFill>
            </a:rPr>
            <a:t>Utilizing Free Cash Flow (FCF) Analysis for Comparing Companies:</a:t>
          </a:r>
        </a:p>
        <a:p>
          <a:r>
            <a:rPr lang="en-IN" sz="1400" b="1">
              <a:solidFill>
                <a:srgbClr val="002060"/>
              </a:solidFill>
            </a:rPr>
            <a:t>1. Assessing Financial Health and Stability:</a:t>
          </a:r>
          <a:endParaRPr lang="en-IN" sz="1400">
            <a:solidFill>
              <a:srgbClr val="002060"/>
            </a:solidFill>
          </a:endParaRPr>
        </a:p>
        <a:p>
          <a:r>
            <a:rPr lang="en-IN" sz="1300" b="1">
              <a:solidFill>
                <a:srgbClr val="002060"/>
              </a:solidFill>
            </a:rPr>
            <a:t>Liquidity and Flexibility:</a:t>
          </a:r>
          <a:r>
            <a:rPr lang="en-IN" sz="1300">
              <a:solidFill>
                <a:srgbClr val="002060"/>
              </a:solidFill>
            </a:rPr>
            <a:t> Free Cash Flow (FCF) represents the cash a company generates from its operations after deducting capital expenditures. A high FCF indicates robust liquidity, allowing a company to comfortably cover dividends, reduce debt, and invest in growth without relying on external financing. When comparing companies, those with higher FCF are generally more attractive as they demonstrate greater financial stability and operational efficiency.</a:t>
          </a:r>
        </a:p>
        <a:p>
          <a:r>
            <a:rPr lang="en-IN" sz="1300" b="1">
              <a:solidFill>
                <a:srgbClr val="002060"/>
              </a:solidFill>
            </a:rPr>
            <a:t>Operational Efficiency:</a:t>
          </a:r>
          <a:r>
            <a:rPr lang="en-IN" sz="1300">
              <a:solidFill>
                <a:srgbClr val="002060"/>
              </a:solidFill>
            </a:rPr>
            <a:t> Strong FCF suggests that a company effectively manages its operational costs and capital investments. This efficiency can signal a competitive edge, better cost control, and a stronger market position. Investors can prioritize companies with higher FCF as they are likely to have more resilience and flexibility in managing economic fluctuations.</a:t>
          </a:r>
        </a:p>
        <a:p>
          <a:r>
            <a:rPr lang="en-IN" sz="1400" b="1">
              <a:solidFill>
                <a:srgbClr val="002060"/>
              </a:solidFill>
            </a:rPr>
            <a:t>2. Valuation and Growth Potential:</a:t>
          </a:r>
          <a:endParaRPr lang="en-IN" sz="1400">
            <a:solidFill>
              <a:srgbClr val="002060"/>
            </a:solidFill>
          </a:endParaRPr>
        </a:p>
        <a:p>
          <a:r>
            <a:rPr lang="en-IN" sz="1300" b="1">
              <a:solidFill>
                <a:srgbClr val="002060"/>
              </a:solidFill>
            </a:rPr>
            <a:t>Valuation Models:</a:t>
          </a:r>
          <a:r>
            <a:rPr lang="en-IN" sz="1300">
              <a:solidFill>
                <a:srgbClr val="002060"/>
              </a:solidFill>
            </a:rPr>
            <a:t> FCF is crucial for valuation methods like the Discounted Cash Flow (DCF) model. By comparing FCF among companies, investors can estimate which firms are more likely to offer sustainable returns. Companies with consistent or growing FCF are generally valued higher because they are expected to generate more cash flow in the future, supporting long-term profitability and shareholder value.</a:t>
          </a:r>
        </a:p>
        <a:p>
          <a:r>
            <a:rPr lang="en-IN" sz="1300" b="1">
              <a:solidFill>
                <a:srgbClr val="002060"/>
              </a:solidFill>
            </a:rPr>
            <a:t>Growth and Investment Opportunities:</a:t>
          </a:r>
          <a:r>
            <a:rPr lang="en-IN" sz="1300">
              <a:solidFill>
                <a:srgbClr val="002060"/>
              </a:solidFill>
            </a:rPr>
            <a:t> Companies with strong and growing FCF have the capacity to reinvest in their business, fund research and development, or expand operations. This potential for growth makes them attractive to investors who are looking for firms that can capitalize on opportunities and drive future earnings. Additionally, companies with stable FCF are better equipped to navigate downturns, making them less risky investments.</a:t>
          </a:r>
        </a:p>
        <a:p>
          <a:r>
            <a:rPr lang="en-IN" sz="1400" b="1">
              <a:solidFill>
                <a:srgbClr val="002060"/>
              </a:solidFill>
            </a:rPr>
            <a:t>3. Comparative Analysis:</a:t>
          </a:r>
          <a:endParaRPr lang="en-IN" sz="1400">
            <a:solidFill>
              <a:srgbClr val="002060"/>
            </a:solidFill>
          </a:endParaRPr>
        </a:p>
        <a:p>
          <a:r>
            <a:rPr lang="en-IN" sz="1300" b="1">
              <a:solidFill>
                <a:srgbClr val="002060"/>
              </a:solidFill>
            </a:rPr>
            <a:t>Industry Benchmarks:</a:t>
          </a:r>
          <a:r>
            <a:rPr lang="en-IN" sz="1300">
              <a:solidFill>
                <a:srgbClr val="002060"/>
              </a:solidFill>
            </a:rPr>
            <a:t> Investors should compare FCF metrics relative to industry peers to gauge how well a company performs against its competitors. Higher FCF relative to peers can indicate superior operational efficiency and financial management. Conversely, a lower FCF might suggest inefficiencies or higher capital expenditure requirements.</a:t>
          </a:r>
        </a:p>
        <a:p>
          <a:r>
            <a:rPr lang="en-IN" sz="1300" b="1">
              <a:solidFill>
                <a:srgbClr val="002060"/>
              </a:solidFill>
            </a:rPr>
            <a:t>Historical Trends:</a:t>
          </a:r>
          <a:r>
            <a:rPr lang="en-IN" sz="1300">
              <a:solidFill>
                <a:srgbClr val="002060"/>
              </a:solidFill>
            </a:rPr>
            <a:t> Analyzing historical FCF trends provides insights into a company's performance consistency and potential for future growth. Companies with steadily increasing FCF demonstrate reliable financial health and growth potential, while fluctuating FCF might signal instability or operational challenges.</a:t>
          </a:r>
        </a:p>
        <a:p>
          <a:endParaRPr lang="en-IN" sz="1500"/>
        </a:p>
        <a:p>
          <a:r>
            <a:rPr lang="en-IN" sz="1200" b="1" u="sng">
              <a:solidFill>
                <a:srgbClr val="00B0F0"/>
              </a:solidFill>
            </a:rPr>
            <a:t>Gist:</a:t>
          </a:r>
          <a:r>
            <a:rPr lang="en-IN" sz="1200">
              <a:solidFill>
                <a:srgbClr val="00B0F0"/>
              </a:solidFill>
            </a:rPr>
            <a:t> Investors can use Free Cash Flow analysis to compare companies by evaluating their liquidity, operational efficiency, and growth potential. Companies with higher and stable FCF are generally more attractive as they offer financial stability, better valuation prospects, and greater growth opportunities. Comparing FCF across industry peers and analyzing historical trends can further help in identifying the most promising investment opportunities.</a:t>
          </a:r>
        </a:p>
        <a:p>
          <a:endParaRPr lang="en-IN" sz="2000">
            <a:solidFill>
              <a:schemeClr val="accent2">
                <a:lumMod val="75000"/>
              </a:schemeClr>
            </a:solidFill>
          </a:endParaRPr>
        </a:p>
        <a:p>
          <a:endParaRPr lang="en-IN" sz="2000">
            <a:solidFill>
              <a:schemeClr val="accent2">
                <a:lumMod val="75000"/>
              </a:schemeClr>
            </a:solidFill>
          </a:endParaRPr>
        </a:p>
        <a:p>
          <a:endParaRPr lang="en-IN" sz="2000">
            <a:solidFill>
              <a:schemeClr val="accent2">
                <a:lumMod val="75000"/>
              </a:schemeClr>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A7A3C4-445B-41C8-B9CA-1EAAC1F2D3A1}" name="Table1" displayName="Table1" ref="Q4:U7" totalsRowShown="0" headerRowDxfId="40" headerRowBorderDxfId="39" tableBorderDxfId="38" totalsRowBorderDxfId="37">
  <autoFilter ref="Q4:U7" xr:uid="{D6A7A3C4-445B-41C8-B9CA-1EAAC1F2D3A1}"/>
  <tableColumns count="5">
    <tableColumn id="1" xr3:uid="{9532BBE4-EA20-454B-8EEA-15845C940807}" name="Type" dataDxfId="36"/>
    <tableColumn id="2" xr3:uid="{45E21274-E2ED-4210-991C-8DF86F62E32C}" name="2018" dataDxfId="35"/>
    <tableColumn id="3" xr3:uid="{3C50D00A-B608-4809-A262-F4F041E43139}" name="2019" dataDxfId="34"/>
    <tableColumn id="4" xr3:uid="{3AA5C822-4413-46BA-9932-357274FA8E2F}" name="2020" dataDxfId="33"/>
    <tableColumn id="5" xr3:uid="{BF099136-5D57-43CE-B9FC-50CBBB76EB53}" name="2021" dataDxfId="32"/>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DC316C-C013-463D-8AD0-927111E6103E}" name="Table2" displayName="Table2" ref="B3:J9" totalsRowShown="0" headerRowDxfId="31" dataDxfId="29" totalsRowDxfId="27" headerRowBorderDxfId="30" tableBorderDxfId="28" totalsRowBorderDxfId="26">
  <autoFilter ref="B3:J9" xr:uid="{A3DC316C-C013-463D-8AD0-927111E6103E}"/>
  <tableColumns count="9">
    <tableColumn id="1" xr3:uid="{C0DA6274-2F45-44B4-BD29-D15D66C19A85}" name="Type" dataDxfId="25" totalsRowDxfId="24"/>
    <tableColumn id="2" xr3:uid="{3CD7A583-EB66-41E9-AD66-7CC951E93A1D}" name="2019" dataDxfId="23" totalsRowDxfId="22"/>
    <tableColumn id="3" xr3:uid="{31F4C75A-CAD1-436E-B2A8-3A6DCFD45B47}" name="2020" dataDxfId="21" totalsRowDxfId="20"/>
    <tableColumn id="4" xr3:uid="{8E86730D-B7B2-4DB2-BDDA-1ED27433DA85}" name="2021" dataDxfId="19" totalsRowDxfId="18"/>
    <tableColumn id="5" xr3:uid="{A4EBF1C5-2055-484B-84D7-49DAB92FAC43}" name="2022" dataDxfId="17" totalsRowDxfId="16"/>
    <tableColumn id="6" xr3:uid="{17BCFAB5-1402-4B81-8B7A-847DB80EED39}" name="2023" dataDxfId="15" totalsRowDxfId="14"/>
    <tableColumn id="7" xr3:uid="{02F372B8-5F6C-49AE-B7D0-D506DE1B1D04}" name="2024" dataDxfId="13" totalsRowDxfId="12"/>
    <tableColumn id="8" xr3:uid="{B91DDD38-C70F-478A-9944-6B2D6BB60322}" name="2025" dataDxfId="11" totalsRowDxfId="10"/>
    <tableColumn id="9" xr3:uid="{75A79B52-FA4C-4A16-83B0-9BFD5CA59AC7}" name="2026" dataDxfId="9" totalsRowDxf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A31B27-348D-40B3-AD1D-B59D367AC138}" name="Table3" displayName="Table3" ref="B3:E6" totalsRowShown="0" headerRowDxfId="7" headerRowBorderDxfId="6" tableBorderDxfId="5" totalsRowBorderDxfId="4">
  <autoFilter ref="B3:E6" xr:uid="{DDA31B27-348D-40B3-AD1D-B59D367AC138}"/>
  <tableColumns count="4">
    <tableColumn id="1" xr3:uid="{57CE74B1-2B28-4918-9974-DBFE83E2992B}" name="Type" dataDxfId="3"/>
    <tableColumn id="2" xr3:uid="{88737275-BB81-475A-88B5-6CBAB77762FB}" name="2019" dataDxfId="2">
      <calculatedColumnFormula>SUM('Income Statement'!C6:C9)</calculatedColumnFormula>
    </tableColumn>
    <tableColumn id="3" xr3:uid="{B34D3332-FDC9-4291-940E-C531BC594D00}" name="2020" dataDxfId="1">
      <calculatedColumnFormula>SUM('Income Statement'!D6:D9)</calculatedColumnFormula>
    </tableColumn>
    <tableColumn id="4" xr3:uid="{1BF01F22-2B16-4283-AB87-392A958E06C7}" name="2021" dataDxfId="0">
      <calculatedColumnFormula>SUM('Income Statement'!E6:E9)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78A0A-03E2-466D-909F-FF897B3C203F}">
  <dimension ref="F27:R27"/>
  <sheetViews>
    <sheetView showGridLines="0" showRowColHeaders="0" tabSelected="1" workbookViewId="0">
      <selection activeCell="D26" sqref="D26"/>
    </sheetView>
  </sheetViews>
  <sheetFormatPr defaultRowHeight="14.4"/>
  <cols>
    <col min="1" max="16384" width="8.88671875" style="65"/>
  </cols>
  <sheetData>
    <row r="27" spans="6:18" ht="21">
      <c r="F27" s="66" t="s">
        <v>206</v>
      </c>
      <c r="R27" s="85" t="s">
        <v>209</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8"/>
  <sheetViews>
    <sheetView workbookViewId="0">
      <selection activeCell="A8" sqref="A8"/>
    </sheetView>
  </sheetViews>
  <sheetFormatPr defaultColWidth="14.44140625" defaultRowHeight="15" customHeight="1"/>
  <cols>
    <col min="1" max="1" width="131.33203125" customWidth="1"/>
  </cols>
  <sheetData>
    <row r="1" spans="1:26">
      <c r="A1" s="42" t="s">
        <v>181</v>
      </c>
      <c r="B1" s="42"/>
      <c r="C1" s="42"/>
      <c r="D1" s="42"/>
      <c r="E1" s="42"/>
      <c r="F1" s="42"/>
      <c r="G1" s="42"/>
      <c r="H1" s="42"/>
      <c r="I1" s="42"/>
      <c r="J1" s="42"/>
      <c r="K1" s="42"/>
      <c r="L1" s="42"/>
      <c r="M1" s="42"/>
      <c r="N1" s="42"/>
      <c r="O1" s="42"/>
      <c r="P1" s="42"/>
      <c r="Q1" s="42"/>
      <c r="R1" s="42"/>
      <c r="S1" s="42"/>
      <c r="T1" s="42"/>
      <c r="U1" s="42"/>
      <c r="V1" s="42"/>
      <c r="W1" s="42"/>
      <c r="X1" s="42"/>
      <c r="Y1" s="42"/>
      <c r="Z1" s="42"/>
    </row>
    <row r="2" spans="1:26">
      <c r="A2" s="24"/>
      <c r="B2" s="24"/>
      <c r="C2" s="24"/>
      <c r="D2" s="24"/>
      <c r="E2" s="24"/>
      <c r="F2" s="24"/>
      <c r="G2" s="24"/>
      <c r="H2" s="24"/>
      <c r="I2" s="24"/>
      <c r="J2" s="24"/>
      <c r="K2" s="24"/>
      <c r="L2" s="24"/>
      <c r="M2" s="24"/>
      <c r="N2" s="24"/>
      <c r="O2" s="24"/>
      <c r="P2" s="24"/>
      <c r="Q2" s="24"/>
      <c r="R2" s="24"/>
      <c r="S2" s="24"/>
      <c r="T2" s="24"/>
      <c r="U2" s="24"/>
      <c r="V2" s="24"/>
      <c r="W2" s="24"/>
      <c r="X2" s="24"/>
      <c r="Y2" s="24"/>
      <c r="Z2" s="24"/>
    </row>
    <row r="3" spans="1:26">
      <c r="A3" s="24" t="s">
        <v>182</v>
      </c>
      <c r="B3" s="24"/>
      <c r="C3" s="24"/>
      <c r="D3" s="24"/>
      <c r="E3" s="24"/>
      <c r="F3" s="24"/>
      <c r="G3" s="24"/>
      <c r="H3" s="24"/>
      <c r="I3" s="24"/>
      <c r="J3" s="24"/>
      <c r="K3" s="24"/>
      <c r="L3" s="24"/>
      <c r="M3" s="24"/>
      <c r="N3" s="24"/>
      <c r="O3" s="24"/>
      <c r="P3" s="24"/>
      <c r="Q3" s="24"/>
      <c r="R3" s="24"/>
      <c r="S3" s="24"/>
      <c r="T3" s="24"/>
      <c r="U3" s="24"/>
      <c r="V3" s="24"/>
      <c r="W3" s="24"/>
      <c r="X3" s="24"/>
      <c r="Y3" s="24"/>
      <c r="Z3" s="24"/>
    </row>
    <row r="4" spans="1:26">
      <c r="A4" s="24" t="s">
        <v>183</v>
      </c>
      <c r="B4" s="24"/>
      <c r="C4" s="24"/>
      <c r="D4" s="24"/>
      <c r="E4" s="24"/>
      <c r="F4" s="24"/>
      <c r="G4" s="24"/>
      <c r="H4" s="24"/>
      <c r="I4" s="24"/>
      <c r="J4" s="24"/>
      <c r="K4" s="24"/>
      <c r="L4" s="24"/>
      <c r="M4" s="24"/>
      <c r="N4" s="24"/>
      <c r="O4" s="24"/>
      <c r="P4" s="24"/>
      <c r="Q4" s="24"/>
      <c r="R4" s="24"/>
      <c r="S4" s="24"/>
      <c r="T4" s="24"/>
      <c r="U4" s="24"/>
      <c r="V4" s="24"/>
      <c r="W4" s="24"/>
      <c r="X4" s="24"/>
      <c r="Y4" s="24"/>
      <c r="Z4" s="24"/>
    </row>
    <row r="5" spans="1:26">
      <c r="A5" s="24" t="s">
        <v>184</v>
      </c>
      <c r="B5" s="24"/>
      <c r="C5" s="24"/>
      <c r="D5" s="24"/>
      <c r="E5" s="24"/>
      <c r="F5" s="24"/>
      <c r="G5" s="24"/>
      <c r="H5" s="24"/>
      <c r="I5" s="24"/>
      <c r="J5" s="24"/>
      <c r="K5" s="24"/>
      <c r="L5" s="24"/>
      <c r="M5" s="24"/>
      <c r="N5" s="24"/>
      <c r="O5" s="24"/>
      <c r="P5" s="24"/>
      <c r="Q5" s="24"/>
      <c r="R5" s="24"/>
      <c r="S5" s="24"/>
      <c r="T5" s="24"/>
      <c r="U5" s="24"/>
      <c r="V5" s="24"/>
      <c r="W5" s="24"/>
      <c r="X5" s="24"/>
      <c r="Y5" s="24"/>
      <c r="Z5" s="24"/>
    </row>
    <row r="6" spans="1:26">
      <c r="A6" s="53" t="s">
        <v>185</v>
      </c>
      <c r="B6" s="24"/>
      <c r="C6" s="24"/>
      <c r="D6" s="24"/>
      <c r="E6" s="24"/>
      <c r="F6" s="24"/>
      <c r="G6" s="24"/>
      <c r="H6" s="24"/>
      <c r="I6" s="24"/>
      <c r="J6" s="24"/>
      <c r="K6" s="24"/>
      <c r="L6" s="24"/>
      <c r="M6" s="24"/>
      <c r="N6" s="24"/>
      <c r="O6" s="24"/>
      <c r="P6" s="24"/>
      <c r="Q6" s="24"/>
      <c r="R6" s="24"/>
      <c r="S6" s="24"/>
      <c r="T6" s="24"/>
      <c r="U6" s="24"/>
      <c r="V6" s="24"/>
      <c r="W6" s="24"/>
      <c r="X6" s="24"/>
      <c r="Y6" s="24"/>
      <c r="Z6" s="24"/>
    </row>
    <row r="7" spans="1:26">
      <c r="A7" s="53" t="s">
        <v>186</v>
      </c>
      <c r="B7" s="24"/>
      <c r="C7" s="24"/>
      <c r="D7" s="24"/>
      <c r="E7" s="24"/>
      <c r="F7" s="24"/>
      <c r="G7" s="24"/>
      <c r="H7" s="24"/>
      <c r="I7" s="24"/>
      <c r="J7" s="24"/>
      <c r="K7" s="24"/>
      <c r="L7" s="24"/>
      <c r="M7" s="24"/>
      <c r="N7" s="24"/>
      <c r="O7" s="24"/>
      <c r="P7" s="24"/>
      <c r="Q7" s="24"/>
      <c r="R7" s="24"/>
      <c r="S7" s="24"/>
      <c r="T7" s="24"/>
      <c r="U7" s="24"/>
      <c r="V7" s="24"/>
      <c r="W7" s="24"/>
      <c r="X7" s="24"/>
      <c r="Y7" s="24"/>
      <c r="Z7" s="24"/>
    </row>
    <row r="8" spans="1:26">
      <c r="A8" s="24" t="s">
        <v>187</v>
      </c>
      <c r="B8" s="24"/>
      <c r="C8" s="24"/>
      <c r="D8" s="24"/>
      <c r="E8" s="24"/>
      <c r="F8" s="24"/>
      <c r="G8" s="24"/>
      <c r="H8" s="24"/>
      <c r="I8" s="24"/>
      <c r="J8" s="24"/>
      <c r="K8" s="24"/>
      <c r="L8" s="24"/>
      <c r="M8" s="24"/>
      <c r="N8" s="24"/>
      <c r="O8" s="24"/>
      <c r="P8" s="24"/>
      <c r="Q8" s="24"/>
      <c r="R8" s="24"/>
      <c r="S8" s="24"/>
      <c r="T8" s="24"/>
      <c r="U8" s="24"/>
      <c r="V8" s="24"/>
      <c r="W8" s="24"/>
      <c r="X8" s="24"/>
      <c r="Y8" s="24"/>
      <c r="Z8" s="24"/>
    </row>
    <row r="9" spans="1:26">
      <c r="A9" s="24"/>
      <c r="B9" s="24"/>
      <c r="C9" s="24"/>
      <c r="D9" s="24"/>
      <c r="E9" s="24"/>
      <c r="F9" s="24"/>
      <c r="G9" s="24"/>
      <c r="H9" s="24"/>
      <c r="I9" s="24"/>
      <c r="J9" s="24"/>
      <c r="K9" s="24"/>
      <c r="L9" s="24"/>
      <c r="M9" s="24"/>
      <c r="N9" s="24"/>
      <c r="O9" s="24"/>
      <c r="P9" s="24"/>
      <c r="Q9" s="24"/>
      <c r="R9" s="24"/>
      <c r="S9" s="24"/>
      <c r="T9" s="24"/>
      <c r="U9" s="24"/>
      <c r="V9" s="24"/>
      <c r="W9" s="24"/>
      <c r="X9" s="24"/>
      <c r="Y9" s="24"/>
      <c r="Z9" s="24"/>
    </row>
    <row r="10" spans="1:26">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row>
    <row r="11" spans="1:26">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row>
    <row r="12" spans="1:26">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row>
    <row r="13" spans="1:26">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row>
    <row r="14" spans="1:26">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row>
    <row r="15" spans="1:26">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row>
    <row r="16" spans="1:26">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row>
    <row r="17" spans="1:26">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spans="1:26">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row>
    <row r="19" spans="1:26">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spans="1:26">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row>
    <row r="21" spans="1:26">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spans="1:26">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row>
    <row r="23" spans="1:26">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spans="1:26">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spans="1:26">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spans="1: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spans="1:26">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spans="1:26">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spans="1:26">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spans="1:26">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spans="1:26">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spans="1:26">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spans="1:26">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spans="1:26">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spans="1:26">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spans="1:2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spans="1:26">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spans="1:26">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spans="1:26">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spans="1:26">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spans="1:26">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spans="1:26">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spans="1:26">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spans="1:26">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spans="1:26">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spans="1:2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spans="1:26">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spans="1:26">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spans="1:26">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spans="1:26">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spans="1:26">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spans="1:26">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spans="1:26">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spans="1:26">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spans="1:26">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spans="1:2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spans="1:26">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spans="1:26">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spans="1:26">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spans="1:26">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spans="1:26">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spans="1:26">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26">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spans="1:26">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spans="1:26">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spans="1:2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spans="1:26">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spans="1:26">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spans="1:26">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spans="1:26">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spans="1:26">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spans="1:26">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spans="1:26">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spans="1:26">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spans="1:26">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spans="1:2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spans="1:26">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spans="1:26">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spans="1:26">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spans="1:26">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spans="1:26">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spans="1:26">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spans="1:26">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spans="1:26">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spans="1:26">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spans="1:26">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spans="1:26">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spans="1:26">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spans="1:2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spans="1:26">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spans="1:26">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spans="1:26">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spans="1:26">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spans="1:26">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spans="1:26">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spans="1:26">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spans="1:2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spans="1:26">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spans="1:26">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spans="1:26">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spans="1:26">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spans="1:26">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spans="1:26">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spans="1:26">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spans="1:26">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spans="1:26">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spans="1:2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spans="1:26">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spans="1:26">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E7F2E-11CB-430C-A3A2-11D810349F87}">
  <dimension ref="A1"/>
  <sheetViews>
    <sheetView showGridLines="0" showRowColHeaders="0" workbookViewId="0">
      <selection activeCell="B2" sqref="B2"/>
    </sheetView>
  </sheetViews>
  <sheetFormatPr defaultRowHeight="14.4"/>
  <sheetData>
    <row r="1" spans="1:1">
      <c r="A1" s="68"/>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3B4D2-94F9-4C18-BB63-D8E9EC1FCCCA}">
  <dimension ref="A1"/>
  <sheetViews>
    <sheetView showGridLines="0" showRowColHeaders="0" workbookViewId="0">
      <selection activeCell="M13" sqref="M13"/>
    </sheetView>
  </sheetViews>
  <sheetFormatPr defaultRowHeight="14.4"/>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27CFB-9350-4E9F-B3CA-97C4A930DEA5}">
  <dimension ref="A1:U7"/>
  <sheetViews>
    <sheetView showGridLines="0" showRowColHeaders="0" workbookViewId="0">
      <selection activeCell="Q2" sqref="Q2"/>
    </sheetView>
  </sheetViews>
  <sheetFormatPr defaultRowHeight="14.4"/>
  <cols>
    <col min="2" max="2" width="17.5546875" bestFit="1" customWidth="1"/>
    <col min="3" max="6" width="7.21875" bestFit="1" customWidth="1"/>
    <col min="7" max="7" width="13.77734375" customWidth="1"/>
    <col min="15" max="15" width="17.5546875" bestFit="1" customWidth="1"/>
    <col min="16" max="16" width="7.21875" bestFit="1" customWidth="1"/>
    <col min="17" max="17" width="17.5546875" bestFit="1" customWidth="1"/>
    <col min="18" max="21" width="7.21875" bestFit="1" customWidth="1"/>
  </cols>
  <sheetData>
    <row r="1" spans="1:21" ht="18">
      <c r="A1" s="52"/>
      <c r="C1" s="51"/>
    </row>
    <row r="2" spans="1:21">
      <c r="N2" s="65"/>
    </row>
    <row r="4" spans="1:21">
      <c r="Q4" s="45" t="s">
        <v>188</v>
      </c>
      <c r="R4" s="46" t="s">
        <v>199</v>
      </c>
      <c r="S4" s="46" t="s">
        <v>196</v>
      </c>
      <c r="T4" s="46" t="s">
        <v>197</v>
      </c>
      <c r="U4" s="47" t="s">
        <v>198</v>
      </c>
    </row>
    <row r="5" spans="1:21">
      <c r="Q5" s="48" t="s">
        <v>47</v>
      </c>
      <c r="R5" s="83">
        <v>27727</v>
      </c>
      <c r="S5" s="83">
        <v>29816</v>
      </c>
      <c r="T5" s="83">
        <v>36851</v>
      </c>
      <c r="U5" s="84">
        <v>41190</v>
      </c>
    </row>
    <row r="6" spans="1:21">
      <c r="Q6" s="48" t="s">
        <v>56</v>
      </c>
      <c r="R6" s="83">
        <v>13103</v>
      </c>
      <c r="S6" s="83">
        <v>15584</v>
      </c>
      <c r="T6" s="83">
        <v>18705</v>
      </c>
      <c r="U6" s="84">
        <v>18078</v>
      </c>
    </row>
    <row r="7" spans="1:21">
      <c r="Q7" s="89" t="s">
        <v>210</v>
      </c>
      <c r="R7" s="49">
        <f>R5/R6</f>
        <v>2.1160802869571853</v>
      </c>
      <c r="S7" s="49">
        <f t="shared" ref="S7:U7" si="0">S5/S6</f>
        <v>1.9132443531827514</v>
      </c>
      <c r="T7" s="49">
        <f t="shared" si="0"/>
        <v>1.9701149425287356</v>
      </c>
      <c r="U7" s="50">
        <f t="shared" si="0"/>
        <v>2.2784600066379026</v>
      </c>
    </row>
  </sheetData>
  <pageMargins left="0.7" right="0.7" top="0.75" bottom="0.75" header="0.3" footer="0.3"/>
  <pageSetup paperSize="9"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A685C-26FD-4E63-B372-2172CD717604}">
  <dimension ref="B1:O19"/>
  <sheetViews>
    <sheetView showGridLines="0" showRowColHeaders="0" zoomScale="70" zoomScaleNormal="70" workbookViewId="0">
      <selection activeCell="Z25" sqref="Z25"/>
    </sheetView>
  </sheetViews>
  <sheetFormatPr defaultRowHeight="14.4"/>
  <cols>
    <col min="2" max="2" width="34.44140625" bestFit="1" customWidth="1"/>
    <col min="3" max="3" width="13.6640625" customWidth="1"/>
    <col min="4" max="5" width="13.77734375" customWidth="1"/>
    <col min="6" max="6" width="13.5546875" bestFit="1" customWidth="1"/>
    <col min="7" max="10" width="11.88671875" bestFit="1" customWidth="1"/>
    <col min="12" max="12" width="34.44140625" bestFit="1" customWidth="1"/>
    <col min="13" max="15" width="7.44140625" bestFit="1" customWidth="1"/>
  </cols>
  <sheetData>
    <row r="1" spans="2:15" ht="25.8">
      <c r="B1" s="124" t="s">
        <v>189</v>
      </c>
    </row>
    <row r="3" spans="2:15" ht="18">
      <c r="B3" s="103" t="s">
        <v>188</v>
      </c>
      <c r="C3" s="104" t="s">
        <v>196</v>
      </c>
      <c r="D3" s="104" t="s">
        <v>197</v>
      </c>
      <c r="E3" s="105" t="s">
        <v>198</v>
      </c>
      <c r="F3" s="104" t="s">
        <v>201</v>
      </c>
      <c r="G3" s="104" t="s">
        <v>202</v>
      </c>
      <c r="H3" s="104" t="s">
        <v>203</v>
      </c>
      <c r="I3" s="104" t="s">
        <v>204</v>
      </c>
      <c r="J3" s="104" t="s">
        <v>205</v>
      </c>
      <c r="L3" s="68" t="s">
        <v>211</v>
      </c>
      <c r="M3" s="64">
        <f>(C4/C6)</f>
        <v>0.97804889229419201</v>
      </c>
      <c r="N3" s="64">
        <f>(D4/D6)</f>
        <v>0.97876601843356659</v>
      </c>
      <c r="O3" s="64">
        <f>(E4/E6)</f>
        <v>0.98021221973265826</v>
      </c>
    </row>
    <row r="4" spans="2:15" ht="18">
      <c r="B4" s="106" t="s">
        <v>19</v>
      </c>
      <c r="C4" s="107">
        <v>149351</v>
      </c>
      <c r="D4" s="107">
        <v>163220</v>
      </c>
      <c r="E4" s="108">
        <v>192052</v>
      </c>
      <c r="F4" s="109">
        <f>F6*97.9%</f>
        <v>210995.94010000004</v>
      </c>
      <c r="G4" s="109">
        <f t="shared" ref="G4:J4" si="0">G6*97.9%</f>
        <v>232095.53411000007</v>
      </c>
      <c r="H4" s="109">
        <f t="shared" si="0"/>
        <v>252984.1321799001</v>
      </c>
      <c r="I4" s="109">
        <f t="shared" si="0"/>
        <v>270693.02143249311</v>
      </c>
      <c r="J4" s="109">
        <f t="shared" si="0"/>
        <v>284227.67250411783</v>
      </c>
      <c r="L4" s="68" t="s">
        <v>212</v>
      </c>
    </row>
    <row r="5" spans="2:15" ht="18">
      <c r="B5" s="106" t="s">
        <v>20</v>
      </c>
      <c r="C5" s="107">
        <v>3352</v>
      </c>
      <c r="D5" s="107">
        <v>3541</v>
      </c>
      <c r="E5" s="108">
        <v>3877</v>
      </c>
      <c r="F5" s="110">
        <f>F6-F4</f>
        <v>4525.9598999999871</v>
      </c>
      <c r="G5" s="110">
        <f t="shared" ref="G5:J5" si="1">G6-G4</f>
        <v>4978.5558899999887</v>
      </c>
      <c r="H5" s="110">
        <f t="shared" si="1"/>
        <v>5426.625920099963</v>
      </c>
      <c r="I5" s="110">
        <f t="shared" si="1"/>
        <v>5806.4897345069912</v>
      </c>
      <c r="J5" s="110">
        <f t="shared" si="1"/>
        <v>6096.8142212323146</v>
      </c>
    </row>
    <row r="6" spans="2:15" ht="18">
      <c r="B6" s="111" t="s">
        <v>5</v>
      </c>
      <c r="C6" s="112">
        <f>SUM(C4:C5)</f>
        <v>152703</v>
      </c>
      <c r="D6" s="112">
        <f>SUM(D4:D5)</f>
        <v>166761</v>
      </c>
      <c r="E6" s="113">
        <f>SUM(E4:E5)</f>
        <v>195929</v>
      </c>
      <c r="F6" s="122">
        <v>215521.90000000002</v>
      </c>
      <c r="G6" s="122">
        <v>237074.09000000005</v>
      </c>
      <c r="H6" s="122">
        <v>258410.75810000006</v>
      </c>
      <c r="I6" s="122">
        <v>276499.51116700011</v>
      </c>
      <c r="J6" s="122">
        <v>290324.48672535014</v>
      </c>
    </row>
    <row r="7" spans="2:15" ht="18">
      <c r="B7" s="67" t="s">
        <v>191</v>
      </c>
      <c r="C7" s="114"/>
      <c r="D7" s="115">
        <f t="shared" ref="D7:E9" si="2">(D4-C4)/C4</f>
        <v>9.2861781976685792E-2</v>
      </c>
      <c r="E7" s="115">
        <f t="shared" si="2"/>
        <v>0.17664501899277049</v>
      </c>
      <c r="F7" s="116">
        <f t="shared" ref="F7:F8" si="3">(F4-E4)/E4</f>
        <v>9.8639639785058408E-2</v>
      </c>
      <c r="G7" s="116">
        <f t="shared" ref="G7:G8" si="4">(G4-F4)/F4</f>
        <v>0.10000000000000013</v>
      </c>
      <c r="H7" s="116">
        <f t="shared" ref="H7:H8" si="5">(H4-G4)/G4</f>
        <v>9.0000000000000122E-2</v>
      </c>
      <c r="I7" s="116">
        <f t="shared" ref="I7:I8" si="6">(I4-H4)/H4</f>
        <v>7.0000000000000021E-2</v>
      </c>
      <c r="J7" s="116">
        <f t="shared" ref="J7:J8" si="7">(J4-I4)/I4</f>
        <v>5.0000000000000218E-2</v>
      </c>
    </row>
    <row r="8" spans="2:15" ht="18">
      <c r="B8" s="106" t="s">
        <v>192</v>
      </c>
      <c r="C8" s="114"/>
      <c r="D8" s="115">
        <f t="shared" si="2"/>
        <v>5.6384248210023864E-2</v>
      </c>
      <c r="E8" s="117">
        <f t="shared" si="2"/>
        <v>9.4888449590511154E-2</v>
      </c>
      <c r="F8" s="118">
        <f t="shared" si="3"/>
        <v>0.1673871292236232</v>
      </c>
      <c r="G8" s="118">
        <f t="shared" si="4"/>
        <v>0.10000000000000064</v>
      </c>
      <c r="H8" s="118">
        <f t="shared" si="5"/>
        <v>8.9999999999995028E-2</v>
      </c>
      <c r="I8" s="118">
        <f t="shared" si="6"/>
        <v>7.0000000000005683E-2</v>
      </c>
      <c r="J8" s="118">
        <f t="shared" si="7"/>
        <v>4.9999999999995486E-2</v>
      </c>
    </row>
    <row r="9" spans="2:15" ht="18">
      <c r="B9" s="111" t="s">
        <v>190</v>
      </c>
      <c r="C9" s="119"/>
      <c r="D9" s="120">
        <f t="shared" si="2"/>
        <v>9.2061059704131545E-2</v>
      </c>
      <c r="E9" s="121">
        <f t="shared" si="2"/>
        <v>0.1749090015051481</v>
      </c>
      <c r="F9" s="123">
        <f t="shared" ref="F9" si="8">(F6-E6)/E6</f>
        <v>0.10000000000000012</v>
      </c>
      <c r="G9" s="123">
        <f t="shared" ref="G9" si="9">(G6-F6)/F6</f>
        <v>0.10000000000000013</v>
      </c>
      <c r="H9" s="123">
        <f t="shared" ref="H9" si="10">(H6-G6)/G6</f>
        <v>9.0000000000000024E-2</v>
      </c>
      <c r="I9" s="123">
        <f t="shared" ref="I9" si="11">(I6-H6)/H6</f>
        <v>7.0000000000000145E-2</v>
      </c>
      <c r="J9" s="123">
        <f t="shared" ref="J9" si="12">(J6-I6)/I6</f>
        <v>5.0000000000000114E-2</v>
      </c>
    </row>
    <row r="12" spans="2:15">
      <c r="H12" s="63"/>
      <c r="I12" s="63"/>
    </row>
    <row r="13" spans="2:15">
      <c r="H13" s="63"/>
    </row>
    <row r="16" spans="2:15">
      <c r="H16" s="64"/>
      <c r="I16" s="64"/>
      <c r="J16" s="64"/>
    </row>
    <row r="19" spans="9:9">
      <c r="I19" s="64">
        <f>AVERAGE(M3:O3)</f>
        <v>0.97900904348680562</v>
      </c>
    </row>
  </sheetData>
  <phoneticPr fontId="29" type="noConversion"/>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87AC1-4EE1-422A-A6E3-19CD5683AE52}">
  <dimension ref="B1:E6"/>
  <sheetViews>
    <sheetView showGridLines="0" showRowColHeaders="0" zoomScale="85" zoomScaleNormal="85" workbookViewId="0">
      <selection activeCell="Z23" sqref="Z23"/>
    </sheetView>
  </sheetViews>
  <sheetFormatPr defaultRowHeight="14.4"/>
  <cols>
    <col min="2" max="2" width="13" bestFit="1" customWidth="1"/>
    <col min="3" max="3" width="17.77734375" bestFit="1" customWidth="1"/>
    <col min="4" max="5" width="10.33203125" bestFit="1" customWidth="1"/>
  </cols>
  <sheetData>
    <row r="1" spans="2:5" ht="21">
      <c r="B1" s="125" t="s">
        <v>193</v>
      </c>
    </row>
    <row r="3" spans="2:5">
      <c r="B3" s="54" t="s">
        <v>188</v>
      </c>
      <c r="C3" s="58" t="s">
        <v>196</v>
      </c>
      <c r="D3" s="55" t="s">
        <v>197</v>
      </c>
      <c r="E3" s="56" t="s">
        <v>198</v>
      </c>
    </row>
    <row r="4" spans="2:5">
      <c r="B4" s="57" t="s">
        <v>200</v>
      </c>
      <c r="C4" s="83">
        <v>152703</v>
      </c>
      <c r="D4" s="83">
        <v>166761</v>
      </c>
      <c r="E4" s="84">
        <v>195929</v>
      </c>
    </row>
    <row r="5" spans="2:5">
      <c r="B5" s="60" t="s">
        <v>194</v>
      </c>
      <c r="C5" s="126">
        <f>SUM('Income Statement'!C7:C10)</f>
        <v>147966</v>
      </c>
      <c r="D5" s="126">
        <f>SUM('Income Statement'!D7:D10)</f>
        <v>161326</v>
      </c>
      <c r="E5" s="127">
        <f>SUM('Income Statement'!E7:E10)</f>
        <v>189221</v>
      </c>
    </row>
    <row r="6" spans="2:5">
      <c r="B6" s="61" t="s">
        <v>195</v>
      </c>
      <c r="C6" s="62">
        <f>(C4-C5)/C4</f>
        <v>3.1021001552032378E-2</v>
      </c>
      <c r="D6" s="62">
        <f t="shared" ref="D6:E6" si="0">(D4-D5)/D4</f>
        <v>3.259155318089961E-2</v>
      </c>
      <c r="E6" s="62">
        <f t="shared" si="0"/>
        <v>3.4236891935343926E-2</v>
      </c>
    </row>
  </sheetData>
  <phoneticPr fontId="29" type="noConversion"/>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EDB67-03A3-44FF-A484-C416816BDCD1}">
  <dimension ref="A1"/>
  <sheetViews>
    <sheetView showGridLines="0" showRowColHeaders="0" workbookViewId="0">
      <selection activeCell="E5" sqref="E5"/>
    </sheetView>
  </sheetViews>
  <sheetFormatPr defaultRowHeight="14.4"/>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BBE3C-6352-4FE0-97A1-1D57960E1014}">
  <dimension ref="L2"/>
  <sheetViews>
    <sheetView showGridLines="0" showRowColHeaders="0" workbookViewId="0">
      <selection activeCell="L2" sqref="L2"/>
    </sheetView>
  </sheetViews>
  <sheetFormatPr defaultRowHeight="14.4"/>
  <sheetData>
    <row r="2" spans="12:12" ht="31.2">
      <c r="L2" s="69" t="s">
        <v>207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115" zoomScaleNormal="115" workbookViewId="0">
      <selection activeCell="F24" sqref="F24"/>
    </sheetView>
  </sheetViews>
  <sheetFormatPr defaultColWidth="14.44140625" defaultRowHeight="15" customHeight="1"/>
  <cols>
    <col min="1" max="1" width="8.88671875" customWidth="1"/>
    <col min="2" max="2" width="69.44140625" customWidth="1"/>
    <col min="3" max="6" width="15.44140625" customWidth="1"/>
    <col min="7" max="7" width="8.88671875" customWidth="1"/>
  </cols>
  <sheetData>
    <row r="1" spans="1:26" ht="14.25" customHeight="1"/>
    <row r="2" spans="1:26" ht="14.25" customHeight="1">
      <c r="A2" s="1"/>
      <c r="B2" s="2" t="s">
        <v>0</v>
      </c>
      <c r="C2" s="1"/>
      <c r="D2" s="1"/>
      <c r="E2" s="1"/>
      <c r="F2" s="1"/>
      <c r="G2" s="1"/>
      <c r="H2" s="1"/>
      <c r="I2" s="1"/>
      <c r="J2" s="1"/>
      <c r="K2" s="1"/>
      <c r="L2" s="1"/>
      <c r="M2" s="1"/>
      <c r="N2" s="1"/>
      <c r="O2" s="1"/>
      <c r="P2" s="1"/>
      <c r="Q2" s="1"/>
      <c r="R2" s="1"/>
      <c r="S2" s="1"/>
      <c r="T2" s="1"/>
      <c r="U2" s="1"/>
      <c r="V2" s="1"/>
      <c r="W2" s="1"/>
      <c r="X2" s="1"/>
      <c r="Y2" s="1"/>
      <c r="Z2" s="1"/>
    </row>
    <row r="3" spans="1:26" ht="14.25" customHeight="1">
      <c r="C3" s="3" t="s">
        <v>1</v>
      </c>
      <c r="D3" s="3" t="s">
        <v>2</v>
      </c>
      <c r="E3" s="3" t="s">
        <v>3</v>
      </c>
    </row>
    <row r="4" spans="1:26" ht="14.25" customHeight="1">
      <c r="A4" s="4"/>
      <c r="B4" s="5" t="s">
        <v>4</v>
      </c>
      <c r="C4" s="6"/>
      <c r="D4" s="6"/>
      <c r="E4" s="6"/>
      <c r="F4" s="4"/>
      <c r="G4" s="4"/>
      <c r="H4" s="4"/>
      <c r="I4" s="4"/>
      <c r="J4" s="4"/>
      <c r="K4" s="4"/>
      <c r="L4" s="4"/>
      <c r="M4" s="4"/>
      <c r="N4" s="4"/>
      <c r="O4" s="4"/>
      <c r="P4" s="4"/>
      <c r="Q4" s="4"/>
      <c r="R4" s="4"/>
      <c r="S4" s="4"/>
      <c r="T4" s="4"/>
      <c r="U4" s="4"/>
      <c r="V4" s="4"/>
      <c r="W4" s="4"/>
      <c r="X4" s="4"/>
      <c r="Y4" s="4"/>
      <c r="Z4" s="4"/>
    </row>
    <row r="5" spans="1:26" ht="14.25" customHeight="1">
      <c r="B5" s="7" t="s">
        <v>5</v>
      </c>
      <c r="C5" s="8">
        <v>152703</v>
      </c>
      <c r="D5" s="8">
        <v>166761</v>
      </c>
      <c r="E5" s="8">
        <v>195929</v>
      </c>
    </row>
    <row r="6" spans="1:26" ht="14.25" customHeight="1">
      <c r="A6" s="4"/>
      <c r="B6" s="5" t="s">
        <v>6</v>
      </c>
      <c r="C6" s="6"/>
      <c r="D6" s="6"/>
      <c r="E6" s="6"/>
      <c r="F6" s="4"/>
      <c r="G6" s="4"/>
      <c r="H6" s="4"/>
      <c r="I6" s="4"/>
      <c r="J6" s="4"/>
      <c r="K6" s="4"/>
      <c r="L6" s="4"/>
      <c r="M6" s="4"/>
      <c r="N6" s="4"/>
      <c r="O6" s="4"/>
      <c r="P6" s="4"/>
      <c r="Q6" s="4"/>
      <c r="R6" s="4"/>
      <c r="S6" s="4"/>
      <c r="T6" s="4"/>
      <c r="U6" s="4"/>
      <c r="V6" s="4"/>
      <c r="W6" s="4"/>
      <c r="X6" s="4"/>
      <c r="Y6" s="4"/>
      <c r="Z6" s="4"/>
    </row>
    <row r="7" spans="1:26" ht="14.25" customHeight="1">
      <c r="B7" s="7" t="s">
        <v>7</v>
      </c>
      <c r="C7" s="9">
        <v>132886</v>
      </c>
      <c r="D7" s="9">
        <v>144939</v>
      </c>
      <c r="E7" s="9">
        <v>170684</v>
      </c>
    </row>
    <row r="8" spans="1:26" ht="14.25" customHeight="1">
      <c r="B8" s="7" t="s">
        <v>8</v>
      </c>
      <c r="C8" s="9">
        <v>13502</v>
      </c>
      <c r="D8" s="9">
        <v>14687</v>
      </c>
      <c r="E8" s="9">
        <v>16680</v>
      </c>
      <c r="G8" s="10"/>
    </row>
    <row r="9" spans="1:26" ht="14.25" customHeight="1">
      <c r="B9" s="7" t="s">
        <v>9</v>
      </c>
      <c r="C9" s="9">
        <v>1492</v>
      </c>
      <c r="D9" s="9">
        <v>1645</v>
      </c>
      <c r="E9" s="9">
        <v>1781</v>
      </c>
    </row>
    <row r="10" spans="1:26" ht="14.25" customHeight="1">
      <c r="B10" s="7" t="s">
        <v>10</v>
      </c>
      <c r="C10" s="9">
        <v>86</v>
      </c>
      <c r="D10" s="9">
        <v>55</v>
      </c>
      <c r="E10" s="9">
        <v>76</v>
      </c>
    </row>
    <row r="11" spans="1:26" ht="14.25" customHeight="1">
      <c r="B11" s="7" t="s">
        <v>11</v>
      </c>
      <c r="C11" s="9">
        <v>4737</v>
      </c>
      <c r="D11" s="9">
        <v>5435</v>
      </c>
      <c r="E11" s="9">
        <v>6708</v>
      </c>
    </row>
    <row r="12" spans="1:26" ht="14.25" customHeight="1">
      <c r="A12" s="4"/>
      <c r="B12" s="5" t="s">
        <v>12</v>
      </c>
      <c r="C12" s="11"/>
      <c r="D12" s="11"/>
      <c r="E12" s="11"/>
      <c r="F12" s="4"/>
      <c r="G12" s="4"/>
      <c r="H12" s="4"/>
      <c r="I12" s="4"/>
      <c r="J12" s="4"/>
      <c r="K12" s="4"/>
      <c r="L12" s="4"/>
      <c r="M12" s="4"/>
      <c r="N12" s="4"/>
      <c r="O12" s="4"/>
      <c r="P12" s="4"/>
      <c r="Q12" s="4"/>
      <c r="R12" s="4"/>
      <c r="S12" s="4"/>
      <c r="T12" s="4"/>
      <c r="U12" s="4"/>
      <c r="V12" s="4"/>
      <c r="W12" s="4"/>
      <c r="X12" s="4"/>
      <c r="Y12" s="4"/>
      <c r="Z12" s="4"/>
    </row>
    <row r="13" spans="1:26" ht="14.25" customHeight="1">
      <c r="B13" s="59" t="s">
        <v>13</v>
      </c>
      <c r="C13" s="9">
        <v>-150</v>
      </c>
      <c r="D13" s="9">
        <v>-160</v>
      </c>
      <c r="E13" s="9">
        <v>-171</v>
      </c>
    </row>
    <row r="14" spans="1:26" ht="14.25" customHeight="1">
      <c r="B14" s="7" t="s">
        <v>14</v>
      </c>
      <c r="C14" s="9">
        <v>178</v>
      </c>
      <c r="D14" s="9">
        <v>92</v>
      </c>
      <c r="E14" s="9">
        <v>143</v>
      </c>
    </row>
    <row r="15" spans="1:26" ht="14.25" customHeight="1">
      <c r="B15" s="7" t="s">
        <v>15</v>
      </c>
      <c r="C15" s="9">
        <v>4765</v>
      </c>
      <c r="D15" s="9">
        <v>5367</v>
      </c>
      <c r="E15" s="9">
        <v>6680</v>
      </c>
    </row>
    <row r="16" spans="1:26" ht="14.25" customHeight="1">
      <c r="B16" s="7" t="s">
        <v>16</v>
      </c>
      <c r="C16" s="9">
        <v>1061</v>
      </c>
      <c r="D16" s="9">
        <v>1308</v>
      </c>
      <c r="E16" s="9">
        <v>1601</v>
      </c>
    </row>
    <row r="17" spans="2:6" ht="14.25" customHeight="1">
      <c r="B17" s="7" t="s">
        <v>17</v>
      </c>
      <c r="C17" s="9">
        <v>3704</v>
      </c>
      <c r="D17" s="9">
        <v>4059</v>
      </c>
      <c r="E17" s="9">
        <v>5079</v>
      </c>
    </row>
    <row r="18" spans="2:6" ht="14.25" customHeight="1">
      <c r="B18" s="12"/>
      <c r="C18" s="9"/>
      <c r="D18" s="9"/>
      <c r="E18" s="9"/>
    </row>
    <row r="19" spans="2:6" ht="14.25" customHeight="1">
      <c r="B19" s="7" t="s">
        <v>18</v>
      </c>
      <c r="C19" s="9">
        <v>442923</v>
      </c>
      <c r="D19" s="9">
        <v>443901</v>
      </c>
      <c r="E19" s="9">
        <v>444346</v>
      </c>
    </row>
    <row r="20" spans="2:6" ht="14.25" customHeight="1">
      <c r="B20" s="12"/>
      <c r="C20" s="9"/>
      <c r="D20" s="9"/>
      <c r="E20" s="9"/>
    </row>
    <row r="21" spans="2:6" ht="14.25" customHeight="1">
      <c r="B21" s="7" t="s">
        <v>19</v>
      </c>
      <c r="C21" s="9">
        <v>149351</v>
      </c>
      <c r="D21" s="9">
        <v>163220</v>
      </c>
      <c r="E21" s="9">
        <v>192052</v>
      </c>
    </row>
    <row r="22" spans="2:6" ht="14.25" customHeight="1">
      <c r="B22" s="7" t="s">
        <v>20</v>
      </c>
      <c r="C22" s="9">
        <v>3352</v>
      </c>
      <c r="D22" s="9">
        <v>3541</v>
      </c>
      <c r="E22" s="9">
        <v>3877</v>
      </c>
    </row>
    <row r="23" spans="2:6" ht="14.25" customHeight="1">
      <c r="D23" s="13"/>
      <c r="E23" s="13"/>
      <c r="F23" s="13"/>
    </row>
    <row r="24" spans="2:6" ht="14.25" customHeight="1">
      <c r="D24" s="14"/>
      <c r="E24" s="14"/>
      <c r="F24" s="14"/>
    </row>
    <row r="25" spans="2:6" ht="14.25" customHeight="1">
      <c r="D25" s="14"/>
      <c r="E25" s="14"/>
      <c r="F25" s="14"/>
    </row>
    <row r="26" spans="2:6" ht="14.25" customHeight="1">
      <c r="D26" s="14"/>
      <c r="E26" s="14"/>
      <c r="F26" s="14"/>
    </row>
    <row r="27" spans="2:6" ht="14.25" customHeight="1">
      <c r="D27" s="14"/>
      <c r="E27" s="14"/>
      <c r="F27" s="14"/>
    </row>
    <row r="28" spans="2:6" ht="14.25" customHeight="1">
      <c r="D28" s="14"/>
      <c r="E28" s="14"/>
      <c r="F28" s="14"/>
    </row>
    <row r="29" spans="2:6" ht="14.25" customHeight="1">
      <c r="D29" s="14"/>
      <c r="E29" s="14"/>
      <c r="F29" s="14"/>
    </row>
    <row r="30" spans="2:6" ht="14.25" customHeight="1"/>
    <row r="31" spans="2:6" ht="14.25" customHeight="1"/>
    <row r="32" spans="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F22" sqref="F22"/>
    </sheetView>
  </sheetViews>
  <sheetFormatPr defaultColWidth="14.44140625" defaultRowHeight="15" customHeight="1"/>
  <cols>
    <col min="1" max="1" width="8.88671875" customWidth="1"/>
    <col min="2" max="2" width="104.88671875" customWidth="1"/>
    <col min="3" max="5" width="11.88671875" customWidth="1"/>
    <col min="6" max="6" width="11.5546875" customWidth="1"/>
  </cols>
  <sheetData>
    <row r="1" spans="1:26" ht="14.25" customHeight="1"/>
    <row r="2" spans="1:26" ht="14.25" customHeight="1">
      <c r="A2" s="1"/>
      <c r="B2" s="2" t="s">
        <v>21</v>
      </c>
      <c r="C2" s="2" t="s">
        <v>22</v>
      </c>
      <c r="D2" s="2" t="s">
        <v>1</v>
      </c>
      <c r="E2" s="2" t="s">
        <v>2</v>
      </c>
      <c r="F2" s="2" t="s">
        <v>3</v>
      </c>
      <c r="G2" s="1"/>
      <c r="H2" s="1"/>
      <c r="I2" s="1"/>
      <c r="J2" s="1"/>
      <c r="K2" s="1"/>
      <c r="L2" s="1"/>
      <c r="M2" s="1"/>
      <c r="N2" s="1"/>
      <c r="O2" s="1"/>
      <c r="P2" s="1"/>
      <c r="Q2" s="1"/>
      <c r="R2" s="1"/>
      <c r="S2" s="1"/>
      <c r="T2" s="1"/>
      <c r="U2" s="1"/>
      <c r="V2" s="1"/>
      <c r="W2" s="1"/>
      <c r="X2" s="1"/>
      <c r="Y2" s="1"/>
      <c r="Z2" s="1"/>
    </row>
    <row r="3" spans="1:26" ht="14.25" customHeight="1">
      <c r="A3" s="4"/>
      <c r="B3" s="5" t="s">
        <v>23</v>
      </c>
      <c r="C3" s="6"/>
      <c r="D3" s="6"/>
      <c r="E3" s="6"/>
      <c r="F3" s="6"/>
      <c r="G3" s="4"/>
      <c r="H3" s="4"/>
      <c r="I3" s="4"/>
      <c r="J3" s="4"/>
      <c r="K3" s="4"/>
      <c r="L3" s="4"/>
      <c r="M3" s="4"/>
      <c r="N3" s="4"/>
      <c r="O3" s="4"/>
      <c r="P3" s="4"/>
      <c r="Q3" s="4"/>
      <c r="R3" s="4"/>
      <c r="S3" s="4"/>
      <c r="T3" s="4"/>
      <c r="U3" s="4"/>
      <c r="V3" s="4"/>
      <c r="W3" s="4"/>
      <c r="X3" s="4"/>
      <c r="Y3" s="4"/>
      <c r="Z3" s="4"/>
    </row>
    <row r="4" spans="1:26" ht="14.25" customHeight="1">
      <c r="B4" s="7" t="s">
        <v>24</v>
      </c>
      <c r="C4" s="9">
        <v>6055</v>
      </c>
      <c r="D4" s="9">
        <v>8384</v>
      </c>
      <c r="E4" s="9">
        <v>12277</v>
      </c>
      <c r="F4" s="9">
        <v>11258</v>
      </c>
    </row>
    <row r="5" spans="1:26" ht="14.25" customHeight="1">
      <c r="B5" s="7" t="s">
        <v>25</v>
      </c>
      <c r="C5" s="9">
        <v>1204</v>
      </c>
      <c r="D5" s="9">
        <v>1060</v>
      </c>
      <c r="E5" s="9">
        <v>1028</v>
      </c>
      <c r="F5" s="9">
        <v>917</v>
      </c>
    </row>
    <row r="6" spans="1:26" ht="14.25" customHeight="1">
      <c r="B6" s="7" t="s">
        <v>26</v>
      </c>
      <c r="C6" s="9">
        <v>1669</v>
      </c>
      <c r="D6" s="9">
        <v>1535</v>
      </c>
      <c r="E6" s="9">
        <v>1550</v>
      </c>
      <c r="F6" s="9">
        <v>1803</v>
      </c>
    </row>
    <row r="7" spans="1:26" ht="14.25" customHeight="1">
      <c r="B7" s="7" t="s">
        <v>27</v>
      </c>
      <c r="C7" s="9">
        <v>11040</v>
      </c>
      <c r="D7" s="9">
        <v>11395</v>
      </c>
      <c r="E7" s="9">
        <v>12242</v>
      </c>
      <c r="F7" s="9">
        <v>14215</v>
      </c>
    </row>
    <row r="8" spans="1:26" ht="14.25" customHeight="1">
      <c r="B8" s="7" t="s">
        <v>28</v>
      </c>
      <c r="C8" s="9">
        <v>321</v>
      </c>
      <c r="D8" s="9">
        <v>1111</v>
      </c>
      <c r="E8" s="9">
        <v>1023</v>
      </c>
      <c r="F8" s="9">
        <v>1312</v>
      </c>
    </row>
    <row r="9" spans="1:26" ht="14.25" customHeight="1">
      <c r="B9" s="7" t="s">
        <v>29</v>
      </c>
      <c r="C9" s="9">
        <v>20289</v>
      </c>
      <c r="D9" s="9">
        <v>23485</v>
      </c>
      <c r="E9" s="9">
        <v>28120</v>
      </c>
      <c r="F9" s="9">
        <v>29505</v>
      </c>
    </row>
    <row r="10" spans="1:26" ht="14.25" customHeight="1">
      <c r="A10" s="4"/>
      <c r="B10" s="5" t="s">
        <v>30</v>
      </c>
      <c r="C10" s="11"/>
      <c r="D10" s="11"/>
      <c r="E10" s="11"/>
      <c r="F10" s="11"/>
      <c r="G10" s="4"/>
      <c r="H10" s="4"/>
      <c r="I10" s="4"/>
      <c r="J10" s="4"/>
      <c r="K10" s="4"/>
      <c r="L10" s="4"/>
      <c r="M10" s="4"/>
      <c r="N10" s="4"/>
      <c r="O10" s="4"/>
      <c r="P10" s="4"/>
      <c r="Q10" s="4"/>
      <c r="R10" s="4"/>
      <c r="S10" s="4"/>
      <c r="T10" s="4"/>
      <c r="U10" s="4"/>
      <c r="V10" s="4"/>
      <c r="W10" s="4"/>
      <c r="X10" s="4"/>
      <c r="Y10" s="4"/>
      <c r="Z10" s="4"/>
    </row>
    <row r="11" spans="1:26" ht="14.25" customHeight="1">
      <c r="B11" s="7" t="s">
        <v>31</v>
      </c>
      <c r="C11" s="9">
        <v>19681</v>
      </c>
      <c r="D11" s="9">
        <v>20890</v>
      </c>
      <c r="E11" s="9">
        <v>21807</v>
      </c>
      <c r="F11" s="9">
        <v>23492</v>
      </c>
    </row>
    <row r="12" spans="1:26" ht="14.25" customHeight="1">
      <c r="B12" s="7" t="s">
        <v>32</v>
      </c>
      <c r="C12" s="9"/>
      <c r="D12" s="9">
        <v>0</v>
      </c>
      <c r="E12" s="9">
        <v>2788</v>
      </c>
      <c r="F12" s="9">
        <v>2890</v>
      </c>
    </row>
    <row r="13" spans="1:26" ht="14.25" customHeight="1">
      <c r="B13" s="7" t="s">
        <v>33</v>
      </c>
      <c r="C13" s="9">
        <v>860</v>
      </c>
      <c r="D13" s="9">
        <v>1025</v>
      </c>
      <c r="E13" s="9">
        <v>2841</v>
      </c>
      <c r="F13" s="9">
        <v>3381</v>
      </c>
    </row>
    <row r="14" spans="1:26" ht="14.25" customHeight="1">
      <c r="B14" s="7" t="s">
        <v>34</v>
      </c>
      <c r="C14" s="9">
        <v>40830</v>
      </c>
      <c r="D14" s="9">
        <v>45400</v>
      </c>
      <c r="E14" s="9">
        <v>55556</v>
      </c>
      <c r="F14" s="9">
        <v>59268</v>
      </c>
    </row>
    <row r="15" spans="1:26" ht="14.25" customHeight="1">
      <c r="A15" s="4"/>
      <c r="B15" s="5" t="s">
        <v>35</v>
      </c>
      <c r="C15" s="11"/>
      <c r="D15" s="11"/>
      <c r="E15" s="11"/>
      <c r="F15" s="11"/>
      <c r="G15" s="4"/>
      <c r="H15" s="4"/>
      <c r="I15" s="4"/>
      <c r="J15" s="4"/>
      <c r="K15" s="4"/>
      <c r="L15" s="4"/>
      <c r="M15" s="4"/>
      <c r="N15" s="4"/>
      <c r="O15" s="4"/>
      <c r="P15" s="4"/>
      <c r="Q15" s="4"/>
      <c r="R15" s="4"/>
      <c r="S15" s="4"/>
      <c r="T15" s="4"/>
      <c r="U15" s="4"/>
      <c r="V15" s="4"/>
      <c r="W15" s="4"/>
      <c r="X15" s="4"/>
      <c r="Y15" s="4"/>
      <c r="Z15" s="4"/>
    </row>
    <row r="16" spans="1:26" ht="14.25" customHeight="1">
      <c r="B16" s="7" t="s">
        <v>36</v>
      </c>
      <c r="C16" s="9">
        <v>11237</v>
      </c>
      <c r="D16" s="9">
        <v>11679</v>
      </c>
      <c r="E16" s="9">
        <v>14172</v>
      </c>
      <c r="F16" s="9">
        <v>16278</v>
      </c>
    </row>
    <row r="17" spans="1:26" ht="14.25" customHeight="1">
      <c r="B17" s="7" t="s">
        <v>37</v>
      </c>
      <c r="C17" s="9">
        <v>2994</v>
      </c>
      <c r="D17" s="9">
        <v>3176</v>
      </c>
      <c r="E17" s="9">
        <v>3605</v>
      </c>
      <c r="F17" s="9">
        <v>4090</v>
      </c>
    </row>
    <row r="18" spans="1:26" ht="14.25" customHeight="1">
      <c r="B18" s="7" t="s">
        <v>38</v>
      </c>
      <c r="C18" s="9">
        <v>1057</v>
      </c>
      <c r="D18" s="9">
        <v>1180</v>
      </c>
      <c r="E18" s="9">
        <v>1393</v>
      </c>
      <c r="F18" s="9">
        <v>1671</v>
      </c>
    </row>
    <row r="19" spans="1:26" ht="14.25" customHeight="1">
      <c r="B19" s="7" t="s">
        <v>39</v>
      </c>
      <c r="C19" s="9">
        <v>1624</v>
      </c>
      <c r="D19" s="9">
        <v>1711</v>
      </c>
      <c r="E19" s="9">
        <v>1851</v>
      </c>
      <c r="F19" s="9">
        <v>2042</v>
      </c>
    </row>
    <row r="20" spans="1:26" ht="14.25" customHeight="1">
      <c r="B20" s="7" t="s">
        <v>40</v>
      </c>
      <c r="C20" s="9">
        <v>90</v>
      </c>
      <c r="D20" s="9">
        <v>1699</v>
      </c>
      <c r="E20" s="9">
        <v>95</v>
      </c>
      <c r="F20" s="9">
        <v>799</v>
      </c>
    </row>
    <row r="21" spans="1:26" ht="14.25" customHeight="1">
      <c r="B21" s="7" t="s">
        <v>41</v>
      </c>
      <c r="C21" s="9">
        <v>2924</v>
      </c>
      <c r="D21" s="9">
        <v>3792</v>
      </c>
      <c r="E21" s="9">
        <v>3728</v>
      </c>
      <c r="F21" s="9">
        <v>4561</v>
      </c>
    </row>
    <row r="22" spans="1:26" ht="14.25" customHeight="1">
      <c r="B22" s="7" t="s">
        <v>42</v>
      </c>
      <c r="C22" s="9">
        <v>19926</v>
      </c>
      <c r="D22" s="9">
        <v>23237</v>
      </c>
      <c r="E22" s="9">
        <v>24844</v>
      </c>
      <c r="F22" s="86">
        <v>29441</v>
      </c>
    </row>
    <row r="23" spans="1:26" ht="14.25" customHeight="1">
      <c r="A23" s="4"/>
      <c r="B23" s="5" t="s">
        <v>43</v>
      </c>
      <c r="C23" s="11"/>
      <c r="D23" s="11"/>
      <c r="E23" s="11"/>
      <c r="F23" s="11"/>
      <c r="G23" s="4"/>
      <c r="H23" s="4"/>
      <c r="I23" s="4"/>
      <c r="J23" s="4"/>
      <c r="K23" s="4"/>
      <c r="L23" s="4"/>
      <c r="M23" s="4"/>
      <c r="N23" s="4"/>
      <c r="O23" s="4"/>
      <c r="P23" s="4"/>
      <c r="Q23" s="4"/>
      <c r="R23" s="4"/>
      <c r="S23" s="4"/>
      <c r="T23" s="4"/>
      <c r="U23" s="4"/>
      <c r="V23" s="4"/>
      <c r="W23" s="4"/>
      <c r="X23" s="4"/>
      <c r="Y23" s="4"/>
      <c r="Z23" s="4"/>
    </row>
    <row r="24" spans="1:26" ht="14.25" customHeight="1">
      <c r="B24" s="7" t="s">
        <v>44</v>
      </c>
      <c r="C24" s="9">
        <v>6487</v>
      </c>
      <c r="D24" s="9">
        <v>5124</v>
      </c>
      <c r="E24" s="9">
        <v>7514</v>
      </c>
      <c r="F24" s="9">
        <v>6692</v>
      </c>
    </row>
    <row r="25" spans="1:26" ht="14.25" customHeight="1">
      <c r="B25" s="7" t="s">
        <v>45</v>
      </c>
      <c r="C25" s="9"/>
      <c r="D25" s="9">
        <v>0</v>
      </c>
      <c r="E25" s="9">
        <v>2558</v>
      </c>
      <c r="F25" s="9">
        <v>2642</v>
      </c>
    </row>
    <row r="26" spans="1:26" ht="14.25" customHeight="1">
      <c r="B26" s="7" t="s">
        <v>46</v>
      </c>
      <c r="C26" s="9">
        <v>1314</v>
      </c>
      <c r="D26" s="9">
        <v>1455</v>
      </c>
      <c r="E26" s="9">
        <v>1935</v>
      </c>
      <c r="F26" s="9">
        <v>2415</v>
      </c>
    </row>
    <row r="27" spans="1:26" ht="14.25" customHeight="1">
      <c r="B27" s="7" t="s">
        <v>47</v>
      </c>
      <c r="C27" s="9">
        <v>27727</v>
      </c>
      <c r="D27" s="9">
        <v>29816</v>
      </c>
      <c r="E27" s="9">
        <v>36851</v>
      </c>
      <c r="F27" s="9">
        <v>41190</v>
      </c>
    </row>
    <row r="28" spans="1:26" ht="14.25" customHeight="1">
      <c r="A28" s="4"/>
      <c r="B28" s="5" t="s">
        <v>48</v>
      </c>
      <c r="C28" s="11"/>
      <c r="D28" s="11"/>
      <c r="E28" s="11"/>
      <c r="F28" s="11"/>
      <c r="G28" s="4"/>
      <c r="H28" s="4"/>
      <c r="I28" s="4"/>
      <c r="J28" s="4"/>
      <c r="K28" s="4"/>
      <c r="L28" s="4"/>
      <c r="M28" s="4"/>
      <c r="N28" s="4"/>
      <c r="O28" s="4"/>
      <c r="P28" s="4"/>
      <c r="Q28" s="4"/>
      <c r="R28" s="4"/>
      <c r="S28" s="4"/>
      <c r="T28" s="4"/>
      <c r="U28" s="4"/>
      <c r="V28" s="4"/>
      <c r="W28" s="4"/>
      <c r="X28" s="4"/>
      <c r="Y28" s="4"/>
      <c r="Z28" s="4"/>
    </row>
    <row r="29" spans="1:26" ht="14.25" customHeight="1">
      <c r="B29" s="7" t="s">
        <v>49</v>
      </c>
      <c r="C29" s="9">
        <v>0</v>
      </c>
      <c r="D29" s="9">
        <v>0</v>
      </c>
      <c r="E29" s="9">
        <v>0</v>
      </c>
      <c r="F29" s="9">
        <v>0</v>
      </c>
    </row>
    <row r="30" spans="1:26" ht="14.25" customHeight="1">
      <c r="B30" s="7" t="s">
        <v>50</v>
      </c>
      <c r="C30" s="9">
        <v>4</v>
      </c>
      <c r="D30" s="9">
        <v>4</v>
      </c>
      <c r="E30" s="9">
        <v>4</v>
      </c>
      <c r="F30" s="9">
        <v>4</v>
      </c>
    </row>
    <row r="31" spans="1:26" ht="14.25" customHeight="1">
      <c r="B31" s="7" t="s">
        <v>51</v>
      </c>
      <c r="C31" s="9">
        <v>6107</v>
      </c>
      <c r="D31" s="9">
        <v>6417</v>
      </c>
      <c r="E31" s="9">
        <v>6698</v>
      </c>
      <c r="F31" s="9">
        <v>7031</v>
      </c>
    </row>
    <row r="32" spans="1:26" ht="14.25" customHeight="1">
      <c r="B32" s="7" t="s">
        <v>52</v>
      </c>
      <c r="C32" s="9">
        <v>-1199</v>
      </c>
      <c r="D32" s="9">
        <v>-1436</v>
      </c>
      <c r="E32" s="9">
        <v>-1297</v>
      </c>
      <c r="F32" s="9">
        <v>-1137</v>
      </c>
    </row>
    <row r="33" spans="1:26" ht="14.25" customHeight="1">
      <c r="B33" s="7" t="s">
        <v>53</v>
      </c>
      <c r="C33" s="9">
        <v>7887</v>
      </c>
      <c r="D33" s="9">
        <v>10258</v>
      </c>
      <c r="E33" s="9">
        <v>12879</v>
      </c>
      <c r="F33" s="9">
        <v>11666</v>
      </c>
    </row>
    <row r="34" spans="1:26" ht="14.25" customHeight="1">
      <c r="B34" s="7" t="s">
        <v>54</v>
      </c>
      <c r="C34" s="9">
        <v>12799</v>
      </c>
      <c r="D34" s="9">
        <v>15243</v>
      </c>
      <c r="E34" s="9">
        <v>18284</v>
      </c>
      <c r="F34" s="9">
        <v>17564</v>
      </c>
    </row>
    <row r="35" spans="1:26" ht="14.25" customHeight="1">
      <c r="B35" s="7" t="s">
        <v>55</v>
      </c>
      <c r="C35" s="9">
        <v>304</v>
      </c>
      <c r="D35" s="9">
        <v>341</v>
      </c>
      <c r="E35" s="9">
        <v>421</v>
      </c>
      <c r="F35" s="9">
        <v>514</v>
      </c>
    </row>
    <row r="36" spans="1:26" ht="14.25" customHeight="1">
      <c r="B36" s="7" t="s">
        <v>56</v>
      </c>
      <c r="C36" s="9">
        <v>13103</v>
      </c>
      <c r="D36" s="9">
        <v>15584</v>
      </c>
      <c r="E36" s="9">
        <v>18705</v>
      </c>
      <c r="F36" s="9">
        <v>18078</v>
      </c>
    </row>
    <row r="37" spans="1:26" ht="14.25" customHeight="1">
      <c r="A37" s="15"/>
      <c r="B37" s="16" t="s">
        <v>57</v>
      </c>
      <c r="C37" s="17">
        <v>40830</v>
      </c>
      <c r="D37" s="17">
        <v>45400</v>
      </c>
      <c r="E37" s="17">
        <v>55556</v>
      </c>
      <c r="F37" s="17">
        <v>59268</v>
      </c>
      <c r="G37" s="15"/>
      <c r="H37" s="15"/>
      <c r="I37" s="15"/>
      <c r="J37" s="15"/>
      <c r="K37" s="15"/>
      <c r="L37" s="15"/>
      <c r="M37" s="15"/>
      <c r="N37" s="15"/>
      <c r="O37" s="15"/>
      <c r="P37" s="15"/>
      <c r="Q37" s="15"/>
      <c r="R37" s="15"/>
      <c r="S37" s="15"/>
      <c r="T37" s="15"/>
      <c r="U37" s="15"/>
      <c r="V37" s="15"/>
      <c r="W37" s="15"/>
      <c r="X37" s="15"/>
      <c r="Y37" s="15"/>
      <c r="Z37" s="15"/>
    </row>
    <row r="38" spans="1:26" ht="14.25" customHeight="1"/>
    <row r="39" spans="1:26" ht="14.25" customHeight="1"/>
    <row r="40" spans="1:26" ht="14.25" customHeight="1"/>
    <row r="41" spans="1:26" ht="14.25" customHeight="1"/>
    <row r="42" spans="1:26" ht="14.25" customHeight="1"/>
    <row r="43" spans="1:26" ht="14.25" customHeight="1"/>
    <row r="44" spans="1:26" ht="14.25" customHeight="1"/>
    <row r="45" spans="1:26" ht="14.25" customHeight="1"/>
    <row r="46" spans="1:26" ht="14.25" customHeight="1"/>
    <row r="47" spans="1:26" ht="14.25" customHeight="1"/>
    <row r="48" spans="1:26"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9"/>
  <sheetViews>
    <sheetView workbookViewId="0">
      <selection activeCell="C2" sqref="C2"/>
    </sheetView>
  </sheetViews>
  <sheetFormatPr defaultColWidth="14.44140625" defaultRowHeight="15" customHeight="1"/>
  <cols>
    <col min="1" max="1" width="8.88671875" customWidth="1"/>
    <col min="2" max="2" width="101.44140625" customWidth="1"/>
    <col min="3" max="5" width="15.44140625" customWidth="1"/>
    <col min="6" max="6" width="8.88671875" customWidth="1"/>
  </cols>
  <sheetData>
    <row r="1" spans="1:26" ht="14.25" customHeight="1"/>
    <row r="2" spans="1:26" ht="14.25" customHeight="1">
      <c r="A2" s="1"/>
      <c r="B2" s="1" t="s">
        <v>58</v>
      </c>
      <c r="C2" s="2" t="s">
        <v>1</v>
      </c>
      <c r="D2" s="2" t="s">
        <v>2</v>
      </c>
      <c r="E2" s="2" t="s">
        <v>3</v>
      </c>
      <c r="F2" s="1"/>
      <c r="G2" s="1"/>
      <c r="H2" s="1"/>
      <c r="I2" s="1"/>
      <c r="J2" s="1"/>
      <c r="K2" s="1"/>
      <c r="L2" s="1"/>
      <c r="M2" s="1"/>
      <c r="N2" s="1"/>
      <c r="O2" s="1"/>
      <c r="P2" s="1"/>
      <c r="Q2" s="1"/>
      <c r="R2" s="1"/>
      <c r="S2" s="1"/>
      <c r="T2" s="1"/>
      <c r="U2" s="1"/>
      <c r="V2" s="1"/>
      <c r="W2" s="1"/>
      <c r="X2" s="1"/>
      <c r="Y2" s="1"/>
      <c r="Z2" s="1"/>
    </row>
    <row r="3" spans="1:26" ht="14.25" customHeight="1">
      <c r="A3" s="4"/>
      <c r="B3" s="5" t="s">
        <v>59</v>
      </c>
      <c r="C3" s="6"/>
      <c r="D3" s="6"/>
      <c r="E3" s="6"/>
      <c r="F3" s="4"/>
      <c r="G3" s="4"/>
      <c r="H3" s="4"/>
      <c r="I3" s="4"/>
      <c r="J3" s="4"/>
      <c r="K3" s="4"/>
      <c r="L3" s="4"/>
      <c r="M3" s="4"/>
      <c r="N3" s="4"/>
      <c r="O3" s="4"/>
      <c r="P3" s="4"/>
      <c r="Q3" s="4"/>
      <c r="R3" s="4"/>
      <c r="S3" s="4"/>
      <c r="T3" s="4"/>
      <c r="U3" s="4"/>
      <c r="V3" s="4"/>
      <c r="W3" s="4"/>
      <c r="X3" s="4"/>
      <c r="Y3" s="4"/>
      <c r="Z3" s="4"/>
    </row>
    <row r="4" spans="1:26" ht="14.25" customHeight="1">
      <c r="B4" s="7" t="s">
        <v>60</v>
      </c>
      <c r="C4" s="7">
        <v>3704</v>
      </c>
      <c r="D4" s="7">
        <v>4059</v>
      </c>
      <c r="E4" s="7">
        <v>5079</v>
      </c>
    </row>
    <row r="5" spans="1:26" ht="14.25" customHeight="1">
      <c r="B5" s="7" t="s">
        <v>61</v>
      </c>
      <c r="C5" s="12"/>
      <c r="D5" s="12"/>
      <c r="E5" s="12"/>
    </row>
    <row r="6" spans="1:26" ht="14.25" customHeight="1">
      <c r="B6" s="7" t="s">
        <v>62</v>
      </c>
      <c r="C6" s="7">
        <v>1492</v>
      </c>
      <c r="D6" s="7">
        <v>1645</v>
      </c>
      <c r="E6" s="7">
        <v>1781</v>
      </c>
    </row>
    <row r="7" spans="1:26" ht="14.25" customHeight="1">
      <c r="B7" s="7" t="s">
        <v>63</v>
      </c>
      <c r="C7" s="7">
        <v>0</v>
      </c>
      <c r="D7" s="7">
        <v>194</v>
      </c>
      <c r="E7" s="7">
        <v>286</v>
      </c>
    </row>
    <row r="8" spans="1:26" ht="14.25" customHeight="1">
      <c r="B8" s="7" t="s">
        <v>64</v>
      </c>
      <c r="C8" s="7">
        <v>595</v>
      </c>
      <c r="D8" s="7">
        <v>619</v>
      </c>
      <c r="E8" s="7">
        <v>665</v>
      </c>
    </row>
    <row r="9" spans="1:26" ht="14.25" customHeight="1">
      <c r="B9" s="7" t="s">
        <v>65</v>
      </c>
      <c r="C9" s="7">
        <v>9</v>
      </c>
      <c r="D9" s="7">
        <v>42</v>
      </c>
      <c r="E9" s="7">
        <v>85</v>
      </c>
    </row>
    <row r="10" spans="1:26" ht="14.25" customHeight="1">
      <c r="B10" s="7" t="s">
        <v>66</v>
      </c>
      <c r="C10" s="7">
        <v>147</v>
      </c>
      <c r="D10" s="7">
        <v>104</v>
      </c>
      <c r="E10" s="7">
        <v>59</v>
      </c>
    </row>
    <row r="11" spans="1:26" ht="14.25" customHeight="1">
      <c r="B11" s="7" t="s">
        <v>67</v>
      </c>
      <c r="C11" s="12"/>
      <c r="D11" s="12"/>
      <c r="E11" s="12"/>
    </row>
    <row r="12" spans="1:26" ht="14.25" customHeight="1">
      <c r="B12" s="7" t="s">
        <v>27</v>
      </c>
      <c r="C12" s="7">
        <v>-536</v>
      </c>
      <c r="D12" s="7">
        <v>-791</v>
      </c>
      <c r="E12" s="7">
        <v>-1892</v>
      </c>
    </row>
    <row r="13" spans="1:26" ht="14.25" customHeight="1">
      <c r="B13" s="7" t="s">
        <v>36</v>
      </c>
      <c r="C13" s="7">
        <v>322</v>
      </c>
      <c r="D13" s="7">
        <v>2261</v>
      </c>
      <c r="E13" s="7">
        <v>1838</v>
      </c>
    </row>
    <row r="14" spans="1:26" ht="14.25" customHeight="1">
      <c r="B14" s="7" t="s">
        <v>68</v>
      </c>
      <c r="C14" s="7">
        <v>623</v>
      </c>
      <c r="D14" s="7">
        <v>728</v>
      </c>
      <c r="E14" s="7">
        <v>1057</v>
      </c>
    </row>
    <row r="15" spans="1:26" ht="14.25" customHeight="1">
      <c r="B15" s="7" t="s">
        <v>69</v>
      </c>
      <c r="C15" s="7">
        <v>6356</v>
      </c>
      <c r="D15" s="7">
        <v>8861</v>
      </c>
      <c r="E15" s="7">
        <v>8958</v>
      </c>
    </row>
    <row r="16" spans="1:26" ht="14.25" customHeight="1">
      <c r="A16" s="4"/>
      <c r="B16" s="5" t="s">
        <v>70</v>
      </c>
      <c r="C16" s="6"/>
      <c r="D16" s="6"/>
      <c r="E16" s="6"/>
      <c r="F16" s="4"/>
      <c r="G16" s="4"/>
      <c r="H16" s="4"/>
      <c r="I16" s="4"/>
      <c r="J16" s="4"/>
      <c r="K16" s="4"/>
      <c r="L16" s="4"/>
      <c r="M16" s="4"/>
      <c r="N16" s="4"/>
      <c r="O16" s="4"/>
      <c r="P16" s="4"/>
      <c r="Q16" s="4"/>
      <c r="R16" s="4"/>
      <c r="S16" s="4"/>
      <c r="T16" s="4"/>
      <c r="U16" s="4"/>
      <c r="V16" s="4"/>
      <c r="W16" s="4"/>
      <c r="X16" s="4"/>
      <c r="Y16" s="4"/>
      <c r="Z16" s="4"/>
    </row>
    <row r="17" spans="1:26" ht="14.25" customHeight="1">
      <c r="B17" s="7" t="s">
        <v>71</v>
      </c>
      <c r="C17" s="7">
        <v>-1094</v>
      </c>
      <c r="D17" s="7">
        <v>-1626</v>
      </c>
      <c r="E17" s="7">
        <v>-1331</v>
      </c>
    </row>
    <row r="18" spans="1:26" ht="14.25" customHeight="1">
      <c r="B18" s="7" t="s">
        <v>72</v>
      </c>
      <c r="C18" s="7">
        <v>1231</v>
      </c>
      <c r="D18" s="7">
        <v>1678</v>
      </c>
      <c r="E18" s="7">
        <v>1446</v>
      </c>
    </row>
    <row r="19" spans="1:26" ht="14.25" customHeight="1">
      <c r="B19" s="7" t="s">
        <v>73</v>
      </c>
      <c r="C19" s="7">
        <v>-2998</v>
      </c>
      <c r="D19" s="7">
        <v>-2810</v>
      </c>
      <c r="E19" s="7">
        <v>-3588</v>
      </c>
    </row>
    <row r="20" spans="1:26" ht="14.25" customHeight="1">
      <c r="B20" s="7" t="s">
        <v>74</v>
      </c>
      <c r="C20" s="7">
        <v>0</v>
      </c>
      <c r="D20" s="7">
        <v>-1163</v>
      </c>
      <c r="E20" s="7">
        <v>0</v>
      </c>
    </row>
    <row r="21" spans="1:26" ht="14.25" customHeight="1">
      <c r="B21" s="7" t="s">
        <v>75</v>
      </c>
      <c r="C21" s="7">
        <v>-4</v>
      </c>
      <c r="D21" s="7">
        <v>30</v>
      </c>
      <c r="E21" s="7">
        <v>-62</v>
      </c>
    </row>
    <row r="22" spans="1:26" ht="14.25" customHeight="1">
      <c r="B22" s="7" t="s">
        <v>76</v>
      </c>
      <c r="C22" s="7">
        <v>-2865</v>
      </c>
      <c r="D22" s="7">
        <v>-3891</v>
      </c>
      <c r="E22" s="7">
        <v>-3535</v>
      </c>
    </row>
    <row r="23" spans="1:26" ht="14.25" customHeight="1">
      <c r="A23" s="4"/>
      <c r="B23" s="5" t="s">
        <v>77</v>
      </c>
      <c r="C23" s="6"/>
      <c r="D23" s="6"/>
      <c r="E23" s="6"/>
      <c r="F23" s="4"/>
      <c r="G23" s="4"/>
      <c r="H23" s="4"/>
      <c r="I23" s="4"/>
      <c r="J23" s="4"/>
      <c r="K23" s="4"/>
      <c r="L23" s="4"/>
      <c r="M23" s="4"/>
      <c r="N23" s="4"/>
      <c r="O23" s="4"/>
      <c r="P23" s="4"/>
      <c r="Q23" s="4"/>
      <c r="R23" s="4"/>
      <c r="S23" s="4"/>
      <c r="T23" s="4"/>
      <c r="U23" s="4"/>
      <c r="V23" s="4"/>
      <c r="W23" s="4"/>
      <c r="X23" s="4"/>
      <c r="Y23" s="4"/>
      <c r="Z23" s="4"/>
    </row>
    <row r="24" spans="1:26" ht="14.25" customHeight="1">
      <c r="B24" s="7" t="s">
        <v>78</v>
      </c>
      <c r="C24" s="7">
        <v>210</v>
      </c>
      <c r="D24" s="7">
        <v>137</v>
      </c>
      <c r="E24" s="7">
        <v>188</v>
      </c>
    </row>
    <row r="25" spans="1:26" ht="14.25" customHeight="1">
      <c r="B25" s="7" t="s">
        <v>79</v>
      </c>
      <c r="C25" s="7">
        <v>0</v>
      </c>
      <c r="D25" s="7">
        <v>0</v>
      </c>
      <c r="E25" s="7">
        <v>41</v>
      </c>
    </row>
    <row r="26" spans="1:26" ht="14.25" customHeight="1">
      <c r="B26" s="7" t="s">
        <v>80</v>
      </c>
      <c r="C26" s="7">
        <v>298</v>
      </c>
      <c r="D26" s="7">
        <v>3992</v>
      </c>
      <c r="E26" s="7">
        <v>0</v>
      </c>
    </row>
    <row r="27" spans="1:26" ht="14.25" customHeight="1">
      <c r="B27" s="7" t="s">
        <v>81</v>
      </c>
      <c r="C27" s="7">
        <v>-89</v>
      </c>
      <c r="D27" s="7">
        <v>-3200</v>
      </c>
      <c r="E27" s="7">
        <v>-94</v>
      </c>
    </row>
    <row r="28" spans="1:26" ht="14.25" customHeight="1">
      <c r="B28" s="7" t="s">
        <v>82</v>
      </c>
      <c r="C28" s="7">
        <v>-272</v>
      </c>
      <c r="D28" s="7">
        <v>-330</v>
      </c>
      <c r="E28" s="7">
        <v>-312</v>
      </c>
    </row>
    <row r="29" spans="1:26" ht="14.25" customHeight="1">
      <c r="B29" s="7" t="s">
        <v>83</v>
      </c>
      <c r="C29" s="7">
        <v>-247</v>
      </c>
      <c r="D29" s="7">
        <v>-196</v>
      </c>
      <c r="E29" s="7">
        <v>-496</v>
      </c>
    </row>
    <row r="30" spans="1:26" ht="14.25" customHeight="1">
      <c r="B30" s="7" t="s">
        <v>84</v>
      </c>
      <c r="C30" s="7">
        <v>-1038</v>
      </c>
      <c r="D30" s="7">
        <v>-1479</v>
      </c>
      <c r="E30" s="7">
        <v>-5748</v>
      </c>
    </row>
    <row r="31" spans="1:26" ht="14.25" customHeight="1">
      <c r="B31" s="7" t="s">
        <v>85</v>
      </c>
      <c r="C31" s="7">
        <v>-9</v>
      </c>
      <c r="D31" s="7">
        <v>-71</v>
      </c>
      <c r="E31" s="7">
        <v>-67</v>
      </c>
    </row>
    <row r="32" spans="1:26" ht="14.25" customHeight="1">
      <c r="B32" s="7" t="s">
        <v>86</v>
      </c>
      <c r="C32" s="7">
        <v>-1147</v>
      </c>
      <c r="D32" s="7">
        <v>-1147</v>
      </c>
      <c r="E32" s="7">
        <v>-6488</v>
      </c>
    </row>
    <row r="33" spans="1:26" ht="14.25" customHeight="1">
      <c r="B33" s="7" t="s">
        <v>87</v>
      </c>
      <c r="C33" s="7">
        <v>-15</v>
      </c>
      <c r="D33" s="7">
        <v>70</v>
      </c>
      <c r="E33" s="7">
        <v>46</v>
      </c>
    </row>
    <row r="34" spans="1:26" ht="14.25" customHeight="1">
      <c r="B34" s="7" t="s">
        <v>88</v>
      </c>
      <c r="C34" s="7">
        <v>2329</v>
      </c>
      <c r="D34" s="7">
        <v>3893</v>
      </c>
      <c r="E34" s="7">
        <v>-1019</v>
      </c>
    </row>
    <row r="35" spans="1:26" ht="14.25" customHeight="1">
      <c r="B35" s="7" t="s">
        <v>89</v>
      </c>
      <c r="C35" s="7">
        <v>6055</v>
      </c>
      <c r="D35" s="7">
        <v>8384</v>
      </c>
      <c r="E35" s="7">
        <v>12277</v>
      </c>
    </row>
    <row r="36" spans="1:26" ht="14.25" customHeight="1">
      <c r="B36" s="7" t="s">
        <v>90</v>
      </c>
      <c r="C36" s="7">
        <v>8384</v>
      </c>
      <c r="D36" s="7">
        <v>12277</v>
      </c>
      <c r="E36" s="7">
        <v>11258</v>
      </c>
    </row>
    <row r="37" spans="1:26" ht="14.25" customHeight="1">
      <c r="A37" s="4"/>
      <c r="B37" s="5" t="s">
        <v>91</v>
      </c>
      <c r="C37" s="6"/>
      <c r="D37" s="6"/>
      <c r="E37" s="6"/>
      <c r="F37" s="4"/>
      <c r="G37" s="4"/>
      <c r="H37" s="4"/>
      <c r="I37" s="4"/>
      <c r="J37" s="4"/>
      <c r="K37" s="4"/>
      <c r="L37" s="4"/>
      <c r="M37" s="4"/>
      <c r="N37" s="4"/>
      <c r="O37" s="4"/>
      <c r="P37" s="4"/>
      <c r="Q37" s="4"/>
      <c r="R37" s="4"/>
      <c r="S37" s="4"/>
      <c r="T37" s="4"/>
      <c r="U37" s="4"/>
      <c r="V37" s="4"/>
      <c r="W37" s="4"/>
      <c r="X37" s="4"/>
      <c r="Y37" s="4"/>
      <c r="Z37" s="4"/>
    </row>
    <row r="38" spans="1:26" ht="14.25" customHeight="1">
      <c r="B38" s="7" t="s">
        <v>92</v>
      </c>
      <c r="C38" s="7">
        <v>141</v>
      </c>
      <c r="D38" s="7">
        <v>124</v>
      </c>
      <c r="E38" s="7">
        <v>149</v>
      </c>
    </row>
    <row r="39" spans="1:26" ht="14.25" customHeight="1">
      <c r="B39" s="7" t="s">
        <v>93</v>
      </c>
      <c r="C39" s="7">
        <v>1187</v>
      </c>
      <c r="D39" s="7">
        <v>1052</v>
      </c>
      <c r="E39" s="7">
        <v>1527</v>
      </c>
    </row>
    <row r="40" spans="1:26" ht="14.25" customHeight="1">
      <c r="A40" s="4"/>
      <c r="B40" s="5" t="s">
        <v>94</v>
      </c>
      <c r="C40" s="6"/>
      <c r="D40" s="6"/>
      <c r="E40" s="6"/>
      <c r="F40" s="4"/>
      <c r="G40" s="4"/>
      <c r="H40" s="4"/>
      <c r="I40" s="4"/>
      <c r="J40" s="4"/>
      <c r="K40" s="4"/>
      <c r="L40" s="4"/>
      <c r="M40" s="4"/>
      <c r="N40" s="4"/>
      <c r="O40" s="4"/>
      <c r="P40" s="4"/>
      <c r="Q40" s="4"/>
      <c r="R40" s="4"/>
      <c r="S40" s="4"/>
      <c r="T40" s="4"/>
      <c r="U40" s="4"/>
      <c r="V40" s="4"/>
      <c r="W40" s="4"/>
      <c r="X40" s="4"/>
      <c r="Y40" s="4"/>
      <c r="Z40" s="4"/>
    </row>
    <row r="41" spans="1:26" ht="14.25" customHeight="1">
      <c r="B41" s="7" t="s">
        <v>95</v>
      </c>
      <c r="C41" s="7">
        <v>286</v>
      </c>
      <c r="D41" s="7">
        <v>0</v>
      </c>
      <c r="E41" s="7">
        <v>0</v>
      </c>
    </row>
    <row r="42" spans="1:26" ht="14.25" customHeight="1"/>
    <row r="43" spans="1:26" ht="14.25" customHeight="1"/>
    <row r="44" spans="1:26" ht="14.25" customHeight="1"/>
    <row r="45" spans="1:26" ht="14.25" customHeight="1"/>
    <row r="46" spans="1:26" ht="14.25" customHeight="1"/>
    <row r="47" spans="1:26" ht="14.25" customHeight="1"/>
    <row r="48" spans="1:26"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0"/>
  <sheetViews>
    <sheetView showGridLines="0" workbookViewId="0">
      <selection activeCell="L19" sqref="L19"/>
    </sheetView>
  </sheetViews>
  <sheetFormatPr defaultColWidth="14.44140625" defaultRowHeight="15" customHeight="1"/>
  <cols>
    <col min="1" max="1" width="8.88671875" customWidth="1"/>
    <col min="2" max="2" width="27.88671875" customWidth="1"/>
    <col min="3" max="10" width="8.44140625" customWidth="1"/>
    <col min="11" max="11" width="3.6640625" customWidth="1"/>
  </cols>
  <sheetData>
    <row r="1" spans="1:13" ht="14.25" customHeight="1">
      <c r="A1" s="68"/>
      <c r="B1" s="68"/>
      <c r="C1" s="68"/>
      <c r="D1" s="68"/>
      <c r="E1" s="68"/>
      <c r="F1" s="68"/>
      <c r="G1" s="68"/>
      <c r="H1" s="68"/>
      <c r="I1" s="68"/>
      <c r="J1" s="68"/>
      <c r="L1" s="128" t="s">
        <v>96</v>
      </c>
      <c r="M1" s="129"/>
    </row>
    <row r="2" spans="1:13" ht="14.25" customHeight="1">
      <c r="A2" s="68"/>
      <c r="B2" s="90" t="s">
        <v>97</v>
      </c>
      <c r="C2" s="90"/>
      <c r="D2" s="90"/>
      <c r="E2" s="90"/>
      <c r="F2" s="90"/>
      <c r="G2" s="90"/>
      <c r="H2" s="90"/>
      <c r="I2" s="90"/>
      <c r="J2" s="90"/>
      <c r="L2" s="129"/>
      <c r="M2" s="129"/>
    </row>
    <row r="3" spans="1:13" ht="14.25" customHeight="1">
      <c r="A3" s="68"/>
      <c r="B3" s="91" t="s">
        <v>98</v>
      </c>
      <c r="C3" s="92">
        <v>43830</v>
      </c>
      <c r="D3" s="92">
        <v>44196</v>
      </c>
      <c r="E3" s="92">
        <v>44561</v>
      </c>
      <c r="F3" s="93">
        <v>44926</v>
      </c>
      <c r="G3" s="93">
        <v>45291</v>
      </c>
      <c r="H3" s="93">
        <v>45657</v>
      </c>
      <c r="I3" s="93">
        <v>46022</v>
      </c>
      <c r="J3" s="93">
        <v>46387</v>
      </c>
      <c r="L3" s="22" t="s">
        <v>99</v>
      </c>
    </row>
    <row r="4" spans="1:13" ht="14.25" customHeight="1">
      <c r="A4" s="68"/>
      <c r="B4" s="94" t="s">
        <v>100</v>
      </c>
      <c r="C4" s="95">
        <f>SUM('Balance Sheet'!C11:C12)</f>
        <v>19681</v>
      </c>
      <c r="D4" s="95">
        <f>SUM('Balance Sheet'!D11:D12)</f>
        <v>20890</v>
      </c>
      <c r="E4" s="95">
        <f>SUM('Balance Sheet'!E11:E12)</f>
        <v>24595</v>
      </c>
      <c r="F4" s="96">
        <f>E7</f>
        <v>26382</v>
      </c>
      <c r="G4" s="96">
        <f>F7</f>
        <v>28343.342884548416</v>
      </c>
      <c r="H4" s="96">
        <f>G7</f>
        <v>30450.499805590225</v>
      </c>
      <c r="I4" s="96">
        <f>H7</f>
        <v>32714.311158961362</v>
      </c>
      <c r="J4" s="96">
        <f>I7</f>
        <v>35146.4232586707</v>
      </c>
      <c r="L4" s="22" t="s">
        <v>101</v>
      </c>
    </row>
    <row r="5" spans="1:13" ht="14.25" customHeight="1">
      <c r="A5" s="68" t="s">
        <v>102</v>
      </c>
      <c r="B5" s="94" t="s">
        <v>9</v>
      </c>
      <c r="C5" s="95">
        <f>'Free Cash Flow'!C11</f>
        <v>1492</v>
      </c>
      <c r="D5" s="95">
        <f>'Free Cash Flow'!D11</f>
        <v>1645</v>
      </c>
      <c r="E5" s="95">
        <f>'Free Cash Flow'!E11</f>
        <v>1781</v>
      </c>
      <c r="F5" s="96">
        <f>F4*F11</f>
        <v>1995.9571154515827</v>
      </c>
      <c r="G5" s="96">
        <f>G4*G11</f>
        <v>2144.3445116404519</v>
      </c>
      <c r="H5" s="96">
        <f>H4*H11</f>
        <v>2303.7636174673962</v>
      </c>
      <c r="I5" s="96">
        <f>I4*I11</f>
        <v>2475.0345741348665</v>
      </c>
      <c r="J5" s="96">
        <f>J4*J11</f>
        <v>2659.0384954065948</v>
      </c>
      <c r="L5" s="22" t="s">
        <v>103</v>
      </c>
    </row>
    <row r="6" spans="1:13" ht="14.25" customHeight="1">
      <c r="A6" s="68"/>
      <c r="B6" s="94" t="s">
        <v>104</v>
      </c>
      <c r="C6" s="95">
        <f t="shared" ref="C6:E6" si="0">C7-C4+C5</f>
        <v>2701</v>
      </c>
      <c r="D6" s="95">
        <f t="shared" si="0"/>
        <v>5350</v>
      </c>
      <c r="E6" s="95">
        <f t="shared" si="0"/>
        <v>3568</v>
      </c>
      <c r="F6" s="96">
        <f>F4*F12</f>
        <v>3957.2999999999997</v>
      </c>
      <c r="G6" s="96">
        <f>G4*G12</f>
        <v>4251.501432682262</v>
      </c>
      <c r="H6" s="96">
        <f>H4*H12</f>
        <v>4567.5749708385338</v>
      </c>
      <c r="I6" s="96">
        <f>I4*I12</f>
        <v>4907.1466738442041</v>
      </c>
      <c r="J6" s="96">
        <f>J4*J12</f>
        <v>5271.9634888006049</v>
      </c>
      <c r="L6" s="24" t="s">
        <v>105</v>
      </c>
    </row>
    <row r="7" spans="1:13" ht="14.25" customHeight="1">
      <c r="A7" s="68"/>
      <c r="B7" s="97" t="s">
        <v>106</v>
      </c>
      <c r="C7" s="98">
        <f>SUM('Balance Sheet'!D11:D12)</f>
        <v>20890</v>
      </c>
      <c r="D7" s="98">
        <f>SUM('Balance Sheet'!E11:E12)</f>
        <v>24595</v>
      </c>
      <c r="E7" s="98">
        <f>SUM('Balance Sheet'!F11:F12)</f>
        <v>26382</v>
      </c>
      <c r="F7" s="99">
        <f>F4-F5+F6</f>
        <v>28343.342884548416</v>
      </c>
      <c r="G7" s="99">
        <f>G4-G5+G6</f>
        <v>30450.499805590225</v>
      </c>
      <c r="H7" s="99">
        <f>H4-H5+H6</f>
        <v>32714.311158961362</v>
      </c>
      <c r="I7" s="99">
        <f>I4-I5+I6</f>
        <v>35146.4232586707</v>
      </c>
      <c r="J7" s="99">
        <f>J4-J5+J6</f>
        <v>37759.348252064709</v>
      </c>
    </row>
    <row r="8" spans="1:13" ht="14.25" customHeight="1">
      <c r="A8" s="68"/>
      <c r="B8" s="68"/>
      <c r="C8" s="68"/>
      <c r="D8" s="68"/>
      <c r="E8" s="95"/>
      <c r="F8" s="68"/>
      <c r="G8" s="68"/>
      <c r="H8" s="68"/>
      <c r="I8" s="68"/>
      <c r="J8" s="68"/>
    </row>
    <row r="9" spans="1:13" ht="14.25" customHeight="1">
      <c r="A9" s="68"/>
      <c r="B9" s="90" t="s">
        <v>107</v>
      </c>
      <c r="C9" s="90"/>
      <c r="D9" s="90"/>
      <c r="E9" s="90"/>
      <c r="F9" s="90"/>
      <c r="G9" s="90"/>
      <c r="H9" s="90"/>
      <c r="I9" s="90"/>
      <c r="J9" s="90"/>
    </row>
    <row r="10" spans="1:13" ht="14.25" customHeight="1">
      <c r="A10" s="68"/>
      <c r="B10" s="91" t="s">
        <v>98</v>
      </c>
      <c r="C10" s="92">
        <v>43830</v>
      </c>
      <c r="D10" s="92">
        <v>44196</v>
      </c>
      <c r="E10" s="92">
        <v>44561</v>
      </c>
      <c r="F10" s="93">
        <v>44926</v>
      </c>
      <c r="G10" s="93">
        <v>45291</v>
      </c>
      <c r="H10" s="93">
        <v>45657</v>
      </c>
      <c r="I10" s="93">
        <v>46022</v>
      </c>
      <c r="J10" s="93">
        <v>46387</v>
      </c>
    </row>
    <row r="11" spans="1:13" ht="14.25" customHeight="1">
      <c r="A11" s="68"/>
      <c r="B11" s="100" t="s">
        <v>108</v>
      </c>
      <c r="C11" s="101">
        <f t="shared" ref="C11:E11" si="1">C5/C4</f>
        <v>7.5809156038819159E-2</v>
      </c>
      <c r="D11" s="101">
        <f t="shared" si="1"/>
        <v>7.8745811393011012E-2</v>
      </c>
      <c r="E11" s="101">
        <f t="shared" si="1"/>
        <v>7.2413092091888592E-2</v>
      </c>
      <c r="F11" s="101">
        <f>AVERAGE(C11:E11)</f>
        <v>7.5656019841239583E-2</v>
      </c>
      <c r="G11" s="101">
        <f>F11</f>
        <v>7.5656019841239583E-2</v>
      </c>
      <c r="H11" s="101">
        <f t="shared" ref="H11:J11" si="2">G11</f>
        <v>7.5656019841239583E-2</v>
      </c>
      <c r="I11" s="101">
        <f t="shared" si="2"/>
        <v>7.5656019841239583E-2</v>
      </c>
      <c r="J11" s="101">
        <f t="shared" si="2"/>
        <v>7.5656019841239583E-2</v>
      </c>
    </row>
    <row r="12" spans="1:13" ht="14.25" customHeight="1">
      <c r="A12" s="68"/>
      <c r="B12" s="100" t="s">
        <v>109</v>
      </c>
      <c r="C12" s="101">
        <f t="shared" ref="C12:E12" si="3">C6/C4</f>
        <v>0.13723896143488643</v>
      </c>
      <c r="D12" s="101">
        <f t="shared" si="3"/>
        <v>0.25610339875538535</v>
      </c>
      <c r="E12" s="101">
        <f t="shared" si="3"/>
        <v>0.14507013620654605</v>
      </c>
      <c r="F12" s="101">
        <v>0.15</v>
      </c>
      <c r="G12" s="101">
        <f t="shared" ref="G12:J12" si="4">F12</f>
        <v>0.15</v>
      </c>
      <c r="H12" s="101">
        <f t="shared" si="4"/>
        <v>0.15</v>
      </c>
      <c r="I12" s="101">
        <f t="shared" si="4"/>
        <v>0.15</v>
      </c>
      <c r="J12" s="101">
        <f t="shared" si="4"/>
        <v>0.15</v>
      </c>
    </row>
    <row r="13" spans="1:13" ht="14.25" customHeight="1">
      <c r="A13" s="68"/>
      <c r="B13" s="68"/>
      <c r="C13" s="102"/>
      <c r="D13" s="102"/>
      <c r="E13" s="102"/>
      <c r="F13" s="102"/>
      <c r="G13" s="102"/>
      <c r="H13" s="102"/>
      <c r="I13" s="102"/>
      <c r="J13" s="102"/>
    </row>
    <row r="14" spans="1:13" ht="14.25" customHeight="1">
      <c r="A14" s="68"/>
      <c r="B14" s="68"/>
      <c r="C14" s="102"/>
      <c r="D14" s="102"/>
      <c r="E14" s="102"/>
      <c r="F14" s="102"/>
      <c r="G14" s="102"/>
      <c r="H14" s="102"/>
      <c r="I14" s="102"/>
      <c r="J14" s="102"/>
    </row>
    <row r="15" spans="1:13" ht="14.25" customHeight="1">
      <c r="A15" s="68"/>
      <c r="B15" s="68"/>
      <c r="C15" s="102"/>
      <c r="D15" s="102"/>
      <c r="E15" s="102"/>
      <c r="F15" s="102"/>
      <c r="G15" s="102"/>
      <c r="H15" s="102"/>
      <c r="I15" s="102"/>
      <c r="J15" s="102"/>
    </row>
    <row r="16" spans="1:13" ht="14.25" customHeight="1">
      <c r="A16" s="68"/>
      <c r="B16" s="68"/>
      <c r="C16" s="68"/>
      <c r="D16" s="68"/>
      <c r="E16" s="68"/>
      <c r="F16" s="68"/>
      <c r="G16" s="68"/>
      <c r="H16" s="68"/>
      <c r="I16" s="68"/>
      <c r="J16" s="68"/>
    </row>
    <row r="17" spans="1:10" ht="14.25" customHeight="1">
      <c r="A17" s="68"/>
      <c r="B17" s="68"/>
      <c r="C17" s="68"/>
      <c r="D17" s="68"/>
      <c r="E17" s="68"/>
      <c r="F17" s="68"/>
      <c r="G17" s="68"/>
      <c r="H17" s="68"/>
      <c r="I17" s="68"/>
      <c r="J17" s="68"/>
    </row>
    <row r="18" spans="1:10" ht="14.25" customHeight="1"/>
    <row r="19" spans="1:10" ht="14.25" customHeight="1"/>
    <row r="20" spans="1:10" ht="14.25" customHeight="1"/>
    <row r="21" spans="1:10" ht="14.25" customHeight="1"/>
    <row r="22" spans="1:10" ht="14.25" customHeight="1"/>
    <row r="23" spans="1:10" ht="14.25" customHeight="1"/>
    <row r="24" spans="1:10" ht="14.25" customHeight="1"/>
    <row r="25" spans="1:10" ht="14.25" customHeight="1"/>
    <row r="26" spans="1:10" ht="14.25" customHeight="1"/>
    <row r="27" spans="1:10" ht="14.25" customHeight="1"/>
    <row r="28" spans="1:10" ht="14.25" customHeight="1"/>
    <row r="29" spans="1:10" ht="14.25" customHeight="1"/>
    <row r="30" spans="1:10" ht="14.25" customHeight="1"/>
    <row r="31" spans="1:10" ht="14.25" customHeight="1"/>
    <row r="32" spans="1:10"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L1:M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995"/>
  <sheetViews>
    <sheetView showGridLines="0" workbookViewId="0">
      <selection activeCell="L20" sqref="L20"/>
    </sheetView>
  </sheetViews>
  <sheetFormatPr defaultColWidth="14.44140625" defaultRowHeight="15" customHeight="1"/>
  <cols>
    <col min="1" max="1" width="8.88671875" customWidth="1"/>
    <col min="2" max="2" width="45.44140625" customWidth="1"/>
    <col min="3" max="10" width="10.44140625" customWidth="1"/>
    <col min="11" max="11" width="7.5546875" customWidth="1"/>
  </cols>
  <sheetData>
    <row r="1" spans="2:13" ht="14.25" customHeight="1">
      <c r="L1" s="128" t="s">
        <v>96</v>
      </c>
      <c r="M1" s="129"/>
    </row>
    <row r="2" spans="2:13" ht="14.25" customHeight="1">
      <c r="B2" s="18" t="s">
        <v>110</v>
      </c>
      <c r="C2" s="18"/>
      <c r="D2" s="18"/>
      <c r="E2" s="18"/>
      <c r="F2" s="18"/>
      <c r="G2" s="18"/>
      <c r="H2" s="18"/>
      <c r="I2" s="18"/>
      <c r="J2" s="18"/>
      <c r="L2" s="129"/>
      <c r="M2" s="129"/>
    </row>
    <row r="3" spans="2:13" ht="14.25" customHeight="1">
      <c r="B3" s="19" t="s">
        <v>98</v>
      </c>
      <c r="C3" s="20">
        <v>43830</v>
      </c>
      <c r="D3" s="20">
        <v>44196</v>
      </c>
      <c r="E3" s="20">
        <v>44561</v>
      </c>
      <c r="F3" s="21">
        <v>44926</v>
      </c>
      <c r="G3" s="21">
        <v>45291</v>
      </c>
      <c r="H3" s="21">
        <v>45657</v>
      </c>
      <c r="I3" s="21">
        <v>46022</v>
      </c>
      <c r="J3" s="21">
        <v>46387</v>
      </c>
      <c r="L3" s="24" t="s">
        <v>111</v>
      </c>
    </row>
    <row r="4" spans="2:13" ht="14.25" customHeight="1">
      <c r="B4" s="23" t="s">
        <v>112</v>
      </c>
      <c r="C4" s="28">
        <f>'Income Statement'!C5</f>
        <v>152703</v>
      </c>
      <c r="D4" s="28">
        <f>'Income Statement'!D5</f>
        <v>166761</v>
      </c>
      <c r="E4" s="28">
        <f>'Income Statement'!E5</f>
        <v>195929</v>
      </c>
      <c r="F4" s="70">
        <f>E4*(1+F23)</f>
        <v>215521.90000000002</v>
      </c>
      <c r="G4" s="70">
        <f t="shared" ref="G4:J4" si="0">F4*(1+G23)</f>
        <v>237074.09000000005</v>
      </c>
      <c r="H4" s="70">
        <f t="shared" si="0"/>
        <v>258410.75810000006</v>
      </c>
      <c r="I4" s="70">
        <f t="shared" si="0"/>
        <v>276499.51116700011</v>
      </c>
      <c r="J4" s="70">
        <f t="shared" si="0"/>
        <v>290324.48672535014</v>
      </c>
      <c r="L4" s="24" t="s">
        <v>113</v>
      </c>
    </row>
    <row r="5" spans="2:13" ht="14.25" customHeight="1">
      <c r="B5" s="29" t="s">
        <v>114</v>
      </c>
      <c r="C5" s="30">
        <f>'Income Statement'!C7</f>
        <v>132886</v>
      </c>
      <c r="D5" s="30">
        <f>'Income Statement'!D7</f>
        <v>144939</v>
      </c>
      <c r="E5" s="30">
        <f>'Income Statement'!E7</f>
        <v>170684</v>
      </c>
      <c r="F5" s="71">
        <f>F4*F25</f>
        <v>187541.37989690871</v>
      </c>
      <c r="G5" s="71">
        <f t="shared" ref="G5:J5" si="1">G4*G25</f>
        <v>206295.51788659961</v>
      </c>
      <c r="H5" s="71">
        <f t="shared" si="1"/>
        <v>224862.11449639357</v>
      </c>
      <c r="I5" s="71">
        <f t="shared" si="1"/>
        <v>240602.46251114114</v>
      </c>
      <c r="J5" s="71">
        <f t="shared" si="1"/>
        <v>252632.58563669823</v>
      </c>
      <c r="L5" s="24" t="s">
        <v>115</v>
      </c>
    </row>
    <row r="6" spans="2:13" ht="14.25" customHeight="1">
      <c r="B6" s="31" t="s">
        <v>116</v>
      </c>
      <c r="C6" s="32">
        <f>C4-C5</f>
        <v>19817</v>
      </c>
      <c r="D6" s="32">
        <f t="shared" ref="D6:J6" si="2">D4-D5</f>
        <v>21822</v>
      </c>
      <c r="E6" s="32">
        <f t="shared" si="2"/>
        <v>25245</v>
      </c>
      <c r="F6" s="72">
        <f t="shared" si="2"/>
        <v>27980.520103091316</v>
      </c>
      <c r="G6" s="72">
        <f t="shared" si="2"/>
        <v>30778.572113400442</v>
      </c>
      <c r="H6" s="72">
        <f t="shared" si="2"/>
        <v>33548.643603606499</v>
      </c>
      <c r="I6" s="72">
        <f t="shared" si="2"/>
        <v>35897.048655858962</v>
      </c>
      <c r="J6" s="72">
        <f t="shared" si="2"/>
        <v>37691.90108865191</v>
      </c>
      <c r="L6" s="24" t="s">
        <v>117</v>
      </c>
    </row>
    <row r="7" spans="2:13" ht="14.25" customHeight="1">
      <c r="B7" s="23" t="s">
        <v>118</v>
      </c>
      <c r="C7" s="28"/>
      <c r="D7" s="28"/>
      <c r="E7" s="28"/>
      <c r="F7" s="70"/>
      <c r="G7" s="70"/>
      <c r="H7" s="70"/>
      <c r="I7" s="70"/>
      <c r="J7" s="70"/>
      <c r="L7" s="24" t="s">
        <v>119</v>
      </c>
    </row>
    <row r="8" spans="2:13" ht="14.25" customHeight="1">
      <c r="B8" s="23" t="s">
        <v>120</v>
      </c>
      <c r="C8" s="28">
        <f>SUM('Income Statement'!C8,'Income Statement'!C10)</f>
        <v>13588</v>
      </c>
      <c r="D8" s="28">
        <f>SUM('Income Statement'!D8,'Income Statement'!D10)</f>
        <v>14742</v>
      </c>
      <c r="E8" s="28">
        <f>SUM('Income Statement'!E8,'Income Statement'!E10)</f>
        <v>16756</v>
      </c>
      <c r="F8" s="70">
        <f>F4*F26</f>
        <v>18887.32847958626</v>
      </c>
      <c r="G8" s="70">
        <f t="shared" ref="G8:J8" si="3">G4*G26</f>
        <v>20776.061327544889</v>
      </c>
      <c r="H8" s="70">
        <f t="shared" si="3"/>
        <v>22645.906847023929</v>
      </c>
      <c r="I8" s="70">
        <f t="shared" si="3"/>
        <v>24231.120326315606</v>
      </c>
      <c r="J8" s="70">
        <f t="shared" si="3"/>
        <v>25442.676342631388</v>
      </c>
      <c r="L8" s="24" t="s">
        <v>121</v>
      </c>
    </row>
    <row r="9" spans="2:13" ht="14.25" customHeight="1">
      <c r="B9" s="29" t="s">
        <v>122</v>
      </c>
      <c r="C9" s="30">
        <f t="shared" ref="C9:J9" si="4">SUM(C8)</f>
        <v>13588</v>
      </c>
      <c r="D9" s="30">
        <f t="shared" si="4"/>
        <v>14742</v>
      </c>
      <c r="E9" s="30">
        <f t="shared" si="4"/>
        <v>16756</v>
      </c>
      <c r="F9" s="71">
        <f t="shared" si="4"/>
        <v>18887.32847958626</v>
      </c>
      <c r="G9" s="71">
        <f t="shared" si="4"/>
        <v>20776.061327544889</v>
      </c>
      <c r="H9" s="71">
        <f t="shared" si="4"/>
        <v>22645.906847023929</v>
      </c>
      <c r="I9" s="71">
        <f t="shared" si="4"/>
        <v>24231.120326315606</v>
      </c>
      <c r="J9" s="71">
        <f t="shared" si="4"/>
        <v>25442.676342631388</v>
      </c>
      <c r="L9" s="24" t="s">
        <v>123</v>
      </c>
    </row>
    <row r="10" spans="2:13" ht="14.25" customHeight="1">
      <c r="B10" s="31" t="s">
        <v>124</v>
      </c>
      <c r="C10" s="32">
        <f t="shared" ref="C10:J10" si="5">C6-C9</f>
        <v>6229</v>
      </c>
      <c r="D10" s="32">
        <f t="shared" si="5"/>
        <v>7080</v>
      </c>
      <c r="E10" s="32">
        <f t="shared" si="5"/>
        <v>8489</v>
      </c>
      <c r="F10" s="72">
        <f t="shared" si="5"/>
        <v>9093.1916235050558</v>
      </c>
      <c r="G10" s="72">
        <f t="shared" si="5"/>
        <v>10002.510785855553</v>
      </c>
      <c r="H10" s="72">
        <f t="shared" si="5"/>
        <v>10902.73675658257</v>
      </c>
      <c r="I10" s="72">
        <f t="shared" si="5"/>
        <v>11665.928329543356</v>
      </c>
      <c r="J10" s="72">
        <f t="shared" si="5"/>
        <v>12249.224746020522</v>
      </c>
      <c r="L10" s="24" t="s">
        <v>125</v>
      </c>
    </row>
    <row r="11" spans="2:13" ht="14.25" customHeight="1">
      <c r="B11" s="29" t="s">
        <v>9</v>
      </c>
      <c r="C11" s="30">
        <f>'Income Statement'!C9</f>
        <v>1492</v>
      </c>
      <c r="D11" s="30">
        <f>'Income Statement'!D9</f>
        <v>1645</v>
      </c>
      <c r="E11" s="30">
        <f>'Income Statement'!E9</f>
        <v>1781</v>
      </c>
      <c r="F11" s="71">
        <f>VLOOKUP(B11,'Fixed Assets'!B2:J7,5,0)</f>
        <v>1995.9571154515827</v>
      </c>
      <c r="G11" s="71">
        <f>_xlfn.XLOOKUP(B11,'Fixed Assets'!B3:B7,'Fixed Assets'!G3:G7,0,0)</f>
        <v>2144.3445116404519</v>
      </c>
      <c r="H11" s="71">
        <f>'Fixed Assets'!H5</f>
        <v>2303.7636174673962</v>
      </c>
      <c r="I11" s="71">
        <f>'Fixed Assets'!I5</f>
        <v>2475.0345741348665</v>
      </c>
      <c r="J11" s="71">
        <f>'Fixed Assets'!J5</f>
        <v>2659.0384954065948</v>
      </c>
      <c r="L11" s="22" t="s">
        <v>126</v>
      </c>
    </row>
    <row r="12" spans="2:13" ht="14.25" customHeight="1">
      <c r="B12" s="31" t="s">
        <v>127</v>
      </c>
      <c r="C12" s="32">
        <f t="shared" ref="C12:J12" si="6">C10-C11</f>
        <v>4737</v>
      </c>
      <c r="D12" s="32">
        <f t="shared" si="6"/>
        <v>5435</v>
      </c>
      <c r="E12" s="32">
        <f t="shared" si="6"/>
        <v>6708</v>
      </c>
      <c r="F12" s="72">
        <f t="shared" si="6"/>
        <v>7097.2345080534733</v>
      </c>
      <c r="G12" s="72">
        <f t="shared" si="6"/>
        <v>7858.1662742151011</v>
      </c>
      <c r="H12" s="72">
        <f t="shared" si="6"/>
        <v>8598.9731391151727</v>
      </c>
      <c r="I12" s="72">
        <f t="shared" si="6"/>
        <v>9190.8937554084896</v>
      </c>
      <c r="J12" s="72">
        <f t="shared" si="6"/>
        <v>9590.1862506139259</v>
      </c>
      <c r="L12" s="24" t="s">
        <v>128</v>
      </c>
    </row>
    <row r="13" spans="2:13" ht="14.25" customHeight="1">
      <c r="B13" s="29" t="s">
        <v>129</v>
      </c>
      <c r="C13" s="30">
        <f>'Income Statement'!C16</f>
        <v>1061</v>
      </c>
      <c r="D13" s="30">
        <f>'Income Statement'!D16</f>
        <v>1308</v>
      </c>
      <c r="E13" s="30">
        <f>'Income Statement'!E16</f>
        <v>1601</v>
      </c>
      <c r="F13" s="71">
        <f>F12*F27</f>
        <v>1490.4192466912293</v>
      </c>
      <c r="G13" s="71">
        <f t="shared" ref="G13:J13" si="7">G12*G27</f>
        <v>1650.2149175851712</v>
      </c>
      <c r="H13" s="71">
        <f t="shared" si="7"/>
        <v>1805.7843592141862</v>
      </c>
      <c r="I13" s="71">
        <f t="shared" si="7"/>
        <v>1930.0876886357828</v>
      </c>
      <c r="J13" s="71">
        <f t="shared" si="7"/>
        <v>2013.9391126289245</v>
      </c>
      <c r="L13" s="24" t="s">
        <v>130</v>
      </c>
    </row>
    <row r="14" spans="2:13" ht="14.25" customHeight="1">
      <c r="B14" s="31" t="s">
        <v>131</v>
      </c>
      <c r="C14" s="32">
        <f t="shared" ref="C14:J14" si="8">C12-C13</f>
        <v>3676</v>
      </c>
      <c r="D14" s="32">
        <f t="shared" si="8"/>
        <v>4127</v>
      </c>
      <c r="E14" s="32">
        <f t="shared" si="8"/>
        <v>5107</v>
      </c>
      <c r="F14" s="72">
        <f t="shared" si="8"/>
        <v>5606.8152613622442</v>
      </c>
      <c r="G14" s="72">
        <f t="shared" si="8"/>
        <v>6207.9513566299302</v>
      </c>
      <c r="H14" s="72">
        <f t="shared" si="8"/>
        <v>6793.1887799009864</v>
      </c>
      <c r="I14" s="72">
        <f t="shared" si="8"/>
        <v>7260.8060667727068</v>
      </c>
      <c r="J14" s="72">
        <f t="shared" si="8"/>
        <v>7576.2471379850012</v>
      </c>
      <c r="L14" s="24" t="s">
        <v>132</v>
      </c>
    </row>
    <row r="15" spans="2:13" ht="14.25" customHeight="1">
      <c r="B15" s="23" t="s">
        <v>133</v>
      </c>
      <c r="C15" s="28">
        <f t="shared" ref="C15:J15" si="9">C11</f>
        <v>1492</v>
      </c>
      <c r="D15" s="28">
        <f t="shared" si="9"/>
        <v>1645</v>
      </c>
      <c r="E15" s="28">
        <f t="shared" si="9"/>
        <v>1781</v>
      </c>
      <c r="F15" s="70">
        <f t="shared" si="9"/>
        <v>1995.9571154515827</v>
      </c>
      <c r="G15" s="70">
        <f t="shared" si="9"/>
        <v>2144.3445116404519</v>
      </c>
      <c r="H15" s="70">
        <f t="shared" si="9"/>
        <v>2303.7636174673962</v>
      </c>
      <c r="I15" s="70">
        <f t="shared" si="9"/>
        <v>2475.0345741348665</v>
      </c>
      <c r="J15" s="70">
        <f t="shared" si="9"/>
        <v>2659.0384954065948</v>
      </c>
      <c r="L15" s="24" t="s">
        <v>134</v>
      </c>
    </row>
    <row r="16" spans="2:13" ht="14.25" customHeight="1">
      <c r="B16" s="23" t="s">
        <v>135</v>
      </c>
      <c r="C16" s="28">
        <f>'Fixed Assets'!C6</f>
        <v>2701</v>
      </c>
      <c r="D16" s="28">
        <f>'Fixed Assets'!D6</f>
        <v>5350</v>
      </c>
      <c r="E16" s="28">
        <f>'Fixed Assets'!E6</f>
        <v>3568</v>
      </c>
      <c r="F16" s="70">
        <f>'Fixed Assets'!F6</f>
        <v>3957.2999999999997</v>
      </c>
      <c r="G16" s="70">
        <f>'Fixed Assets'!G6</f>
        <v>4251.501432682262</v>
      </c>
      <c r="H16" s="70">
        <f>'Fixed Assets'!H6</f>
        <v>4567.5749708385338</v>
      </c>
      <c r="I16" s="70">
        <f>'Fixed Assets'!I6</f>
        <v>4907.1466738442041</v>
      </c>
      <c r="J16" s="70">
        <f>'Fixed Assets'!J6</f>
        <v>5271.9634888006049</v>
      </c>
      <c r="L16" s="24" t="s">
        <v>136</v>
      </c>
    </row>
    <row r="17" spans="2:13" ht="14.25" customHeight="1">
      <c r="B17" s="23" t="s">
        <v>137</v>
      </c>
      <c r="C17" s="28">
        <f>C18-(-6806)</f>
        <v>-691</v>
      </c>
      <c r="D17" s="28">
        <f t="shared" ref="D17:E17" si="10">D18-C18</f>
        <v>-2437</v>
      </c>
      <c r="E17" s="28">
        <f t="shared" si="10"/>
        <v>-1378</v>
      </c>
      <c r="F17" s="70">
        <f t="shared" ref="F17" si="11">F18-E18</f>
        <v>-244</v>
      </c>
      <c r="G17" s="70">
        <f>G18-F18</f>
        <v>-1156</v>
      </c>
      <c r="H17" s="70">
        <f t="shared" ref="H17" si="12">H18-G18</f>
        <v>-1144</v>
      </c>
      <c r="I17" s="70">
        <f t="shared" ref="I17" si="13">I18-H18</f>
        <v>-970</v>
      </c>
      <c r="J17" s="70">
        <f t="shared" ref="J17" si="14">J18-I18</f>
        <v>-741</v>
      </c>
    </row>
    <row r="18" spans="2:13" ht="14.25" customHeight="1">
      <c r="B18" s="33" t="s">
        <v>138</v>
      </c>
      <c r="C18" s="28">
        <f t="shared" ref="C18:D18" si="15">C29-C30</f>
        <v>-7497</v>
      </c>
      <c r="D18" s="28">
        <f t="shared" si="15"/>
        <v>-9934</v>
      </c>
      <c r="E18" s="28">
        <f>E29-E30</f>
        <v>-11312</v>
      </c>
      <c r="F18" s="70">
        <f t="shared" ref="F18:J18" si="16">F29-F30</f>
        <v>-11556</v>
      </c>
      <c r="G18" s="70">
        <f t="shared" si="16"/>
        <v>-12712</v>
      </c>
      <c r="H18" s="70">
        <f t="shared" si="16"/>
        <v>-13856</v>
      </c>
      <c r="I18" s="70">
        <f t="shared" si="16"/>
        <v>-14826</v>
      </c>
      <c r="J18" s="70">
        <f t="shared" si="16"/>
        <v>-15567</v>
      </c>
    </row>
    <row r="19" spans="2:13" ht="14.25" customHeight="1">
      <c r="B19" s="73" t="s">
        <v>139</v>
      </c>
      <c r="C19" s="74">
        <f t="shared" ref="C19:J19" si="17">C14+C15-C16-C17</f>
        <v>3158</v>
      </c>
      <c r="D19" s="74">
        <f t="shared" si="17"/>
        <v>2859</v>
      </c>
      <c r="E19" s="74">
        <f t="shared" si="17"/>
        <v>4698</v>
      </c>
      <c r="F19" s="74">
        <f t="shared" si="17"/>
        <v>3889.4723768138269</v>
      </c>
      <c r="G19" s="74">
        <f t="shared" si="17"/>
        <v>5256.7944355881209</v>
      </c>
      <c r="H19" s="74">
        <f t="shared" si="17"/>
        <v>5673.3774265298489</v>
      </c>
      <c r="I19" s="74">
        <f t="shared" si="17"/>
        <v>5798.6939670633683</v>
      </c>
      <c r="J19" s="74">
        <f t="shared" si="17"/>
        <v>5704.3221445909903</v>
      </c>
    </row>
    <row r="20" spans="2:13" ht="14.25" customHeight="1">
      <c r="M20" s="43"/>
    </row>
    <row r="21" spans="2:13" ht="14.25" customHeight="1">
      <c r="B21" s="18" t="s">
        <v>107</v>
      </c>
      <c r="C21" s="18"/>
      <c r="D21" s="18"/>
      <c r="E21" s="18"/>
      <c r="F21" s="18"/>
      <c r="G21" s="18"/>
      <c r="H21" s="18"/>
      <c r="I21" s="18"/>
      <c r="J21" s="18"/>
    </row>
    <row r="22" spans="2:13" ht="14.25" customHeight="1">
      <c r="B22" s="19" t="str">
        <f t="shared" ref="B22:J22" si="18">B3</f>
        <v>Fiscal Year</v>
      </c>
      <c r="C22" s="20">
        <f t="shared" si="18"/>
        <v>43830</v>
      </c>
      <c r="D22" s="20">
        <f t="shared" si="18"/>
        <v>44196</v>
      </c>
      <c r="E22" s="20">
        <f t="shared" si="18"/>
        <v>44561</v>
      </c>
      <c r="F22" s="21">
        <f t="shared" si="18"/>
        <v>44926</v>
      </c>
      <c r="G22" s="21">
        <f t="shared" si="18"/>
        <v>45291</v>
      </c>
      <c r="H22" s="21">
        <f t="shared" si="18"/>
        <v>45657</v>
      </c>
      <c r="I22" s="21">
        <f t="shared" si="18"/>
        <v>46022</v>
      </c>
      <c r="J22" s="21">
        <f t="shared" si="18"/>
        <v>46387</v>
      </c>
    </row>
    <row r="23" spans="2:13" ht="14.25" customHeight="1">
      <c r="B23" s="26" t="s">
        <v>140</v>
      </c>
      <c r="C23" s="26"/>
      <c r="D23" s="27">
        <f t="shared" ref="D23:E23" si="19">D4/C4-1</f>
        <v>9.2061059704131587E-2</v>
      </c>
      <c r="E23" s="27">
        <f t="shared" si="19"/>
        <v>0.17490900150514799</v>
      </c>
      <c r="F23" s="27">
        <v>0.1</v>
      </c>
      <c r="G23" s="27">
        <v>0.1</v>
      </c>
      <c r="H23" s="27">
        <v>0.09</v>
      </c>
      <c r="I23" s="27">
        <v>7.0000000000000007E-2</v>
      </c>
      <c r="J23" s="27">
        <v>0.05</v>
      </c>
    </row>
    <row r="24" spans="2:13" ht="14.25" customHeight="1">
      <c r="B24" s="26"/>
      <c r="C24" s="26"/>
      <c r="D24" s="26"/>
      <c r="E24" s="26"/>
      <c r="F24" s="26"/>
      <c r="G24" s="26"/>
      <c r="H24" s="26"/>
      <c r="I24" s="26"/>
      <c r="J24" s="26"/>
    </row>
    <row r="25" spans="2:13" ht="14.25" customHeight="1">
      <c r="B25" s="26" t="s">
        <v>141</v>
      </c>
      <c r="C25" s="27">
        <f t="shared" ref="C25:E25" si="20">C5/C4</f>
        <v>0.87022520841109863</v>
      </c>
      <c r="D25" s="27">
        <f t="shared" si="20"/>
        <v>0.86914206559087559</v>
      </c>
      <c r="E25" s="27">
        <f t="shared" si="20"/>
        <v>0.87115230517177145</v>
      </c>
      <c r="F25" s="27">
        <f t="shared" ref="F25:F26" si="21">AVERAGE(C25:E25)</f>
        <v>0.87017319305791518</v>
      </c>
      <c r="G25" s="27">
        <f t="shared" ref="G25:J25" si="22">F25</f>
        <v>0.87017319305791518</v>
      </c>
      <c r="H25" s="27">
        <f t="shared" si="22"/>
        <v>0.87017319305791518</v>
      </c>
      <c r="I25" s="27">
        <f t="shared" si="22"/>
        <v>0.87017319305791518</v>
      </c>
      <c r="J25" s="27">
        <f t="shared" si="22"/>
        <v>0.87017319305791518</v>
      </c>
    </row>
    <row r="26" spans="2:13" ht="14.25" customHeight="1">
      <c r="B26" s="26" t="s">
        <v>142</v>
      </c>
      <c r="C26" s="27">
        <f t="shared" ref="C26:E26" si="23">C8/C4</f>
        <v>8.8983189590250353E-2</v>
      </c>
      <c r="D26" s="27">
        <f t="shared" si="23"/>
        <v>8.8401964488099741E-2</v>
      </c>
      <c r="E26" s="27">
        <f t="shared" si="23"/>
        <v>8.5520775382919328E-2</v>
      </c>
      <c r="F26" s="27">
        <f t="shared" si="21"/>
        <v>8.7635309820423155E-2</v>
      </c>
      <c r="G26" s="27">
        <f t="shared" ref="G26:J26" si="24">F26</f>
        <v>8.7635309820423155E-2</v>
      </c>
      <c r="H26" s="27">
        <f t="shared" si="24"/>
        <v>8.7635309820423155E-2</v>
      </c>
      <c r="I26" s="27">
        <f t="shared" si="24"/>
        <v>8.7635309820423155E-2</v>
      </c>
      <c r="J26" s="27">
        <f t="shared" si="24"/>
        <v>8.7635309820423155E-2</v>
      </c>
    </row>
    <row r="27" spans="2:13" ht="14.25" customHeight="1">
      <c r="B27" s="26" t="s">
        <v>143</v>
      </c>
      <c r="C27" s="27">
        <f t="shared" ref="C27:E27" si="25">C13/C12</f>
        <v>0.22398142284146083</v>
      </c>
      <c r="D27" s="27">
        <f t="shared" si="25"/>
        <v>0.24066237350505978</v>
      </c>
      <c r="E27" s="27">
        <f t="shared" si="25"/>
        <v>0.23867024448419796</v>
      </c>
      <c r="F27" s="27">
        <v>0.21</v>
      </c>
      <c r="G27" s="27">
        <v>0.21</v>
      </c>
      <c r="H27" s="27">
        <v>0.21</v>
      </c>
      <c r="I27" s="27">
        <v>0.21</v>
      </c>
      <c r="J27" s="27">
        <v>0.21</v>
      </c>
    </row>
    <row r="28" spans="2:13" ht="14.25" customHeight="1"/>
    <row r="29" spans="2:13" ht="14.25" customHeight="1">
      <c r="B29" s="33" t="s">
        <v>144</v>
      </c>
      <c r="C29" s="14">
        <v>14041</v>
      </c>
      <c r="D29" s="14">
        <v>14815</v>
      </c>
      <c r="E29" s="14">
        <v>17330</v>
      </c>
      <c r="F29" s="28">
        <v>19467</v>
      </c>
      <c r="G29" s="28">
        <v>21414</v>
      </c>
      <c r="H29" s="28">
        <v>23341</v>
      </c>
      <c r="I29" s="28">
        <v>24975</v>
      </c>
      <c r="J29" s="28">
        <v>26224</v>
      </c>
    </row>
    <row r="30" spans="2:13" ht="14.25" customHeight="1">
      <c r="B30" s="33" t="s">
        <v>145</v>
      </c>
      <c r="C30" s="14">
        <v>21538</v>
      </c>
      <c r="D30" s="14">
        <v>24749</v>
      </c>
      <c r="E30" s="14">
        <v>28642</v>
      </c>
      <c r="F30" s="28">
        <v>31023</v>
      </c>
      <c r="G30" s="28">
        <v>34126</v>
      </c>
      <c r="H30" s="28">
        <v>37197</v>
      </c>
      <c r="I30" s="28">
        <v>39801</v>
      </c>
      <c r="J30" s="28">
        <v>41791</v>
      </c>
    </row>
    <row r="31" spans="2:13" ht="14.25" customHeight="1"/>
    <row r="32" spans="2: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
    <mergeCell ref="L1:M2"/>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G995"/>
  <sheetViews>
    <sheetView showGridLines="0" workbookViewId="0">
      <selection activeCell="E18" sqref="E18"/>
    </sheetView>
  </sheetViews>
  <sheetFormatPr defaultColWidth="14.44140625" defaultRowHeight="15" customHeight="1"/>
  <cols>
    <col min="1" max="1" width="8.88671875" customWidth="1"/>
    <col min="2" max="2" width="37.109375" customWidth="1"/>
    <col min="3" max="3" width="13.33203125" customWidth="1"/>
    <col min="4" max="5" width="8.88671875" customWidth="1"/>
  </cols>
  <sheetData>
    <row r="1" spans="2:7" ht="14.25" customHeight="1">
      <c r="C1" s="34"/>
      <c r="F1" s="128" t="s">
        <v>96</v>
      </c>
      <c r="G1" s="129"/>
    </row>
    <row r="2" spans="2:7" ht="14.25" customHeight="1">
      <c r="B2" s="130" t="s">
        <v>146</v>
      </c>
      <c r="C2" s="131"/>
      <c r="F2" s="129"/>
      <c r="G2" s="129"/>
    </row>
    <row r="3" spans="2:7" ht="18" customHeight="1">
      <c r="B3" s="35" t="s">
        <v>147</v>
      </c>
      <c r="C3" s="36">
        <v>214560</v>
      </c>
      <c r="F3" s="37" t="s">
        <v>148</v>
      </c>
    </row>
    <row r="4" spans="2:7" ht="19.5" customHeight="1">
      <c r="B4" s="35" t="s">
        <v>149</v>
      </c>
      <c r="C4" s="36">
        <v>7491</v>
      </c>
      <c r="F4" s="37" t="s">
        <v>150</v>
      </c>
    </row>
    <row r="5" spans="2:7" ht="13.5" customHeight="1">
      <c r="B5" s="35" t="s">
        <v>151</v>
      </c>
      <c r="C5" s="38">
        <v>0.21</v>
      </c>
    </row>
    <row r="6" spans="2:7" ht="14.25" customHeight="1">
      <c r="B6" s="35" t="s">
        <v>152</v>
      </c>
      <c r="C6" s="38">
        <v>2.3E-2</v>
      </c>
    </row>
    <row r="7" spans="2:7" ht="14.25" customHeight="1">
      <c r="B7" s="35" t="s">
        <v>153</v>
      </c>
      <c r="C7" s="38">
        <v>6.4000000000000001E-2</v>
      </c>
    </row>
    <row r="8" spans="2:7" ht="14.25" customHeight="1">
      <c r="B8" s="35" t="s">
        <v>154</v>
      </c>
      <c r="C8" s="36">
        <v>222051</v>
      </c>
    </row>
    <row r="9" spans="2:7" ht="14.25" customHeight="1">
      <c r="B9" s="35"/>
      <c r="C9" s="39"/>
    </row>
    <row r="10" spans="2:7" ht="14.25" customHeight="1">
      <c r="B10" s="35" t="s">
        <v>155</v>
      </c>
      <c r="C10" s="75">
        <f>C6*(1-C5)</f>
        <v>1.8170000000000002E-2</v>
      </c>
    </row>
    <row r="11" spans="2:7" ht="14.25" customHeight="1">
      <c r="B11" s="35" t="s">
        <v>156</v>
      </c>
      <c r="C11" s="76">
        <f>C3/C8</f>
        <v>0.96626450680249132</v>
      </c>
    </row>
    <row r="12" spans="2:7" ht="14.25" customHeight="1">
      <c r="B12" s="35" t="s">
        <v>157</v>
      </c>
      <c r="C12" s="76">
        <f>C4/C8</f>
        <v>3.3735493197508681E-2</v>
      </c>
    </row>
    <row r="13" spans="2:7" ht="14.25" customHeight="1">
      <c r="B13" s="87" t="s">
        <v>158</v>
      </c>
      <c r="C13" s="88">
        <f>(C11*C7)+(C12*C10)</f>
        <v>6.2453902346758176E-2</v>
      </c>
    </row>
    <row r="14" spans="2:7" ht="14.25" customHeight="1">
      <c r="C14" s="34"/>
    </row>
    <row r="15" spans="2:7" ht="14.25" customHeight="1">
      <c r="C15" s="34"/>
    </row>
    <row r="16" spans="2:7" ht="14.4">
      <c r="C16" s="34"/>
    </row>
    <row r="17" spans="3:5" ht="14.4">
      <c r="C17" s="34"/>
      <c r="E17" s="40"/>
    </row>
    <row r="18" spans="3:5" ht="14.4">
      <c r="C18" s="34"/>
    </row>
    <row r="19" spans="3:5" ht="14.25" customHeight="1">
      <c r="C19" s="34"/>
    </row>
    <row r="20" spans="3:5" ht="14.25" customHeight="1">
      <c r="C20" s="34"/>
    </row>
    <row r="21" spans="3:5" ht="14.25" customHeight="1">
      <c r="C21" s="34"/>
    </row>
    <row r="22" spans="3:5" ht="14.25" customHeight="1">
      <c r="C22" s="34"/>
    </row>
    <row r="23" spans="3:5" ht="14.25" customHeight="1">
      <c r="C23" s="34"/>
    </row>
    <row r="24" spans="3:5" ht="14.25" customHeight="1">
      <c r="C24" s="34"/>
    </row>
    <row r="25" spans="3:5" ht="14.25" customHeight="1">
      <c r="C25" s="34"/>
    </row>
    <row r="26" spans="3:5" ht="14.25" customHeight="1">
      <c r="C26" s="34"/>
    </row>
    <row r="27" spans="3:5" ht="14.25" customHeight="1">
      <c r="C27" s="34"/>
    </row>
    <row r="28" spans="3:5" ht="14.25" customHeight="1">
      <c r="C28" s="34"/>
    </row>
    <row r="29" spans="3:5" ht="14.25" customHeight="1">
      <c r="C29" s="34"/>
    </row>
    <row r="30" spans="3:5" ht="14.25" customHeight="1">
      <c r="C30" s="34"/>
    </row>
    <row r="31" spans="3:5" ht="14.25" customHeight="1">
      <c r="C31" s="34"/>
    </row>
    <row r="32" spans="3:5" ht="14.25" customHeight="1">
      <c r="C32" s="34"/>
    </row>
    <row r="33" spans="3:3" ht="14.25" customHeight="1">
      <c r="C33" s="34"/>
    </row>
    <row r="34" spans="3:3" ht="14.25" customHeight="1">
      <c r="C34" s="34"/>
    </row>
    <row r="35" spans="3:3" ht="14.25" customHeight="1">
      <c r="C35" s="34"/>
    </row>
    <row r="36" spans="3:3" ht="14.25" customHeight="1">
      <c r="C36" s="34"/>
    </row>
    <row r="37" spans="3:3" ht="14.25" customHeight="1">
      <c r="C37" s="34"/>
    </row>
    <row r="38" spans="3:3" ht="14.25" customHeight="1">
      <c r="C38" s="34"/>
    </row>
    <row r="39" spans="3:3" ht="14.25" customHeight="1">
      <c r="C39" s="34"/>
    </row>
    <row r="40" spans="3:3" ht="14.25" customHeight="1">
      <c r="C40" s="34"/>
    </row>
    <row r="41" spans="3:3" ht="14.25" customHeight="1">
      <c r="C41" s="34"/>
    </row>
    <row r="42" spans="3:3" ht="14.25" customHeight="1">
      <c r="C42" s="34"/>
    </row>
    <row r="43" spans="3:3" ht="14.25" customHeight="1">
      <c r="C43" s="34"/>
    </row>
    <row r="44" spans="3:3" ht="14.25" customHeight="1">
      <c r="C44" s="34"/>
    </row>
    <row r="45" spans="3:3" ht="14.25" customHeight="1">
      <c r="C45" s="34"/>
    </row>
    <row r="46" spans="3:3" ht="14.25" customHeight="1">
      <c r="C46" s="34"/>
    </row>
    <row r="47" spans="3:3" ht="14.25" customHeight="1">
      <c r="C47" s="34"/>
    </row>
    <row r="48" spans="3:3" ht="14.25" customHeight="1">
      <c r="C48" s="34"/>
    </row>
    <row r="49" spans="3:3" ht="14.25" customHeight="1">
      <c r="C49" s="34"/>
    </row>
    <row r="50" spans="3:3" ht="14.25" customHeight="1">
      <c r="C50" s="34"/>
    </row>
    <row r="51" spans="3:3" ht="14.25" customHeight="1">
      <c r="C51" s="34"/>
    </row>
    <row r="52" spans="3:3" ht="14.25" customHeight="1">
      <c r="C52" s="34"/>
    </row>
    <row r="53" spans="3:3" ht="14.25" customHeight="1">
      <c r="C53" s="34"/>
    </row>
    <row r="54" spans="3:3" ht="14.25" customHeight="1">
      <c r="C54" s="34"/>
    </row>
    <row r="55" spans="3:3" ht="14.25" customHeight="1">
      <c r="C55" s="34"/>
    </row>
    <row r="56" spans="3:3" ht="14.25" customHeight="1">
      <c r="C56" s="34"/>
    </row>
    <row r="57" spans="3:3" ht="14.25" customHeight="1">
      <c r="C57" s="34"/>
    </row>
    <row r="58" spans="3:3" ht="14.25" customHeight="1">
      <c r="C58" s="34"/>
    </row>
    <row r="59" spans="3:3" ht="14.25" customHeight="1">
      <c r="C59" s="34"/>
    </row>
    <row r="60" spans="3:3" ht="14.25" customHeight="1">
      <c r="C60" s="34"/>
    </row>
    <row r="61" spans="3:3" ht="14.25" customHeight="1">
      <c r="C61" s="34"/>
    </row>
    <row r="62" spans="3:3" ht="14.25" customHeight="1">
      <c r="C62" s="34"/>
    </row>
    <row r="63" spans="3:3" ht="14.25" customHeight="1">
      <c r="C63" s="34"/>
    </row>
    <row r="64" spans="3:3" ht="14.25" customHeight="1">
      <c r="C64" s="34"/>
    </row>
    <row r="65" spans="3:3" ht="14.25" customHeight="1">
      <c r="C65" s="34"/>
    </row>
    <row r="66" spans="3:3" ht="14.25" customHeight="1">
      <c r="C66" s="34"/>
    </row>
    <row r="67" spans="3:3" ht="14.25" customHeight="1">
      <c r="C67" s="34"/>
    </row>
    <row r="68" spans="3:3" ht="14.25" customHeight="1">
      <c r="C68" s="34"/>
    </row>
    <row r="69" spans="3:3" ht="14.25" customHeight="1">
      <c r="C69" s="34"/>
    </row>
    <row r="70" spans="3:3" ht="14.25" customHeight="1">
      <c r="C70" s="34"/>
    </row>
    <row r="71" spans="3:3" ht="14.25" customHeight="1">
      <c r="C71" s="34"/>
    </row>
    <row r="72" spans="3:3" ht="14.25" customHeight="1">
      <c r="C72" s="34"/>
    </row>
    <row r="73" spans="3:3" ht="14.25" customHeight="1">
      <c r="C73" s="34"/>
    </row>
    <row r="74" spans="3:3" ht="14.25" customHeight="1">
      <c r="C74" s="34"/>
    </row>
    <row r="75" spans="3:3" ht="14.25" customHeight="1">
      <c r="C75" s="34"/>
    </row>
    <row r="76" spans="3:3" ht="14.25" customHeight="1">
      <c r="C76" s="34"/>
    </row>
    <row r="77" spans="3:3" ht="14.25" customHeight="1">
      <c r="C77" s="34"/>
    </row>
    <row r="78" spans="3:3" ht="14.25" customHeight="1">
      <c r="C78" s="34"/>
    </row>
    <row r="79" spans="3:3" ht="14.25" customHeight="1">
      <c r="C79" s="34"/>
    </row>
    <row r="80" spans="3:3" ht="14.25" customHeight="1">
      <c r="C80" s="34"/>
    </row>
    <row r="81" spans="3:3" ht="14.25" customHeight="1">
      <c r="C81" s="34"/>
    </row>
    <row r="82" spans="3:3" ht="14.25" customHeight="1">
      <c r="C82" s="34"/>
    </row>
    <row r="83" spans="3:3" ht="14.25" customHeight="1">
      <c r="C83" s="34"/>
    </row>
    <row r="84" spans="3:3" ht="14.25" customHeight="1">
      <c r="C84" s="34"/>
    </row>
    <row r="85" spans="3:3" ht="14.25" customHeight="1">
      <c r="C85" s="34"/>
    </row>
    <row r="86" spans="3:3" ht="14.25" customHeight="1">
      <c r="C86" s="34"/>
    </row>
    <row r="87" spans="3:3" ht="14.25" customHeight="1">
      <c r="C87" s="34"/>
    </row>
    <row r="88" spans="3:3" ht="14.25" customHeight="1">
      <c r="C88" s="34"/>
    </row>
    <row r="89" spans="3:3" ht="14.25" customHeight="1">
      <c r="C89" s="34"/>
    </row>
    <row r="90" spans="3:3" ht="14.25" customHeight="1">
      <c r="C90" s="34"/>
    </row>
    <row r="91" spans="3:3" ht="14.25" customHeight="1">
      <c r="C91" s="34"/>
    </row>
    <row r="92" spans="3:3" ht="14.25" customHeight="1">
      <c r="C92" s="34"/>
    </row>
    <row r="93" spans="3:3" ht="14.25" customHeight="1">
      <c r="C93" s="34"/>
    </row>
    <row r="94" spans="3:3" ht="14.25" customHeight="1">
      <c r="C94" s="34"/>
    </row>
    <row r="95" spans="3:3" ht="14.25" customHeight="1">
      <c r="C95" s="34"/>
    </row>
    <row r="96" spans="3:3" ht="14.25" customHeight="1">
      <c r="C96" s="34"/>
    </row>
    <row r="97" spans="3:3" ht="14.25" customHeight="1">
      <c r="C97" s="34"/>
    </row>
    <row r="98" spans="3:3" ht="14.25" customHeight="1">
      <c r="C98" s="34"/>
    </row>
    <row r="99" spans="3:3" ht="14.25" customHeight="1">
      <c r="C99" s="34"/>
    </row>
    <row r="100" spans="3:3" ht="14.25" customHeight="1">
      <c r="C100" s="34"/>
    </row>
    <row r="101" spans="3:3" ht="14.25" customHeight="1">
      <c r="C101" s="34"/>
    </row>
    <row r="102" spans="3:3" ht="14.25" customHeight="1">
      <c r="C102" s="34"/>
    </row>
    <row r="103" spans="3:3" ht="14.25" customHeight="1">
      <c r="C103" s="34"/>
    </row>
    <row r="104" spans="3:3" ht="14.25" customHeight="1">
      <c r="C104" s="34"/>
    </row>
    <row r="105" spans="3:3" ht="14.25" customHeight="1">
      <c r="C105" s="34"/>
    </row>
    <row r="106" spans="3:3" ht="14.25" customHeight="1">
      <c r="C106" s="34"/>
    </row>
    <row r="107" spans="3:3" ht="14.25" customHeight="1">
      <c r="C107" s="34"/>
    </row>
    <row r="108" spans="3:3" ht="14.25" customHeight="1">
      <c r="C108" s="34"/>
    </row>
    <row r="109" spans="3:3" ht="14.25" customHeight="1">
      <c r="C109" s="34"/>
    </row>
    <row r="110" spans="3:3" ht="14.25" customHeight="1">
      <c r="C110" s="34"/>
    </row>
    <row r="111" spans="3:3" ht="14.25" customHeight="1">
      <c r="C111" s="34"/>
    </row>
    <row r="112" spans="3:3" ht="14.25" customHeight="1">
      <c r="C112" s="34"/>
    </row>
    <row r="113" spans="3:3" ht="14.25" customHeight="1">
      <c r="C113" s="34"/>
    </row>
    <row r="114" spans="3:3" ht="14.25" customHeight="1">
      <c r="C114" s="34"/>
    </row>
    <row r="115" spans="3:3" ht="14.25" customHeight="1">
      <c r="C115" s="34"/>
    </row>
    <row r="116" spans="3:3" ht="14.25" customHeight="1">
      <c r="C116" s="34"/>
    </row>
    <row r="117" spans="3:3" ht="14.25" customHeight="1">
      <c r="C117" s="34"/>
    </row>
    <row r="118" spans="3:3" ht="14.25" customHeight="1">
      <c r="C118" s="34"/>
    </row>
    <row r="119" spans="3:3" ht="14.25" customHeight="1">
      <c r="C119" s="34"/>
    </row>
    <row r="120" spans="3:3" ht="14.25" customHeight="1">
      <c r="C120" s="34"/>
    </row>
    <row r="121" spans="3:3" ht="14.25" customHeight="1">
      <c r="C121" s="34"/>
    </row>
    <row r="122" spans="3:3" ht="14.25" customHeight="1">
      <c r="C122" s="34"/>
    </row>
    <row r="123" spans="3:3" ht="14.25" customHeight="1">
      <c r="C123" s="34"/>
    </row>
    <row r="124" spans="3:3" ht="14.25" customHeight="1">
      <c r="C124" s="34"/>
    </row>
    <row r="125" spans="3:3" ht="14.25" customHeight="1">
      <c r="C125" s="34"/>
    </row>
    <row r="126" spans="3:3" ht="14.25" customHeight="1">
      <c r="C126" s="34"/>
    </row>
    <row r="127" spans="3:3" ht="14.25" customHeight="1">
      <c r="C127" s="34"/>
    </row>
    <row r="128" spans="3:3" ht="14.25" customHeight="1">
      <c r="C128" s="34"/>
    </row>
    <row r="129" spans="3:3" ht="14.25" customHeight="1">
      <c r="C129" s="34"/>
    </row>
    <row r="130" spans="3:3" ht="14.25" customHeight="1">
      <c r="C130" s="34"/>
    </row>
    <row r="131" spans="3:3" ht="14.25" customHeight="1">
      <c r="C131" s="34"/>
    </row>
    <row r="132" spans="3:3" ht="14.25" customHeight="1">
      <c r="C132" s="34"/>
    </row>
    <row r="133" spans="3:3" ht="14.25" customHeight="1">
      <c r="C133" s="34"/>
    </row>
    <row r="134" spans="3:3" ht="14.25" customHeight="1">
      <c r="C134" s="34"/>
    </row>
    <row r="135" spans="3:3" ht="14.25" customHeight="1">
      <c r="C135" s="34"/>
    </row>
    <row r="136" spans="3:3" ht="14.25" customHeight="1">
      <c r="C136" s="34"/>
    </row>
    <row r="137" spans="3:3" ht="14.25" customHeight="1">
      <c r="C137" s="34"/>
    </row>
    <row r="138" spans="3:3" ht="14.25" customHeight="1">
      <c r="C138" s="34"/>
    </row>
    <row r="139" spans="3:3" ht="14.25" customHeight="1">
      <c r="C139" s="34"/>
    </row>
    <row r="140" spans="3:3" ht="14.25" customHeight="1">
      <c r="C140" s="34"/>
    </row>
    <row r="141" spans="3:3" ht="14.25" customHeight="1">
      <c r="C141" s="34"/>
    </row>
    <row r="142" spans="3:3" ht="14.25" customHeight="1">
      <c r="C142" s="34"/>
    </row>
    <row r="143" spans="3:3" ht="14.25" customHeight="1">
      <c r="C143" s="34"/>
    </row>
    <row r="144" spans="3:3" ht="14.25" customHeight="1">
      <c r="C144" s="34"/>
    </row>
    <row r="145" spans="3:3" ht="14.25" customHeight="1">
      <c r="C145" s="34"/>
    </row>
    <row r="146" spans="3:3" ht="14.25" customHeight="1">
      <c r="C146" s="34"/>
    </row>
    <row r="147" spans="3:3" ht="14.25" customHeight="1">
      <c r="C147" s="34"/>
    </row>
    <row r="148" spans="3:3" ht="14.25" customHeight="1">
      <c r="C148" s="34"/>
    </row>
    <row r="149" spans="3:3" ht="14.25" customHeight="1">
      <c r="C149" s="34"/>
    </row>
    <row r="150" spans="3:3" ht="14.25" customHeight="1">
      <c r="C150" s="34"/>
    </row>
    <row r="151" spans="3:3" ht="14.25" customHeight="1">
      <c r="C151" s="34"/>
    </row>
    <row r="152" spans="3:3" ht="14.25" customHeight="1">
      <c r="C152" s="34"/>
    </row>
    <row r="153" spans="3:3" ht="14.25" customHeight="1">
      <c r="C153" s="34"/>
    </row>
    <row r="154" spans="3:3" ht="14.25" customHeight="1">
      <c r="C154" s="34"/>
    </row>
    <row r="155" spans="3:3" ht="14.25" customHeight="1">
      <c r="C155" s="34"/>
    </row>
    <row r="156" spans="3:3" ht="14.25" customHeight="1">
      <c r="C156" s="34"/>
    </row>
    <row r="157" spans="3:3" ht="14.25" customHeight="1">
      <c r="C157" s="34"/>
    </row>
    <row r="158" spans="3:3" ht="14.25" customHeight="1">
      <c r="C158" s="34"/>
    </row>
    <row r="159" spans="3:3" ht="14.25" customHeight="1">
      <c r="C159" s="34"/>
    </row>
    <row r="160" spans="3:3" ht="14.25" customHeight="1">
      <c r="C160" s="34"/>
    </row>
    <row r="161" spans="3:3" ht="14.25" customHeight="1">
      <c r="C161" s="34"/>
    </row>
    <row r="162" spans="3:3" ht="14.25" customHeight="1">
      <c r="C162" s="34"/>
    </row>
    <row r="163" spans="3:3" ht="14.25" customHeight="1">
      <c r="C163" s="34"/>
    </row>
    <row r="164" spans="3:3" ht="14.25" customHeight="1">
      <c r="C164" s="34"/>
    </row>
    <row r="165" spans="3:3" ht="14.25" customHeight="1">
      <c r="C165" s="34"/>
    </row>
    <row r="166" spans="3:3" ht="14.25" customHeight="1">
      <c r="C166" s="34"/>
    </row>
    <row r="167" spans="3:3" ht="14.25" customHeight="1">
      <c r="C167" s="34"/>
    </row>
    <row r="168" spans="3:3" ht="14.25" customHeight="1">
      <c r="C168" s="34"/>
    </row>
    <row r="169" spans="3:3" ht="14.25" customHeight="1">
      <c r="C169" s="34"/>
    </row>
    <row r="170" spans="3:3" ht="14.25" customHeight="1">
      <c r="C170" s="34"/>
    </row>
    <row r="171" spans="3:3" ht="14.25" customHeight="1">
      <c r="C171" s="34"/>
    </row>
    <row r="172" spans="3:3" ht="14.25" customHeight="1">
      <c r="C172" s="34"/>
    </row>
    <row r="173" spans="3:3" ht="14.25" customHeight="1">
      <c r="C173" s="34"/>
    </row>
    <row r="174" spans="3:3" ht="14.25" customHeight="1">
      <c r="C174" s="34"/>
    </row>
    <row r="175" spans="3:3" ht="14.25" customHeight="1">
      <c r="C175" s="34"/>
    </row>
    <row r="176" spans="3:3" ht="14.25" customHeight="1">
      <c r="C176" s="34"/>
    </row>
    <row r="177" spans="3:3" ht="14.25" customHeight="1">
      <c r="C177" s="34"/>
    </row>
    <row r="178" spans="3:3" ht="14.25" customHeight="1">
      <c r="C178" s="34"/>
    </row>
    <row r="179" spans="3:3" ht="14.25" customHeight="1">
      <c r="C179" s="34"/>
    </row>
    <row r="180" spans="3:3" ht="14.25" customHeight="1">
      <c r="C180" s="34"/>
    </row>
    <row r="181" spans="3:3" ht="14.25" customHeight="1">
      <c r="C181" s="34"/>
    </row>
    <row r="182" spans="3:3" ht="14.25" customHeight="1">
      <c r="C182" s="34"/>
    </row>
    <row r="183" spans="3:3" ht="14.25" customHeight="1">
      <c r="C183" s="34"/>
    </row>
    <row r="184" spans="3:3" ht="14.25" customHeight="1">
      <c r="C184" s="34"/>
    </row>
    <row r="185" spans="3:3" ht="14.25" customHeight="1">
      <c r="C185" s="34"/>
    </row>
    <row r="186" spans="3:3" ht="14.25" customHeight="1">
      <c r="C186" s="34"/>
    </row>
    <row r="187" spans="3:3" ht="14.25" customHeight="1">
      <c r="C187" s="34"/>
    </row>
    <row r="188" spans="3:3" ht="14.25" customHeight="1">
      <c r="C188" s="34"/>
    </row>
    <row r="189" spans="3:3" ht="14.25" customHeight="1">
      <c r="C189" s="34"/>
    </row>
    <row r="190" spans="3:3" ht="14.25" customHeight="1">
      <c r="C190" s="34"/>
    </row>
    <row r="191" spans="3:3" ht="14.25" customHeight="1">
      <c r="C191" s="34"/>
    </row>
    <row r="192" spans="3:3" ht="14.25" customHeight="1">
      <c r="C192" s="34"/>
    </row>
    <row r="193" spans="3:3" ht="14.25" customHeight="1">
      <c r="C193" s="34"/>
    </row>
    <row r="194" spans="3:3" ht="14.25" customHeight="1">
      <c r="C194" s="34"/>
    </row>
    <row r="195" spans="3:3" ht="14.25" customHeight="1">
      <c r="C195" s="34"/>
    </row>
    <row r="196" spans="3:3" ht="14.25" customHeight="1">
      <c r="C196" s="34"/>
    </row>
    <row r="197" spans="3:3" ht="14.25" customHeight="1">
      <c r="C197" s="34"/>
    </row>
    <row r="198" spans="3:3" ht="14.25" customHeight="1">
      <c r="C198" s="34"/>
    </row>
    <row r="199" spans="3:3" ht="14.25" customHeight="1">
      <c r="C199" s="34"/>
    </row>
    <row r="200" spans="3:3" ht="14.25" customHeight="1">
      <c r="C200" s="34"/>
    </row>
    <row r="201" spans="3:3" ht="14.25" customHeight="1">
      <c r="C201" s="34"/>
    </row>
    <row r="202" spans="3:3" ht="14.25" customHeight="1">
      <c r="C202" s="34"/>
    </row>
    <row r="203" spans="3:3" ht="14.25" customHeight="1">
      <c r="C203" s="34"/>
    </row>
    <row r="204" spans="3:3" ht="14.25" customHeight="1">
      <c r="C204" s="34"/>
    </row>
    <row r="205" spans="3:3" ht="14.25" customHeight="1">
      <c r="C205" s="34"/>
    </row>
    <row r="206" spans="3:3" ht="14.25" customHeight="1">
      <c r="C206" s="34"/>
    </row>
    <row r="207" spans="3:3" ht="14.25" customHeight="1">
      <c r="C207" s="34"/>
    </row>
    <row r="208" spans="3:3" ht="14.25" customHeight="1">
      <c r="C208" s="34"/>
    </row>
    <row r="209" spans="3:3" ht="14.25" customHeight="1">
      <c r="C209" s="34"/>
    </row>
    <row r="210" spans="3:3" ht="14.25" customHeight="1">
      <c r="C210" s="34"/>
    </row>
    <row r="211" spans="3:3" ht="14.25" customHeight="1">
      <c r="C211" s="34"/>
    </row>
    <row r="212" spans="3:3" ht="14.25" customHeight="1">
      <c r="C212" s="34"/>
    </row>
    <row r="213" spans="3:3" ht="14.25" customHeight="1">
      <c r="C213" s="34"/>
    </row>
    <row r="214" spans="3:3" ht="14.25" customHeight="1">
      <c r="C214" s="34"/>
    </row>
    <row r="215" spans="3:3" ht="14.25" customHeight="1">
      <c r="C215" s="34"/>
    </row>
    <row r="216" spans="3:3" ht="15.75" customHeight="1">
      <c r="C216" s="34"/>
    </row>
    <row r="217" spans="3:3" ht="15.75" customHeight="1">
      <c r="C217" s="34"/>
    </row>
    <row r="218" spans="3:3" ht="15.75" customHeight="1">
      <c r="C218" s="34"/>
    </row>
    <row r="219" spans="3:3" ht="15.75" customHeight="1">
      <c r="C219" s="34"/>
    </row>
    <row r="220" spans="3:3" ht="15.75" customHeight="1">
      <c r="C220" s="34"/>
    </row>
    <row r="221" spans="3:3" ht="15.75" customHeight="1">
      <c r="C221" s="34"/>
    </row>
    <row r="222" spans="3:3" ht="15.75" customHeight="1">
      <c r="C222" s="34"/>
    </row>
    <row r="223" spans="3:3" ht="15.75" customHeight="1">
      <c r="C223" s="34"/>
    </row>
    <row r="224" spans="3:3" ht="15.75" customHeight="1">
      <c r="C224" s="34"/>
    </row>
    <row r="225" spans="3:3" ht="15.75" customHeight="1">
      <c r="C225" s="34"/>
    </row>
    <row r="226" spans="3:3" ht="15.75" customHeight="1">
      <c r="C226" s="34"/>
    </row>
    <row r="227" spans="3:3" ht="15.75" customHeight="1">
      <c r="C227" s="34"/>
    </row>
    <row r="228" spans="3:3" ht="15.75" customHeight="1">
      <c r="C228" s="34"/>
    </row>
    <row r="229" spans="3:3" ht="15.75" customHeight="1">
      <c r="C229" s="34"/>
    </row>
    <row r="230" spans="3:3" ht="15.75" customHeight="1">
      <c r="C230" s="34"/>
    </row>
    <row r="231" spans="3:3" ht="15.75" customHeight="1">
      <c r="C231" s="34"/>
    </row>
    <row r="232" spans="3:3" ht="15.75" customHeight="1">
      <c r="C232" s="34"/>
    </row>
    <row r="233" spans="3:3" ht="15.75" customHeight="1">
      <c r="C233" s="34"/>
    </row>
    <row r="234" spans="3:3" ht="15.75" customHeight="1">
      <c r="C234" s="34"/>
    </row>
    <row r="235" spans="3:3" ht="15.75" customHeight="1">
      <c r="C235" s="34"/>
    </row>
    <row r="236" spans="3:3" ht="15.75" customHeight="1">
      <c r="C236" s="34"/>
    </row>
    <row r="237" spans="3:3" ht="15.75" customHeight="1">
      <c r="C237" s="34"/>
    </row>
    <row r="238" spans="3:3" ht="15.75" customHeight="1">
      <c r="C238" s="34"/>
    </row>
    <row r="239" spans="3:3" ht="15.75" customHeight="1">
      <c r="C239" s="34"/>
    </row>
    <row r="240" spans="3:3" ht="15.75" customHeight="1">
      <c r="C240" s="34"/>
    </row>
    <row r="241" spans="3:3" ht="15.75" customHeight="1">
      <c r="C241" s="34"/>
    </row>
    <row r="242" spans="3:3" ht="15.75" customHeight="1">
      <c r="C242" s="34"/>
    </row>
    <row r="243" spans="3:3" ht="15.75" customHeight="1">
      <c r="C243" s="34"/>
    </row>
    <row r="244" spans="3:3" ht="15.75" customHeight="1">
      <c r="C244" s="34"/>
    </row>
    <row r="245" spans="3:3" ht="15.75" customHeight="1">
      <c r="C245" s="34"/>
    </row>
    <row r="246" spans="3:3" ht="15.75" customHeight="1">
      <c r="C246" s="34"/>
    </row>
    <row r="247" spans="3:3" ht="15.75" customHeight="1">
      <c r="C247" s="34"/>
    </row>
    <row r="248" spans="3:3" ht="15.75" customHeight="1">
      <c r="C248" s="34"/>
    </row>
    <row r="249" spans="3:3" ht="15.75" customHeight="1">
      <c r="C249" s="34"/>
    </row>
    <row r="250" spans="3:3" ht="15.75" customHeight="1">
      <c r="C250" s="34"/>
    </row>
    <row r="251" spans="3:3" ht="15.75" customHeight="1">
      <c r="C251" s="34"/>
    </row>
    <row r="252" spans="3:3" ht="15.75" customHeight="1">
      <c r="C252" s="34"/>
    </row>
    <row r="253" spans="3:3" ht="15.75" customHeight="1">
      <c r="C253" s="34"/>
    </row>
    <row r="254" spans="3:3" ht="15.75" customHeight="1">
      <c r="C254" s="34"/>
    </row>
    <row r="255" spans="3:3" ht="15.75" customHeight="1">
      <c r="C255" s="34"/>
    </row>
    <row r="256" spans="3:3" ht="15.75" customHeight="1">
      <c r="C256" s="34"/>
    </row>
    <row r="257" spans="3:3" ht="15.75" customHeight="1">
      <c r="C257" s="34"/>
    </row>
    <row r="258" spans="3:3" ht="15.75" customHeight="1">
      <c r="C258" s="34"/>
    </row>
    <row r="259" spans="3:3" ht="15.75" customHeight="1">
      <c r="C259" s="34"/>
    </row>
    <row r="260" spans="3:3" ht="15.75" customHeight="1">
      <c r="C260" s="34"/>
    </row>
    <row r="261" spans="3:3" ht="15.75" customHeight="1">
      <c r="C261" s="34"/>
    </row>
    <row r="262" spans="3:3" ht="15.75" customHeight="1">
      <c r="C262" s="34"/>
    </row>
    <row r="263" spans="3:3" ht="15.75" customHeight="1">
      <c r="C263" s="34"/>
    </row>
    <row r="264" spans="3:3" ht="15.75" customHeight="1">
      <c r="C264" s="34"/>
    </row>
    <row r="265" spans="3:3" ht="15.75" customHeight="1">
      <c r="C265" s="34"/>
    </row>
    <row r="266" spans="3:3" ht="15.75" customHeight="1">
      <c r="C266" s="34"/>
    </row>
    <row r="267" spans="3:3" ht="15.75" customHeight="1">
      <c r="C267" s="34"/>
    </row>
    <row r="268" spans="3:3" ht="15.75" customHeight="1">
      <c r="C268" s="34"/>
    </row>
    <row r="269" spans="3:3" ht="15.75" customHeight="1">
      <c r="C269" s="34"/>
    </row>
    <row r="270" spans="3:3" ht="15.75" customHeight="1">
      <c r="C270" s="34"/>
    </row>
    <row r="271" spans="3:3" ht="15.75" customHeight="1">
      <c r="C271" s="34"/>
    </row>
    <row r="272" spans="3:3" ht="15.75" customHeight="1">
      <c r="C272" s="34"/>
    </row>
    <row r="273" spans="3:3" ht="15.75" customHeight="1">
      <c r="C273" s="34"/>
    </row>
    <row r="274" spans="3:3" ht="15.75" customHeight="1">
      <c r="C274" s="34"/>
    </row>
    <row r="275" spans="3:3" ht="15.75" customHeight="1">
      <c r="C275" s="34"/>
    </row>
    <row r="276" spans="3:3" ht="15.75" customHeight="1">
      <c r="C276" s="34"/>
    </row>
    <row r="277" spans="3:3" ht="15.75" customHeight="1">
      <c r="C277" s="34"/>
    </row>
    <row r="278" spans="3:3" ht="15.75" customHeight="1">
      <c r="C278" s="34"/>
    </row>
    <row r="279" spans="3:3" ht="15.75" customHeight="1">
      <c r="C279" s="34"/>
    </row>
    <row r="280" spans="3:3" ht="15.75" customHeight="1">
      <c r="C280" s="34"/>
    </row>
    <row r="281" spans="3:3" ht="15.75" customHeight="1">
      <c r="C281" s="34"/>
    </row>
    <row r="282" spans="3:3" ht="15.75" customHeight="1">
      <c r="C282" s="34"/>
    </row>
    <row r="283" spans="3:3" ht="15.75" customHeight="1">
      <c r="C283" s="34"/>
    </row>
    <row r="284" spans="3:3" ht="15.75" customHeight="1">
      <c r="C284" s="34"/>
    </row>
    <row r="285" spans="3:3" ht="15.75" customHeight="1">
      <c r="C285" s="34"/>
    </row>
    <row r="286" spans="3:3" ht="15.75" customHeight="1">
      <c r="C286" s="34"/>
    </row>
    <row r="287" spans="3:3" ht="15.75" customHeight="1">
      <c r="C287" s="34"/>
    </row>
    <row r="288" spans="3:3" ht="15.75" customHeight="1">
      <c r="C288" s="34"/>
    </row>
    <row r="289" spans="3:3" ht="15.75" customHeight="1">
      <c r="C289" s="34"/>
    </row>
    <row r="290" spans="3:3" ht="15.75" customHeight="1">
      <c r="C290" s="34"/>
    </row>
    <row r="291" spans="3:3" ht="15.75" customHeight="1">
      <c r="C291" s="34"/>
    </row>
    <row r="292" spans="3:3" ht="15.75" customHeight="1">
      <c r="C292" s="34"/>
    </row>
    <row r="293" spans="3:3" ht="15.75" customHeight="1">
      <c r="C293" s="34"/>
    </row>
    <row r="294" spans="3:3" ht="15.75" customHeight="1">
      <c r="C294" s="34"/>
    </row>
    <row r="295" spans="3:3" ht="15.75" customHeight="1">
      <c r="C295" s="34"/>
    </row>
    <row r="296" spans="3:3" ht="15.75" customHeight="1">
      <c r="C296" s="34"/>
    </row>
    <row r="297" spans="3:3" ht="15.75" customHeight="1">
      <c r="C297" s="34"/>
    </row>
    <row r="298" spans="3:3" ht="15.75" customHeight="1">
      <c r="C298" s="34"/>
    </row>
    <row r="299" spans="3:3" ht="15.75" customHeight="1">
      <c r="C299" s="34"/>
    </row>
    <row r="300" spans="3:3" ht="15.75" customHeight="1">
      <c r="C300" s="34"/>
    </row>
    <row r="301" spans="3:3" ht="15.75" customHeight="1">
      <c r="C301" s="34"/>
    </row>
    <row r="302" spans="3:3" ht="15.75" customHeight="1">
      <c r="C302" s="34"/>
    </row>
    <row r="303" spans="3:3" ht="15.75" customHeight="1">
      <c r="C303" s="34"/>
    </row>
    <row r="304" spans="3:3" ht="15.75" customHeight="1">
      <c r="C304" s="34"/>
    </row>
    <row r="305" spans="3:3" ht="15.75" customHeight="1">
      <c r="C305" s="34"/>
    </row>
    <row r="306" spans="3:3" ht="15.75" customHeight="1">
      <c r="C306" s="34"/>
    </row>
    <row r="307" spans="3:3" ht="15.75" customHeight="1">
      <c r="C307" s="34"/>
    </row>
    <row r="308" spans="3:3" ht="15.75" customHeight="1">
      <c r="C308" s="34"/>
    </row>
    <row r="309" spans="3:3" ht="15.75" customHeight="1">
      <c r="C309" s="34"/>
    </row>
    <row r="310" spans="3:3" ht="15.75" customHeight="1">
      <c r="C310" s="34"/>
    </row>
    <row r="311" spans="3:3" ht="15.75" customHeight="1">
      <c r="C311" s="34"/>
    </row>
    <row r="312" spans="3:3" ht="15.75" customHeight="1">
      <c r="C312" s="34"/>
    </row>
    <row r="313" spans="3:3" ht="15.75" customHeight="1">
      <c r="C313" s="34"/>
    </row>
    <row r="314" spans="3:3" ht="15.75" customHeight="1">
      <c r="C314" s="34"/>
    </row>
    <row r="315" spans="3:3" ht="15.75" customHeight="1">
      <c r="C315" s="34"/>
    </row>
    <row r="316" spans="3:3" ht="15.75" customHeight="1">
      <c r="C316" s="34"/>
    </row>
    <row r="317" spans="3:3" ht="15.75" customHeight="1">
      <c r="C317" s="34"/>
    </row>
    <row r="318" spans="3:3" ht="15.75" customHeight="1">
      <c r="C318" s="34"/>
    </row>
    <row r="319" spans="3:3" ht="15.75" customHeight="1">
      <c r="C319" s="34"/>
    </row>
    <row r="320" spans="3:3" ht="15.75" customHeight="1">
      <c r="C320" s="34"/>
    </row>
    <row r="321" spans="3:3" ht="15.75" customHeight="1">
      <c r="C321" s="34"/>
    </row>
    <row r="322" spans="3:3" ht="15.75" customHeight="1">
      <c r="C322" s="34"/>
    </row>
    <row r="323" spans="3:3" ht="15.75" customHeight="1">
      <c r="C323" s="34"/>
    </row>
    <row r="324" spans="3:3" ht="15.75" customHeight="1">
      <c r="C324" s="34"/>
    </row>
    <row r="325" spans="3:3" ht="15.75" customHeight="1">
      <c r="C325" s="34"/>
    </row>
    <row r="326" spans="3:3" ht="15.75" customHeight="1">
      <c r="C326" s="34"/>
    </row>
    <row r="327" spans="3:3" ht="15.75" customHeight="1">
      <c r="C327" s="34"/>
    </row>
    <row r="328" spans="3:3" ht="15.75" customHeight="1">
      <c r="C328" s="34"/>
    </row>
    <row r="329" spans="3:3" ht="15.75" customHeight="1">
      <c r="C329" s="34"/>
    </row>
    <row r="330" spans="3:3" ht="15.75" customHeight="1">
      <c r="C330" s="34"/>
    </row>
    <row r="331" spans="3:3" ht="15.75" customHeight="1">
      <c r="C331" s="34"/>
    </row>
    <row r="332" spans="3:3" ht="15.75" customHeight="1">
      <c r="C332" s="34"/>
    </row>
    <row r="333" spans="3:3" ht="15.75" customHeight="1">
      <c r="C333" s="34"/>
    </row>
    <row r="334" spans="3:3" ht="15.75" customHeight="1">
      <c r="C334" s="34"/>
    </row>
    <row r="335" spans="3:3" ht="15.75" customHeight="1">
      <c r="C335" s="34"/>
    </row>
    <row r="336" spans="3:3" ht="15.75" customHeight="1">
      <c r="C336" s="34"/>
    </row>
    <row r="337" spans="3:3" ht="15.75" customHeight="1">
      <c r="C337" s="34"/>
    </row>
    <row r="338" spans="3:3" ht="15.75" customHeight="1">
      <c r="C338" s="34"/>
    </row>
    <row r="339" spans="3:3" ht="15.75" customHeight="1">
      <c r="C339" s="34"/>
    </row>
    <row r="340" spans="3:3" ht="15.75" customHeight="1">
      <c r="C340" s="34"/>
    </row>
    <row r="341" spans="3:3" ht="15.75" customHeight="1">
      <c r="C341" s="34"/>
    </row>
    <row r="342" spans="3:3" ht="15.75" customHeight="1">
      <c r="C342" s="34"/>
    </row>
    <row r="343" spans="3:3" ht="15.75" customHeight="1">
      <c r="C343" s="34"/>
    </row>
    <row r="344" spans="3:3" ht="15.75" customHeight="1">
      <c r="C344" s="34"/>
    </row>
    <row r="345" spans="3:3" ht="15.75" customHeight="1">
      <c r="C345" s="34"/>
    </row>
    <row r="346" spans="3:3" ht="15.75" customHeight="1">
      <c r="C346" s="34"/>
    </row>
    <row r="347" spans="3:3" ht="15.75" customHeight="1">
      <c r="C347" s="34"/>
    </row>
    <row r="348" spans="3:3" ht="15.75" customHeight="1">
      <c r="C348" s="34"/>
    </row>
    <row r="349" spans="3:3" ht="15.75" customHeight="1">
      <c r="C349" s="34"/>
    </row>
    <row r="350" spans="3:3" ht="15.75" customHeight="1">
      <c r="C350" s="34"/>
    </row>
    <row r="351" spans="3:3" ht="15.75" customHeight="1">
      <c r="C351" s="34"/>
    </row>
    <row r="352" spans="3:3" ht="15.75" customHeight="1">
      <c r="C352" s="34"/>
    </row>
    <row r="353" spans="3:3" ht="15.75" customHeight="1">
      <c r="C353" s="34"/>
    </row>
    <row r="354" spans="3:3" ht="15.75" customHeight="1">
      <c r="C354" s="34"/>
    </row>
    <row r="355" spans="3:3" ht="15.75" customHeight="1">
      <c r="C355" s="34"/>
    </row>
    <row r="356" spans="3:3" ht="15.75" customHeight="1">
      <c r="C356" s="34"/>
    </row>
    <row r="357" spans="3:3" ht="15.75" customHeight="1">
      <c r="C357" s="34"/>
    </row>
    <row r="358" spans="3:3" ht="15.75" customHeight="1">
      <c r="C358" s="34"/>
    </row>
    <row r="359" spans="3:3" ht="15.75" customHeight="1">
      <c r="C359" s="34"/>
    </row>
    <row r="360" spans="3:3" ht="15.75" customHeight="1">
      <c r="C360" s="34"/>
    </row>
    <row r="361" spans="3:3" ht="15.75" customHeight="1">
      <c r="C361" s="34"/>
    </row>
    <row r="362" spans="3:3" ht="15.75" customHeight="1">
      <c r="C362" s="34"/>
    </row>
    <row r="363" spans="3:3" ht="15.75" customHeight="1">
      <c r="C363" s="34"/>
    </row>
    <row r="364" spans="3:3" ht="15.75" customHeight="1">
      <c r="C364" s="34"/>
    </row>
    <row r="365" spans="3:3" ht="15.75" customHeight="1">
      <c r="C365" s="34"/>
    </row>
    <row r="366" spans="3:3" ht="15.75" customHeight="1">
      <c r="C366" s="34"/>
    </row>
    <row r="367" spans="3:3" ht="15.75" customHeight="1">
      <c r="C367" s="34"/>
    </row>
    <row r="368" spans="3:3" ht="15.75" customHeight="1">
      <c r="C368" s="34"/>
    </row>
    <row r="369" spans="3:3" ht="15.75" customHeight="1">
      <c r="C369" s="34"/>
    </row>
    <row r="370" spans="3:3" ht="15.75" customHeight="1">
      <c r="C370" s="34"/>
    </row>
    <row r="371" spans="3:3" ht="15.75" customHeight="1">
      <c r="C371" s="34"/>
    </row>
    <row r="372" spans="3:3" ht="15.75" customHeight="1">
      <c r="C372" s="34"/>
    </row>
    <row r="373" spans="3:3" ht="15.75" customHeight="1">
      <c r="C373" s="34"/>
    </row>
    <row r="374" spans="3:3" ht="15.75" customHeight="1">
      <c r="C374" s="34"/>
    </row>
    <row r="375" spans="3:3" ht="15.75" customHeight="1">
      <c r="C375" s="34"/>
    </row>
    <row r="376" spans="3:3" ht="15.75" customHeight="1">
      <c r="C376" s="34"/>
    </row>
    <row r="377" spans="3:3" ht="15.75" customHeight="1">
      <c r="C377" s="34"/>
    </row>
    <row r="378" spans="3:3" ht="15.75" customHeight="1">
      <c r="C378" s="34"/>
    </row>
    <row r="379" spans="3:3" ht="15.75" customHeight="1">
      <c r="C379" s="34"/>
    </row>
    <row r="380" spans="3:3" ht="15.75" customHeight="1">
      <c r="C380" s="34"/>
    </row>
    <row r="381" spans="3:3" ht="15.75" customHeight="1">
      <c r="C381" s="34"/>
    </row>
    <row r="382" spans="3:3" ht="15.75" customHeight="1">
      <c r="C382" s="34"/>
    </row>
    <row r="383" spans="3:3" ht="15.75" customHeight="1">
      <c r="C383" s="34"/>
    </row>
    <row r="384" spans="3:3" ht="15.75" customHeight="1">
      <c r="C384" s="34"/>
    </row>
    <row r="385" spans="3:3" ht="15.75" customHeight="1">
      <c r="C385" s="34"/>
    </row>
    <row r="386" spans="3:3" ht="15.75" customHeight="1">
      <c r="C386" s="34"/>
    </row>
    <row r="387" spans="3:3" ht="15.75" customHeight="1">
      <c r="C387" s="34"/>
    </row>
    <row r="388" spans="3:3" ht="15.75" customHeight="1">
      <c r="C388" s="34"/>
    </row>
    <row r="389" spans="3:3" ht="15.75" customHeight="1">
      <c r="C389" s="34"/>
    </row>
    <row r="390" spans="3:3" ht="15.75" customHeight="1">
      <c r="C390" s="34"/>
    </row>
    <row r="391" spans="3:3" ht="15.75" customHeight="1">
      <c r="C391" s="34"/>
    </row>
    <row r="392" spans="3:3" ht="15.75" customHeight="1">
      <c r="C392" s="34"/>
    </row>
    <row r="393" spans="3:3" ht="15.75" customHeight="1">
      <c r="C393" s="34"/>
    </row>
    <row r="394" spans="3:3" ht="15.75" customHeight="1">
      <c r="C394" s="34"/>
    </row>
    <row r="395" spans="3:3" ht="15.75" customHeight="1">
      <c r="C395" s="34"/>
    </row>
    <row r="396" spans="3:3" ht="15.75" customHeight="1">
      <c r="C396" s="34"/>
    </row>
    <row r="397" spans="3:3" ht="15.75" customHeight="1">
      <c r="C397" s="34"/>
    </row>
    <row r="398" spans="3:3" ht="15.75" customHeight="1">
      <c r="C398" s="34"/>
    </row>
    <row r="399" spans="3:3" ht="15.75" customHeight="1">
      <c r="C399" s="34"/>
    </row>
    <row r="400" spans="3:3" ht="15.75" customHeight="1">
      <c r="C400" s="34"/>
    </row>
    <row r="401" spans="3:3" ht="15.75" customHeight="1">
      <c r="C401" s="34"/>
    </row>
    <row r="402" spans="3:3" ht="15.75" customHeight="1">
      <c r="C402" s="34"/>
    </row>
    <row r="403" spans="3:3" ht="15.75" customHeight="1">
      <c r="C403" s="34"/>
    </row>
    <row r="404" spans="3:3" ht="15.75" customHeight="1">
      <c r="C404" s="34"/>
    </row>
    <row r="405" spans="3:3" ht="15.75" customHeight="1">
      <c r="C405" s="34"/>
    </row>
    <row r="406" spans="3:3" ht="15.75" customHeight="1">
      <c r="C406" s="34"/>
    </row>
    <row r="407" spans="3:3" ht="15.75" customHeight="1">
      <c r="C407" s="34"/>
    </row>
    <row r="408" spans="3:3" ht="15.75" customHeight="1">
      <c r="C408" s="34"/>
    </row>
    <row r="409" spans="3:3" ht="15.75" customHeight="1">
      <c r="C409" s="34"/>
    </row>
    <row r="410" spans="3:3" ht="15.75" customHeight="1">
      <c r="C410" s="34"/>
    </row>
    <row r="411" spans="3:3" ht="15.75" customHeight="1">
      <c r="C411" s="34"/>
    </row>
    <row r="412" spans="3:3" ht="15.75" customHeight="1">
      <c r="C412" s="34"/>
    </row>
    <row r="413" spans="3:3" ht="15.75" customHeight="1">
      <c r="C413" s="34"/>
    </row>
    <row r="414" spans="3:3" ht="15.75" customHeight="1">
      <c r="C414" s="34"/>
    </row>
    <row r="415" spans="3:3" ht="15.75" customHeight="1">
      <c r="C415" s="34"/>
    </row>
    <row r="416" spans="3:3" ht="15.75" customHeight="1">
      <c r="C416" s="34"/>
    </row>
    <row r="417" spans="3:3" ht="15.75" customHeight="1">
      <c r="C417" s="34"/>
    </row>
    <row r="418" spans="3:3" ht="15.75" customHeight="1">
      <c r="C418" s="34"/>
    </row>
    <row r="419" spans="3:3" ht="15.75" customHeight="1">
      <c r="C419" s="34"/>
    </row>
    <row r="420" spans="3:3" ht="15.75" customHeight="1">
      <c r="C420" s="34"/>
    </row>
    <row r="421" spans="3:3" ht="15.75" customHeight="1">
      <c r="C421" s="34"/>
    </row>
    <row r="422" spans="3:3" ht="15.75" customHeight="1">
      <c r="C422" s="34"/>
    </row>
    <row r="423" spans="3:3" ht="15.75" customHeight="1">
      <c r="C423" s="34"/>
    </row>
    <row r="424" spans="3:3" ht="15.75" customHeight="1">
      <c r="C424" s="34"/>
    </row>
    <row r="425" spans="3:3" ht="15.75" customHeight="1">
      <c r="C425" s="34"/>
    </row>
    <row r="426" spans="3:3" ht="15.75" customHeight="1">
      <c r="C426" s="34"/>
    </row>
    <row r="427" spans="3:3" ht="15.75" customHeight="1">
      <c r="C427" s="34"/>
    </row>
    <row r="428" spans="3:3" ht="15.75" customHeight="1">
      <c r="C428" s="34"/>
    </row>
    <row r="429" spans="3:3" ht="15.75" customHeight="1">
      <c r="C429" s="34"/>
    </row>
    <row r="430" spans="3:3" ht="15.75" customHeight="1">
      <c r="C430" s="34"/>
    </row>
    <row r="431" spans="3:3" ht="15.75" customHeight="1">
      <c r="C431" s="34"/>
    </row>
    <row r="432" spans="3:3" ht="15.75" customHeight="1">
      <c r="C432" s="34"/>
    </row>
    <row r="433" spans="3:3" ht="15.75" customHeight="1">
      <c r="C433" s="34"/>
    </row>
    <row r="434" spans="3:3" ht="15.75" customHeight="1">
      <c r="C434" s="34"/>
    </row>
    <row r="435" spans="3:3" ht="15.75" customHeight="1">
      <c r="C435" s="34"/>
    </row>
    <row r="436" spans="3:3" ht="15.75" customHeight="1">
      <c r="C436" s="34"/>
    </row>
    <row r="437" spans="3:3" ht="15.75" customHeight="1">
      <c r="C437" s="34"/>
    </row>
    <row r="438" spans="3:3" ht="15.75" customHeight="1">
      <c r="C438" s="34"/>
    </row>
    <row r="439" spans="3:3" ht="15.75" customHeight="1">
      <c r="C439" s="34"/>
    </row>
    <row r="440" spans="3:3" ht="15.75" customHeight="1">
      <c r="C440" s="34"/>
    </row>
    <row r="441" spans="3:3" ht="15.75" customHeight="1">
      <c r="C441" s="34"/>
    </row>
    <row r="442" spans="3:3" ht="15.75" customHeight="1">
      <c r="C442" s="34"/>
    </row>
    <row r="443" spans="3:3" ht="15.75" customHeight="1">
      <c r="C443" s="34"/>
    </row>
    <row r="444" spans="3:3" ht="15.75" customHeight="1">
      <c r="C444" s="34"/>
    </row>
    <row r="445" spans="3:3" ht="15.75" customHeight="1">
      <c r="C445" s="34"/>
    </row>
    <row r="446" spans="3:3" ht="15.75" customHeight="1">
      <c r="C446" s="34"/>
    </row>
    <row r="447" spans="3:3" ht="15.75" customHeight="1">
      <c r="C447" s="34"/>
    </row>
    <row r="448" spans="3:3" ht="15.75" customHeight="1">
      <c r="C448" s="34"/>
    </row>
    <row r="449" spans="3:3" ht="15.75" customHeight="1">
      <c r="C449" s="34"/>
    </row>
    <row r="450" spans="3:3" ht="15.75" customHeight="1">
      <c r="C450" s="34"/>
    </row>
    <row r="451" spans="3:3" ht="15.75" customHeight="1">
      <c r="C451" s="34"/>
    </row>
    <row r="452" spans="3:3" ht="15.75" customHeight="1">
      <c r="C452" s="34"/>
    </row>
    <row r="453" spans="3:3" ht="15.75" customHeight="1">
      <c r="C453" s="34"/>
    </row>
    <row r="454" spans="3:3" ht="15.75" customHeight="1">
      <c r="C454" s="34"/>
    </row>
    <row r="455" spans="3:3" ht="15.75" customHeight="1">
      <c r="C455" s="34"/>
    </row>
    <row r="456" spans="3:3" ht="15.75" customHeight="1">
      <c r="C456" s="34"/>
    </row>
    <row r="457" spans="3:3" ht="15.75" customHeight="1">
      <c r="C457" s="34"/>
    </row>
    <row r="458" spans="3:3" ht="15.75" customHeight="1">
      <c r="C458" s="34"/>
    </row>
    <row r="459" spans="3:3" ht="15.75" customHeight="1">
      <c r="C459" s="34"/>
    </row>
    <row r="460" spans="3:3" ht="15.75" customHeight="1">
      <c r="C460" s="34"/>
    </row>
    <row r="461" spans="3:3" ht="15.75" customHeight="1">
      <c r="C461" s="34"/>
    </row>
    <row r="462" spans="3:3" ht="15.75" customHeight="1">
      <c r="C462" s="34"/>
    </row>
    <row r="463" spans="3:3" ht="15.75" customHeight="1">
      <c r="C463" s="34"/>
    </row>
    <row r="464" spans="3:3" ht="15.75" customHeight="1">
      <c r="C464" s="34"/>
    </row>
    <row r="465" spans="3:3" ht="15.75" customHeight="1">
      <c r="C465" s="34"/>
    </row>
    <row r="466" spans="3:3" ht="15.75" customHeight="1">
      <c r="C466" s="34"/>
    </row>
    <row r="467" spans="3:3" ht="15.75" customHeight="1">
      <c r="C467" s="34"/>
    </row>
    <row r="468" spans="3:3" ht="15.75" customHeight="1">
      <c r="C468" s="34"/>
    </row>
    <row r="469" spans="3:3" ht="15.75" customHeight="1">
      <c r="C469" s="34"/>
    </row>
    <row r="470" spans="3:3" ht="15.75" customHeight="1">
      <c r="C470" s="34"/>
    </row>
    <row r="471" spans="3:3" ht="15.75" customHeight="1">
      <c r="C471" s="34"/>
    </row>
    <row r="472" spans="3:3" ht="15.75" customHeight="1">
      <c r="C472" s="34"/>
    </row>
    <row r="473" spans="3:3" ht="15.75" customHeight="1">
      <c r="C473" s="34"/>
    </row>
    <row r="474" spans="3:3" ht="15.75" customHeight="1">
      <c r="C474" s="34"/>
    </row>
    <row r="475" spans="3:3" ht="15.75" customHeight="1">
      <c r="C475" s="34"/>
    </row>
    <row r="476" spans="3:3" ht="15.75" customHeight="1">
      <c r="C476" s="34"/>
    </row>
    <row r="477" spans="3:3" ht="15.75" customHeight="1">
      <c r="C477" s="34"/>
    </row>
    <row r="478" spans="3:3" ht="15.75" customHeight="1">
      <c r="C478" s="34"/>
    </row>
    <row r="479" spans="3:3" ht="15.75" customHeight="1">
      <c r="C479" s="34"/>
    </row>
    <row r="480" spans="3:3" ht="15.75" customHeight="1">
      <c r="C480" s="34"/>
    </row>
    <row r="481" spans="3:3" ht="15.75" customHeight="1">
      <c r="C481" s="34"/>
    </row>
    <row r="482" spans="3:3" ht="15.75" customHeight="1">
      <c r="C482" s="34"/>
    </row>
    <row r="483" spans="3:3" ht="15.75" customHeight="1">
      <c r="C483" s="34"/>
    </row>
    <row r="484" spans="3:3" ht="15.75" customHeight="1">
      <c r="C484" s="34"/>
    </row>
    <row r="485" spans="3:3" ht="15.75" customHeight="1">
      <c r="C485" s="34"/>
    </row>
    <row r="486" spans="3:3" ht="15.75" customHeight="1">
      <c r="C486" s="34"/>
    </row>
    <row r="487" spans="3:3" ht="15.75" customHeight="1">
      <c r="C487" s="34"/>
    </row>
    <row r="488" spans="3:3" ht="15.75" customHeight="1">
      <c r="C488" s="34"/>
    </row>
    <row r="489" spans="3:3" ht="15.75" customHeight="1">
      <c r="C489" s="34"/>
    </row>
    <row r="490" spans="3:3" ht="15.75" customHeight="1">
      <c r="C490" s="34"/>
    </row>
    <row r="491" spans="3:3" ht="15.75" customHeight="1">
      <c r="C491" s="34"/>
    </row>
    <row r="492" spans="3:3" ht="15.75" customHeight="1">
      <c r="C492" s="34"/>
    </row>
    <row r="493" spans="3:3" ht="15.75" customHeight="1">
      <c r="C493" s="34"/>
    </row>
    <row r="494" spans="3:3" ht="15.75" customHeight="1">
      <c r="C494" s="34"/>
    </row>
    <row r="495" spans="3:3" ht="15.75" customHeight="1">
      <c r="C495" s="34"/>
    </row>
    <row r="496" spans="3:3" ht="15.75" customHeight="1">
      <c r="C496" s="34"/>
    </row>
    <row r="497" spans="3:3" ht="15.75" customHeight="1">
      <c r="C497" s="34"/>
    </row>
    <row r="498" spans="3:3" ht="15.75" customHeight="1">
      <c r="C498" s="34"/>
    </row>
    <row r="499" spans="3:3" ht="15.75" customHeight="1">
      <c r="C499" s="34"/>
    </row>
    <row r="500" spans="3:3" ht="15.75" customHeight="1">
      <c r="C500" s="34"/>
    </row>
    <row r="501" spans="3:3" ht="15.75" customHeight="1">
      <c r="C501" s="34"/>
    </row>
    <row r="502" spans="3:3" ht="15.75" customHeight="1">
      <c r="C502" s="34"/>
    </row>
    <row r="503" spans="3:3" ht="15.75" customHeight="1">
      <c r="C503" s="34"/>
    </row>
    <row r="504" spans="3:3" ht="15.75" customHeight="1">
      <c r="C504" s="34"/>
    </row>
    <row r="505" spans="3:3" ht="15.75" customHeight="1">
      <c r="C505" s="34"/>
    </row>
    <row r="506" spans="3:3" ht="15.75" customHeight="1">
      <c r="C506" s="34"/>
    </row>
    <row r="507" spans="3:3" ht="15.75" customHeight="1">
      <c r="C507" s="34"/>
    </row>
    <row r="508" spans="3:3" ht="15.75" customHeight="1">
      <c r="C508" s="34"/>
    </row>
    <row r="509" spans="3:3" ht="15.75" customHeight="1">
      <c r="C509" s="34"/>
    </row>
    <row r="510" spans="3:3" ht="15.75" customHeight="1">
      <c r="C510" s="34"/>
    </row>
    <row r="511" spans="3:3" ht="15.75" customHeight="1">
      <c r="C511" s="34"/>
    </row>
    <row r="512" spans="3:3" ht="15.75" customHeight="1">
      <c r="C512" s="34"/>
    </row>
    <row r="513" spans="3:3" ht="15.75" customHeight="1">
      <c r="C513" s="34"/>
    </row>
    <row r="514" spans="3:3" ht="15.75" customHeight="1">
      <c r="C514" s="34"/>
    </row>
    <row r="515" spans="3:3" ht="15.75" customHeight="1">
      <c r="C515" s="34"/>
    </row>
    <row r="516" spans="3:3" ht="15.75" customHeight="1">
      <c r="C516" s="34"/>
    </row>
    <row r="517" spans="3:3" ht="15.75" customHeight="1">
      <c r="C517" s="34"/>
    </row>
    <row r="518" spans="3:3" ht="15.75" customHeight="1">
      <c r="C518" s="34"/>
    </row>
    <row r="519" spans="3:3" ht="15.75" customHeight="1">
      <c r="C519" s="34"/>
    </row>
    <row r="520" spans="3:3" ht="15.75" customHeight="1">
      <c r="C520" s="34"/>
    </row>
    <row r="521" spans="3:3" ht="15.75" customHeight="1">
      <c r="C521" s="34"/>
    </row>
    <row r="522" spans="3:3" ht="15.75" customHeight="1">
      <c r="C522" s="34"/>
    </row>
    <row r="523" spans="3:3" ht="15.75" customHeight="1">
      <c r="C523" s="34"/>
    </row>
    <row r="524" spans="3:3" ht="15.75" customHeight="1">
      <c r="C524" s="34"/>
    </row>
    <row r="525" spans="3:3" ht="15.75" customHeight="1">
      <c r="C525" s="34"/>
    </row>
    <row r="526" spans="3:3" ht="15.75" customHeight="1">
      <c r="C526" s="34"/>
    </row>
    <row r="527" spans="3:3" ht="15.75" customHeight="1">
      <c r="C527" s="34"/>
    </row>
    <row r="528" spans="3:3" ht="15.75" customHeight="1">
      <c r="C528" s="34"/>
    </row>
    <row r="529" spans="3:3" ht="15.75" customHeight="1">
      <c r="C529" s="34"/>
    </row>
    <row r="530" spans="3:3" ht="15.75" customHeight="1">
      <c r="C530" s="34"/>
    </row>
    <row r="531" spans="3:3" ht="15.75" customHeight="1">
      <c r="C531" s="34"/>
    </row>
    <row r="532" spans="3:3" ht="15.75" customHeight="1">
      <c r="C532" s="34"/>
    </row>
    <row r="533" spans="3:3" ht="15.75" customHeight="1">
      <c r="C533" s="34"/>
    </row>
    <row r="534" spans="3:3" ht="15.75" customHeight="1">
      <c r="C534" s="34"/>
    </row>
    <row r="535" spans="3:3" ht="15.75" customHeight="1">
      <c r="C535" s="34"/>
    </row>
    <row r="536" spans="3:3" ht="15.75" customHeight="1">
      <c r="C536" s="34"/>
    </row>
    <row r="537" spans="3:3" ht="15.75" customHeight="1">
      <c r="C537" s="34"/>
    </row>
    <row r="538" spans="3:3" ht="15.75" customHeight="1">
      <c r="C538" s="34"/>
    </row>
    <row r="539" spans="3:3" ht="15.75" customHeight="1">
      <c r="C539" s="34"/>
    </row>
    <row r="540" spans="3:3" ht="15.75" customHeight="1">
      <c r="C540" s="34"/>
    </row>
    <row r="541" spans="3:3" ht="15.75" customHeight="1">
      <c r="C541" s="34"/>
    </row>
    <row r="542" spans="3:3" ht="15.75" customHeight="1">
      <c r="C542" s="34"/>
    </row>
    <row r="543" spans="3:3" ht="15.75" customHeight="1">
      <c r="C543" s="34"/>
    </row>
    <row r="544" spans="3:3" ht="15.75" customHeight="1">
      <c r="C544" s="34"/>
    </row>
    <row r="545" spans="3:3" ht="15.75" customHeight="1">
      <c r="C545" s="34"/>
    </row>
    <row r="546" spans="3:3" ht="15.75" customHeight="1">
      <c r="C546" s="34"/>
    </row>
    <row r="547" spans="3:3" ht="15.75" customHeight="1">
      <c r="C547" s="34"/>
    </row>
    <row r="548" spans="3:3" ht="15.75" customHeight="1">
      <c r="C548" s="34"/>
    </row>
    <row r="549" spans="3:3" ht="15.75" customHeight="1">
      <c r="C549" s="34"/>
    </row>
    <row r="550" spans="3:3" ht="15.75" customHeight="1">
      <c r="C550" s="34"/>
    </row>
    <row r="551" spans="3:3" ht="15.75" customHeight="1">
      <c r="C551" s="34"/>
    </row>
    <row r="552" spans="3:3" ht="15.75" customHeight="1">
      <c r="C552" s="34"/>
    </row>
    <row r="553" spans="3:3" ht="15.75" customHeight="1">
      <c r="C553" s="34"/>
    </row>
    <row r="554" spans="3:3" ht="15.75" customHeight="1">
      <c r="C554" s="34"/>
    </row>
    <row r="555" spans="3:3" ht="15.75" customHeight="1">
      <c r="C555" s="34"/>
    </row>
    <row r="556" spans="3:3" ht="15.75" customHeight="1">
      <c r="C556" s="34"/>
    </row>
    <row r="557" spans="3:3" ht="15.75" customHeight="1">
      <c r="C557" s="34"/>
    </row>
    <row r="558" spans="3:3" ht="15.75" customHeight="1">
      <c r="C558" s="34"/>
    </row>
    <row r="559" spans="3:3" ht="15.75" customHeight="1">
      <c r="C559" s="34"/>
    </row>
    <row r="560" spans="3:3" ht="15.75" customHeight="1">
      <c r="C560" s="34"/>
    </row>
    <row r="561" spans="3:3" ht="15.75" customHeight="1">
      <c r="C561" s="34"/>
    </row>
    <row r="562" spans="3:3" ht="15.75" customHeight="1">
      <c r="C562" s="34"/>
    </row>
    <row r="563" spans="3:3" ht="15.75" customHeight="1">
      <c r="C563" s="34"/>
    </row>
    <row r="564" spans="3:3" ht="15.75" customHeight="1">
      <c r="C564" s="34"/>
    </row>
    <row r="565" spans="3:3" ht="15.75" customHeight="1">
      <c r="C565" s="34"/>
    </row>
    <row r="566" spans="3:3" ht="15.75" customHeight="1">
      <c r="C566" s="34"/>
    </row>
    <row r="567" spans="3:3" ht="15.75" customHeight="1">
      <c r="C567" s="34"/>
    </row>
    <row r="568" spans="3:3" ht="15.75" customHeight="1">
      <c r="C568" s="34"/>
    </row>
    <row r="569" spans="3:3" ht="15.75" customHeight="1">
      <c r="C569" s="34"/>
    </row>
    <row r="570" spans="3:3" ht="15.75" customHeight="1">
      <c r="C570" s="34"/>
    </row>
    <row r="571" spans="3:3" ht="15.75" customHeight="1">
      <c r="C571" s="34"/>
    </row>
    <row r="572" spans="3:3" ht="15.75" customHeight="1">
      <c r="C572" s="34"/>
    </row>
    <row r="573" spans="3:3" ht="15.75" customHeight="1">
      <c r="C573" s="34"/>
    </row>
    <row r="574" spans="3:3" ht="15.75" customHeight="1">
      <c r="C574" s="34"/>
    </row>
    <row r="575" spans="3:3" ht="15.75" customHeight="1">
      <c r="C575" s="34"/>
    </row>
    <row r="576" spans="3:3" ht="15.75" customHeight="1">
      <c r="C576" s="34"/>
    </row>
    <row r="577" spans="3:3" ht="15.75" customHeight="1">
      <c r="C577" s="34"/>
    </row>
    <row r="578" spans="3:3" ht="15.75" customHeight="1">
      <c r="C578" s="34"/>
    </row>
    <row r="579" spans="3:3" ht="15.75" customHeight="1">
      <c r="C579" s="34"/>
    </row>
    <row r="580" spans="3:3" ht="15.75" customHeight="1">
      <c r="C580" s="34"/>
    </row>
    <row r="581" spans="3:3" ht="15.75" customHeight="1">
      <c r="C581" s="34"/>
    </row>
    <row r="582" spans="3:3" ht="15.75" customHeight="1">
      <c r="C582" s="34"/>
    </row>
    <row r="583" spans="3:3" ht="15.75" customHeight="1">
      <c r="C583" s="34"/>
    </row>
    <row r="584" spans="3:3" ht="15.75" customHeight="1">
      <c r="C584" s="34"/>
    </row>
    <row r="585" spans="3:3" ht="15.75" customHeight="1">
      <c r="C585" s="34"/>
    </row>
    <row r="586" spans="3:3" ht="15.75" customHeight="1">
      <c r="C586" s="34"/>
    </row>
    <row r="587" spans="3:3" ht="15.75" customHeight="1">
      <c r="C587" s="34"/>
    </row>
    <row r="588" spans="3:3" ht="15.75" customHeight="1">
      <c r="C588" s="34"/>
    </row>
    <row r="589" spans="3:3" ht="15.75" customHeight="1">
      <c r="C589" s="34"/>
    </row>
    <row r="590" spans="3:3" ht="15.75" customHeight="1">
      <c r="C590" s="34"/>
    </row>
    <row r="591" spans="3:3" ht="15.75" customHeight="1">
      <c r="C591" s="34"/>
    </row>
    <row r="592" spans="3:3" ht="15.75" customHeight="1">
      <c r="C592" s="34"/>
    </row>
    <row r="593" spans="3:3" ht="15.75" customHeight="1">
      <c r="C593" s="34"/>
    </row>
    <row r="594" spans="3:3" ht="15.75" customHeight="1">
      <c r="C594" s="34"/>
    </row>
    <row r="595" spans="3:3" ht="15.75" customHeight="1">
      <c r="C595" s="34"/>
    </row>
    <row r="596" spans="3:3" ht="15.75" customHeight="1">
      <c r="C596" s="34"/>
    </row>
    <row r="597" spans="3:3" ht="15.75" customHeight="1">
      <c r="C597" s="34"/>
    </row>
    <row r="598" spans="3:3" ht="15.75" customHeight="1">
      <c r="C598" s="34"/>
    </row>
    <row r="599" spans="3:3" ht="15.75" customHeight="1">
      <c r="C599" s="34"/>
    </row>
    <row r="600" spans="3:3" ht="15.75" customHeight="1">
      <c r="C600" s="34"/>
    </row>
    <row r="601" spans="3:3" ht="15.75" customHeight="1">
      <c r="C601" s="34"/>
    </row>
    <row r="602" spans="3:3" ht="15.75" customHeight="1">
      <c r="C602" s="34"/>
    </row>
    <row r="603" spans="3:3" ht="15.75" customHeight="1">
      <c r="C603" s="34"/>
    </row>
    <row r="604" spans="3:3" ht="15.75" customHeight="1">
      <c r="C604" s="34"/>
    </row>
    <row r="605" spans="3:3" ht="15.75" customHeight="1">
      <c r="C605" s="34"/>
    </row>
    <row r="606" spans="3:3" ht="15.75" customHeight="1">
      <c r="C606" s="34"/>
    </row>
    <row r="607" spans="3:3" ht="15.75" customHeight="1">
      <c r="C607" s="34"/>
    </row>
    <row r="608" spans="3:3" ht="15.75" customHeight="1">
      <c r="C608" s="34"/>
    </row>
    <row r="609" spans="3:3" ht="15.75" customHeight="1">
      <c r="C609" s="34"/>
    </row>
    <row r="610" spans="3:3" ht="15.75" customHeight="1">
      <c r="C610" s="34"/>
    </row>
    <row r="611" spans="3:3" ht="15.75" customHeight="1">
      <c r="C611" s="34"/>
    </row>
    <row r="612" spans="3:3" ht="15.75" customHeight="1">
      <c r="C612" s="34"/>
    </row>
    <row r="613" spans="3:3" ht="15.75" customHeight="1">
      <c r="C613" s="34"/>
    </row>
    <row r="614" spans="3:3" ht="15.75" customHeight="1">
      <c r="C614" s="34"/>
    </row>
    <row r="615" spans="3:3" ht="15.75" customHeight="1">
      <c r="C615" s="34"/>
    </row>
    <row r="616" spans="3:3" ht="15.75" customHeight="1">
      <c r="C616" s="34"/>
    </row>
    <row r="617" spans="3:3" ht="15.75" customHeight="1">
      <c r="C617" s="34"/>
    </row>
    <row r="618" spans="3:3" ht="15.75" customHeight="1">
      <c r="C618" s="34"/>
    </row>
    <row r="619" spans="3:3" ht="15.75" customHeight="1">
      <c r="C619" s="34"/>
    </row>
    <row r="620" spans="3:3" ht="15.75" customHeight="1">
      <c r="C620" s="34"/>
    </row>
    <row r="621" spans="3:3" ht="15.75" customHeight="1">
      <c r="C621" s="34"/>
    </row>
    <row r="622" spans="3:3" ht="15.75" customHeight="1">
      <c r="C622" s="34"/>
    </row>
    <row r="623" spans="3:3" ht="15.75" customHeight="1">
      <c r="C623" s="34"/>
    </row>
    <row r="624" spans="3:3" ht="15.75" customHeight="1">
      <c r="C624" s="34"/>
    </row>
    <row r="625" spans="3:3" ht="15.75" customHeight="1">
      <c r="C625" s="34"/>
    </row>
    <row r="626" spans="3:3" ht="15.75" customHeight="1">
      <c r="C626" s="34"/>
    </row>
    <row r="627" spans="3:3" ht="15.75" customHeight="1">
      <c r="C627" s="34"/>
    </row>
    <row r="628" spans="3:3" ht="15.75" customHeight="1">
      <c r="C628" s="34"/>
    </row>
    <row r="629" spans="3:3" ht="15.75" customHeight="1">
      <c r="C629" s="34"/>
    </row>
    <row r="630" spans="3:3" ht="15.75" customHeight="1">
      <c r="C630" s="34"/>
    </row>
    <row r="631" spans="3:3" ht="15.75" customHeight="1">
      <c r="C631" s="34"/>
    </row>
    <row r="632" spans="3:3" ht="15.75" customHeight="1">
      <c r="C632" s="34"/>
    </row>
    <row r="633" spans="3:3" ht="15.75" customHeight="1">
      <c r="C633" s="34"/>
    </row>
    <row r="634" spans="3:3" ht="15.75" customHeight="1">
      <c r="C634" s="34"/>
    </row>
    <row r="635" spans="3:3" ht="15.75" customHeight="1">
      <c r="C635" s="34"/>
    </row>
    <row r="636" spans="3:3" ht="15.75" customHeight="1">
      <c r="C636" s="34"/>
    </row>
    <row r="637" spans="3:3" ht="15.75" customHeight="1">
      <c r="C637" s="34"/>
    </row>
    <row r="638" spans="3:3" ht="15.75" customHeight="1">
      <c r="C638" s="34"/>
    </row>
    <row r="639" spans="3:3" ht="15.75" customHeight="1">
      <c r="C639" s="34"/>
    </row>
    <row r="640" spans="3:3" ht="15.75" customHeight="1">
      <c r="C640" s="34"/>
    </row>
    <row r="641" spans="3:3" ht="15.75" customHeight="1">
      <c r="C641" s="34"/>
    </row>
    <row r="642" spans="3:3" ht="15.75" customHeight="1">
      <c r="C642" s="34"/>
    </row>
    <row r="643" spans="3:3" ht="15.75" customHeight="1">
      <c r="C643" s="34"/>
    </row>
    <row r="644" spans="3:3" ht="15.75" customHeight="1">
      <c r="C644" s="34"/>
    </row>
    <row r="645" spans="3:3" ht="15.75" customHeight="1">
      <c r="C645" s="34"/>
    </row>
    <row r="646" spans="3:3" ht="15.75" customHeight="1">
      <c r="C646" s="34"/>
    </row>
    <row r="647" spans="3:3" ht="15.75" customHeight="1">
      <c r="C647" s="34"/>
    </row>
    <row r="648" spans="3:3" ht="15.75" customHeight="1">
      <c r="C648" s="34"/>
    </row>
    <row r="649" spans="3:3" ht="15.75" customHeight="1">
      <c r="C649" s="34"/>
    </row>
    <row r="650" spans="3:3" ht="15.75" customHeight="1">
      <c r="C650" s="34"/>
    </row>
    <row r="651" spans="3:3" ht="15.75" customHeight="1">
      <c r="C651" s="34"/>
    </row>
    <row r="652" spans="3:3" ht="15.75" customHeight="1">
      <c r="C652" s="34"/>
    </row>
    <row r="653" spans="3:3" ht="15.75" customHeight="1">
      <c r="C653" s="34"/>
    </row>
    <row r="654" spans="3:3" ht="15.75" customHeight="1">
      <c r="C654" s="34"/>
    </row>
    <row r="655" spans="3:3" ht="15.75" customHeight="1">
      <c r="C655" s="34"/>
    </row>
    <row r="656" spans="3:3" ht="15.75" customHeight="1">
      <c r="C656" s="34"/>
    </row>
    <row r="657" spans="3:3" ht="15.75" customHeight="1">
      <c r="C657" s="34"/>
    </row>
    <row r="658" spans="3:3" ht="15.75" customHeight="1">
      <c r="C658" s="34"/>
    </row>
    <row r="659" spans="3:3" ht="15.75" customHeight="1">
      <c r="C659" s="34"/>
    </row>
    <row r="660" spans="3:3" ht="15.75" customHeight="1">
      <c r="C660" s="34"/>
    </row>
    <row r="661" spans="3:3" ht="15.75" customHeight="1">
      <c r="C661" s="34"/>
    </row>
    <row r="662" spans="3:3" ht="15.75" customHeight="1">
      <c r="C662" s="34"/>
    </row>
    <row r="663" spans="3:3" ht="15.75" customHeight="1">
      <c r="C663" s="34"/>
    </row>
    <row r="664" spans="3:3" ht="15.75" customHeight="1">
      <c r="C664" s="34"/>
    </row>
    <row r="665" spans="3:3" ht="15.75" customHeight="1">
      <c r="C665" s="34"/>
    </row>
    <row r="666" spans="3:3" ht="15.75" customHeight="1">
      <c r="C666" s="34"/>
    </row>
    <row r="667" spans="3:3" ht="15.75" customHeight="1">
      <c r="C667" s="34"/>
    </row>
    <row r="668" spans="3:3" ht="15.75" customHeight="1">
      <c r="C668" s="34"/>
    </row>
    <row r="669" spans="3:3" ht="15.75" customHeight="1">
      <c r="C669" s="34"/>
    </row>
    <row r="670" spans="3:3" ht="15.75" customHeight="1">
      <c r="C670" s="34"/>
    </row>
    <row r="671" spans="3:3" ht="15.75" customHeight="1">
      <c r="C671" s="34"/>
    </row>
    <row r="672" spans="3:3" ht="15.75" customHeight="1">
      <c r="C672" s="34"/>
    </row>
    <row r="673" spans="3:3" ht="15.75" customHeight="1">
      <c r="C673" s="34"/>
    </row>
    <row r="674" spans="3:3" ht="15.75" customHeight="1">
      <c r="C674" s="34"/>
    </row>
    <row r="675" spans="3:3" ht="15.75" customHeight="1">
      <c r="C675" s="34"/>
    </row>
    <row r="676" spans="3:3" ht="15.75" customHeight="1">
      <c r="C676" s="34"/>
    </row>
    <row r="677" spans="3:3" ht="15.75" customHeight="1">
      <c r="C677" s="34"/>
    </row>
    <row r="678" spans="3:3" ht="15.75" customHeight="1">
      <c r="C678" s="34"/>
    </row>
    <row r="679" spans="3:3" ht="15.75" customHeight="1">
      <c r="C679" s="34"/>
    </row>
    <row r="680" spans="3:3" ht="15.75" customHeight="1">
      <c r="C680" s="34"/>
    </row>
    <row r="681" spans="3:3" ht="15.75" customHeight="1">
      <c r="C681" s="34"/>
    </row>
    <row r="682" spans="3:3" ht="15.75" customHeight="1">
      <c r="C682" s="34"/>
    </row>
    <row r="683" spans="3:3" ht="15.75" customHeight="1">
      <c r="C683" s="34"/>
    </row>
    <row r="684" spans="3:3" ht="15.75" customHeight="1">
      <c r="C684" s="34"/>
    </row>
    <row r="685" spans="3:3" ht="15.75" customHeight="1">
      <c r="C685" s="34"/>
    </row>
    <row r="686" spans="3:3" ht="15.75" customHeight="1">
      <c r="C686" s="34"/>
    </row>
    <row r="687" spans="3:3" ht="15.75" customHeight="1">
      <c r="C687" s="34"/>
    </row>
    <row r="688" spans="3:3" ht="15.75" customHeight="1">
      <c r="C688" s="34"/>
    </row>
    <row r="689" spans="3:3" ht="15.75" customHeight="1">
      <c r="C689" s="34"/>
    </row>
    <row r="690" spans="3:3" ht="15.75" customHeight="1">
      <c r="C690" s="34"/>
    </row>
    <row r="691" spans="3:3" ht="15.75" customHeight="1">
      <c r="C691" s="34"/>
    </row>
    <row r="692" spans="3:3" ht="15.75" customHeight="1">
      <c r="C692" s="34"/>
    </row>
    <row r="693" spans="3:3" ht="15.75" customHeight="1">
      <c r="C693" s="34"/>
    </row>
    <row r="694" spans="3:3" ht="15.75" customHeight="1">
      <c r="C694" s="34"/>
    </row>
    <row r="695" spans="3:3" ht="15.75" customHeight="1">
      <c r="C695" s="34"/>
    </row>
    <row r="696" spans="3:3" ht="15.75" customHeight="1">
      <c r="C696" s="34"/>
    </row>
    <row r="697" spans="3:3" ht="15.75" customHeight="1">
      <c r="C697" s="34"/>
    </row>
    <row r="698" spans="3:3" ht="15.75" customHeight="1">
      <c r="C698" s="34"/>
    </row>
    <row r="699" spans="3:3" ht="15.75" customHeight="1">
      <c r="C699" s="34"/>
    </row>
    <row r="700" spans="3:3" ht="15.75" customHeight="1">
      <c r="C700" s="34"/>
    </row>
    <row r="701" spans="3:3" ht="15.75" customHeight="1">
      <c r="C701" s="34"/>
    </row>
    <row r="702" spans="3:3" ht="15.75" customHeight="1">
      <c r="C702" s="34"/>
    </row>
    <row r="703" spans="3:3" ht="15.75" customHeight="1">
      <c r="C703" s="34"/>
    </row>
    <row r="704" spans="3:3" ht="15.75" customHeight="1">
      <c r="C704" s="34"/>
    </row>
    <row r="705" spans="3:3" ht="15.75" customHeight="1">
      <c r="C705" s="34"/>
    </row>
    <row r="706" spans="3:3" ht="15.75" customHeight="1">
      <c r="C706" s="34"/>
    </row>
    <row r="707" spans="3:3" ht="15.75" customHeight="1">
      <c r="C707" s="34"/>
    </row>
    <row r="708" spans="3:3" ht="15.75" customHeight="1">
      <c r="C708" s="34"/>
    </row>
    <row r="709" spans="3:3" ht="15.75" customHeight="1">
      <c r="C709" s="34"/>
    </row>
    <row r="710" spans="3:3" ht="15.75" customHeight="1">
      <c r="C710" s="34"/>
    </row>
    <row r="711" spans="3:3" ht="15.75" customHeight="1">
      <c r="C711" s="34"/>
    </row>
    <row r="712" spans="3:3" ht="15.75" customHeight="1">
      <c r="C712" s="34"/>
    </row>
    <row r="713" spans="3:3" ht="15.75" customHeight="1">
      <c r="C713" s="34"/>
    </row>
    <row r="714" spans="3:3" ht="15.75" customHeight="1">
      <c r="C714" s="34"/>
    </row>
    <row r="715" spans="3:3" ht="15.75" customHeight="1">
      <c r="C715" s="34"/>
    </row>
    <row r="716" spans="3:3" ht="15.75" customHeight="1">
      <c r="C716" s="34"/>
    </row>
    <row r="717" spans="3:3" ht="15.75" customHeight="1">
      <c r="C717" s="34"/>
    </row>
    <row r="718" spans="3:3" ht="15.75" customHeight="1">
      <c r="C718" s="34"/>
    </row>
    <row r="719" spans="3:3" ht="15.75" customHeight="1">
      <c r="C719" s="34"/>
    </row>
    <row r="720" spans="3:3" ht="15.75" customHeight="1">
      <c r="C720" s="34"/>
    </row>
    <row r="721" spans="3:3" ht="15.75" customHeight="1">
      <c r="C721" s="34"/>
    </row>
    <row r="722" spans="3:3" ht="15.75" customHeight="1">
      <c r="C722" s="34"/>
    </row>
    <row r="723" spans="3:3" ht="15.75" customHeight="1">
      <c r="C723" s="34"/>
    </row>
    <row r="724" spans="3:3" ht="15.75" customHeight="1">
      <c r="C724" s="34"/>
    </row>
    <row r="725" spans="3:3" ht="15.75" customHeight="1">
      <c r="C725" s="34"/>
    </row>
    <row r="726" spans="3:3" ht="15.75" customHeight="1">
      <c r="C726" s="34"/>
    </row>
    <row r="727" spans="3:3" ht="15.75" customHeight="1">
      <c r="C727" s="34"/>
    </row>
    <row r="728" spans="3:3" ht="15.75" customHeight="1">
      <c r="C728" s="34"/>
    </row>
    <row r="729" spans="3:3" ht="15.75" customHeight="1">
      <c r="C729" s="34"/>
    </row>
    <row r="730" spans="3:3" ht="15.75" customHeight="1">
      <c r="C730" s="34"/>
    </row>
    <row r="731" spans="3:3" ht="15.75" customHeight="1">
      <c r="C731" s="34"/>
    </row>
    <row r="732" spans="3:3" ht="15.75" customHeight="1">
      <c r="C732" s="34"/>
    </row>
    <row r="733" spans="3:3" ht="15.75" customHeight="1">
      <c r="C733" s="34"/>
    </row>
    <row r="734" spans="3:3" ht="15.75" customHeight="1">
      <c r="C734" s="34"/>
    </row>
    <row r="735" spans="3:3" ht="15.75" customHeight="1">
      <c r="C735" s="34"/>
    </row>
    <row r="736" spans="3:3" ht="15.75" customHeight="1">
      <c r="C736" s="34"/>
    </row>
    <row r="737" spans="3:3" ht="15.75" customHeight="1">
      <c r="C737" s="34"/>
    </row>
    <row r="738" spans="3:3" ht="15.75" customHeight="1">
      <c r="C738" s="34"/>
    </row>
    <row r="739" spans="3:3" ht="15.75" customHeight="1">
      <c r="C739" s="34"/>
    </row>
    <row r="740" spans="3:3" ht="15.75" customHeight="1">
      <c r="C740" s="34"/>
    </row>
    <row r="741" spans="3:3" ht="15.75" customHeight="1">
      <c r="C741" s="34"/>
    </row>
    <row r="742" spans="3:3" ht="15.75" customHeight="1">
      <c r="C742" s="34"/>
    </row>
    <row r="743" spans="3:3" ht="15.75" customHeight="1">
      <c r="C743" s="34"/>
    </row>
    <row r="744" spans="3:3" ht="15.75" customHeight="1">
      <c r="C744" s="34"/>
    </row>
    <row r="745" spans="3:3" ht="15.75" customHeight="1">
      <c r="C745" s="34"/>
    </row>
    <row r="746" spans="3:3" ht="15.75" customHeight="1">
      <c r="C746" s="34"/>
    </row>
    <row r="747" spans="3:3" ht="15.75" customHeight="1">
      <c r="C747" s="34"/>
    </row>
    <row r="748" spans="3:3" ht="15.75" customHeight="1">
      <c r="C748" s="34"/>
    </row>
    <row r="749" spans="3:3" ht="15.75" customHeight="1">
      <c r="C749" s="34"/>
    </row>
    <row r="750" spans="3:3" ht="15.75" customHeight="1">
      <c r="C750" s="34"/>
    </row>
    <row r="751" spans="3:3" ht="15.75" customHeight="1">
      <c r="C751" s="34"/>
    </row>
    <row r="752" spans="3:3" ht="15.75" customHeight="1">
      <c r="C752" s="34"/>
    </row>
    <row r="753" spans="3:3" ht="15.75" customHeight="1">
      <c r="C753" s="34"/>
    </row>
    <row r="754" spans="3:3" ht="15.75" customHeight="1">
      <c r="C754" s="34"/>
    </row>
    <row r="755" spans="3:3" ht="15.75" customHeight="1">
      <c r="C755" s="34"/>
    </row>
    <row r="756" spans="3:3" ht="15.75" customHeight="1">
      <c r="C756" s="34"/>
    </row>
    <row r="757" spans="3:3" ht="15.75" customHeight="1">
      <c r="C757" s="34"/>
    </row>
    <row r="758" spans="3:3" ht="15.75" customHeight="1">
      <c r="C758" s="34"/>
    </row>
    <row r="759" spans="3:3" ht="15.75" customHeight="1">
      <c r="C759" s="34"/>
    </row>
    <row r="760" spans="3:3" ht="15.75" customHeight="1">
      <c r="C760" s="34"/>
    </row>
    <row r="761" spans="3:3" ht="15.75" customHeight="1">
      <c r="C761" s="34"/>
    </row>
    <row r="762" spans="3:3" ht="15.75" customHeight="1">
      <c r="C762" s="34"/>
    </row>
    <row r="763" spans="3:3" ht="15.75" customHeight="1">
      <c r="C763" s="34"/>
    </row>
    <row r="764" spans="3:3" ht="15.75" customHeight="1">
      <c r="C764" s="34"/>
    </row>
    <row r="765" spans="3:3" ht="15.75" customHeight="1">
      <c r="C765" s="34"/>
    </row>
    <row r="766" spans="3:3" ht="15.75" customHeight="1">
      <c r="C766" s="34"/>
    </row>
    <row r="767" spans="3:3" ht="15.75" customHeight="1">
      <c r="C767" s="34"/>
    </row>
    <row r="768" spans="3:3" ht="15.75" customHeight="1">
      <c r="C768" s="34"/>
    </row>
    <row r="769" spans="3:3" ht="15.75" customHeight="1">
      <c r="C769" s="34"/>
    </row>
    <row r="770" spans="3:3" ht="15.75" customHeight="1">
      <c r="C770" s="34"/>
    </row>
    <row r="771" spans="3:3" ht="15.75" customHeight="1">
      <c r="C771" s="34"/>
    </row>
    <row r="772" spans="3:3" ht="15.75" customHeight="1">
      <c r="C772" s="34"/>
    </row>
    <row r="773" spans="3:3" ht="15.75" customHeight="1">
      <c r="C773" s="34"/>
    </row>
    <row r="774" spans="3:3" ht="15.75" customHeight="1">
      <c r="C774" s="34"/>
    </row>
    <row r="775" spans="3:3" ht="15.75" customHeight="1">
      <c r="C775" s="34"/>
    </row>
    <row r="776" spans="3:3" ht="15.75" customHeight="1">
      <c r="C776" s="34"/>
    </row>
    <row r="777" spans="3:3" ht="15.75" customHeight="1">
      <c r="C777" s="34"/>
    </row>
    <row r="778" spans="3:3" ht="15.75" customHeight="1">
      <c r="C778" s="34"/>
    </row>
    <row r="779" spans="3:3" ht="15.75" customHeight="1">
      <c r="C779" s="34"/>
    </row>
    <row r="780" spans="3:3" ht="15.75" customHeight="1">
      <c r="C780" s="34"/>
    </row>
    <row r="781" spans="3:3" ht="15.75" customHeight="1">
      <c r="C781" s="34"/>
    </row>
    <row r="782" spans="3:3" ht="15.75" customHeight="1">
      <c r="C782" s="34"/>
    </row>
    <row r="783" spans="3:3" ht="15.75" customHeight="1">
      <c r="C783" s="34"/>
    </row>
    <row r="784" spans="3:3" ht="15.75" customHeight="1">
      <c r="C784" s="34"/>
    </row>
    <row r="785" spans="3:3" ht="15.75" customHeight="1">
      <c r="C785" s="34"/>
    </row>
    <row r="786" spans="3:3" ht="15.75" customHeight="1">
      <c r="C786" s="34"/>
    </row>
    <row r="787" spans="3:3" ht="15.75" customHeight="1">
      <c r="C787" s="34"/>
    </row>
    <row r="788" spans="3:3" ht="15.75" customHeight="1">
      <c r="C788" s="34"/>
    </row>
    <row r="789" spans="3:3" ht="15.75" customHeight="1">
      <c r="C789" s="34"/>
    </row>
    <row r="790" spans="3:3" ht="15.75" customHeight="1">
      <c r="C790" s="34"/>
    </row>
    <row r="791" spans="3:3" ht="15.75" customHeight="1">
      <c r="C791" s="34"/>
    </row>
    <row r="792" spans="3:3" ht="15.75" customHeight="1">
      <c r="C792" s="34"/>
    </row>
    <row r="793" spans="3:3" ht="15.75" customHeight="1">
      <c r="C793" s="34"/>
    </row>
    <row r="794" spans="3:3" ht="15.75" customHeight="1">
      <c r="C794" s="34"/>
    </row>
    <row r="795" spans="3:3" ht="15.75" customHeight="1">
      <c r="C795" s="34"/>
    </row>
    <row r="796" spans="3:3" ht="15.75" customHeight="1">
      <c r="C796" s="34"/>
    </row>
    <row r="797" spans="3:3" ht="15.75" customHeight="1">
      <c r="C797" s="34"/>
    </row>
    <row r="798" spans="3:3" ht="15.75" customHeight="1">
      <c r="C798" s="34"/>
    </row>
    <row r="799" spans="3:3" ht="15.75" customHeight="1">
      <c r="C799" s="34"/>
    </row>
    <row r="800" spans="3:3" ht="15.75" customHeight="1">
      <c r="C800" s="34"/>
    </row>
    <row r="801" spans="3:3" ht="15.75" customHeight="1">
      <c r="C801" s="34"/>
    </row>
    <row r="802" spans="3:3" ht="15.75" customHeight="1">
      <c r="C802" s="34"/>
    </row>
    <row r="803" spans="3:3" ht="15.75" customHeight="1">
      <c r="C803" s="34"/>
    </row>
    <row r="804" spans="3:3" ht="15.75" customHeight="1">
      <c r="C804" s="34"/>
    </row>
    <row r="805" spans="3:3" ht="15.75" customHeight="1">
      <c r="C805" s="34"/>
    </row>
    <row r="806" spans="3:3" ht="15.75" customHeight="1">
      <c r="C806" s="34"/>
    </row>
    <row r="807" spans="3:3" ht="15.75" customHeight="1">
      <c r="C807" s="34"/>
    </row>
    <row r="808" spans="3:3" ht="15.75" customHeight="1">
      <c r="C808" s="34"/>
    </row>
    <row r="809" spans="3:3" ht="15.75" customHeight="1">
      <c r="C809" s="34"/>
    </row>
    <row r="810" spans="3:3" ht="15.75" customHeight="1">
      <c r="C810" s="34"/>
    </row>
    <row r="811" spans="3:3" ht="15.75" customHeight="1">
      <c r="C811" s="34"/>
    </row>
    <row r="812" spans="3:3" ht="15.75" customHeight="1">
      <c r="C812" s="34"/>
    </row>
    <row r="813" spans="3:3" ht="15.75" customHeight="1">
      <c r="C813" s="34"/>
    </row>
    <row r="814" spans="3:3" ht="15.75" customHeight="1">
      <c r="C814" s="34"/>
    </row>
    <row r="815" spans="3:3" ht="15.75" customHeight="1">
      <c r="C815" s="34"/>
    </row>
    <row r="816" spans="3:3" ht="15.75" customHeight="1">
      <c r="C816" s="34"/>
    </row>
    <row r="817" spans="3:3" ht="15.75" customHeight="1">
      <c r="C817" s="34"/>
    </row>
    <row r="818" spans="3:3" ht="15.75" customHeight="1">
      <c r="C818" s="34"/>
    </row>
    <row r="819" spans="3:3" ht="15.75" customHeight="1">
      <c r="C819" s="34"/>
    </row>
    <row r="820" spans="3:3" ht="15.75" customHeight="1">
      <c r="C820" s="34"/>
    </row>
    <row r="821" spans="3:3" ht="15.75" customHeight="1">
      <c r="C821" s="34"/>
    </row>
    <row r="822" spans="3:3" ht="15.75" customHeight="1">
      <c r="C822" s="34"/>
    </row>
    <row r="823" spans="3:3" ht="15.75" customHeight="1">
      <c r="C823" s="34"/>
    </row>
    <row r="824" spans="3:3" ht="15.75" customHeight="1">
      <c r="C824" s="34"/>
    </row>
    <row r="825" spans="3:3" ht="15.75" customHeight="1">
      <c r="C825" s="34"/>
    </row>
    <row r="826" spans="3:3" ht="15.75" customHeight="1">
      <c r="C826" s="34"/>
    </row>
    <row r="827" spans="3:3" ht="15.75" customHeight="1">
      <c r="C827" s="34"/>
    </row>
    <row r="828" spans="3:3" ht="15.75" customHeight="1">
      <c r="C828" s="34"/>
    </row>
    <row r="829" spans="3:3" ht="15.75" customHeight="1">
      <c r="C829" s="34"/>
    </row>
    <row r="830" spans="3:3" ht="15.75" customHeight="1">
      <c r="C830" s="34"/>
    </row>
    <row r="831" spans="3:3" ht="15.75" customHeight="1">
      <c r="C831" s="34"/>
    </row>
    <row r="832" spans="3:3" ht="15.75" customHeight="1">
      <c r="C832" s="34"/>
    </row>
    <row r="833" spans="3:3" ht="15.75" customHeight="1">
      <c r="C833" s="34"/>
    </row>
    <row r="834" spans="3:3" ht="15.75" customHeight="1">
      <c r="C834" s="34"/>
    </row>
    <row r="835" spans="3:3" ht="15.75" customHeight="1">
      <c r="C835" s="34"/>
    </row>
    <row r="836" spans="3:3" ht="15.75" customHeight="1">
      <c r="C836" s="34"/>
    </row>
    <row r="837" spans="3:3" ht="15.75" customHeight="1">
      <c r="C837" s="34"/>
    </row>
    <row r="838" spans="3:3" ht="15.75" customHeight="1">
      <c r="C838" s="34"/>
    </row>
    <row r="839" spans="3:3" ht="15.75" customHeight="1">
      <c r="C839" s="34"/>
    </row>
    <row r="840" spans="3:3" ht="15.75" customHeight="1">
      <c r="C840" s="34"/>
    </row>
    <row r="841" spans="3:3" ht="15.75" customHeight="1">
      <c r="C841" s="34"/>
    </row>
    <row r="842" spans="3:3" ht="15.75" customHeight="1">
      <c r="C842" s="34"/>
    </row>
    <row r="843" spans="3:3" ht="15.75" customHeight="1">
      <c r="C843" s="34"/>
    </row>
    <row r="844" spans="3:3" ht="15.75" customHeight="1">
      <c r="C844" s="34"/>
    </row>
    <row r="845" spans="3:3" ht="15.75" customHeight="1">
      <c r="C845" s="34"/>
    </row>
    <row r="846" spans="3:3" ht="15.75" customHeight="1">
      <c r="C846" s="34"/>
    </row>
    <row r="847" spans="3:3" ht="15.75" customHeight="1">
      <c r="C847" s="34"/>
    </row>
    <row r="848" spans="3:3" ht="15.75" customHeight="1">
      <c r="C848" s="34"/>
    </row>
    <row r="849" spans="3:3" ht="15.75" customHeight="1">
      <c r="C849" s="34"/>
    </row>
    <row r="850" spans="3:3" ht="15.75" customHeight="1">
      <c r="C850" s="34"/>
    </row>
    <row r="851" spans="3:3" ht="15.75" customHeight="1">
      <c r="C851" s="34"/>
    </row>
    <row r="852" spans="3:3" ht="15.75" customHeight="1">
      <c r="C852" s="34"/>
    </row>
    <row r="853" spans="3:3" ht="15.75" customHeight="1">
      <c r="C853" s="34"/>
    </row>
    <row r="854" spans="3:3" ht="15.75" customHeight="1">
      <c r="C854" s="34"/>
    </row>
    <row r="855" spans="3:3" ht="15.75" customHeight="1">
      <c r="C855" s="34"/>
    </row>
    <row r="856" spans="3:3" ht="15.75" customHeight="1">
      <c r="C856" s="34"/>
    </row>
    <row r="857" spans="3:3" ht="15.75" customHeight="1">
      <c r="C857" s="34"/>
    </row>
    <row r="858" spans="3:3" ht="15.75" customHeight="1">
      <c r="C858" s="34"/>
    </row>
    <row r="859" spans="3:3" ht="15.75" customHeight="1">
      <c r="C859" s="34"/>
    </row>
    <row r="860" spans="3:3" ht="15.75" customHeight="1">
      <c r="C860" s="34"/>
    </row>
    <row r="861" spans="3:3" ht="15.75" customHeight="1">
      <c r="C861" s="34"/>
    </row>
    <row r="862" spans="3:3" ht="15.75" customHeight="1">
      <c r="C862" s="34"/>
    </row>
    <row r="863" spans="3:3" ht="15.75" customHeight="1">
      <c r="C863" s="34"/>
    </row>
    <row r="864" spans="3:3" ht="15.75" customHeight="1">
      <c r="C864" s="34"/>
    </row>
    <row r="865" spans="3:3" ht="15.75" customHeight="1">
      <c r="C865" s="34"/>
    </row>
    <row r="866" spans="3:3" ht="15.75" customHeight="1">
      <c r="C866" s="34"/>
    </row>
    <row r="867" spans="3:3" ht="15.75" customHeight="1">
      <c r="C867" s="34"/>
    </row>
    <row r="868" spans="3:3" ht="15.75" customHeight="1">
      <c r="C868" s="34"/>
    </row>
    <row r="869" spans="3:3" ht="15.75" customHeight="1">
      <c r="C869" s="34"/>
    </row>
    <row r="870" spans="3:3" ht="15.75" customHeight="1">
      <c r="C870" s="34"/>
    </row>
    <row r="871" spans="3:3" ht="15.75" customHeight="1">
      <c r="C871" s="34"/>
    </row>
    <row r="872" spans="3:3" ht="15.75" customHeight="1">
      <c r="C872" s="34"/>
    </row>
    <row r="873" spans="3:3" ht="15.75" customHeight="1">
      <c r="C873" s="34"/>
    </row>
    <row r="874" spans="3:3" ht="15.75" customHeight="1">
      <c r="C874" s="34"/>
    </row>
    <row r="875" spans="3:3" ht="15.75" customHeight="1">
      <c r="C875" s="34"/>
    </row>
    <row r="876" spans="3:3" ht="15.75" customHeight="1">
      <c r="C876" s="34"/>
    </row>
    <row r="877" spans="3:3" ht="15.75" customHeight="1">
      <c r="C877" s="34"/>
    </row>
    <row r="878" spans="3:3" ht="15.75" customHeight="1">
      <c r="C878" s="34"/>
    </row>
    <row r="879" spans="3:3" ht="15.75" customHeight="1">
      <c r="C879" s="34"/>
    </row>
    <row r="880" spans="3:3" ht="15.75" customHeight="1">
      <c r="C880" s="34"/>
    </row>
    <row r="881" spans="3:3" ht="15.75" customHeight="1">
      <c r="C881" s="34"/>
    </row>
    <row r="882" spans="3:3" ht="15.75" customHeight="1">
      <c r="C882" s="34"/>
    </row>
    <row r="883" spans="3:3" ht="15.75" customHeight="1">
      <c r="C883" s="34"/>
    </row>
    <row r="884" spans="3:3" ht="15.75" customHeight="1">
      <c r="C884" s="34"/>
    </row>
    <row r="885" spans="3:3" ht="15.75" customHeight="1">
      <c r="C885" s="34"/>
    </row>
    <row r="886" spans="3:3" ht="15.75" customHeight="1">
      <c r="C886" s="34"/>
    </row>
    <row r="887" spans="3:3" ht="15.75" customHeight="1">
      <c r="C887" s="34"/>
    </row>
    <row r="888" spans="3:3" ht="15.75" customHeight="1">
      <c r="C888" s="34"/>
    </row>
    <row r="889" spans="3:3" ht="15.75" customHeight="1">
      <c r="C889" s="34"/>
    </row>
    <row r="890" spans="3:3" ht="15.75" customHeight="1">
      <c r="C890" s="34"/>
    </row>
    <row r="891" spans="3:3" ht="15.75" customHeight="1">
      <c r="C891" s="34"/>
    </row>
    <row r="892" spans="3:3" ht="15.75" customHeight="1">
      <c r="C892" s="34"/>
    </row>
    <row r="893" spans="3:3" ht="15.75" customHeight="1">
      <c r="C893" s="34"/>
    </row>
    <row r="894" spans="3:3" ht="15.75" customHeight="1">
      <c r="C894" s="34"/>
    </row>
    <row r="895" spans="3:3" ht="15.75" customHeight="1">
      <c r="C895" s="34"/>
    </row>
    <row r="896" spans="3:3" ht="15.75" customHeight="1">
      <c r="C896" s="34"/>
    </row>
    <row r="897" spans="3:3" ht="15.75" customHeight="1">
      <c r="C897" s="34"/>
    </row>
    <row r="898" spans="3:3" ht="15.75" customHeight="1">
      <c r="C898" s="34"/>
    </row>
    <row r="899" spans="3:3" ht="15.75" customHeight="1">
      <c r="C899" s="34"/>
    </row>
    <row r="900" spans="3:3" ht="15.75" customHeight="1">
      <c r="C900" s="34"/>
    </row>
    <row r="901" spans="3:3" ht="15.75" customHeight="1">
      <c r="C901" s="34"/>
    </row>
    <row r="902" spans="3:3" ht="15.75" customHeight="1">
      <c r="C902" s="34"/>
    </row>
    <row r="903" spans="3:3" ht="15.75" customHeight="1">
      <c r="C903" s="34"/>
    </row>
    <row r="904" spans="3:3" ht="15.75" customHeight="1">
      <c r="C904" s="34"/>
    </row>
    <row r="905" spans="3:3" ht="15.75" customHeight="1">
      <c r="C905" s="34"/>
    </row>
    <row r="906" spans="3:3" ht="15.75" customHeight="1">
      <c r="C906" s="34"/>
    </row>
    <row r="907" spans="3:3" ht="15.75" customHeight="1">
      <c r="C907" s="34"/>
    </row>
    <row r="908" spans="3:3" ht="15.75" customHeight="1">
      <c r="C908" s="34"/>
    </row>
    <row r="909" spans="3:3" ht="15.75" customHeight="1">
      <c r="C909" s="34"/>
    </row>
    <row r="910" spans="3:3" ht="15.75" customHeight="1">
      <c r="C910" s="34"/>
    </row>
    <row r="911" spans="3:3" ht="15.75" customHeight="1">
      <c r="C911" s="34"/>
    </row>
    <row r="912" spans="3:3" ht="15.75" customHeight="1">
      <c r="C912" s="34"/>
    </row>
    <row r="913" spans="3:3" ht="15.75" customHeight="1">
      <c r="C913" s="34"/>
    </row>
    <row r="914" spans="3:3" ht="15.75" customHeight="1">
      <c r="C914" s="34"/>
    </row>
    <row r="915" spans="3:3" ht="15.75" customHeight="1">
      <c r="C915" s="34"/>
    </row>
    <row r="916" spans="3:3" ht="15.75" customHeight="1">
      <c r="C916" s="34"/>
    </row>
    <row r="917" spans="3:3" ht="15.75" customHeight="1">
      <c r="C917" s="34"/>
    </row>
    <row r="918" spans="3:3" ht="15.75" customHeight="1">
      <c r="C918" s="34"/>
    </row>
    <row r="919" spans="3:3" ht="15.75" customHeight="1">
      <c r="C919" s="34"/>
    </row>
    <row r="920" spans="3:3" ht="15.75" customHeight="1">
      <c r="C920" s="34"/>
    </row>
    <row r="921" spans="3:3" ht="15.75" customHeight="1">
      <c r="C921" s="34"/>
    </row>
    <row r="922" spans="3:3" ht="15.75" customHeight="1">
      <c r="C922" s="34"/>
    </row>
    <row r="923" spans="3:3" ht="15.75" customHeight="1">
      <c r="C923" s="34"/>
    </row>
    <row r="924" spans="3:3" ht="15.75" customHeight="1">
      <c r="C924" s="34"/>
    </row>
    <row r="925" spans="3:3" ht="15.75" customHeight="1">
      <c r="C925" s="34"/>
    </row>
    <row r="926" spans="3:3" ht="15.75" customHeight="1">
      <c r="C926" s="34"/>
    </row>
    <row r="927" spans="3:3" ht="15.75" customHeight="1">
      <c r="C927" s="34"/>
    </row>
    <row r="928" spans="3:3" ht="15.75" customHeight="1">
      <c r="C928" s="34"/>
    </row>
    <row r="929" spans="3:3" ht="15.75" customHeight="1">
      <c r="C929" s="34"/>
    </row>
    <row r="930" spans="3:3" ht="15.75" customHeight="1">
      <c r="C930" s="34"/>
    </row>
    <row r="931" spans="3:3" ht="15.75" customHeight="1">
      <c r="C931" s="34"/>
    </row>
    <row r="932" spans="3:3" ht="15.75" customHeight="1">
      <c r="C932" s="34"/>
    </row>
    <row r="933" spans="3:3" ht="15.75" customHeight="1">
      <c r="C933" s="34"/>
    </row>
    <row r="934" spans="3:3" ht="15.75" customHeight="1">
      <c r="C934" s="34"/>
    </row>
    <row r="935" spans="3:3" ht="15.75" customHeight="1">
      <c r="C935" s="34"/>
    </row>
    <row r="936" spans="3:3" ht="15.75" customHeight="1">
      <c r="C936" s="34"/>
    </row>
    <row r="937" spans="3:3" ht="15.75" customHeight="1">
      <c r="C937" s="34"/>
    </row>
    <row r="938" spans="3:3" ht="15.75" customHeight="1">
      <c r="C938" s="34"/>
    </row>
    <row r="939" spans="3:3" ht="15.75" customHeight="1">
      <c r="C939" s="34"/>
    </row>
    <row r="940" spans="3:3" ht="15.75" customHeight="1">
      <c r="C940" s="34"/>
    </row>
    <row r="941" spans="3:3" ht="15.75" customHeight="1">
      <c r="C941" s="34"/>
    </row>
    <row r="942" spans="3:3" ht="15.75" customHeight="1">
      <c r="C942" s="34"/>
    </row>
    <row r="943" spans="3:3" ht="15.75" customHeight="1">
      <c r="C943" s="34"/>
    </row>
    <row r="944" spans="3:3" ht="15.75" customHeight="1">
      <c r="C944" s="34"/>
    </row>
    <row r="945" spans="3:3" ht="15.75" customHeight="1">
      <c r="C945" s="34"/>
    </row>
    <row r="946" spans="3:3" ht="15.75" customHeight="1">
      <c r="C946" s="34"/>
    </row>
    <row r="947" spans="3:3" ht="15.75" customHeight="1">
      <c r="C947" s="34"/>
    </row>
    <row r="948" spans="3:3" ht="15.75" customHeight="1">
      <c r="C948" s="34"/>
    </row>
    <row r="949" spans="3:3" ht="15.75" customHeight="1">
      <c r="C949" s="34"/>
    </row>
    <row r="950" spans="3:3" ht="15.75" customHeight="1">
      <c r="C950" s="34"/>
    </row>
    <row r="951" spans="3:3" ht="15.75" customHeight="1">
      <c r="C951" s="34"/>
    </row>
    <row r="952" spans="3:3" ht="15.75" customHeight="1">
      <c r="C952" s="34"/>
    </row>
    <row r="953" spans="3:3" ht="15.75" customHeight="1">
      <c r="C953" s="34"/>
    </row>
    <row r="954" spans="3:3" ht="15.75" customHeight="1">
      <c r="C954" s="34"/>
    </row>
    <row r="955" spans="3:3" ht="15.75" customHeight="1">
      <c r="C955" s="34"/>
    </row>
    <row r="956" spans="3:3" ht="15.75" customHeight="1">
      <c r="C956" s="34"/>
    </row>
    <row r="957" spans="3:3" ht="15.75" customHeight="1">
      <c r="C957" s="34"/>
    </row>
    <row r="958" spans="3:3" ht="15.75" customHeight="1">
      <c r="C958" s="34"/>
    </row>
    <row r="959" spans="3:3" ht="15.75" customHeight="1">
      <c r="C959" s="34"/>
    </row>
    <row r="960" spans="3:3" ht="15.75" customHeight="1">
      <c r="C960" s="34"/>
    </row>
    <row r="961" spans="3:3" ht="15.75" customHeight="1">
      <c r="C961" s="34"/>
    </row>
    <row r="962" spans="3:3" ht="15.75" customHeight="1">
      <c r="C962" s="34"/>
    </row>
    <row r="963" spans="3:3" ht="15.75" customHeight="1">
      <c r="C963" s="34"/>
    </row>
    <row r="964" spans="3:3" ht="15.75" customHeight="1">
      <c r="C964" s="34"/>
    </row>
    <row r="965" spans="3:3" ht="15.75" customHeight="1">
      <c r="C965" s="34"/>
    </row>
    <row r="966" spans="3:3" ht="15.75" customHeight="1">
      <c r="C966" s="34"/>
    </row>
    <row r="967" spans="3:3" ht="15.75" customHeight="1">
      <c r="C967" s="34"/>
    </row>
    <row r="968" spans="3:3" ht="15.75" customHeight="1">
      <c r="C968" s="34"/>
    </row>
    <row r="969" spans="3:3" ht="15.75" customHeight="1">
      <c r="C969" s="34"/>
    </row>
    <row r="970" spans="3:3" ht="15.75" customHeight="1">
      <c r="C970" s="34"/>
    </row>
    <row r="971" spans="3:3" ht="15.75" customHeight="1">
      <c r="C971" s="34"/>
    </row>
    <row r="972" spans="3:3" ht="15.75" customHeight="1">
      <c r="C972" s="34"/>
    </row>
    <row r="973" spans="3:3" ht="15.75" customHeight="1">
      <c r="C973" s="34"/>
    </row>
    <row r="974" spans="3:3" ht="15.75" customHeight="1">
      <c r="C974" s="34"/>
    </row>
    <row r="975" spans="3:3" ht="15.75" customHeight="1">
      <c r="C975" s="34"/>
    </row>
    <row r="976" spans="3:3" ht="15.75" customHeight="1">
      <c r="C976" s="34"/>
    </row>
    <row r="977" spans="3:3" ht="15.75" customHeight="1">
      <c r="C977" s="34"/>
    </row>
    <row r="978" spans="3:3" ht="15.75" customHeight="1">
      <c r="C978" s="34"/>
    </row>
    <row r="979" spans="3:3" ht="15.75" customHeight="1">
      <c r="C979" s="34"/>
    </row>
    <row r="980" spans="3:3" ht="15.75" customHeight="1">
      <c r="C980" s="34"/>
    </row>
    <row r="981" spans="3:3" ht="15.75" customHeight="1">
      <c r="C981" s="34"/>
    </row>
    <row r="982" spans="3:3" ht="15.75" customHeight="1">
      <c r="C982" s="34"/>
    </row>
    <row r="983" spans="3:3" ht="15.75" customHeight="1">
      <c r="C983" s="34"/>
    </row>
    <row r="984" spans="3:3" ht="15.75" customHeight="1">
      <c r="C984" s="34"/>
    </row>
    <row r="985" spans="3:3" ht="15.75" customHeight="1">
      <c r="C985" s="34"/>
    </row>
    <row r="986" spans="3:3" ht="15.75" customHeight="1">
      <c r="C986" s="34"/>
    </row>
    <row r="987" spans="3:3" ht="15.75" customHeight="1">
      <c r="C987" s="34"/>
    </row>
    <row r="988" spans="3:3" ht="15.75" customHeight="1">
      <c r="C988" s="34"/>
    </row>
    <row r="989" spans="3:3" ht="15.75" customHeight="1">
      <c r="C989" s="34"/>
    </row>
    <row r="990" spans="3:3" ht="15.75" customHeight="1">
      <c r="C990" s="34"/>
    </row>
    <row r="991" spans="3:3" ht="15.75" customHeight="1">
      <c r="C991" s="34"/>
    </row>
    <row r="992" spans="3:3" ht="15.75" customHeight="1">
      <c r="C992" s="34"/>
    </row>
    <row r="993" spans="3:3" ht="15.75" customHeight="1">
      <c r="C993" s="34"/>
    </row>
    <row r="994" spans="3:3" ht="15.75" customHeight="1">
      <c r="C994" s="34"/>
    </row>
    <row r="995" spans="3:3" ht="15.75" customHeight="1">
      <c r="C995" s="34"/>
    </row>
  </sheetData>
  <mergeCells count="2">
    <mergeCell ref="F1:G2"/>
    <mergeCell ref="B2:C2"/>
  </mergeCells>
  <pageMargins left="0.7" right="0.7" top="0.75" bottom="0.75" header="0" footer="0"/>
  <pageSetup orientation="landscape"/>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8"/>
  <sheetViews>
    <sheetView showGridLines="0" workbookViewId="0">
      <selection activeCell="D18" sqref="D18"/>
    </sheetView>
  </sheetViews>
  <sheetFormatPr defaultColWidth="14.44140625" defaultRowHeight="15" customHeight="1"/>
  <cols>
    <col min="1" max="1" width="8.88671875" customWidth="1"/>
    <col min="2" max="2" width="28.5546875" customWidth="1"/>
    <col min="3" max="3" width="10.33203125" bestFit="1" customWidth="1"/>
    <col min="4" max="10" width="9.44140625" customWidth="1"/>
    <col min="11" max="11" width="8.109375" customWidth="1"/>
    <col min="12" max="12" width="2.6640625" customWidth="1"/>
  </cols>
  <sheetData>
    <row r="1" spans="2:14" ht="14.25" customHeight="1">
      <c r="M1" s="128" t="s">
        <v>96</v>
      </c>
      <c r="N1" s="129"/>
    </row>
    <row r="2" spans="2:14" ht="14.25" customHeight="1">
      <c r="B2" s="18" t="s">
        <v>110</v>
      </c>
      <c r="C2" s="18"/>
      <c r="D2" s="18"/>
      <c r="E2" s="18"/>
      <c r="F2" s="18"/>
      <c r="G2" s="18"/>
      <c r="H2" s="18"/>
      <c r="I2" s="18"/>
      <c r="J2" s="18"/>
      <c r="K2" s="18"/>
      <c r="M2" s="129"/>
      <c r="N2" s="129"/>
    </row>
    <row r="3" spans="2:14" ht="14.25" customHeight="1">
      <c r="B3" s="19" t="s">
        <v>98</v>
      </c>
      <c r="C3" s="20"/>
      <c r="D3" s="20">
        <v>43830</v>
      </c>
      <c r="E3" s="20">
        <v>44196</v>
      </c>
      <c r="F3" s="20">
        <v>44561</v>
      </c>
      <c r="G3" s="21">
        <v>44926</v>
      </c>
      <c r="H3" s="21">
        <v>45291</v>
      </c>
      <c r="I3" s="21">
        <v>45657</v>
      </c>
      <c r="J3" s="21">
        <v>46022</v>
      </c>
      <c r="K3" s="21">
        <v>46387</v>
      </c>
      <c r="M3" s="24" t="s">
        <v>159</v>
      </c>
    </row>
    <row r="4" spans="2:14" ht="14.25" customHeight="1">
      <c r="B4" s="23" t="s">
        <v>139</v>
      </c>
      <c r="C4" s="14"/>
      <c r="D4" s="14">
        <f>_xlfn.XLOOKUP($B$4,'Free Cash Flow'!$B$19,'Free Cash Flow'!C19,0,0)</f>
        <v>3158</v>
      </c>
      <c r="E4" s="14">
        <f>_xlfn.XLOOKUP($B$4,'Free Cash Flow'!$B$19,'Free Cash Flow'!D19,0,0)</f>
        <v>2859</v>
      </c>
      <c r="F4" s="14">
        <f>_xlfn.XLOOKUP($B$4,'Free Cash Flow'!$B$19,'Free Cash Flow'!E19,0,0)</f>
        <v>4698</v>
      </c>
      <c r="G4" s="14">
        <f>_xlfn.XLOOKUP($B$4,'Free Cash Flow'!$B$19,'Free Cash Flow'!F19,0,0)</f>
        <v>3889.4723768138269</v>
      </c>
      <c r="H4" s="14">
        <f>_xlfn.XLOOKUP($B$4,'Free Cash Flow'!$B$19,'Free Cash Flow'!G19,0,0)</f>
        <v>5256.7944355881209</v>
      </c>
      <c r="I4" s="14">
        <f>_xlfn.XLOOKUP($B$4,'Free Cash Flow'!$B$19,'Free Cash Flow'!H19,0,0)</f>
        <v>5673.3774265298489</v>
      </c>
      <c r="J4" s="14">
        <f>_xlfn.XLOOKUP($B$4,'Free Cash Flow'!$B$19,'Free Cash Flow'!I19,0,0)</f>
        <v>5798.6939670633683</v>
      </c>
      <c r="K4" s="14">
        <f>_xlfn.XLOOKUP($B$4,'Free Cash Flow'!$B$19,'Free Cash Flow'!J19,0,0)</f>
        <v>5704.3221445909903</v>
      </c>
      <c r="M4" s="24" t="s">
        <v>160</v>
      </c>
    </row>
    <row r="5" spans="2:14" ht="14.25" customHeight="1">
      <c r="M5" s="24" t="s">
        <v>161</v>
      </c>
    </row>
    <row r="6" spans="2:14" ht="14.25" customHeight="1">
      <c r="B6" s="23" t="s">
        <v>162</v>
      </c>
      <c r="G6" s="23">
        <v>1</v>
      </c>
      <c r="H6" s="23">
        <v>2</v>
      </c>
      <c r="I6" s="23">
        <v>3</v>
      </c>
      <c r="J6" s="23">
        <v>4</v>
      </c>
      <c r="K6" s="23">
        <v>5</v>
      </c>
      <c r="M6" s="24" t="s">
        <v>163</v>
      </c>
    </row>
    <row r="7" spans="2:14" ht="14.25" customHeight="1">
      <c r="B7" s="25" t="s">
        <v>164</v>
      </c>
      <c r="C7" s="25"/>
      <c r="D7" s="25"/>
      <c r="E7" s="25"/>
      <c r="F7" s="25"/>
      <c r="G7" s="44">
        <f>G4/((1+WACC!$C$13)^DCF!G6)</f>
        <v>3660.8387133057954</v>
      </c>
      <c r="H7" s="44">
        <f>H4/((1+WACC!$C$13)^DCF!H6)</f>
        <v>4656.9417151525204</v>
      </c>
      <c r="I7" s="44">
        <f>I4/((1+WACC!$C$13)^DCF!I6)</f>
        <v>4730.5472898498583</v>
      </c>
      <c r="J7" s="44">
        <f>J4/((1+WACC!$C$13)^DCF!J6)</f>
        <v>4550.8215391030544</v>
      </c>
      <c r="K7" s="44">
        <f>K4/((1+WACC!$C$13)^DCF!K6)</f>
        <v>4213.602507298694</v>
      </c>
      <c r="M7" s="24" t="s">
        <v>165</v>
      </c>
    </row>
    <row r="8" spans="2:14" ht="14.25" customHeight="1">
      <c r="M8" s="22" t="s">
        <v>166</v>
      </c>
    </row>
    <row r="9" spans="2:14" ht="14.25" customHeight="1">
      <c r="B9" s="130" t="s">
        <v>167</v>
      </c>
      <c r="C9" s="131"/>
      <c r="M9" s="24" t="s">
        <v>168</v>
      </c>
    </row>
    <row r="10" spans="2:14" ht="14.25" customHeight="1">
      <c r="B10" s="35" t="s">
        <v>169</v>
      </c>
      <c r="C10" s="78">
        <f>SUM(G7:K7)</f>
        <v>21812.751764709923</v>
      </c>
      <c r="M10" s="22" t="s">
        <v>170</v>
      </c>
    </row>
    <row r="11" spans="2:14" ht="14.25" customHeight="1">
      <c r="B11" s="35" t="s">
        <v>171</v>
      </c>
      <c r="C11" s="41">
        <v>0.03</v>
      </c>
      <c r="M11" s="24" t="s">
        <v>172</v>
      </c>
    </row>
    <row r="12" spans="2:14" ht="15" customHeight="1">
      <c r="B12" s="35" t="s">
        <v>158</v>
      </c>
      <c r="C12" s="77">
        <f>VLOOKUP(B12,WACC!B13:C13,2,0)</f>
        <v>6.2453902346758176E-2</v>
      </c>
      <c r="M12" s="24" t="s">
        <v>173</v>
      </c>
    </row>
    <row r="13" spans="2:14" ht="14.25" customHeight="1">
      <c r="B13" s="35" t="s">
        <v>174</v>
      </c>
      <c r="C13" s="78">
        <f>K4*((1+C11)/(C12-C11))</f>
        <v>181039.91767004313</v>
      </c>
    </row>
    <row r="14" spans="2:14" ht="14.25" customHeight="1">
      <c r="B14" s="35" t="s">
        <v>175</v>
      </c>
      <c r="C14" s="78">
        <f>C13/((1+C12)^5)</f>
        <v>133728.46618401128</v>
      </c>
      <c r="D14" s="14"/>
    </row>
    <row r="15" spans="2:14" ht="14.25" customHeight="1">
      <c r="B15" s="35" t="s">
        <v>176</v>
      </c>
      <c r="C15" s="78">
        <f>C14+C10</f>
        <v>155541.2179487212</v>
      </c>
    </row>
    <row r="16" spans="2:14" ht="14.25" customHeight="1">
      <c r="B16" s="33" t="s">
        <v>177</v>
      </c>
      <c r="C16" s="78">
        <f>'Balance Sheet'!F4</f>
        <v>11258</v>
      </c>
    </row>
    <row r="17" spans="1:26" ht="14.25" customHeight="1">
      <c r="B17" s="33" t="s">
        <v>178</v>
      </c>
      <c r="C17" s="78">
        <f>'Balance Sheet'!F22</f>
        <v>29441</v>
      </c>
      <c r="D17" s="68" t="s">
        <v>208</v>
      </c>
    </row>
    <row r="18" spans="1:26" ht="14.25" customHeight="1">
      <c r="B18" s="33" t="s">
        <v>179</v>
      </c>
      <c r="C18" s="78">
        <f>'Balance Sheet'!F35</f>
        <v>514</v>
      </c>
    </row>
    <row r="19" spans="1:26" s="82" customFormat="1" ht="14.25" customHeight="1">
      <c r="A19" s="80"/>
      <c r="B19" s="81" t="s">
        <v>180</v>
      </c>
      <c r="C19" s="79">
        <f>C15+C16-C17-C18</f>
        <v>136844.2179487212</v>
      </c>
      <c r="D19" s="80"/>
      <c r="E19" s="80"/>
      <c r="F19" s="80"/>
      <c r="G19" s="80"/>
      <c r="H19" s="80"/>
      <c r="I19" s="80"/>
      <c r="J19" s="80"/>
      <c r="K19" s="80"/>
      <c r="L19" s="80"/>
      <c r="M19" s="80"/>
      <c r="N19" s="80"/>
      <c r="O19" s="80"/>
      <c r="P19" s="80"/>
      <c r="Q19" s="80"/>
      <c r="R19" s="80"/>
      <c r="S19" s="80"/>
      <c r="T19" s="80"/>
      <c r="U19" s="80"/>
      <c r="V19" s="80"/>
      <c r="W19" s="80"/>
      <c r="X19" s="80"/>
      <c r="Y19" s="80"/>
      <c r="Z19" s="80"/>
    </row>
    <row r="20" spans="1:26" ht="14.25" customHeight="1"/>
    <row r="21" spans="1:26" ht="14.25" customHeight="1"/>
    <row r="22" spans="1:26" ht="14.25" customHeight="1"/>
    <row r="23" spans="1:26" ht="14.25" customHeight="1"/>
    <row r="24" spans="1:26" ht="14.25" customHeight="1"/>
    <row r="25" spans="1:26" ht="14.25" customHeight="1"/>
    <row r="26" spans="1:26" ht="14.25" customHeight="1"/>
    <row r="27" spans="1:26" ht="14.25" customHeight="1"/>
    <row r="28" spans="1:26" ht="14.25" customHeight="1"/>
    <row r="29" spans="1:26" ht="14.25" customHeight="1"/>
    <row r="30" spans="1:26" ht="14.25" customHeight="1"/>
    <row r="31" spans="1:26" ht="14.25" customHeight="1"/>
    <row r="32" spans="1: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
    <mergeCell ref="M1:N2"/>
    <mergeCell ref="B9:C9"/>
  </mergeCells>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INTRO</vt:lpstr>
      <vt:lpstr>QUES</vt:lpstr>
      <vt:lpstr>Income Statement</vt:lpstr>
      <vt:lpstr>Balance Sheet</vt:lpstr>
      <vt:lpstr>Cash Flow Statement</vt:lpstr>
      <vt:lpstr>Fixed Assets</vt:lpstr>
      <vt:lpstr>Free Cash Flow</vt:lpstr>
      <vt:lpstr>WACC</vt:lpstr>
      <vt:lpstr>DCF</vt:lpstr>
      <vt:lpstr>Questions</vt:lpstr>
      <vt:lpstr>Q1-ans</vt:lpstr>
      <vt:lpstr>Q2-ans</vt:lpstr>
      <vt:lpstr>Q3-ans</vt:lpstr>
      <vt:lpstr>Q4-ans</vt:lpstr>
      <vt:lpstr>Q5-ans</vt:lpstr>
      <vt:lpstr>Q6-ans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Kasi Muthuveerappan</cp:lastModifiedBy>
  <dcterms:modified xsi:type="dcterms:W3CDTF">2024-08-23T15:23:07Z</dcterms:modified>
</cp:coreProperties>
</file>