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Ex2.xml" ContentType="application/vnd.ms-office.chartex+xml"/>
  <Override PartName="/xl/charts/style16.xml" ContentType="application/vnd.ms-office.chartstyle+xml"/>
  <Override PartName="/xl/charts/colors16.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Kaspa Mbulo\Documents\KaspaTech ZM\KaspaBooks\"/>
    </mc:Choice>
  </mc:AlternateContent>
  <xr:revisionPtr revIDLastSave="0" documentId="13_ncr:1_{2EF0EA1A-7641-49CD-9F98-16AD12B88001}" xr6:coauthVersionLast="46" xr6:coauthVersionMax="46" xr10:uidLastSave="{00000000-0000-0000-0000-000000000000}"/>
  <bookViews>
    <workbookView xWindow="-36" yWindow="-1020" windowWidth="20352" windowHeight="12000" tabRatio="663" firstSheet="8" activeTab="8" xr2:uid="{B659042F-4D53-4904-B73F-C5610DDD4838}"/>
  </bookViews>
  <sheets>
    <sheet name="MAIN CB" sheetId="11" state="veryHidden" r:id="rId1"/>
    <sheet name="GO TO ACL" sheetId="10" state="veryHidden" r:id="rId2"/>
    <sheet name="GO TO P&amp;L" sheetId="2" state="veryHidden" r:id="rId3"/>
    <sheet name="GO TO SFP" sheetId="1" state="veryHidden" r:id="rId4"/>
    <sheet name="YTD" sheetId="14" state="veryHidden" r:id="rId5"/>
    <sheet name="Settings" sheetId="55" state="veryHidden" r:id="rId6"/>
    <sheet name="Short_Notes" sheetId="57" state="veryHidden" r:id="rId7"/>
    <sheet name="Table1_Temp" sheetId="59" state="veryHidden" r:id="rId8"/>
    <sheet name="Login" sheetId="60" r:id="rId9"/>
  </sheets>
  <functionGroups builtInGroupCount="19"/>
  <definedNames>
    <definedName name="_xlnm._FilterDatabase" localSheetId="1" hidden="1">'GO TO ACL'!$B$6:$H$3445</definedName>
    <definedName name="_xlnm._FilterDatabase" localSheetId="0" hidden="1">'MAIN CB'!$B$20:$G$259</definedName>
    <definedName name="_xlchart.v1.0" hidden="1">'GO TO P&amp;L'!$B$32:$B$60</definedName>
    <definedName name="_xlchart.v1.1" hidden="1">'GO TO P&amp;L'!$C$32:$C$60</definedName>
    <definedName name="_xlchart.v1.2" hidden="1">YTD!$A$34:$A$62</definedName>
    <definedName name="_xlchart.v1.3" hidden="1">YTD!$AM$34:$AM$62</definedName>
    <definedName name="Account_type." localSheetId="0">Settings!$L$4:$L$11</definedName>
    <definedName name="Account_type." localSheetId="7">Settings!$L$4:$L$11</definedName>
    <definedName name="Asset" localSheetId="0">Settings!$P$4:$P$24</definedName>
    <definedName name="Asset">Settings!$R$39:$R$59</definedName>
    <definedName name="Capital" localSheetId="0">Settings!$AB$4:$AB$5</definedName>
    <definedName name="Capital">Settings!$AL$39:$AL$40</definedName>
    <definedName name="COS" localSheetId="0">Settings!$AE$4:$AE$7</definedName>
    <definedName name="COS">Settings!$AQ$39:$AQ$42</definedName>
    <definedName name="_xlnm.Criteria" localSheetId="0">'MAIN CB'!$B$21:$B$259</definedName>
    <definedName name="Drawing" localSheetId="0">Settings!$S$4:$S$5</definedName>
    <definedName name="Drawing">Settings!$W$39:$W$40</definedName>
    <definedName name="Expense" localSheetId="0">Settings!$M$4:$M$33</definedName>
    <definedName name="Expense">Settings!$M$39:$M$68</definedName>
    <definedName name="Income" localSheetId="0">Settings!$Y$4:$Y$13</definedName>
    <definedName name="Income">Settings!$AG$39:$AG$48</definedName>
    <definedName name="Liability" localSheetId="0">Settings!$V$4:$V$12</definedName>
    <definedName name="Liability">Settings!$AB$39:$AB$47</definedName>
    <definedName name="_xlnm.Print_Area" localSheetId="1">'GO TO ACL'!$B$6:$H$3446</definedName>
    <definedName name="_xlnm.Print_Area" localSheetId="2">'GO TO P&amp;L'!$B$3:$D$62</definedName>
    <definedName name="_xlnm.Print_Area" localSheetId="3">'GO TO SFP'!$B$3:$E$53</definedName>
    <definedName name="_xlnm.Print_Area" localSheetId="0">'MAIN CB'!$B$20:$G$3460</definedName>
    <definedName name="Whole_Table1">Table1[#All]</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M61" i="14" l="1"/>
  <c r="B8" i="10"/>
  <c r="C8" i="10"/>
  <c r="D8" i="10"/>
  <c r="E8" i="10"/>
  <c r="F8" i="10"/>
  <c r="G8" i="10"/>
  <c r="H8" i="10"/>
  <c r="B9" i="10"/>
  <c r="C9" i="10"/>
  <c r="D9" i="10"/>
  <c r="E9" i="10"/>
  <c r="F9" i="10"/>
  <c r="G9" i="10"/>
  <c r="H9" i="10"/>
  <c r="B10" i="10"/>
  <c r="C10" i="10"/>
  <c r="D10" i="10"/>
  <c r="E10" i="10"/>
  <c r="F10" i="10"/>
  <c r="G10" i="10"/>
  <c r="H10" i="10"/>
  <c r="B11" i="10"/>
  <c r="C11" i="10"/>
  <c r="D11" i="10"/>
  <c r="E11" i="10"/>
  <c r="F11" i="10"/>
  <c r="G11" i="10"/>
  <c r="H11" i="10"/>
  <c r="B12" i="10"/>
  <c r="C12" i="10"/>
  <c r="D12" i="10"/>
  <c r="E12" i="10"/>
  <c r="F12" i="10"/>
  <c r="G12" i="10"/>
  <c r="H12" i="10"/>
  <c r="B13" i="10"/>
  <c r="C13" i="10"/>
  <c r="D13" i="10"/>
  <c r="E13" i="10"/>
  <c r="F13" i="10"/>
  <c r="G13" i="10"/>
  <c r="H13" i="10"/>
  <c r="B14" i="10"/>
  <c r="C14" i="10"/>
  <c r="D14" i="10"/>
  <c r="E14" i="10"/>
  <c r="F14" i="10"/>
  <c r="G14" i="10"/>
  <c r="H14" i="10"/>
  <c r="B15" i="10"/>
  <c r="C15" i="10"/>
  <c r="D15" i="10"/>
  <c r="E15" i="10"/>
  <c r="F15" i="10"/>
  <c r="G15" i="10"/>
  <c r="H15" i="10"/>
  <c r="B16" i="10"/>
  <c r="C16" i="10"/>
  <c r="D16" i="10"/>
  <c r="E16" i="10"/>
  <c r="F16" i="10"/>
  <c r="G16" i="10"/>
  <c r="H16" i="10"/>
  <c r="B17" i="10"/>
  <c r="C17" i="10"/>
  <c r="D17" i="10"/>
  <c r="E17" i="10"/>
  <c r="F17" i="10"/>
  <c r="G17" i="10"/>
  <c r="H17" i="10"/>
  <c r="B18" i="10"/>
  <c r="C18" i="10"/>
  <c r="D18" i="10"/>
  <c r="E18" i="10"/>
  <c r="F18" i="10"/>
  <c r="G18" i="10"/>
  <c r="H18" i="10"/>
  <c r="B19" i="10"/>
  <c r="C19" i="10"/>
  <c r="D19" i="10"/>
  <c r="E19" i="10"/>
  <c r="F19" i="10"/>
  <c r="G19" i="10"/>
  <c r="H19" i="10"/>
  <c r="B20" i="10"/>
  <c r="C20" i="10"/>
  <c r="D20" i="10"/>
  <c r="E20" i="10"/>
  <c r="F20" i="10"/>
  <c r="G20" i="10"/>
  <c r="H20" i="10"/>
  <c r="B21" i="10"/>
  <c r="C21" i="10"/>
  <c r="D21" i="10"/>
  <c r="E21" i="10"/>
  <c r="F21" i="10"/>
  <c r="G21" i="10"/>
  <c r="H21" i="10"/>
  <c r="B22" i="10"/>
  <c r="C22" i="10"/>
  <c r="D22" i="10"/>
  <c r="E22" i="10"/>
  <c r="F22" i="10"/>
  <c r="G22" i="10"/>
  <c r="H22" i="10"/>
  <c r="B23" i="10"/>
  <c r="C23" i="10"/>
  <c r="D23" i="10"/>
  <c r="E23" i="10"/>
  <c r="F23" i="10"/>
  <c r="G23" i="10"/>
  <c r="H23" i="10"/>
  <c r="B24" i="10"/>
  <c r="C24" i="10"/>
  <c r="D24" i="10"/>
  <c r="E24" i="10"/>
  <c r="F24" i="10"/>
  <c r="G24" i="10"/>
  <c r="H24" i="10"/>
  <c r="B25" i="10"/>
  <c r="C25" i="10"/>
  <c r="D25" i="10"/>
  <c r="E25" i="10"/>
  <c r="F25" i="10"/>
  <c r="G25" i="10"/>
  <c r="H25" i="10"/>
  <c r="B26" i="10"/>
  <c r="C26" i="10"/>
  <c r="D26" i="10"/>
  <c r="E26" i="10"/>
  <c r="F26" i="10"/>
  <c r="G26" i="10"/>
  <c r="H26" i="10"/>
  <c r="B27" i="10"/>
  <c r="C27" i="10"/>
  <c r="D27" i="10"/>
  <c r="E27" i="10"/>
  <c r="F27" i="10"/>
  <c r="G27" i="10"/>
  <c r="H27" i="10"/>
  <c r="B28" i="10"/>
  <c r="C28" i="10"/>
  <c r="D28" i="10"/>
  <c r="E28" i="10"/>
  <c r="F28" i="10"/>
  <c r="G28" i="10"/>
  <c r="H28" i="10"/>
  <c r="B29" i="10"/>
  <c r="C29" i="10"/>
  <c r="D29" i="10"/>
  <c r="E29" i="10"/>
  <c r="F29" i="10"/>
  <c r="G29" i="10"/>
  <c r="H29" i="10"/>
  <c r="B30" i="10"/>
  <c r="C30" i="10"/>
  <c r="D30" i="10"/>
  <c r="E30" i="10"/>
  <c r="F30" i="10"/>
  <c r="G30" i="10"/>
  <c r="H30" i="10"/>
  <c r="B31" i="10"/>
  <c r="C31" i="10"/>
  <c r="D31" i="10"/>
  <c r="E31" i="10"/>
  <c r="F31" i="10"/>
  <c r="G31" i="10"/>
  <c r="H31" i="10"/>
  <c r="B32" i="10"/>
  <c r="C32" i="10"/>
  <c r="D32" i="10"/>
  <c r="E32" i="10"/>
  <c r="F32" i="10"/>
  <c r="G32" i="10"/>
  <c r="H32" i="10"/>
  <c r="B33" i="10"/>
  <c r="C33" i="10"/>
  <c r="D33" i="10"/>
  <c r="E33" i="10"/>
  <c r="F33" i="10"/>
  <c r="G33" i="10"/>
  <c r="H33" i="10"/>
  <c r="B34" i="10"/>
  <c r="C34" i="10"/>
  <c r="D34" i="10"/>
  <c r="E34" i="10"/>
  <c r="F34" i="10"/>
  <c r="G34" i="10"/>
  <c r="H34" i="10"/>
  <c r="B35" i="10"/>
  <c r="C35" i="10"/>
  <c r="D35" i="10"/>
  <c r="E35" i="10"/>
  <c r="F35" i="10"/>
  <c r="G35" i="10"/>
  <c r="H35" i="10"/>
  <c r="B36" i="10"/>
  <c r="C36" i="10"/>
  <c r="D36" i="10"/>
  <c r="E36" i="10"/>
  <c r="F36" i="10"/>
  <c r="G36" i="10"/>
  <c r="H36" i="10"/>
  <c r="B37" i="10"/>
  <c r="C37" i="10"/>
  <c r="D37" i="10"/>
  <c r="E37" i="10"/>
  <c r="F37" i="10"/>
  <c r="G37" i="10"/>
  <c r="H37" i="10"/>
  <c r="B38" i="10"/>
  <c r="C38" i="10"/>
  <c r="D38" i="10"/>
  <c r="E38" i="10"/>
  <c r="F38" i="10"/>
  <c r="G38" i="10"/>
  <c r="H38" i="10"/>
  <c r="B39" i="10"/>
  <c r="C39" i="10"/>
  <c r="D39" i="10"/>
  <c r="E39" i="10"/>
  <c r="F39" i="10"/>
  <c r="G39" i="10"/>
  <c r="H39" i="10"/>
  <c r="B40" i="10"/>
  <c r="C40" i="10"/>
  <c r="D40" i="10"/>
  <c r="E40" i="10"/>
  <c r="F40" i="10"/>
  <c r="G40" i="10"/>
  <c r="H40" i="10"/>
  <c r="B41" i="10"/>
  <c r="C41" i="10"/>
  <c r="D41" i="10"/>
  <c r="E41" i="10"/>
  <c r="F41" i="10"/>
  <c r="G41" i="10"/>
  <c r="H41" i="10"/>
  <c r="B42" i="10"/>
  <c r="C42" i="10"/>
  <c r="D42" i="10"/>
  <c r="E42" i="10"/>
  <c r="F42" i="10"/>
  <c r="G42" i="10"/>
  <c r="H42" i="10"/>
  <c r="B43" i="10"/>
  <c r="C43" i="10"/>
  <c r="D43" i="10"/>
  <c r="E43" i="10"/>
  <c r="F43" i="10"/>
  <c r="G43" i="10"/>
  <c r="H43" i="10"/>
  <c r="B44" i="10"/>
  <c r="C44" i="10"/>
  <c r="D44" i="10"/>
  <c r="E44" i="10"/>
  <c r="F44" i="10"/>
  <c r="G44" i="10"/>
  <c r="H44" i="10"/>
  <c r="B45" i="10"/>
  <c r="C45" i="10"/>
  <c r="D45" i="10"/>
  <c r="E45" i="10"/>
  <c r="F45" i="10"/>
  <c r="G45" i="10"/>
  <c r="H45" i="10"/>
  <c r="B46" i="10"/>
  <c r="C46" i="10"/>
  <c r="D46" i="10"/>
  <c r="E46" i="10"/>
  <c r="F46" i="10"/>
  <c r="G46" i="10"/>
  <c r="H46" i="10"/>
  <c r="B47" i="10"/>
  <c r="C47" i="10"/>
  <c r="D47" i="10"/>
  <c r="E47" i="10"/>
  <c r="F47" i="10"/>
  <c r="G47" i="10"/>
  <c r="H47" i="10"/>
  <c r="B48" i="10"/>
  <c r="C48" i="10"/>
  <c r="D48" i="10"/>
  <c r="E48" i="10"/>
  <c r="F48" i="10"/>
  <c r="G48" i="10"/>
  <c r="H48" i="10"/>
  <c r="B49" i="10"/>
  <c r="C49" i="10"/>
  <c r="D49" i="10"/>
  <c r="E49" i="10"/>
  <c r="F49" i="10"/>
  <c r="G49" i="10"/>
  <c r="H49" i="10"/>
  <c r="B50" i="10"/>
  <c r="C50" i="10"/>
  <c r="D50" i="10"/>
  <c r="E50" i="10"/>
  <c r="F50" i="10"/>
  <c r="G50" i="10"/>
  <c r="H50" i="10"/>
  <c r="B51" i="10"/>
  <c r="C51" i="10"/>
  <c r="D51" i="10"/>
  <c r="E51" i="10"/>
  <c r="F51" i="10"/>
  <c r="G51" i="10"/>
  <c r="H51" i="10"/>
  <c r="B52" i="10"/>
  <c r="C52" i="10"/>
  <c r="D52" i="10"/>
  <c r="E52" i="10"/>
  <c r="F52" i="10"/>
  <c r="G52" i="10"/>
  <c r="H52" i="10"/>
  <c r="B53" i="10"/>
  <c r="C53" i="10"/>
  <c r="D53" i="10"/>
  <c r="E53" i="10"/>
  <c r="F53" i="10"/>
  <c r="G53" i="10"/>
  <c r="H53" i="10"/>
  <c r="B54" i="10"/>
  <c r="C54" i="10"/>
  <c r="D54" i="10"/>
  <c r="E54" i="10"/>
  <c r="F54" i="10"/>
  <c r="G54" i="10"/>
  <c r="H54" i="10"/>
  <c r="B55" i="10"/>
  <c r="C55" i="10"/>
  <c r="D55" i="10"/>
  <c r="E55" i="10"/>
  <c r="F55" i="10"/>
  <c r="G55" i="10"/>
  <c r="H55" i="10"/>
  <c r="B56" i="10"/>
  <c r="C56" i="10"/>
  <c r="D56" i="10"/>
  <c r="E56" i="10"/>
  <c r="F56" i="10"/>
  <c r="G56" i="10"/>
  <c r="H56" i="10"/>
  <c r="B57" i="10"/>
  <c r="C57" i="10"/>
  <c r="D57" i="10"/>
  <c r="E57" i="10"/>
  <c r="F57" i="10"/>
  <c r="G57" i="10"/>
  <c r="H57" i="10"/>
  <c r="B58" i="10"/>
  <c r="C58" i="10"/>
  <c r="D58" i="10"/>
  <c r="E58" i="10"/>
  <c r="F58" i="10"/>
  <c r="G58" i="10"/>
  <c r="H58" i="10"/>
  <c r="B59" i="10"/>
  <c r="C59" i="10"/>
  <c r="D59" i="10"/>
  <c r="E59" i="10"/>
  <c r="F59" i="10"/>
  <c r="G59" i="10"/>
  <c r="H59" i="10"/>
  <c r="B60" i="10"/>
  <c r="C60" i="10"/>
  <c r="D60" i="10"/>
  <c r="E60" i="10"/>
  <c r="F60" i="10"/>
  <c r="G60" i="10"/>
  <c r="H60" i="10"/>
  <c r="B61" i="10"/>
  <c r="C61" i="10"/>
  <c r="D61" i="10"/>
  <c r="E61" i="10"/>
  <c r="F61" i="10"/>
  <c r="G61" i="10"/>
  <c r="H61" i="10"/>
  <c r="B62" i="10"/>
  <c r="C62" i="10"/>
  <c r="D62" i="10"/>
  <c r="E62" i="10"/>
  <c r="F62" i="10"/>
  <c r="G62" i="10"/>
  <c r="H62" i="10"/>
  <c r="B63" i="10"/>
  <c r="C63" i="10"/>
  <c r="D63" i="10"/>
  <c r="E63" i="10"/>
  <c r="F63" i="10"/>
  <c r="G63" i="10"/>
  <c r="H63" i="10"/>
  <c r="B64" i="10"/>
  <c r="C64" i="10"/>
  <c r="D64" i="10"/>
  <c r="E64" i="10"/>
  <c r="F64" i="10"/>
  <c r="G64" i="10"/>
  <c r="H64" i="10"/>
  <c r="B65" i="10"/>
  <c r="C65" i="10"/>
  <c r="D65" i="10"/>
  <c r="E65" i="10"/>
  <c r="F65" i="10"/>
  <c r="G65" i="10"/>
  <c r="H65" i="10"/>
  <c r="B66" i="10"/>
  <c r="C66" i="10"/>
  <c r="D66" i="10"/>
  <c r="E66" i="10"/>
  <c r="F66" i="10"/>
  <c r="G66" i="10"/>
  <c r="H66" i="10"/>
  <c r="B67" i="10"/>
  <c r="C67" i="10"/>
  <c r="D67" i="10"/>
  <c r="E67" i="10"/>
  <c r="F67" i="10"/>
  <c r="G67" i="10"/>
  <c r="H67" i="10"/>
  <c r="B68" i="10"/>
  <c r="C68" i="10"/>
  <c r="D68" i="10"/>
  <c r="E68" i="10"/>
  <c r="F68" i="10"/>
  <c r="G68" i="10"/>
  <c r="H68" i="10"/>
  <c r="B69" i="10"/>
  <c r="C69" i="10"/>
  <c r="D69" i="10"/>
  <c r="E69" i="10"/>
  <c r="F69" i="10"/>
  <c r="G69" i="10"/>
  <c r="H69" i="10"/>
  <c r="B70" i="10"/>
  <c r="C70" i="10"/>
  <c r="D70" i="10"/>
  <c r="E70" i="10"/>
  <c r="F70" i="10"/>
  <c r="G70" i="10"/>
  <c r="H70" i="10"/>
  <c r="B71" i="10"/>
  <c r="C71" i="10"/>
  <c r="D71" i="10"/>
  <c r="E71" i="10"/>
  <c r="F71" i="10"/>
  <c r="G71" i="10"/>
  <c r="H71" i="10"/>
  <c r="B72" i="10"/>
  <c r="C72" i="10"/>
  <c r="D72" i="10"/>
  <c r="E72" i="10"/>
  <c r="F72" i="10"/>
  <c r="G72" i="10"/>
  <c r="H72" i="10"/>
  <c r="B73" i="10"/>
  <c r="C73" i="10"/>
  <c r="D73" i="10"/>
  <c r="E73" i="10"/>
  <c r="F73" i="10"/>
  <c r="G73" i="10"/>
  <c r="H73" i="10"/>
  <c r="B74" i="10"/>
  <c r="C74" i="10"/>
  <c r="D74" i="10"/>
  <c r="E74" i="10"/>
  <c r="F74" i="10"/>
  <c r="G74" i="10"/>
  <c r="H74" i="10"/>
  <c r="B75" i="10"/>
  <c r="C75" i="10"/>
  <c r="D75" i="10"/>
  <c r="E75" i="10"/>
  <c r="F75" i="10"/>
  <c r="G75" i="10"/>
  <c r="H75" i="10"/>
  <c r="B76" i="10"/>
  <c r="C76" i="10"/>
  <c r="D76" i="10"/>
  <c r="E76" i="10"/>
  <c r="F76" i="10"/>
  <c r="G76" i="10"/>
  <c r="H76" i="10"/>
  <c r="B77" i="10"/>
  <c r="C77" i="10"/>
  <c r="D77" i="10"/>
  <c r="E77" i="10"/>
  <c r="F77" i="10"/>
  <c r="G77" i="10"/>
  <c r="H77" i="10"/>
  <c r="B78" i="10"/>
  <c r="C78" i="10"/>
  <c r="D78" i="10"/>
  <c r="E78" i="10"/>
  <c r="F78" i="10"/>
  <c r="G78" i="10"/>
  <c r="H78" i="10"/>
  <c r="B79" i="10"/>
  <c r="C79" i="10"/>
  <c r="D79" i="10"/>
  <c r="E79" i="10"/>
  <c r="F79" i="10"/>
  <c r="G79" i="10"/>
  <c r="H79" i="10"/>
  <c r="B80" i="10"/>
  <c r="C80" i="10"/>
  <c r="D80" i="10"/>
  <c r="E80" i="10"/>
  <c r="F80" i="10"/>
  <c r="G80" i="10"/>
  <c r="H80" i="10"/>
  <c r="B81" i="10"/>
  <c r="C81" i="10"/>
  <c r="D81" i="10"/>
  <c r="E81" i="10"/>
  <c r="F81" i="10"/>
  <c r="G81" i="10"/>
  <c r="H81" i="10"/>
  <c r="B82" i="10"/>
  <c r="C82" i="10"/>
  <c r="D82" i="10"/>
  <c r="E82" i="10"/>
  <c r="F82" i="10"/>
  <c r="G82" i="10"/>
  <c r="H82" i="10"/>
  <c r="B83" i="10"/>
  <c r="C83" i="10"/>
  <c r="D83" i="10"/>
  <c r="E83" i="10"/>
  <c r="F83" i="10"/>
  <c r="G83" i="10"/>
  <c r="H83" i="10"/>
  <c r="B84" i="10"/>
  <c r="C84" i="10"/>
  <c r="D84" i="10"/>
  <c r="E84" i="10"/>
  <c r="F84" i="10"/>
  <c r="G84" i="10"/>
  <c r="H84" i="10"/>
  <c r="B85" i="10"/>
  <c r="C85" i="10"/>
  <c r="D85" i="10"/>
  <c r="E85" i="10"/>
  <c r="F85" i="10"/>
  <c r="G85" i="10"/>
  <c r="H85" i="10"/>
  <c r="B86" i="10"/>
  <c r="C86" i="10"/>
  <c r="D86" i="10"/>
  <c r="E86" i="10"/>
  <c r="F86" i="10"/>
  <c r="G86" i="10"/>
  <c r="H86" i="10"/>
  <c r="B87" i="10"/>
  <c r="C87" i="10"/>
  <c r="D87" i="10"/>
  <c r="E87" i="10"/>
  <c r="F87" i="10"/>
  <c r="G87" i="10"/>
  <c r="H87" i="10"/>
  <c r="B88" i="10"/>
  <c r="C88" i="10"/>
  <c r="D88" i="10"/>
  <c r="E88" i="10"/>
  <c r="F88" i="10"/>
  <c r="G88" i="10"/>
  <c r="H88" i="10"/>
  <c r="B89" i="10"/>
  <c r="C89" i="10"/>
  <c r="D89" i="10"/>
  <c r="E89" i="10"/>
  <c r="F89" i="10"/>
  <c r="G89" i="10"/>
  <c r="H89" i="10"/>
  <c r="B90" i="10"/>
  <c r="C90" i="10"/>
  <c r="D90" i="10"/>
  <c r="E90" i="10"/>
  <c r="F90" i="10"/>
  <c r="G90" i="10"/>
  <c r="H90" i="10"/>
  <c r="B91" i="10"/>
  <c r="C91" i="10"/>
  <c r="D91" i="10"/>
  <c r="E91" i="10"/>
  <c r="F91" i="10"/>
  <c r="G91" i="10"/>
  <c r="H91" i="10"/>
  <c r="B92" i="10"/>
  <c r="C92" i="10"/>
  <c r="D92" i="10"/>
  <c r="E92" i="10"/>
  <c r="F92" i="10"/>
  <c r="G92" i="10"/>
  <c r="H92" i="10"/>
  <c r="B93" i="10"/>
  <c r="C93" i="10"/>
  <c r="D93" i="10"/>
  <c r="E93" i="10"/>
  <c r="F93" i="10"/>
  <c r="G93" i="10"/>
  <c r="H93" i="10"/>
  <c r="B94" i="10"/>
  <c r="C94" i="10"/>
  <c r="D94" i="10"/>
  <c r="E94" i="10"/>
  <c r="F94" i="10"/>
  <c r="G94" i="10"/>
  <c r="H94" i="10"/>
  <c r="B95" i="10"/>
  <c r="C95" i="10"/>
  <c r="D95" i="10"/>
  <c r="E95" i="10"/>
  <c r="F95" i="10"/>
  <c r="G95" i="10"/>
  <c r="H95" i="10"/>
  <c r="B96" i="10"/>
  <c r="C96" i="10"/>
  <c r="D96" i="10"/>
  <c r="E96" i="10"/>
  <c r="F96" i="10"/>
  <c r="G96" i="10"/>
  <c r="H96" i="10"/>
  <c r="B97" i="10"/>
  <c r="C97" i="10"/>
  <c r="D97" i="10"/>
  <c r="E97" i="10"/>
  <c r="F97" i="10"/>
  <c r="G97" i="10"/>
  <c r="H97" i="10"/>
  <c r="B98" i="10"/>
  <c r="C98" i="10"/>
  <c r="D98" i="10"/>
  <c r="E98" i="10"/>
  <c r="F98" i="10"/>
  <c r="G98" i="10"/>
  <c r="H98" i="10"/>
  <c r="B99" i="10"/>
  <c r="C99" i="10"/>
  <c r="D99" i="10"/>
  <c r="E99" i="10"/>
  <c r="F99" i="10"/>
  <c r="G99" i="10"/>
  <c r="H99" i="10"/>
  <c r="B100" i="10"/>
  <c r="C100" i="10"/>
  <c r="D100" i="10"/>
  <c r="E100" i="10"/>
  <c r="F100" i="10"/>
  <c r="G100" i="10"/>
  <c r="H100" i="10"/>
  <c r="B101" i="10"/>
  <c r="C101" i="10"/>
  <c r="D101" i="10"/>
  <c r="E101" i="10"/>
  <c r="F101" i="10"/>
  <c r="G101" i="10"/>
  <c r="H101" i="10"/>
  <c r="B102" i="10"/>
  <c r="C102" i="10"/>
  <c r="D102" i="10"/>
  <c r="E102" i="10"/>
  <c r="F102" i="10"/>
  <c r="G102" i="10"/>
  <c r="H102" i="10"/>
  <c r="B103" i="10"/>
  <c r="C103" i="10"/>
  <c r="D103" i="10"/>
  <c r="E103" i="10"/>
  <c r="F103" i="10"/>
  <c r="G103" i="10"/>
  <c r="H103" i="10"/>
  <c r="B104" i="10"/>
  <c r="C104" i="10"/>
  <c r="D104" i="10"/>
  <c r="E104" i="10"/>
  <c r="F104" i="10"/>
  <c r="G104" i="10"/>
  <c r="H104" i="10"/>
  <c r="B105" i="10"/>
  <c r="C105" i="10"/>
  <c r="D105" i="10"/>
  <c r="E105" i="10"/>
  <c r="F105" i="10"/>
  <c r="G105" i="10"/>
  <c r="H105" i="10"/>
  <c r="B106" i="10"/>
  <c r="C106" i="10"/>
  <c r="D106" i="10"/>
  <c r="E106" i="10"/>
  <c r="F106" i="10"/>
  <c r="G106" i="10"/>
  <c r="H106" i="10"/>
  <c r="B107" i="10"/>
  <c r="C107" i="10"/>
  <c r="D107" i="10"/>
  <c r="E107" i="10"/>
  <c r="F107" i="10"/>
  <c r="G107" i="10"/>
  <c r="H107" i="10"/>
  <c r="B108" i="10"/>
  <c r="C108" i="10"/>
  <c r="D108" i="10"/>
  <c r="E108" i="10"/>
  <c r="F108" i="10"/>
  <c r="G108" i="10"/>
  <c r="H108" i="10"/>
  <c r="B109" i="10"/>
  <c r="C109" i="10"/>
  <c r="D109" i="10"/>
  <c r="E109" i="10"/>
  <c r="F109" i="10"/>
  <c r="G109" i="10"/>
  <c r="H109" i="10"/>
  <c r="B110" i="10"/>
  <c r="C110" i="10"/>
  <c r="D110" i="10"/>
  <c r="E110" i="10"/>
  <c r="F110" i="10"/>
  <c r="G110" i="10"/>
  <c r="H110" i="10"/>
  <c r="B111" i="10"/>
  <c r="C111" i="10"/>
  <c r="D111" i="10"/>
  <c r="E111" i="10"/>
  <c r="F111" i="10"/>
  <c r="G111" i="10"/>
  <c r="H111" i="10"/>
  <c r="B112" i="10"/>
  <c r="C112" i="10"/>
  <c r="D112" i="10"/>
  <c r="E112" i="10"/>
  <c r="F112" i="10"/>
  <c r="G112" i="10"/>
  <c r="H112" i="10"/>
  <c r="B113" i="10"/>
  <c r="C113" i="10"/>
  <c r="D113" i="10"/>
  <c r="E113" i="10"/>
  <c r="F113" i="10"/>
  <c r="G113" i="10"/>
  <c r="H113" i="10"/>
  <c r="B114" i="10"/>
  <c r="C114" i="10"/>
  <c r="D114" i="10"/>
  <c r="E114" i="10"/>
  <c r="F114" i="10"/>
  <c r="G114" i="10"/>
  <c r="H114" i="10"/>
  <c r="B115" i="10"/>
  <c r="C115" i="10"/>
  <c r="D115" i="10"/>
  <c r="E115" i="10"/>
  <c r="F115" i="10"/>
  <c r="G115" i="10"/>
  <c r="H115" i="10"/>
  <c r="B116" i="10"/>
  <c r="C116" i="10"/>
  <c r="D116" i="10"/>
  <c r="E116" i="10"/>
  <c r="F116" i="10"/>
  <c r="G116" i="10"/>
  <c r="H116" i="10"/>
  <c r="B117" i="10"/>
  <c r="C117" i="10"/>
  <c r="D117" i="10"/>
  <c r="E117" i="10"/>
  <c r="F117" i="10"/>
  <c r="G117" i="10"/>
  <c r="H117" i="10"/>
  <c r="B118" i="10"/>
  <c r="C118" i="10"/>
  <c r="D118" i="10"/>
  <c r="E118" i="10"/>
  <c r="F118" i="10"/>
  <c r="G118" i="10"/>
  <c r="H118" i="10"/>
  <c r="B119" i="10"/>
  <c r="C119" i="10"/>
  <c r="D119" i="10"/>
  <c r="E119" i="10"/>
  <c r="F119" i="10"/>
  <c r="G119" i="10"/>
  <c r="H119" i="10"/>
  <c r="B120" i="10"/>
  <c r="C120" i="10"/>
  <c r="D120" i="10"/>
  <c r="E120" i="10"/>
  <c r="F120" i="10"/>
  <c r="G120" i="10"/>
  <c r="H120" i="10"/>
  <c r="B121" i="10"/>
  <c r="C121" i="10"/>
  <c r="D121" i="10"/>
  <c r="E121" i="10"/>
  <c r="F121" i="10"/>
  <c r="G121" i="10"/>
  <c r="H121" i="10"/>
  <c r="B122" i="10"/>
  <c r="C122" i="10"/>
  <c r="D122" i="10"/>
  <c r="E122" i="10"/>
  <c r="F122" i="10"/>
  <c r="G122" i="10"/>
  <c r="H122" i="10"/>
  <c r="B123" i="10"/>
  <c r="C123" i="10"/>
  <c r="D123" i="10"/>
  <c r="E123" i="10"/>
  <c r="F123" i="10"/>
  <c r="G123" i="10"/>
  <c r="H123" i="10"/>
  <c r="B124" i="10"/>
  <c r="C124" i="10"/>
  <c r="D124" i="10"/>
  <c r="E124" i="10"/>
  <c r="F124" i="10"/>
  <c r="G124" i="10"/>
  <c r="H124" i="10"/>
  <c r="B125" i="10"/>
  <c r="C125" i="10"/>
  <c r="D125" i="10"/>
  <c r="E125" i="10"/>
  <c r="F125" i="10"/>
  <c r="G125" i="10"/>
  <c r="H125" i="10"/>
  <c r="B126" i="10"/>
  <c r="C126" i="10"/>
  <c r="D126" i="10"/>
  <c r="E126" i="10"/>
  <c r="F126" i="10"/>
  <c r="G126" i="10"/>
  <c r="H126" i="10"/>
  <c r="B127" i="10"/>
  <c r="C127" i="10"/>
  <c r="D127" i="10"/>
  <c r="E127" i="10"/>
  <c r="F127" i="10"/>
  <c r="G127" i="10"/>
  <c r="H127" i="10"/>
  <c r="B128" i="10"/>
  <c r="C128" i="10"/>
  <c r="D128" i="10"/>
  <c r="E128" i="10"/>
  <c r="F128" i="10"/>
  <c r="G128" i="10"/>
  <c r="H128" i="10"/>
  <c r="B129" i="10"/>
  <c r="C129" i="10"/>
  <c r="D129" i="10"/>
  <c r="E129" i="10"/>
  <c r="F129" i="10"/>
  <c r="G129" i="10"/>
  <c r="H129" i="10"/>
  <c r="B130" i="10"/>
  <c r="C130" i="10"/>
  <c r="D130" i="10"/>
  <c r="E130" i="10"/>
  <c r="F130" i="10"/>
  <c r="G130" i="10"/>
  <c r="H130" i="10"/>
  <c r="B131" i="10"/>
  <c r="C131" i="10"/>
  <c r="D131" i="10"/>
  <c r="E131" i="10"/>
  <c r="F131" i="10"/>
  <c r="G131" i="10"/>
  <c r="H131" i="10"/>
  <c r="B132" i="10"/>
  <c r="C132" i="10"/>
  <c r="D132" i="10"/>
  <c r="E132" i="10"/>
  <c r="F132" i="10"/>
  <c r="G132" i="10"/>
  <c r="H132" i="10"/>
  <c r="B133" i="10"/>
  <c r="C133" i="10"/>
  <c r="D133" i="10"/>
  <c r="E133" i="10"/>
  <c r="F133" i="10"/>
  <c r="G133" i="10"/>
  <c r="H133" i="10"/>
  <c r="B134" i="10"/>
  <c r="C134" i="10"/>
  <c r="D134" i="10"/>
  <c r="E134" i="10"/>
  <c r="F134" i="10"/>
  <c r="G134" i="10"/>
  <c r="H134" i="10"/>
  <c r="B135" i="10"/>
  <c r="C135" i="10"/>
  <c r="D135" i="10"/>
  <c r="E135" i="10"/>
  <c r="F135" i="10"/>
  <c r="G135" i="10"/>
  <c r="H135" i="10"/>
  <c r="B136" i="10"/>
  <c r="C136" i="10"/>
  <c r="D136" i="10"/>
  <c r="E136" i="10"/>
  <c r="F136" i="10"/>
  <c r="G136" i="10"/>
  <c r="H136" i="10"/>
  <c r="B137" i="10"/>
  <c r="C137" i="10"/>
  <c r="D137" i="10"/>
  <c r="E137" i="10"/>
  <c r="F137" i="10"/>
  <c r="G137" i="10"/>
  <c r="H137" i="10"/>
  <c r="B138" i="10"/>
  <c r="C138" i="10"/>
  <c r="D138" i="10"/>
  <c r="E138" i="10"/>
  <c r="F138" i="10"/>
  <c r="G138" i="10"/>
  <c r="H138" i="10"/>
  <c r="B139" i="10"/>
  <c r="C139" i="10"/>
  <c r="D139" i="10"/>
  <c r="E139" i="10"/>
  <c r="F139" i="10"/>
  <c r="G139" i="10"/>
  <c r="H139" i="10"/>
  <c r="B140" i="10"/>
  <c r="C140" i="10"/>
  <c r="D140" i="10"/>
  <c r="E140" i="10"/>
  <c r="F140" i="10"/>
  <c r="G140" i="10"/>
  <c r="H140" i="10"/>
  <c r="B141" i="10"/>
  <c r="C141" i="10"/>
  <c r="D141" i="10"/>
  <c r="E141" i="10"/>
  <c r="F141" i="10"/>
  <c r="G141" i="10"/>
  <c r="H141" i="10"/>
  <c r="B142" i="10"/>
  <c r="C142" i="10"/>
  <c r="D142" i="10"/>
  <c r="E142" i="10"/>
  <c r="F142" i="10"/>
  <c r="G142" i="10"/>
  <c r="H142" i="10"/>
  <c r="B143" i="10"/>
  <c r="C143" i="10"/>
  <c r="D143" i="10"/>
  <c r="E143" i="10"/>
  <c r="F143" i="10"/>
  <c r="G143" i="10"/>
  <c r="H143" i="10"/>
  <c r="B144" i="10"/>
  <c r="C144" i="10"/>
  <c r="D144" i="10"/>
  <c r="E144" i="10"/>
  <c r="F144" i="10"/>
  <c r="G144" i="10"/>
  <c r="H144" i="10"/>
  <c r="B145" i="10"/>
  <c r="C145" i="10"/>
  <c r="D145" i="10"/>
  <c r="E145" i="10"/>
  <c r="F145" i="10"/>
  <c r="G145" i="10"/>
  <c r="H145" i="10"/>
  <c r="B146" i="10"/>
  <c r="C146" i="10"/>
  <c r="D146" i="10"/>
  <c r="E146" i="10"/>
  <c r="F146" i="10"/>
  <c r="G146" i="10"/>
  <c r="H146" i="10"/>
  <c r="B147" i="10"/>
  <c r="C147" i="10"/>
  <c r="D147" i="10"/>
  <c r="E147" i="10"/>
  <c r="F147" i="10"/>
  <c r="G147" i="10"/>
  <c r="H147" i="10"/>
  <c r="B148" i="10"/>
  <c r="C148" i="10"/>
  <c r="D148" i="10"/>
  <c r="E148" i="10"/>
  <c r="F148" i="10"/>
  <c r="G148" i="10"/>
  <c r="H148" i="10"/>
  <c r="B149" i="10"/>
  <c r="C149" i="10"/>
  <c r="D149" i="10"/>
  <c r="E149" i="10"/>
  <c r="F149" i="10"/>
  <c r="G149" i="10"/>
  <c r="H149" i="10"/>
  <c r="B150" i="10"/>
  <c r="C150" i="10"/>
  <c r="D150" i="10"/>
  <c r="E150" i="10"/>
  <c r="F150" i="10"/>
  <c r="G150" i="10"/>
  <c r="H150" i="10"/>
  <c r="B151" i="10"/>
  <c r="C151" i="10"/>
  <c r="D151" i="10"/>
  <c r="E151" i="10"/>
  <c r="F151" i="10"/>
  <c r="G151" i="10"/>
  <c r="H151" i="10"/>
  <c r="B152" i="10"/>
  <c r="C152" i="10"/>
  <c r="D152" i="10"/>
  <c r="E152" i="10"/>
  <c r="F152" i="10"/>
  <c r="G152" i="10"/>
  <c r="H152" i="10"/>
  <c r="B153" i="10"/>
  <c r="C153" i="10"/>
  <c r="D153" i="10"/>
  <c r="E153" i="10"/>
  <c r="F153" i="10"/>
  <c r="G153" i="10"/>
  <c r="H153" i="10"/>
  <c r="B154" i="10"/>
  <c r="C154" i="10"/>
  <c r="D154" i="10"/>
  <c r="E154" i="10"/>
  <c r="F154" i="10"/>
  <c r="G154" i="10"/>
  <c r="H154" i="10"/>
  <c r="B155" i="10"/>
  <c r="C155" i="10"/>
  <c r="D155" i="10"/>
  <c r="E155" i="10"/>
  <c r="F155" i="10"/>
  <c r="G155" i="10"/>
  <c r="H155" i="10"/>
  <c r="B156" i="10"/>
  <c r="C156" i="10"/>
  <c r="D156" i="10"/>
  <c r="E156" i="10"/>
  <c r="F156" i="10"/>
  <c r="G156" i="10"/>
  <c r="H156" i="10"/>
  <c r="B157" i="10"/>
  <c r="C157" i="10"/>
  <c r="D157" i="10"/>
  <c r="E157" i="10"/>
  <c r="F157" i="10"/>
  <c r="G157" i="10"/>
  <c r="H157" i="10"/>
  <c r="B158" i="10"/>
  <c r="C158" i="10"/>
  <c r="D158" i="10"/>
  <c r="E158" i="10"/>
  <c r="F158" i="10"/>
  <c r="G158" i="10"/>
  <c r="H158" i="10"/>
  <c r="B159" i="10"/>
  <c r="C159" i="10"/>
  <c r="D159" i="10"/>
  <c r="E159" i="10"/>
  <c r="F159" i="10"/>
  <c r="G159" i="10"/>
  <c r="H159" i="10"/>
  <c r="B160" i="10"/>
  <c r="C160" i="10"/>
  <c r="D160" i="10"/>
  <c r="E160" i="10"/>
  <c r="F160" i="10"/>
  <c r="G160" i="10"/>
  <c r="H160" i="10"/>
  <c r="B161" i="10"/>
  <c r="C161" i="10"/>
  <c r="D161" i="10"/>
  <c r="E161" i="10"/>
  <c r="F161" i="10"/>
  <c r="G161" i="10"/>
  <c r="H161" i="10"/>
  <c r="B162" i="10"/>
  <c r="C162" i="10"/>
  <c r="D162" i="10"/>
  <c r="E162" i="10"/>
  <c r="F162" i="10"/>
  <c r="G162" i="10"/>
  <c r="H162" i="10"/>
  <c r="B163" i="10"/>
  <c r="C163" i="10"/>
  <c r="D163" i="10"/>
  <c r="E163" i="10"/>
  <c r="F163" i="10"/>
  <c r="G163" i="10"/>
  <c r="H163" i="10"/>
  <c r="B164" i="10"/>
  <c r="C164" i="10"/>
  <c r="D164" i="10"/>
  <c r="E164" i="10"/>
  <c r="F164" i="10"/>
  <c r="G164" i="10"/>
  <c r="H164" i="10"/>
  <c r="B165" i="10"/>
  <c r="C165" i="10"/>
  <c r="D165" i="10"/>
  <c r="E165" i="10"/>
  <c r="F165" i="10"/>
  <c r="G165" i="10"/>
  <c r="H165" i="10"/>
  <c r="B166" i="10"/>
  <c r="C166" i="10"/>
  <c r="D166" i="10"/>
  <c r="E166" i="10"/>
  <c r="F166" i="10"/>
  <c r="G166" i="10"/>
  <c r="H166" i="10"/>
  <c r="B167" i="10"/>
  <c r="C167" i="10"/>
  <c r="D167" i="10"/>
  <c r="E167" i="10"/>
  <c r="F167" i="10"/>
  <c r="G167" i="10"/>
  <c r="H167" i="10"/>
  <c r="B168" i="10"/>
  <c r="C168" i="10"/>
  <c r="D168" i="10"/>
  <c r="E168" i="10"/>
  <c r="F168" i="10"/>
  <c r="G168" i="10"/>
  <c r="H168" i="10"/>
  <c r="B169" i="10"/>
  <c r="C169" i="10"/>
  <c r="D169" i="10"/>
  <c r="E169" i="10"/>
  <c r="F169" i="10"/>
  <c r="G169" i="10"/>
  <c r="H169" i="10"/>
  <c r="B170" i="10"/>
  <c r="C170" i="10"/>
  <c r="D170" i="10"/>
  <c r="E170" i="10"/>
  <c r="F170" i="10"/>
  <c r="G170" i="10"/>
  <c r="H170" i="10"/>
  <c r="B171" i="10"/>
  <c r="C171" i="10"/>
  <c r="D171" i="10"/>
  <c r="E171" i="10"/>
  <c r="F171" i="10"/>
  <c r="G171" i="10"/>
  <c r="H171" i="10"/>
  <c r="B172" i="10"/>
  <c r="C172" i="10"/>
  <c r="D172" i="10"/>
  <c r="E172" i="10"/>
  <c r="F172" i="10"/>
  <c r="G172" i="10"/>
  <c r="H172" i="10"/>
  <c r="B173" i="10"/>
  <c r="C173" i="10"/>
  <c r="D173" i="10"/>
  <c r="E173" i="10"/>
  <c r="F173" i="10"/>
  <c r="G173" i="10"/>
  <c r="H173" i="10"/>
  <c r="B174" i="10"/>
  <c r="C174" i="10"/>
  <c r="D174" i="10"/>
  <c r="E174" i="10"/>
  <c r="F174" i="10"/>
  <c r="G174" i="10"/>
  <c r="H174" i="10"/>
  <c r="B175" i="10"/>
  <c r="C175" i="10"/>
  <c r="D175" i="10"/>
  <c r="E175" i="10"/>
  <c r="F175" i="10"/>
  <c r="G175" i="10"/>
  <c r="H175" i="10"/>
  <c r="B176" i="10"/>
  <c r="C176" i="10"/>
  <c r="D176" i="10"/>
  <c r="E176" i="10"/>
  <c r="F176" i="10"/>
  <c r="G176" i="10"/>
  <c r="H176" i="10"/>
  <c r="B177" i="10"/>
  <c r="C177" i="10"/>
  <c r="D177" i="10"/>
  <c r="E177" i="10"/>
  <c r="F177" i="10"/>
  <c r="G177" i="10"/>
  <c r="H177" i="10"/>
  <c r="B178" i="10"/>
  <c r="C178" i="10"/>
  <c r="D178" i="10"/>
  <c r="E178" i="10"/>
  <c r="F178" i="10"/>
  <c r="G178" i="10"/>
  <c r="H178" i="10"/>
  <c r="B179" i="10"/>
  <c r="C179" i="10"/>
  <c r="D179" i="10"/>
  <c r="E179" i="10"/>
  <c r="F179" i="10"/>
  <c r="G179" i="10"/>
  <c r="H179" i="10"/>
  <c r="B180" i="10"/>
  <c r="C180" i="10"/>
  <c r="D180" i="10"/>
  <c r="E180" i="10"/>
  <c r="F180" i="10"/>
  <c r="G180" i="10"/>
  <c r="H180" i="10"/>
  <c r="B181" i="10"/>
  <c r="C181" i="10"/>
  <c r="D181" i="10"/>
  <c r="E181" i="10"/>
  <c r="F181" i="10"/>
  <c r="G181" i="10"/>
  <c r="H181" i="10"/>
  <c r="B182" i="10"/>
  <c r="C182" i="10"/>
  <c r="D182" i="10"/>
  <c r="E182" i="10"/>
  <c r="F182" i="10"/>
  <c r="G182" i="10"/>
  <c r="H182" i="10"/>
  <c r="B183" i="10"/>
  <c r="C183" i="10"/>
  <c r="D183" i="10"/>
  <c r="E183" i="10"/>
  <c r="F183" i="10"/>
  <c r="G183" i="10"/>
  <c r="H183" i="10"/>
  <c r="B184" i="10"/>
  <c r="C184" i="10"/>
  <c r="D184" i="10"/>
  <c r="E184" i="10"/>
  <c r="F184" i="10"/>
  <c r="G184" i="10"/>
  <c r="H184" i="10"/>
  <c r="B185" i="10"/>
  <c r="C185" i="10"/>
  <c r="D185" i="10"/>
  <c r="E185" i="10"/>
  <c r="F185" i="10"/>
  <c r="G185" i="10"/>
  <c r="H185" i="10"/>
  <c r="B186" i="10"/>
  <c r="C186" i="10"/>
  <c r="D186" i="10"/>
  <c r="E186" i="10"/>
  <c r="F186" i="10"/>
  <c r="G186" i="10"/>
  <c r="H186" i="10"/>
  <c r="B187" i="10"/>
  <c r="C187" i="10"/>
  <c r="D187" i="10"/>
  <c r="E187" i="10"/>
  <c r="F187" i="10"/>
  <c r="G187" i="10"/>
  <c r="H187" i="10"/>
  <c r="B188" i="10"/>
  <c r="C188" i="10"/>
  <c r="D188" i="10"/>
  <c r="E188" i="10"/>
  <c r="F188" i="10"/>
  <c r="G188" i="10"/>
  <c r="H188" i="10"/>
  <c r="B189" i="10"/>
  <c r="C189" i="10"/>
  <c r="D189" i="10"/>
  <c r="E189" i="10"/>
  <c r="F189" i="10"/>
  <c r="G189" i="10"/>
  <c r="H189" i="10"/>
  <c r="B190" i="10"/>
  <c r="C190" i="10"/>
  <c r="D190" i="10"/>
  <c r="E190" i="10"/>
  <c r="F190" i="10"/>
  <c r="G190" i="10"/>
  <c r="H190" i="10"/>
  <c r="B191" i="10"/>
  <c r="C191" i="10"/>
  <c r="D191" i="10"/>
  <c r="E191" i="10"/>
  <c r="F191" i="10"/>
  <c r="G191" i="10"/>
  <c r="H191" i="10"/>
  <c r="B192" i="10"/>
  <c r="C192" i="10"/>
  <c r="D192" i="10"/>
  <c r="E192" i="10"/>
  <c r="F192" i="10"/>
  <c r="G192" i="10"/>
  <c r="H192" i="10"/>
  <c r="B193" i="10"/>
  <c r="C193" i="10"/>
  <c r="D193" i="10"/>
  <c r="E193" i="10"/>
  <c r="F193" i="10"/>
  <c r="G193" i="10"/>
  <c r="H193" i="10"/>
  <c r="B194" i="10"/>
  <c r="C194" i="10"/>
  <c r="D194" i="10"/>
  <c r="E194" i="10"/>
  <c r="F194" i="10"/>
  <c r="G194" i="10"/>
  <c r="H194" i="10"/>
  <c r="B195" i="10"/>
  <c r="C195" i="10"/>
  <c r="D195" i="10"/>
  <c r="E195" i="10"/>
  <c r="F195" i="10"/>
  <c r="G195" i="10"/>
  <c r="H195" i="10"/>
  <c r="B196" i="10"/>
  <c r="C196" i="10"/>
  <c r="D196" i="10"/>
  <c r="E196" i="10"/>
  <c r="F196" i="10"/>
  <c r="G196" i="10"/>
  <c r="H196" i="10"/>
  <c r="B197" i="10"/>
  <c r="C197" i="10"/>
  <c r="D197" i="10"/>
  <c r="E197" i="10"/>
  <c r="F197" i="10"/>
  <c r="G197" i="10"/>
  <c r="H197" i="10"/>
  <c r="B198" i="10"/>
  <c r="C198" i="10"/>
  <c r="D198" i="10"/>
  <c r="E198" i="10"/>
  <c r="F198" i="10"/>
  <c r="G198" i="10"/>
  <c r="H198" i="10"/>
  <c r="B199" i="10"/>
  <c r="C199" i="10"/>
  <c r="D199" i="10"/>
  <c r="E199" i="10"/>
  <c r="F199" i="10"/>
  <c r="G199" i="10"/>
  <c r="H199" i="10"/>
  <c r="B200" i="10"/>
  <c r="C200" i="10"/>
  <c r="D200" i="10"/>
  <c r="E200" i="10"/>
  <c r="F200" i="10"/>
  <c r="G200" i="10"/>
  <c r="H200" i="10"/>
  <c r="B201" i="10"/>
  <c r="C201" i="10"/>
  <c r="D201" i="10"/>
  <c r="E201" i="10"/>
  <c r="F201" i="10"/>
  <c r="G201" i="10"/>
  <c r="H201" i="10"/>
  <c r="B202" i="10"/>
  <c r="C202" i="10"/>
  <c r="D202" i="10"/>
  <c r="E202" i="10"/>
  <c r="F202" i="10"/>
  <c r="G202" i="10"/>
  <c r="H202" i="10"/>
  <c r="B203" i="10"/>
  <c r="C203" i="10"/>
  <c r="D203" i="10"/>
  <c r="E203" i="10"/>
  <c r="F203" i="10"/>
  <c r="G203" i="10"/>
  <c r="H203" i="10"/>
  <c r="B204" i="10"/>
  <c r="C204" i="10"/>
  <c r="D204" i="10"/>
  <c r="E204" i="10"/>
  <c r="F204" i="10"/>
  <c r="G204" i="10"/>
  <c r="H204" i="10"/>
  <c r="B205" i="10"/>
  <c r="C205" i="10"/>
  <c r="D205" i="10"/>
  <c r="E205" i="10"/>
  <c r="F205" i="10"/>
  <c r="G205" i="10"/>
  <c r="H205" i="10"/>
  <c r="B206" i="10"/>
  <c r="C206" i="10"/>
  <c r="D206" i="10"/>
  <c r="E206" i="10"/>
  <c r="F206" i="10"/>
  <c r="G206" i="10"/>
  <c r="H206" i="10"/>
  <c r="B207" i="10"/>
  <c r="C207" i="10"/>
  <c r="D207" i="10"/>
  <c r="E207" i="10"/>
  <c r="F207" i="10"/>
  <c r="G207" i="10"/>
  <c r="H207" i="10"/>
  <c r="B208" i="10"/>
  <c r="C208" i="10"/>
  <c r="D208" i="10"/>
  <c r="E208" i="10"/>
  <c r="F208" i="10"/>
  <c r="G208" i="10"/>
  <c r="H208" i="10"/>
  <c r="B209" i="10"/>
  <c r="C209" i="10"/>
  <c r="D209" i="10"/>
  <c r="E209" i="10"/>
  <c r="F209" i="10"/>
  <c r="G209" i="10"/>
  <c r="H209" i="10"/>
  <c r="B210" i="10"/>
  <c r="C210" i="10"/>
  <c r="D210" i="10"/>
  <c r="E210" i="10"/>
  <c r="F210" i="10"/>
  <c r="G210" i="10"/>
  <c r="H210" i="10"/>
  <c r="B211" i="10"/>
  <c r="C211" i="10"/>
  <c r="D211" i="10"/>
  <c r="E211" i="10"/>
  <c r="F211" i="10"/>
  <c r="G211" i="10"/>
  <c r="H211" i="10"/>
  <c r="B212" i="10"/>
  <c r="C212" i="10"/>
  <c r="D212" i="10"/>
  <c r="E212" i="10"/>
  <c r="F212" i="10"/>
  <c r="G212" i="10"/>
  <c r="H212" i="10"/>
  <c r="B213" i="10"/>
  <c r="C213" i="10"/>
  <c r="D213" i="10"/>
  <c r="E213" i="10"/>
  <c r="F213" i="10"/>
  <c r="G213" i="10"/>
  <c r="H213" i="10"/>
  <c r="B214" i="10"/>
  <c r="C214" i="10"/>
  <c r="D214" i="10"/>
  <c r="E214" i="10"/>
  <c r="F214" i="10"/>
  <c r="G214" i="10"/>
  <c r="H214" i="10"/>
  <c r="B215" i="10"/>
  <c r="C215" i="10"/>
  <c r="D215" i="10"/>
  <c r="E215" i="10"/>
  <c r="F215" i="10"/>
  <c r="G215" i="10"/>
  <c r="H215" i="10"/>
  <c r="B216" i="10"/>
  <c r="C216" i="10"/>
  <c r="D216" i="10"/>
  <c r="E216" i="10"/>
  <c r="F216" i="10"/>
  <c r="G216" i="10"/>
  <c r="H216" i="10"/>
  <c r="B217" i="10"/>
  <c r="C217" i="10"/>
  <c r="D217" i="10"/>
  <c r="E217" i="10"/>
  <c r="F217" i="10"/>
  <c r="G217" i="10"/>
  <c r="H217" i="10"/>
  <c r="B218" i="10"/>
  <c r="C218" i="10"/>
  <c r="D218" i="10"/>
  <c r="E218" i="10"/>
  <c r="F218" i="10"/>
  <c r="G218" i="10"/>
  <c r="H218" i="10"/>
  <c r="B219" i="10"/>
  <c r="C219" i="10"/>
  <c r="D219" i="10"/>
  <c r="E219" i="10"/>
  <c r="F219" i="10"/>
  <c r="G219" i="10"/>
  <c r="H219" i="10"/>
  <c r="B220" i="10"/>
  <c r="C220" i="10"/>
  <c r="D220" i="10"/>
  <c r="E220" i="10"/>
  <c r="F220" i="10"/>
  <c r="G220" i="10"/>
  <c r="H220" i="10"/>
  <c r="B221" i="10"/>
  <c r="C221" i="10"/>
  <c r="D221" i="10"/>
  <c r="E221" i="10"/>
  <c r="F221" i="10"/>
  <c r="G221" i="10"/>
  <c r="H221" i="10"/>
  <c r="B222" i="10"/>
  <c r="C222" i="10"/>
  <c r="D222" i="10"/>
  <c r="E222" i="10"/>
  <c r="F222" i="10"/>
  <c r="G222" i="10"/>
  <c r="H222" i="10"/>
  <c r="B223" i="10"/>
  <c r="C223" i="10"/>
  <c r="D223" i="10"/>
  <c r="E223" i="10"/>
  <c r="F223" i="10"/>
  <c r="G223" i="10"/>
  <c r="H223" i="10"/>
  <c r="B224" i="10"/>
  <c r="C224" i="10"/>
  <c r="D224" i="10"/>
  <c r="E224" i="10"/>
  <c r="F224" i="10"/>
  <c r="G224" i="10"/>
  <c r="H224" i="10"/>
  <c r="B225" i="10"/>
  <c r="C225" i="10"/>
  <c r="D225" i="10"/>
  <c r="E225" i="10"/>
  <c r="F225" i="10"/>
  <c r="G225" i="10"/>
  <c r="H225" i="10"/>
  <c r="B226" i="10"/>
  <c r="C226" i="10"/>
  <c r="D226" i="10"/>
  <c r="E226" i="10"/>
  <c r="F226" i="10"/>
  <c r="G226" i="10"/>
  <c r="H226" i="10"/>
  <c r="B227" i="10"/>
  <c r="C227" i="10"/>
  <c r="D227" i="10"/>
  <c r="E227" i="10"/>
  <c r="F227" i="10"/>
  <c r="G227" i="10"/>
  <c r="H227" i="10"/>
  <c r="B228" i="10"/>
  <c r="C228" i="10"/>
  <c r="D228" i="10"/>
  <c r="E228" i="10"/>
  <c r="F228" i="10"/>
  <c r="G228" i="10"/>
  <c r="H228" i="10"/>
  <c r="B229" i="10"/>
  <c r="C229" i="10"/>
  <c r="D229" i="10"/>
  <c r="E229" i="10"/>
  <c r="F229" i="10"/>
  <c r="G229" i="10"/>
  <c r="H229" i="10"/>
  <c r="B230" i="10"/>
  <c r="C230" i="10"/>
  <c r="D230" i="10"/>
  <c r="E230" i="10"/>
  <c r="F230" i="10"/>
  <c r="G230" i="10"/>
  <c r="H230" i="10"/>
  <c r="B231" i="10"/>
  <c r="C231" i="10"/>
  <c r="D231" i="10"/>
  <c r="E231" i="10"/>
  <c r="F231" i="10"/>
  <c r="G231" i="10"/>
  <c r="H231" i="10"/>
  <c r="B232" i="10"/>
  <c r="C232" i="10"/>
  <c r="D232" i="10"/>
  <c r="E232" i="10"/>
  <c r="F232" i="10"/>
  <c r="G232" i="10"/>
  <c r="H232" i="10"/>
  <c r="B233" i="10"/>
  <c r="C233" i="10"/>
  <c r="D233" i="10"/>
  <c r="E233" i="10"/>
  <c r="F233" i="10"/>
  <c r="G233" i="10"/>
  <c r="H233" i="10"/>
  <c r="B234" i="10"/>
  <c r="C234" i="10"/>
  <c r="D234" i="10"/>
  <c r="E234" i="10"/>
  <c r="F234" i="10"/>
  <c r="G234" i="10"/>
  <c r="H234" i="10"/>
  <c r="B235" i="10"/>
  <c r="C235" i="10"/>
  <c r="D235" i="10"/>
  <c r="E235" i="10"/>
  <c r="F235" i="10"/>
  <c r="G235" i="10"/>
  <c r="H235" i="10"/>
  <c r="B236" i="10"/>
  <c r="C236" i="10"/>
  <c r="D236" i="10"/>
  <c r="E236" i="10"/>
  <c r="F236" i="10"/>
  <c r="G236" i="10"/>
  <c r="H236" i="10"/>
  <c r="B237" i="10"/>
  <c r="C237" i="10"/>
  <c r="D237" i="10"/>
  <c r="E237" i="10"/>
  <c r="F237" i="10"/>
  <c r="G237" i="10"/>
  <c r="H237" i="10"/>
  <c r="B238" i="10"/>
  <c r="C238" i="10"/>
  <c r="D238" i="10"/>
  <c r="E238" i="10"/>
  <c r="F238" i="10"/>
  <c r="G238" i="10"/>
  <c r="H238" i="10"/>
  <c r="B239" i="10"/>
  <c r="C239" i="10"/>
  <c r="D239" i="10"/>
  <c r="E239" i="10"/>
  <c r="F239" i="10"/>
  <c r="G239" i="10"/>
  <c r="H239" i="10"/>
  <c r="B240" i="10"/>
  <c r="C240" i="10"/>
  <c r="D240" i="10"/>
  <c r="E240" i="10"/>
  <c r="F240" i="10"/>
  <c r="G240" i="10"/>
  <c r="H240" i="10"/>
  <c r="B241" i="10"/>
  <c r="C241" i="10"/>
  <c r="D241" i="10"/>
  <c r="E241" i="10"/>
  <c r="F241" i="10"/>
  <c r="G241" i="10"/>
  <c r="H241" i="10"/>
  <c r="B242" i="10"/>
  <c r="C242" i="10"/>
  <c r="D242" i="10"/>
  <c r="E242" i="10"/>
  <c r="F242" i="10"/>
  <c r="G242" i="10"/>
  <c r="H242" i="10"/>
  <c r="B243" i="10"/>
  <c r="C243" i="10"/>
  <c r="D243" i="10"/>
  <c r="E243" i="10"/>
  <c r="F243" i="10"/>
  <c r="G243" i="10"/>
  <c r="H243" i="10"/>
  <c r="B244" i="10"/>
  <c r="C244" i="10"/>
  <c r="D244" i="10"/>
  <c r="E244" i="10"/>
  <c r="F244" i="10"/>
  <c r="G244" i="10"/>
  <c r="H244" i="10"/>
  <c r="B245" i="10"/>
  <c r="C245" i="10"/>
  <c r="D245" i="10"/>
  <c r="E245" i="10"/>
  <c r="F245" i="10"/>
  <c r="G245" i="10"/>
  <c r="H245" i="10"/>
  <c r="B246" i="10"/>
  <c r="C246" i="10"/>
  <c r="D246" i="10"/>
  <c r="E246" i="10"/>
  <c r="F246" i="10"/>
  <c r="G246" i="10"/>
  <c r="H246" i="10"/>
  <c r="B247" i="10"/>
  <c r="C247" i="10"/>
  <c r="D247" i="10"/>
  <c r="E247" i="10"/>
  <c r="F247" i="10"/>
  <c r="G247" i="10"/>
  <c r="H247" i="10"/>
  <c r="B248" i="10"/>
  <c r="C248" i="10"/>
  <c r="D248" i="10"/>
  <c r="E248" i="10"/>
  <c r="F248" i="10"/>
  <c r="G248" i="10"/>
  <c r="H248" i="10"/>
  <c r="B249" i="10"/>
  <c r="C249" i="10"/>
  <c r="D249" i="10"/>
  <c r="E249" i="10"/>
  <c r="F249" i="10"/>
  <c r="G249" i="10"/>
  <c r="H249" i="10"/>
  <c r="B250" i="10"/>
  <c r="C250" i="10"/>
  <c r="D250" i="10"/>
  <c r="E250" i="10"/>
  <c r="F250" i="10"/>
  <c r="G250" i="10"/>
  <c r="H250" i="10"/>
  <c r="B251" i="10"/>
  <c r="C251" i="10"/>
  <c r="D251" i="10"/>
  <c r="E251" i="10"/>
  <c r="F251" i="10"/>
  <c r="G251" i="10"/>
  <c r="H251" i="10"/>
  <c r="B252" i="10"/>
  <c r="C252" i="10"/>
  <c r="D252" i="10"/>
  <c r="E252" i="10"/>
  <c r="F252" i="10"/>
  <c r="G252" i="10"/>
  <c r="H252" i="10"/>
  <c r="B253" i="10"/>
  <c r="C253" i="10"/>
  <c r="D253" i="10"/>
  <c r="E253" i="10"/>
  <c r="F253" i="10"/>
  <c r="G253" i="10"/>
  <c r="H253" i="10"/>
  <c r="B254" i="10"/>
  <c r="C254" i="10"/>
  <c r="D254" i="10"/>
  <c r="E254" i="10"/>
  <c r="F254" i="10"/>
  <c r="G254" i="10"/>
  <c r="H254" i="10"/>
  <c r="B255" i="10"/>
  <c r="C255" i="10"/>
  <c r="D255" i="10"/>
  <c r="E255" i="10"/>
  <c r="F255" i="10"/>
  <c r="G255" i="10"/>
  <c r="H255" i="10"/>
  <c r="B256" i="10"/>
  <c r="C256" i="10"/>
  <c r="D256" i="10"/>
  <c r="E256" i="10"/>
  <c r="F256" i="10"/>
  <c r="G256" i="10"/>
  <c r="H256" i="10"/>
  <c r="B257" i="10"/>
  <c r="C257" i="10"/>
  <c r="D257" i="10"/>
  <c r="E257" i="10"/>
  <c r="F257" i="10"/>
  <c r="G257" i="10"/>
  <c r="H257" i="10"/>
  <c r="B258" i="10"/>
  <c r="C258" i="10"/>
  <c r="D258" i="10"/>
  <c r="E258" i="10"/>
  <c r="F258" i="10"/>
  <c r="G258" i="10"/>
  <c r="H258" i="10"/>
  <c r="B259" i="10"/>
  <c r="C259" i="10"/>
  <c r="D259" i="10"/>
  <c r="E259" i="10"/>
  <c r="F259" i="10"/>
  <c r="G259" i="10"/>
  <c r="H259" i="10"/>
  <c r="B260" i="10"/>
  <c r="C260" i="10"/>
  <c r="D260" i="10"/>
  <c r="E260" i="10"/>
  <c r="F260" i="10"/>
  <c r="G260" i="10"/>
  <c r="H260" i="10"/>
  <c r="B261" i="10"/>
  <c r="C261" i="10"/>
  <c r="D261" i="10"/>
  <c r="E261" i="10"/>
  <c r="F261" i="10"/>
  <c r="G261" i="10"/>
  <c r="H261" i="10"/>
  <c r="B262" i="10"/>
  <c r="C262" i="10"/>
  <c r="D262" i="10"/>
  <c r="E262" i="10"/>
  <c r="F262" i="10"/>
  <c r="G262" i="10"/>
  <c r="H262" i="10"/>
  <c r="B263" i="10"/>
  <c r="C263" i="10"/>
  <c r="D263" i="10"/>
  <c r="E263" i="10"/>
  <c r="F263" i="10"/>
  <c r="G263" i="10"/>
  <c r="H263" i="10"/>
  <c r="B264" i="10"/>
  <c r="C264" i="10"/>
  <c r="D264" i="10"/>
  <c r="E264" i="10"/>
  <c r="F264" i="10"/>
  <c r="G264" i="10"/>
  <c r="H264" i="10"/>
  <c r="B265" i="10"/>
  <c r="C265" i="10"/>
  <c r="D265" i="10"/>
  <c r="E265" i="10"/>
  <c r="F265" i="10"/>
  <c r="G265" i="10"/>
  <c r="H265" i="10"/>
  <c r="B266" i="10"/>
  <c r="C266" i="10"/>
  <c r="D266" i="10"/>
  <c r="E266" i="10"/>
  <c r="F266" i="10"/>
  <c r="G266" i="10"/>
  <c r="H266" i="10"/>
  <c r="B267" i="10"/>
  <c r="C267" i="10"/>
  <c r="D267" i="10"/>
  <c r="E267" i="10"/>
  <c r="F267" i="10"/>
  <c r="G267" i="10"/>
  <c r="H267" i="10"/>
  <c r="B268" i="10"/>
  <c r="C268" i="10"/>
  <c r="D268" i="10"/>
  <c r="E268" i="10"/>
  <c r="F268" i="10"/>
  <c r="G268" i="10"/>
  <c r="H268" i="10"/>
  <c r="B269" i="10"/>
  <c r="C269" i="10"/>
  <c r="D269" i="10"/>
  <c r="E269" i="10"/>
  <c r="F269" i="10"/>
  <c r="G269" i="10"/>
  <c r="H269" i="10"/>
  <c r="B270" i="10"/>
  <c r="C270" i="10"/>
  <c r="D270" i="10"/>
  <c r="E270" i="10"/>
  <c r="F270" i="10"/>
  <c r="G270" i="10"/>
  <c r="H270" i="10"/>
  <c r="B271" i="10"/>
  <c r="C271" i="10"/>
  <c r="D271" i="10"/>
  <c r="E271" i="10"/>
  <c r="F271" i="10"/>
  <c r="G271" i="10"/>
  <c r="H271" i="10"/>
  <c r="B272" i="10"/>
  <c r="C272" i="10"/>
  <c r="D272" i="10"/>
  <c r="E272" i="10"/>
  <c r="F272" i="10"/>
  <c r="G272" i="10"/>
  <c r="H272" i="10"/>
  <c r="B273" i="10"/>
  <c r="C273" i="10"/>
  <c r="D273" i="10"/>
  <c r="E273" i="10"/>
  <c r="F273" i="10"/>
  <c r="G273" i="10"/>
  <c r="H273" i="10"/>
  <c r="B274" i="10"/>
  <c r="C274" i="10"/>
  <c r="D274" i="10"/>
  <c r="E274" i="10"/>
  <c r="F274" i="10"/>
  <c r="G274" i="10"/>
  <c r="H274" i="10"/>
  <c r="B275" i="10"/>
  <c r="C275" i="10"/>
  <c r="D275" i="10"/>
  <c r="E275" i="10"/>
  <c r="F275" i="10"/>
  <c r="G275" i="10"/>
  <c r="H275" i="10"/>
  <c r="B276" i="10"/>
  <c r="C276" i="10"/>
  <c r="D276" i="10"/>
  <c r="E276" i="10"/>
  <c r="F276" i="10"/>
  <c r="G276" i="10"/>
  <c r="H276" i="10"/>
  <c r="B277" i="10"/>
  <c r="C277" i="10"/>
  <c r="D277" i="10"/>
  <c r="E277" i="10"/>
  <c r="F277" i="10"/>
  <c r="G277" i="10"/>
  <c r="H277" i="10"/>
  <c r="B278" i="10"/>
  <c r="C278" i="10"/>
  <c r="D278" i="10"/>
  <c r="E278" i="10"/>
  <c r="F278" i="10"/>
  <c r="G278" i="10"/>
  <c r="H278" i="10"/>
  <c r="B279" i="10"/>
  <c r="C279" i="10"/>
  <c r="D279" i="10"/>
  <c r="E279" i="10"/>
  <c r="F279" i="10"/>
  <c r="G279" i="10"/>
  <c r="H279" i="10"/>
  <c r="B280" i="10"/>
  <c r="C280" i="10"/>
  <c r="D280" i="10"/>
  <c r="E280" i="10"/>
  <c r="F280" i="10"/>
  <c r="G280" i="10"/>
  <c r="H280" i="10"/>
  <c r="B281" i="10"/>
  <c r="C281" i="10"/>
  <c r="D281" i="10"/>
  <c r="E281" i="10"/>
  <c r="F281" i="10"/>
  <c r="G281" i="10"/>
  <c r="H281" i="10"/>
  <c r="B282" i="10"/>
  <c r="C282" i="10"/>
  <c r="D282" i="10"/>
  <c r="E282" i="10"/>
  <c r="F282" i="10"/>
  <c r="G282" i="10"/>
  <c r="H282" i="10"/>
  <c r="B283" i="10"/>
  <c r="C283" i="10"/>
  <c r="D283" i="10"/>
  <c r="E283" i="10"/>
  <c r="F283" i="10"/>
  <c r="G283" i="10"/>
  <c r="H283" i="10"/>
  <c r="B284" i="10"/>
  <c r="C284" i="10"/>
  <c r="D284" i="10"/>
  <c r="E284" i="10"/>
  <c r="F284" i="10"/>
  <c r="G284" i="10"/>
  <c r="H284" i="10"/>
  <c r="B285" i="10"/>
  <c r="C285" i="10"/>
  <c r="D285" i="10"/>
  <c r="E285" i="10"/>
  <c r="F285" i="10"/>
  <c r="G285" i="10"/>
  <c r="H285" i="10"/>
  <c r="B286" i="10"/>
  <c r="C286" i="10"/>
  <c r="D286" i="10"/>
  <c r="E286" i="10"/>
  <c r="F286" i="10"/>
  <c r="G286" i="10"/>
  <c r="H286" i="10"/>
  <c r="B287" i="10"/>
  <c r="C287" i="10"/>
  <c r="D287" i="10"/>
  <c r="E287" i="10"/>
  <c r="F287" i="10"/>
  <c r="G287" i="10"/>
  <c r="H287" i="10"/>
  <c r="B288" i="10"/>
  <c r="C288" i="10"/>
  <c r="D288" i="10"/>
  <c r="E288" i="10"/>
  <c r="F288" i="10"/>
  <c r="G288" i="10"/>
  <c r="H288" i="10"/>
  <c r="B289" i="10"/>
  <c r="C289" i="10"/>
  <c r="D289" i="10"/>
  <c r="E289" i="10"/>
  <c r="F289" i="10"/>
  <c r="G289" i="10"/>
  <c r="H289" i="10"/>
  <c r="B290" i="10"/>
  <c r="C290" i="10"/>
  <c r="D290" i="10"/>
  <c r="E290" i="10"/>
  <c r="F290" i="10"/>
  <c r="G290" i="10"/>
  <c r="H290" i="10"/>
  <c r="B291" i="10"/>
  <c r="C291" i="10"/>
  <c r="D291" i="10"/>
  <c r="E291" i="10"/>
  <c r="F291" i="10"/>
  <c r="G291" i="10"/>
  <c r="H291" i="10"/>
  <c r="B292" i="10"/>
  <c r="C292" i="10"/>
  <c r="D292" i="10"/>
  <c r="E292" i="10"/>
  <c r="F292" i="10"/>
  <c r="G292" i="10"/>
  <c r="H292" i="10"/>
  <c r="B293" i="10"/>
  <c r="C293" i="10"/>
  <c r="D293" i="10"/>
  <c r="E293" i="10"/>
  <c r="F293" i="10"/>
  <c r="G293" i="10"/>
  <c r="H293" i="10"/>
  <c r="B294" i="10"/>
  <c r="C294" i="10"/>
  <c r="D294" i="10"/>
  <c r="E294" i="10"/>
  <c r="F294" i="10"/>
  <c r="G294" i="10"/>
  <c r="H294" i="10"/>
  <c r="B295" i="10"/>
  <c r="C295" i="10"/>
  <c r="D295" i="10"/>
  <c r="E295" i="10"/>
  <c r="F295" i="10"/>
  <c r="G295" i="10"/>
  <c r="H295" i="10"/>
  <c r="B296" i="10"/>
  <c r="C296" i="10"/>
  <c r="D296" i="10"/>
  <c r="E296" i="10"/>
  <c r="F296" i="10"/>
  <c r="G296" i="10"/>
  <c r="H296" i="10"/>
  <c r="B297" i="10"/>
  <c r="C297" i="10"/>
  <c r="D297" i="10"/>
  <c r="E297" i="10"/>
  <c r="F297" i="10"/>
  <c r="G297" i="10"/>
  <c r="H297" i="10"/>
  <c r="B298" i="10"/>
  <c r="C298" i="10"/>
  <c r="D298" i="10"/>
  <c r="E298" i="10"/>
  <c r="F298" i="10"/>
  <c r="G298" i="10"/>
  <c r="H298" i="10"/>
  <c r="B299" i="10"/>
  <c r="C299" i="10"/>
  <c r="D299" i="10"/>
  <c r="E299" i="10"/>
  <c r="F299" i="10"/>
  <c r="G299" i="10"/>
  <c r="H299" i="10"/>
  <c r="B300" i="10"/>
  <c r="C300" i="10"/>
  <c r="D300" i="10"/>
  <c r="E300" i="10"/>
  <c r="F300" i="10"/>
  <c r="G300" i="10"/>
  <c r="H300" i="10"/>
  <c r="B301" i="10"/>
  <c r="C301" i="10"/>
  <c r="D301" i="10"/>
  <c r="E301" i="10"/>
  <c r="F301" i="10"/>
  <c r="G301" i="10"/>
  <c r="H301" i="10"/>
  <c r="B302" i="10"/>
  <c r="C302" i="10"/>
  <c r="D302" i="10"/>
  <c r="E302" i="10"/>
  <c r="F302" i="10"/>
  <c r="G302" i="10"/>
  <c r="H302" i="10"/>
  <c r="B303" i="10"/>
  <c r="C303" i="10"/>
  <c r="D303" i="10"/>
  <c r="E303" i="10"/>
  <c r="F303" i="10"/>
  <c r="G303" i="10"/>
  <c r="H303" i="10"/>
  <c r="B304" i="10"/>
  <c r="C304" i="10"/>
  <c r="D304" i="10"/>
  <c r="E304" i="10"/>
  <c r="F304" i="10"/>
  <c r="G304" i="10"/>
  <c r="H304" i="10"/>
  <c r="B305" i="10"/>
  <c r="C305" i="10"/>
  <c r="D305" i="10"/>
  <c r="E305" i="10"/>
  <c r="F305" i="10"/>
  <c r="G305" i="10"/>
  <c r="H305" i="10"/>
  <c r="B306" i="10"/>
  <c r="C306" i="10"/>
  <c r="D306" i="10"/>
  <c r="E306" i="10"/>
  <c r="F306" i="10"/>
  <c r="G306" i="10"/>
  <c r="H306" i="10"/>
  <c r="B307" i="10"/>
  <c r="C307" i="10"/>
  <c r="D307" i="10"/>
  <c r="E307" i="10"/>
  <c r="F307" i="10"/>
  <c r="G307" i="10"/>
  <c r="H307" i="10"/>
  <c r="B308" i="10"/>
  <c r="C308" i="10"/>
  <c r="D308" i="10"/>
  <c r="E308" i="10"/>
  <c r="F308" i="10"/>
  <c r="G308" i="10"/>
  <c r="H308" i="10"/>
  <c r="B309" i="10"/>
  <c r="C309" i="10"/>
  <c r="D309" i="10"/>
  <c r="E309" i="10"/>
  <c r="F309" i="10"/>
  <c r="G309" i="10"/>
  <c r="H309" i="10"/>
  <c r="B310" i="10"/>
  <c r="C310" i="10"/>
  <c r="D310" i="10"/>
  <c r="E310" i="10"/>
  <c r="F310" i="10"/>
  <c r="G310" i="10"/>
  <c r="H310" i="10"/>
  <c r="B311" i="10"/>
  <c r="C311" i="10"/>
  <c r="D311" i="10"/>
  <c r="E311" i="10"/>
  <c r="F311" i="10"/>
  <c r="G311" i="10"/>
  <c r="H311" i="10"/>
  <c r="B312" i="10"/>
  <c r="C312" i="10"/>
  <c r="D312" i="10"/>
  <c r="E312" i="10"/>
  <c r="F312" i="10"/>
  <c r="G312" i="10"/>
  <c r="H312" i="10"/>
  <c r="B313" i="10"/>
  <c r="C313" i="10"/>
  <c r="D313" i="10"/>
  <c r="E313" i="10"/>
  <c r="F313" i="10"/>
  <c r="G313" i="10"/>
  <c r="H313" i="10"/>
  <c r="B314" i="10"/>
  <c r="C314" i="10"/>
  <c r="D314" i="10"/>
  <c r="E314" i="10"/>
  <c r="F314" i="10"/>
  <c r="G314" i="10"/>
  <c r="H314" i="10"/>
  <c r="B315" i="10"/>
  <c r="C315" i="10"/>
  <c r="D315" i="10"/>
  <c r="E315" i="10"/>
  <c r="F315" i="10"/>
  <c r="G315" i="10"/>
  <c r="H315" i="10"/>
  <c r="B316" i="10"/>
  <c r="C316" i="10"/>
  <c r="D316" i="10"/>
  <c r="E316" i="10"/>
  <c r="F316" i="10"/>
  <c r="G316" i="10"/>
  <c r="H316" i="10"/>
  <c r="B317" i="10"/>
  <c r="C317" i="10"/>
  <c r="D317" i="10"/>
  <c r="E317" i="10"/>
  <c r="F317" i="10"/>
  <c r="G317" i="10"/>
  <c r="H317" i="10"/>
  <c r="B318" i="10"/>
  <c r="C318" i="10"/>
  <c r="D318" i="10"/>
  <c r="E318" i="10"/>
  <c r="F318" i="10"/>
  <c r="G318" i="10"/>
  <c r="H318" i="10"/>
  <c r="B319" i="10"/>
  <c r="C319" i="10"/>
  <c r="D319" i="10"/>
  <c r="E319" i="10"/>
  <c r="F319" i="10"/>
  <c r="G319" i="10"/>
  <c r="H319" i="10"/>
  <c r="B320" i="10"/>
  <c r="C320" i="10"/>
  <c r="D320" i="10"/>
  <c r="E320" i="10"/>
  <c r="F320" i="10"/>
  <c r="G320" i="10"/>
  <c r="H320" i="10"/>
  <c r="B321" i="10"/>
  <c r="C321" i="10"/>
  <c r="D321" i="10"/>
  <c r="E321" i="10"/>
  <c r="F321" i="10"/>
  <c r="G321" i="10"/>
  <c r="H321" i="10"/>
  <c r="B322" i="10"/>
  <c r="C322" i="10"/>
  <c r="D322" i="10"/>
  <c r="E322" i="10"/>
  <c r="F322" i="10"/>
  <c r="G322" i="10"/>
  <c r="H322" i="10"/>
  <c r="B323" i="10"/>
  <c r="C323" i="10"/>
  <c r="D323" i="10"/>
  <c r="E323" i="10"/>
  <c r="F323" i="10"/>
  <c r="G323" i="10"/>
  <c r="H323" i="10"/>
  <c r="B324" i="10"/>
  <c r="C324" i="10"/>
  <c r="D324" i="10"/>
  <c r="E324" i="10"/>
  <c r="F324" i="10"/>
  <c r="G324" i="10"/>
  <c r="H324" i="10"/>
  <c r="B325" i="10"/>
  <c r="C325" i="10"/>
  <c r="D325" i="10"/>
  <c r="E325" i="10"/>
  <c r="F325" i="10"/>
  <c r="G325" i="10"/>
  <c r="H325" i="10"/>
  <c r="B326" i="10"/>
  <c r="C326" i="10"/>
  <c r="D326" i="10"/>
  <c r="E326" i="10"/>
  <c r="F326" i="10"/>
  <c r="G326" i="10"/>
  <c r="H326" i="10"/>
  <c r="B327" i="10"/>
  <c r="C327" i="10"/>
  <c r="D327" i="10"/>
  <c r="E327" i="10"/>
  <c r="F327" i="10"/>
  <c r="G327" i="10"/>
  <c r="H327" i="10"/>
  <c r="B328" i="10"/>
  <c r="C328" i="10"/>
  <c r="D328" i="10"/>
  <c r="E328" i="10"/>
  <c r="F328" i="10"/>
  <c r="G328" i="10"/>
  <c r="H328" i="10"/>
  <c r="B329" i="10"/>
  <c r="C329" i="10"/>
  <c r="D329" i="10"/>
  <c r="E329" i="10"/>
  <c r="F329" i="10"/>
  <c r="G329" i="10"/>
  <c r="H329" i="10"/>
  <c r="B330" i="10"/>
  <c r="C330" i="10"/>
  <c r="D330" i="10"/>
  <c r="E330" i="10"/>
  <c r="F330" i="10"/>
  <c r="G330" i="10"/>
  <c r="H330" i="10"/>
  <c r="B331" i="10"/>
  <c r="C331" i="10"/>
  <c r="D331" i="10"/>
  <c r="E331" i="10"/>
  <c r="F331" i="10"/>
  <c r="G331" i="10"/>
  <c r="H331" i="10"/>
  <c r="B332" i="10"/>
  <c r="C332" i="10"/>
  <c r="D332" i="10"/>
  <c r="E332" i="10"/>
  <c r="F332" i="10"/>
  <c r="G332" i="10"/>
  <c r="H332" i="10"/>
  <c r="B333" i="10"/>
  <c r="C333" i="10"/>
  <c r="D333" i="10"/>
  <c r="E333" i="10"/>
  <c r="F333" i="10"/>
  <c r="G333" i="10"/>
  <c r="H333" i="10"/>
  <c r="B334" i="10"/>
  <c r="C334" i="10"/>
  <c r="D334" i="10"/>
  <c r="E334" i="10"/>
  <c r="F334" i="10"/>
  <c r="G334" i="10"/>
  <c r="H334" i="10"/>
  <c r="B335" i="10"/>
  <c r="C335" i="10"/>
  <c r="D335" i="10"/>
  <c r="E335" i="10"/>
  <c r="F335" i="10"/>
  <c r="G335" i="10"/>
  <c r="H335" i="10"/>
  <c r="B336" i="10"/>
  <c r="C336" i="10"/>
  <c r="D336" i="10"/>
  <c r="E336" i="10"/>
  <c r="F336" i="10"/>
  <c r="G336" i="10"/>
  <c r="H336" i="10"/>
  <c r="B337" i="10"/>
  <c r="C337" i="10"/>
  <c r="D337" i="10"/>
  <c r="E337" i="10"/>
  <c r="F337" i="10"/>
  <c r="G337" i="10"/>
  <c r="H337" i="10"/>
  <c r="B338" i="10"/>
  <c r="C338" i="10"/>
  <c r="D338" i="10"/>
  <c r="E338" i="10"/>
  <c r="F338" i="10"/>
  <c r="G338" i="10"/>
  <c r="H338" i="10"/>
  <c r="B339" i="10"/>
  <c r="C339" i="10"/>
  <c r="D339" i="10"/>
  <c r="E339" i="10"/>
  <c r="F339" i="10"/>
  <c r="G339" i="10"/>
  <c r="H339" i="10"/>
  <c r="B340" i="10"/>
  <c r="C340" i="10"/>
  <c r="D340" i="10"/>
  <c r="E340" i="10"/>
  <c r="F340" i="10"/>
  <c r="G340" i="10"/>
  <c r="H340" i="10"/>
  <c r="B341" i="10"/>
  <c r="C341" i="10"/>
  <c r="D341" i="10"/>
  <c r="E341" i="10"/>
  <c r="F341" i="10"/>
  <c r="G341" i="10"/>
  <c r="H341" i="10"/>
  <c r="B342" i="10"/>
  <c r="C342" i="10"/>
  <c r="D342" i="10"/>
  <c r="E342" i="10"/>
  <c r="F342" i="10"/>
  <c r="G342" i="10"/>
  <c r="H342" i="10"/>
  <c r="B343" i="10"/>
  <c r="C343" i="10"/>
  <c r="D343" i="10"/>
  <c r="E343" i="10"/>
  <c r="F343" i="10"/>
  <c r="G343" i="10"/>
  <c r="H343" i="10"/>
  <c r="B344" i="10"/>
  <c r="C344" i="10"/>
  <c r="D344" i="10"/>
  <c r="E344" i="10"/>
  <c r="F344" i="10"/>
  <c r="G344" i="10"/>
  <c r="H344" i="10"/>
  <c r="B345" i="10"/>
  <c r="C345" i="10"/>
  <c r="D345" i="10"/>
  <c r="E345" i="10"/>
  <c r="F345" i="10"/>
  <c r="G345" i="10"/>
  <c r="H345" i="10"/>
  <c r="B346" i="10"/>
  <c r="C346" i="10"/>
  <c r="D346" i="10"/>
  <c r="E346" i="10"/>
  <c r="F346" i="10"/>
  <c r="G346" i="10"/>
  <c r="H346" i="10"/>
  <c r="B347" i="10"/>
  <c r="C347" i="10"/>
  <c r="D347" i="10"/>
  <c r="E347" i="10"/>
  <c r="F347" i="10"/>
  <c r="G347" i="10"/>
  <c r="H347" i="10"/>
  <c r="B348" i="10"/>
  <c r="C348" i="10"/>
  <c r="D348" i="10"/>
  <c r="E348" i="10"/>
  <c r="F348" i="10"/>
  <c r="G348" i="10"/>
  <c r="H348" i="10"/>
  <c r="B349" i="10"/>
  <c r="C349" i="10"/>
  <c r="D349" i="10"/>
  <c r="E349" i="10"/>
  <c r="F349" i="10"/>
  <c r="G349" i="10"/>
  <c r="H349" i="10"/>
  <c r="B350" i="10"/>
  <c r="C350" i="10"/>
  <c r="D350" i="10"/>
  <c r="E350" i="10"/>
  <c r="F350" i="10"/>
  <c r="G350" i="10"/>
  <c r="H350" i="10"/>
  <c r="B351" i="10"/>
  <c r="C351" i="10"/>
  <c r="D351" i="10"/>
  <c r="E351" i="10"/>
  <c r="F351" i="10"/>
  <c r="G351" i="10"/>
  <c r="H351" i="10"/>
  <c r="B352" i="10"/>
  <c r="C352" i="10"/>
  <c r="D352" i="10"/>
  <c r="E352" i="10"/>
  <c r="F352" i="10"/>
  <c r="G352" i="10"/>
  <c r="H352" i="10"/>
  <c r="B353" i="10"/>
  <c r="C353" i="10"/>
  <c r="D353" i="10"/>
  <c r="E353" i="10"/>
  <c r="F353" i="10"/>
  <c r="G353" i="10"/>
  <c r="H353" i="10"/>
  <c r="B354" i="10"/>
  <c r="C354" i="10"/>
  <c r="D354" i="10"/>
  <c r="E354" i="10"/>
  <c r="F354" i="10"/>
  <c r="G354" i="10"/>
  <c r="H354" i="10"/>
  <c r="B355" i="10"/>
  <c r="C355" i="10"/>
  <c r="D355" i="10"/>
  <c r="E355" i="10"/>
  <c r="F355" i="10"/>
  <c r="G355" i="10"/>
  <c r="H355" i="10"/>
  <c r="B356" i="10"/>
  <c r="C356" i="10"/>
  <c r="D356" i="10"/>
  <c r="E356" i="10"/>
  <c r="F356" i="10"/>
  <c r="G356" i="10"/>
  <c r="H356" i="10"/>
  <c r="B357" i="10"/>
  <c r="C357" i="10"/>
  <c r="D357" i="10"/>
  <c r="E357" i="10"/>
  <c r="F357" i="10"/>
  <c r="G357" i="10"/>
  <c r="H357" i="10"/>
  <c r="B358" i="10"/>
  <c r="C358" i="10"/>
  <c r="D358" i="10"/>
  <c r="E358" i="10"/>
  <c r="F358" i="10"/>
  <c r="G358" i="10"/>
  <c r="H358" i="10"/>
  <c r="B359" i="10"/>
  <c r="C359" i="10"/>
  <c r="D359" i="10"/>
  <c r="E359" i="10"/>
  <c r="F359" i="10"/>
  <c r="G359" i="10"/>
  <c r="H359" i="10"/>
  <c r="B360" i="10"/>
  <c r="C360" i="10"/>
  <c r="D360" i="10"/>
  <c r="E360" i="10"/>
  <c r="F360" i="10"/>
  <c r="G360" i="10"/>
  <c r="H360" i="10"/>
  <c r="B361" i="10"/>
  <c r="C361" i="10"/>
  <c r="D361" i="10"/>
  <c r="E361" i="10"/>
  <c r="F361" i="10"/>
  <c r="G361" i="10"/>
  <c r="H361" i="10"/>
  <c r="B362" i="10"/>
  <c r="C362" i="10"/>
  <c r="D362" i="10"/>
  <c r="E362" i="10"/>
  <c r="F362" i="10"/>
  <c r="G362" i="10"/>
  <c r="H362" i="10"/>
  <c r="B363" i="10"/>
  <c r="C363" i="10"/>
  <c r="D363" i="10"/>
  <c r="E363" i="10"/>
  <c r="F363" i="10"/>
  <c r="G363" i="10"/>
  <c r="H363" i="10"/>
  <c r="B364" i="10"/>
  <c r="C364" i="10"/>
  <c r="D364" i="10"/>
  <c r="E364" i="10"/>
  <c r="F364" i="10"/>
  <c r="G364" i="10"/>
  <c r="H364" i="10"/>
  <c r="B365" i="10"/>
  <c r="C365" i="10"/>
  <c r="D365" i="10"/>
  <c r="E365" i="10"/>
  <c r="F365" i="10"/>
  <c r="G365" i="10"/>
  <c r="H365" i="10"/>
  <c r="B366" i="10"/>
  <c r="C366" i="10"/>
  <c r="D366" i="10"/>
  <c r="E366" i="10"/>
  <c r="F366" i="10"/>
  <c r="G366" i="10"/>
  <c r="H366" i="10"/>
  <c r="B367" i="10"/>
  <c r="C367" i="10"/>
  <c r="D367" i="10"/>
  <c r="E367" i="10"/>
  <c r="F367" i="10"/>
  <c r="G367" i="10"/>
  <c r="H367" i="10"/>
  <c r="B368" i="10"/>
  <c r="C368" i="10"/>
  <c r="D368" i="10"/>
  <c r="E368" i="10"/>
  <c r="F368" i="10"/>
  <c r="G368" i="10"/>
  <c r="H368" i="10"/>
  <c r="B369" i="10"/>
  <c r="C369" i="10"/>
  <c r="D369" i="10"/>
  <c r="E369" i="10"/>
  <c r="F369" i="10"/>
  <c r="G369" i="10"/>
  <c r="H369" i="10"/>
  <c r="B370" i="10"/>
  <c r="C370" i="10"/>
  <c r="D370" i="10"/>
  <c r="E370" i="10"/>
  <c r="F370" i="10"/>
  <c r="G370" i="10"/>
  <c r="H370" i="10"/>
  <c r="B371" i="10"/>
  <c r="C371" i="10"/>
  <c r="D371" i="10"/>
  <c r="E371" i="10"/>
  <c r="F371" i="10"/>
  <c r="G371" i="10"/>
  <c r="H371" i="10"/>
  <c r="B372" i="10"/>
  <c r="C372" i="10"/>
  <c r="D372" i="10"/>
  <c r="E372" i="10"/>
  <c r="F372" i="10"/>
  <c r="G372" i="10"/>
  <c r="H372" i="10"/>
  <c r="B373" i="10"/>
  <c r="C373" i="10"/>
  <c r="D373" i="10"/>
  <c r="E373" i="10"/>
  <c r="F373" i="10"/>
  <c r="G373" i="10"/>
  <c r="H373" i="10"/>
  <c r="B374" i="10"/>
  <c r="C374" i="10"/>
  <c r="D374" i="10"/>
  <c r="E374" i="10"/>
  <c r="F374" i="10"/>
  <c r="G374" i="10"/>
  <c r="H374" i="10"/>
  <c r="B375" i="10"/>
  <c r="C375" i="10"/>
  <c r="D375" i="10"/>
  <c r="E375" i="10"/>
  <c r="F375" i="10"/>
  <c r="G375" i="10"/>
  <c r="H375" i="10"/>
  <c r="B376" i="10"/>
  <c r="C376" i="10"/>
  <c r="D376" i="10"/>
  <c r="E376" i="10"/>
  <c r="F376" i="10"/>
  <c r="G376" i="10"/>
  <c r="H376" i="10"/>
  <c r="B377" i="10"/>
  <c r="C377" i="10"/>
  <c r="D377" i="10"/>
  <c r="E377" i="10"/>
  <c r="F377" i="10"/>
  <c r="G377" i="10"/>
  <c r="H377" i="10"/>
  <c r="B378" i="10"/>
  <c r="C378" i="10"/>
  <c r="D378" i="10"/>
  <c r="E378" i="10"/>
  <c r="F378" i="10"/>
  <c r="G378" i="10"/>
  <c r="H378" i="10"/>
  <c r="B379" i="10"/>
  <c r="C379" i="10"/>
  <c r="D379" i="10"/>
  <c r="E379" i="10"/>
  <c r="F379" i="10"/>
  <c r="G379" i="10"/>
  <c r="H379" i="10"/>
  <c r="B380" i="10"/>
  <c r="C380" i="10"/>
  <c r="D380" i="10"/>
  <c r="E380" i="10"/>
  <c r="F380" i="10"/>
  <c r="G380" i="10"/>
  <c r="H380" i="10"/>
  <c r="B381" i="10"/>
  <c r="C381" i="10"/>
  <c r="D381" i="10"/>
  <c r="E381" i="10"/>
  <c r="F381" i="10"/>
  <c r="G381" i="10"/>
  <c r="H381" i="10"/>
  <c r="B382" i="10"/>
  <c r="C382" i="10"/>
  <c r="D382" i="10"/>
  <c r="E382" i="10"/>
  <c r="F382" i="10"/>
  <c r="G382" i="10"/>
  <c r="H382" i="10"/>
  <c r="B383" i="10"/>
  <c r="C383" i="10"/>
  <c r="D383" i="10"/>
  <c r="E383" i="10"/>
  <c r="F383" i="10"/>
  <c r="G383" i="10"/>
  <c r="H383" i="10"/>
  <c r="B384" i="10"/>
  <c r="C384" i="10"/>
  <c r="D384" i="10"/>
  <c r="E384" i="10"/>
  <c r="F384" i="10"/>
  <c r="G384" i="10"/>
  <c r="H384" i="10"/>
  <c r="B385" i="10"/>
  <c r="C385" i="10"/>
  <c r="D385" i="10"/>
  <c r="E385" i="10"/>
  <c r="F385" i="10"/>
  <c r="G385" i="10"/>
  <c r="H385" i="10"/>
  <c r="B386" i="10"/>
  <c r="C386" i="10"/>
  <c r="D386" i="10"/>
  <c r="E386" i="10"/>
  <c r="F386" i="10"/>
  <c r="G386" i="10"/>
  <c r="H386" i="10"/>
  <c r="B387" i="10"/>
  <c r="C387" i="10"/>
  <c r="D387" i="10"/>
  <c r="E387" i="10"/>
  <c r="F387" i="10"/>
  <c r="G387" i="10"/>
  <c r="H387" i="10"/>
  <c r="B388" i="10"/>
  <c r="C388" i="10"/>
  <c r="D388" i="10"/>
  <c r="E388" i="10"/>
  <c r="F388" i="10"/>
  <c r="G388" i="10"/>
  <c r="H388" i="10"/>
  <c r="B389" i="10"/>
  <c r="C389" i="10"/>
  <c r="D389" i="10"/>
  <c r="E389" i="10"/>
  <c r="F389" i="10"/>
  <c r="G389" i="10"/>
  <c r="H389" i="10"/>
  <c r="B390" i="10"/>
  <c r="C390" i="10"/>
  <c r="D390" i="10"/>
  <c r="E390" i="10"/>
  <c r="F390" i="10"/>
  <c r="G390" i="10"/>
  <c r="H390" i="10"/>
  <c r="B391" i="10"/>
  <c r="C391" i="10"/>
  <c r="D391" i="10"/>
  <c r="E391" i="10"/>
  <c r="F391" i="10"/>
  <c r="G391" i="10"/>
  <c r="H391" i="10"/>
  <c r="B392" i="10"/>
  <c r="C392" i="10"/>
  <c r="D392" i="10"/>
  <c r="E392" i="10"/>
  <c r="F392" i="10"/>
  <c r="G392" i="10"/>
  <c r="H392" i="10"/>
  <c r="B393" i="10"/>
  <c r="C393" i="10"/>
  <c r="D393" i="10"/>
  <c r="E393" i="10"/>
  <c r="F393" i="10"/>
  <c r="G393" i="10"/>
  <c r="H393" i="10"/>
  <c r="B394" i="10"/>
  <c r="C394" i="10"/>
  <c r="D394" i="10"/>
  <c r="E394" i="10"/>
  <c r="F394" i="10"/>
  <c r="G394" i="10"/>
  <c r="H394" i="10"/>
  <c r="B395" i="10"/>
  <c r="C395" i="10"/>
  <c r="D395" i="10"/>
  <c r="E395" i="10"/>
  <c r="F395" i="10"/>
  <c r="G395" i="10"/>
  <c r="H395" i="10"/>
  <c r="B396" i="10"/>
  <c r="C396" i="10"/>
  <c r="D396" i="10"/>
  <c r="E396" i="10"/>
  <c r="F396" i="10"/>
  <c r="G396" i="10"/>
  <c r="H396" i="10"/>
  <c r="B397" i="10"/>
  <c r="C397" i="10"/>
  <c r="D397" i="10"/>
  <c r="E397" i="10"/>
  <c r="F397" i="10"/>
  <c r="G397" i="10"/>
  <c r="H397" i="10"/>
  <c r="B398" i="10"/>
  <c r="C398" i="10"/>
  <c r="D398" i="10"/>
  <c r="E398" i="10"/>
  <c r="F398" i="10"/>
  <c r="G398" i="10"/>
  <c r="H398" i="10"/>
  <c r="B399" i="10"/>
  <c r="C399" i="10"/>
  <c r="D399" i="10"/>
  <c r="E399" i="10"/>
  <c r="F399" i="10"/>
  <c r="G399" i="10"/>
  <c r="H399" i="10"/>
  <c r="B400" i="10"/>
  <c r="C400" i="10"/>
  <c r="D400" i="10"/>
  <c r="E400" i="10"/>
  <c r="F400" i="10"/>
  <c r="G400" i="10"/>
  <c r="H400" i="10"/>
  <c r="B401" i="10"/>
  <c r="C401" i="10"/>
  <c r="D401" i="10"/>
  <c r="E401" i="10"/>
  <c r="F401" i="10"/>
  <c r="G401" i="10"/>
  <c r="H401" i="10"/>
  <c r="B402" i="10"/>
  <c r="C402" i="10"/>
  <c r="D402" i="10"/>
  <c r="E402" i="10"/>
  <c r="F402" i="10"/>
  <c r="G402" i="10"/>
  <c r="H402" i="10"/>
  <c r="B403" i="10"/>
  <c r="C403" i="10"/>
  <c r="D403" i="10"/>
  <c r="E403" i="10"/>
  <c r="F403" i="10"/>
  <c r="G403" i="10"/>
  <c r="H403" i="10"/>
  <c r="B404" i="10"/>
  <c r="C404" i="10"/>
  <c r="D404" i="10"/>
  <c r="E404" i="10"/>
  <c r="F404" i="10"/>
  <c r="G404" i="10"/>
  <c r="H404" i="10"/>
  <c r="B405" i="10"/>
  <c r="C405" i="10"/>
  <c r="D405" i="10"/>
  <c r="E405" i="10"/>
  <c r="F405" i="10"/>
  <c r="G405" i="10"/>
  <c r="H405" i="10"/>
  <c r="B406" i="10"/>
  <c r="C406" i="10"/>
  <c r="D406" i="10"/>
  <c r="E406" i="10"/>
  <c r="F406" i="10"/>
  <c r="G406" i="10"/>
  <c r="H406" i="10"/>
  <c r="B407" i="10"/>
  <c r="C407" i="10"/>
  <c r="D407" i="10"/>
  <c r="E407" i="10"/>
  <c r="F407" i="10"/>
  <c r="G407" i="10"/>
  <c r="H407" i="10"/>
  <c r="B408" i="10"/>
  <c r="C408" i="10"/>
  <c r="D408" i="10"/>
  <c r="E408" i="10"/>
  <c r="F408" i="10"/>
  <c r="G408" i="10"/>
  <c r="H408" i="10"/>
  <c r="B409" i="10"/>
  <c r="C409" i="10"/>
  <c r="D409" i="10"/>
  <c r="E409" i="10"/>
  <c r="F409" i="10"/>
  <c r="G409" i="10"/>
  <c r="H409" i="10"/>
  <c r="B410" i="10"/>
  <c r="C410" i="10"/>
  <c r="D410" i="10"/>
  <c r="E410" i="10"/>
  <c r="F410" i="10"/>
  <c r="G410" i="10"/>
  <c r="H410" i="10"/>
  <c r="B411" i="10"/>
  <c r="C411" i="10"/>
  <c r="D411" i="10"/>
  <c r="E411" i="10"/>
  <c r="F411" i="10"/>
  <c r="G411" i="10"/>
  <c r="H411" i="10"/>
  <c r="B412" i="10"/>
  <c r="C412" i="10"/>
  <c r="D412" i="10"/>
  <c r="E412" i="10"/>
  <c r="F412" i="10"/>
  <c r="G412" i="10"/>
  <c r="H412" i="10"/>
  <c r="B413" i="10"/>
  <c r="C413" i="10"/>
  <c r="D413" i="10"/>
  <c r="E413" i="10"/>
  <c r="F413" i="10"/>
  <c r="G413" i="10"/>
  <c r="H413" i="10"/>
  <c r="B414" i="10"/>
  <c r="C414" i="10"/>
  <c r="D414" i="10"/>
  <c r="E414" i="10"/>
  <c r="F414" i="10"/>
  <c r="G414" i="10"/>
  <c r="H414" i="10"/>
  <c r="B415" i="10"/>
  <c r="C415" i="10"/>
  <c r="D415" i="10"/>
  <c r="E415" i="10"/>
  <c r="F415" i="10"/>
  <c r="G415" i="10"/>
  <c r="H415" i="10"/>
  <c r="B416" i="10"/>
  <c r="C416" i="10"/>
  <c r="D416" i="10"/>
  <c r="E416" i="10"/>
  <c r="F416" i="10"/>
  <c r="G416" i="10"/>
  <c r="H416" i="10"/>
  <c r="B417" i="10"/>
  <c r="C417" i="10"/>
  <c r="D417" i="10"/>
  <c r="E417" i="10"/>
  <c r="F417" i="10"/>
  <c r="G417" i="10"/>
  <c r="H417" i="10"/>
  <c r="B418" i="10"/>
  <c r="C418" i="10"/>
  <c r="D418" i="10"/>
  <c r="E418" i="10"/>
  <c r="F418" i="10"/>
  <c r="G418" i="10"/>
  <c r="H418" i="10"/>
  <c r="B419" i="10"/>
  <c r="C419" i="10"/>
  <c r="D419" i="10"/>
  <c r="E419" i="10"/>
  <c r="F419" i="10"/>
  <c r="G419" i="10"/>
  <c r="H419" i="10"/>
  <c r="B420" i="10"/>
  <c r="C420" i="10"/>
  <c r="D420" i="10"/>
  <c r="E420" i="10"/>
  <c r="F420" i="10"/>
  <c r="G420" i="10"/>
  <c r="H420" i="10"/>
  <c r="B421" i="10"/>
  <c r="C421" i="10"/>
  <c r="D421" i="10"/>
  <c r="E421" i="10"/>
  <c r="F421" i="10"/>
  <c r="G421" i="10"/>
  <c r="H421" i="10"/>
  <c r="B422" i="10"/>
  <c r="C422" i="10"/>
  <c r="D422" i="10"/>
  <c r="E422" i="10"/>
  <c r="F422" i="10"/>
  <c r="G422" i="10"/>
  <c r="H422" i="10"/>
  <c r="B423" i="10"/>
  <c r="C423" i="10"/>
  <c r="D423" i="10"/>
  <c r="E423" i="10"/>
  <c r="F423" i="10"/>
  <c r="G423" i="10"/>
  <c r="H423" i="10"/>
  <c r="B424" i="10"/>
  <c r="C424" i="10"/>
  <c r="D424" i="10"/>
  <c r="E424" i="10"/>
  <c r="F424" i="10"/>
  <c r="G424" i="10"/>
  <c r="H424" i="10"/>
  <c r="B425" i="10"/>
  <c r="C425" i="10"/>
  <c r="D425" i="10"/>
  <c r="E425" i="10"/>
  <c r="F425" i="10"/>
  <c r="G425" i="10"/>
  <c r="H425" i="10"/>
  <c r="B426" i="10"/>
  <c r="C426" i="10"/>
  <c r="D426" i="10"/>
  <c r="E426" i="10"/>
  <c r="F426" i="10"/>
  <c r="G426" i="10"/>
  <c r="H426" i="10"/>
  <c r="B427" i="10"/>
  <c r="C427" i="10"/>
  <c r="D427" i="10"/>
  <c r="E427" i="10"/>
  <c r="F427" i="10"/>
  <c r="G427" i="10"/>
  <c r="H427" i="10"/>
  <c r="B428" i="10"/>
  <c r="C428" i="10"/>
  <c r="D428" i="10"/>
  <c r="E428" i="10"/>
  <c r="F428" i="10"/>
  <c r="G428" i="10"/>
  <c r="H428" i="10"/>
  <c r="B429" i="10"/>
  <c r="C429" i="10"/>
  <c r="D429" i="10"/>
  <c r="E429" i="10"/>
  <c r="F429" i="10"/>
  <c r="G429" i="10"/>
  <c r="H429" i="10"/>
  <c r="B430" i="10"/>
  <c r="C430" i="10"/>
  <c r="D430" i="10"/>
  <c r="E430" i="10"/>
  <c r="F430" i="10"/>
  <c r="G430" i="10"/>
  <c r="H430" i="10"/>
  <c r="B431" i="10"/>
  <c r="C431" i="10"/>
  <c r="D431" i="10"/>
  <c r="E431" i="10"/>
  <c r="F431" i="10"/>
  <c r="G431" i="10"/>
  <c r="H431" i="10"/>
  <c r="B432" i="10"/>
  <c r="C432" i="10"/>
  <c r="D432" i="10"/>
  <c r="E432" i="10"/>
  <c r="F432" i="10"/>
  <c r="G432" i="10"/>
  <c r="H432" i="10"/>
  <c r="B433" i="10"/>
  <c r="C433" i="10"/>
  <c r="D433" i="10"/>
  <c r="E433" i="10"/>
  <c r="F433" i="10"/>
  <c r="G433" i="10"/>
  <c r="H433" i="10"/>
  <c r="B434" i="10"/>
  <c r="C434" i="10"/>
  <c r="D434" i="10"/>
  <c r="E434" i="10"/>
  <c r="F434" i="10"/>
  <c r="G434" i="10"/>
  <c r="H434" i="10"/>
  <c r="B435" i="10"/>
  <c r="C435" i="10"/>
  <c r="D435" i="10"/>
  <c r="E435" i="10"/>
  <c r="F435" i="10"/>
  <c r="G435" i="10"/>
  <c r="H435" i="10"/>
  <c r="B436" i="10"/>
  <c r="C436" i="10"/>
  <c r="D436" i="10"/>
  <c r="E436" i="10"/>
  <c r="F436" i="10"/>
  <c r="G436" i="10"/>
  <c r="H436" i="10"/>
  <c r="B437" i="10"/>
  <c r="C437" i="10"/>
  <c r="D437" i="10"/>
  <c r="E437" i="10"/>
  <c r="F437" i="10"/>
  <c r="G437" i="10"/>
  <c r="H437" i="10"/>
  <c r="B438" i="10"/>
  <c r="C438" i="10"/>
  <c r="D438" i="10"/>
  <c r="E438" i="10"/>
  <c r="F438" i="10"/>
  <c r="G438" i="10"/>
  <c r="H438" i="10"/>
  <c r="B439" i="10"/>
  <c r="C439" i="10"/>
  <c r="D439" i="10"/>
  <c r="E439" i="10"/>
  <c r="F439" i="10"/>
  <c r="G439" i="10"/>
  <c r="H439" i="10"/>
  <c r="B440" i="10"/>
  <c r="C440" i="10"/>
  <c r="D440" i="10"/>
  <c r="E440" i="10"/>
  <c r="F440" i="10"/>
  <c r="G440" i="10"/>
  <c r="H440" i="10"/>
  <c r="B441" i="10"/>
  <c r="C441" i="10"/>
  <c r="D441" i="10"/>
  <c r="E441" i="10"/>
  <c r="F441" i="10"/>
  <c r="G441" i="10"/>
  <c r="H441" i="10"/>
  <c r="B442" i="10"/>
  <c r="C442" i="10"/>
  <c r="D442" i="10"/>
  <c r="E442" i="10"/>
  <c r="F442" i="10"/>
  <c r="G442" i="10"/>
  <c r="H442" i="10"/>
  <c r="B443" i="10"/>
  <c r="C443" i="10"/>
  <c r="D443" i="10"/>
  <c r="E443" i="10"/>
  <c r="F443" i="10"/>
  <c r="G443" i="10"/>
  <c r="H443" i="10"/>
  <c r="B444" i="10"/>
  <c r="C444" i="10"/>
  <c r="D444" i="10"/>
  <c r="E444" i="10"/>
  <c r="F444" i="10"/>
  <c r="G444" i="10"/>
  <c r="H444" i="10"/>
  <c r="B445" i="10"/>
  <c r="C445" i="10"/>
  <c r="D445" i="10"/>
  <c r="E445" i="10"/>
  <c r="F445" i="10"/>
  <c r="G445" i="10"/>
  <c r="H445" i="10"/>
  <c r="B446" i="10"/>
  <c r="C446" i="10"/>
  <c r="D446" i="10"/>
  <c r="E446" i="10"/>
  <c r="F446" i="10"/>
  <c r="G446" i="10"/>
  <c r="H446" i="10"/>
  <c r="B447" i="10"/>
  <c r="C447" i="10"/>
  <c r="D447" i="10"/>
  <c r="E447" i="10"/>
  <c r="F447" i="10"/>
  <c r="G447" i="10"/>
  <c r="H447" i="10"/>
  <c r="B448" i="10"/>
  <c r="C448" i="10"/>
  <c r="D448" i="10"/>
  <c r="E448" i="10"/>
  <c r="F448" i="10"/>
  <c r="G448" i="10"/>
  <c r="H448" i="10"/>
  <c r="B449" i="10"/>
  <c r="C449" i="10"/>
  <c r="D449" i="10"/>
  <c r="E449" i="10"/>
  <c r="F449" i="10"/>
  <c r="G449" i="10"/>
  <c r="H449" i="10"/>
  <c r="B450" i="10"/>
  <c r="C450" i="10"/>
  <c r="D450" i="10"/>
  <c r="E450" i="10"/>
  <c r="F450" i="10"/>
  <c r="G450" i="10"/>
  <c r="H450" i="10"/>
  <c r="B451" i="10"/>
  <c r="C451" i="10"/>
  <c r="D451" i="10"/>
  <c r="E451" i="10"/>
  <c r="F451" i="10"/>
  <c r="G451" i="10"/>
  <c r="H451" i="10"/>
  <c r="B452" i="10"/>
  <c r="C452" i="10"/>
  <c r="D452" i="10"/>
  <c r="E452" i="10"/>
  <c r="F452" i="10"/>
  <c r="G452" i="10"/>
  <c r="H452" i="10"/>
  <c r="B453" i="10"/>
  <c r="C453" i="10"/>
  <c r="D453" i="10"/>
  <c r="E453" i="10"/>
  <c r="F453" i="10"/>
  <c r="G453" i="10"/>
  <c r="H453" i="10"/>
  <c r="B454" i="10"/>
  <c r="C454" i="10"/>
  <c r="D454" i="10"/>
  <c r="E454" i="10"/>
  <c r="F454" i="10"/>
  <c r="G454" i="10"/>
  <c r="H454" i="10"/>
  <c r="B455" i="10"/>
  <c r="C455" i="10"/>
  <c r="D455" i="10"/>
  <c r="E455" i="10"/>
  <c r="F455" i="10"/>
  <c r="G455" i="10"/>
  <c r="H455" i="10"/>
  <c r="B456" i="10"/>
  <c r="C456" i="10"/>
  <c r="D456" i="10"/>
  <c r="E456" i="10"/>
  <c r="F456" i="10"/>
  <c r="G456" i="10"/>
  <c r="H456" i="10"/>
  <c r="B457" i="10"/>
  <c r="C457" i="10"/>
  <c r="D457" i="10"/>
  <c r="E457" i="10"/>
  <c r="F457" i="10"/>
  <c r="G457" i="10"/>
  <c r="H457" i="10"/>
  <c r="B458" i="10"/>
  <c r="C458" i="10"/>
  <c r="D458" i="10"/>
  <c r="E458" i="10"/>
  <c r="F458" i="10"/>
  <c r="G458" i="10"/>
  <c r="H458" i="10"/>
  <c r="B459" i="10"/>
  <c r="C459" i="10"/>
  <c r="D459" i="10"/>
  <c r="E459" i="10"/>
  <c r="F459" i="10"/>
  <c r="G459" i="10"/>
  <c r="H459" i="10"/>
  <c r="B460" i="10"/>
  <c r="C460" i="10"/>
  <c r="D460" i="10"/>
  <c r="E460" i="10"/>
  <c r="F460" i="10"/>
  <c r="G460" i="10"/>
  <c r="H460" i="10"/>
  <c r="B461" i="10"/>
  <c r="C461" i="10"/>
  <c r="D461" i="10"/>
  <c r="E461" i="10"/>
  <c r="F461" i="10"/>
  <c r="G461" i="10"/>
  <c r="H461" i="10"/>
  <c r="B462" i="10"/>
  <c r="C462" i="10"/>
  <c r="D462" i="10"/>
  <c r="E462" i="10"/>
  <c r="F462" i="10"/>
  <c r="G462" i="10"/>
  <c r="H462" i="10"/>
  <c r="B463" i="10"/>
  <c r="C463" i="10"/>
  <c r="D463" i="10"/>
  <c r="E463" i="10"/>
  <c r="F463" i="10"/>
  <c r="G463" i="10"/>
  <c r="H463" i="10"/>
  <c r="B464" i="10"/>
  <c r="C464" i="10"/>
  <c r="D464" i="10"/>
  <c r="E464" i="10"/>
  <c r="F464" i="10"/>
  <c r="G464" i="10"/>
  <c r="H464" i="10"/>
  <c r="B465" i="10"/>
  <c r="C465" i="10"/>
  <c r="D465" i="10"/>
  <c r="E465" i="10"/>
  <c r="F465" i="10"/>
  <c r="G465" i="10"/>
  <c r="H465" i="10"/>
  <c r="B466" i="10"/>
  <c r="C466" i="10"/>
  <c r="D466" i="10"/>
  <c r="E466" i="10"/>
  <c r="F466" i="10"/>
  <c r="G466" i="10"/>
  <c r="H466" i="10"/>
  <c r="B467" i="10"/>
  <c r="C467" i="10"/>
  <c r="D467" i="10"/>
  <c r="E467" i="10"/>
  <c r="F467" i="10"/>
  <c r="G467" i="10"/>
  <c r="H467" i="10"/>
  <c r="B468" i="10"/>
  <c r="C468" i="10"/>
  <c r="D468" i="10"/>
  <c r="E468" i="10"/>
  <c r="F468" i="10"/>
  <c r="G468" i="10"/>
  <c r="H468" i="10"/>
  <c r="B469" i="10"/>
  <c r="C469" i="10"/>
  <c r="D469" i="10"/>
  <c r="E469" i="10"/>
  <c r="F469" i="10"/>
  <c r="G469" i="10"/>
  <c r="H469" i="10"/>
  <c r="B470" i="10"/>
  <c r="C470" i="10"/>
  <c r="D470" i="10"/>
  <c r="E470" i="10"/>
  <c r="F470" i="10"/>
  <c r="G470" i="10"/>
  <c r="H470" i="10"/>
  <c r="B471" i="10"/>
  <c r="C471" i="10"/>
  <c r="D471" i="10"/>
  <c r="E471" i="10"/>
  <c r="F471" i="10"/>
  <c r="G471" i="10"/>
  <c r="H471" i="10"/>
  <c r="B472" i="10"/>
  <c r="C472" i="10"/>
  <c r="D472" i="10"/>
  <c r="E472" i="10"/>
  <c r="F472" i="10"/>
  <c r="G472" i="10"/>
  <c r="H472" i="10"/>
  <c r="B473" i="10"/>
  <c r="C473" i="10"/>
  <c r="D473" i="10"/>
  <c r="E473" i="10"/>
  <c r="F473" i="10"/>
  <c r="G473" i="10"/>
  <c r="H473" i="10"/>
  <c r="B474" i="10"/>
  <c r="C474" i="10"/>
  <c r="D474" i="10"/>
  <c r="E474" i="10"/>
  <c r="F474" i="10"/>
  <c r="G474" i="10"/>
  <c r="H474" i="10"/>
  <c r="B475" i="10"/>
  <c r="C475" i="10"/>
  <c r="D475" i="10"/>
  <c r="E475" i="10"/>
  <c r="F475" i="10"/>
  <c r="G475" i="10"/>
  <c r="H475" i="10"/>
  <c r="B476" i="10"/>
  <c r="C476" i="10"/>
  <c r="D476" i="10"/>
  <c r="E476" i="10"/>
  <c r="F476" i="10"/>
  <c r="G476" i="10"/>
  <c r="H476" i="10"/>
  <c r="B477" i="10"/>
  <c r="C477" i="10"/>
  <c r="D477" i="10"/>
  <c r="E477" i="10"/>
  <c r="F477" i="10"/>
  <c r="G477" i="10"/>
  <c r="H477" i="10"/>
  <c r="B478" i="10"/>
  <c r="C478" i="10"/>
  <c r="D478" i="10"/>
  <c r="E478" i="10"/>
  <c r="F478" i="10"/>
  <c r="G478" i="10"/>
  <c r="H478" i="10"/>
  <c r="B479" i="10"/>
  <c r="C479" i="10"/>
  <c r="D479" i="10"/>
  <c r="E479" i="10"/>
  <c r="F479" i="10"/>
  <c r="G479" i="10"/>
  <c r="H479" i="10"/>
  <c r="B480" i="10"/>
  <c r="C480" i="10"/>
  <c r="D480" i="10"/>
  <c r="E480" i="10"/>
  <c r="F480" i="10"/>
  <c r="G480" i="10"/>
  <c r="H480" i="10"/>
  <c r="B481" i="10"/>
  <c r="C481" i="10"/>
  <c r="D481" i="10"/>
  <c r="E481" i="10"/>
  <c r="F481" i="10"/>
  <c r="G481" i="10"/>
  <c r="H481" i="10"/>
  <c r="B482" i="10"/>
  <c r="C482" i="10"/>
  <c r="D482" i="10"/>
  <c r="E482" i="10"/>
  <c r="F482" i="10"/>
  <c r="G482" i="10"/>
  <c r="H482" i="10"/>
  <c r="B483" i="10"/>
  <c r="C483" i="10"/>
  <c r="D483" i="10"/>
  <c r="E483" i="10"/>
  <c r="F483" i="10"/>
  <c r="G483" i="10"/>
  <c r="H483" i="10"/>
  <c r="B484" i="10"/>
  <c r="C484" i="10"/>
  <c r="D484" i="10"/>
  <c r="E484" i="10"/>
  <c r="F484" i="10"/>
  <c r="G484" i="10"/>
  <c r="H484" i="10"/>
  <c r="B485" i="10"/>
  <c r="C485" i="10"/>
  <c r="D485" i="10"/>
  <c r="E485" i="10"/>
  <c r="F485" i="10"/>
  <c r="G485" i="10"/>
  <c r="H485" i="10"/>
  <c r="B486" i="10"/>
  <c r="C486" i="10"/>
  <c r="D486" i="10"/>
  <c r="E486" i="10"/>
  <c r="F486" i="10"/>
  <c r="G486" i="10"/>
  <c r="H486" i="10"/>
  <c r="B487" i="10"/>
  <c r="C487" i="10"/>
  <c r="D487" i="10"/>
  <c r="E487" i="10"/>
  <c r="F487" i="10"/>
  <c r="G487" i="10"/>
  <c r="H487" i="10"/>
  <c r="B488" i="10"/>
  <c r="C488" i="10"/>
  <c r="D488" i="10"/>
  <c r="E488" i="10"/>
  <c r="F488" i="10"/>
  <c r="G488" i="10"/>
  <c r="H488" i="10"/>
  <c r="B489" i="10"/>
  <c r="C489" i="10"/>
  <c r="D489" i="10"/>
  <c r="E489" i="10"/>
  <c r="F489" i="10"/>
  <c r="G489" i="10"/>
  <c r="H489" i="10"/>
  <c r="B490" i="10"/>
  <c r="C490" i="10"/>
  <c r="D490" i="10"/>
  <c r="E490" i="10"/>
  <c r="F490" i="10"/>
  <c r="G490" i="10"/>
  <c r="H490" i="10"/>
  <c r="B491" i="10"/>
  <c r="C491" i="10"/>
  <c r="D491" i="10"/>
  <c r="E491" i="10"/>
  <c r="F491" i="10"/>
  <c r="G491" i="10"/>
  <c r="H491" i="10"/>
  <c r="B492" i="10"/>
  <c r="C492" i="10"/>
  <c r="D492" i="10"/>
  <c r="E492" i="10"/>
  <c r="F492" i="10"/>
  <c r="G492" i="10"/>
  <c r="H492" i="10"/>
  <c r="B493" i="10"/>
  <c r="C493" i="10"/>
  <c r="D493" i="10"/>
  <c r="E493" i="10"/>
  <c r="F493" i="10"/>
  <c r="G493" i="10"/>
  <c r="H493" i="10"/>
  <c r="B494" i="10"/>
  <c r="C494" i="10"/>
  <c r="D494" i="10"/>
  <c r="E494" i="10"/>
  <c r="F494" i="10"/>
  <c r="G494" i="10"/>
  <c r="H494" i="10"/>
  <c r="B495" i="10"/>
  <c r="C495" i="10"/>
  <c r="D495" i="10"/>
  <c r="E495" i="10"/>
  <c r="F495" i="10"/>
  <c r="G495" i="10"/>
  <c r="H495" i="10"/>
  <c r="B496" i="10"/>
  <c r="C496" i="10"/>
  <c r="D496" i="10"/>
  <c r="E496" i="10"/>
  <c r="F496" i="10"/>
  <c r="G496" i="10"/>
  <c r="H496" i="10"/>
  <c r="B497" i="10"/>
  <c r="C497" i="10"/>
  <c r="D497" i="10"/>
  <c r="E497" i="10"/>
  <c r="F497" i="10"/>
  <c r="G497" i="10"/>
  <c r="H497" i="10"/>
  <c r="B498" i="10"/>
  <c r="C498" i="10"/>
  <c r="D498" i="10"/>
  <c r="E498" i="10"/>
  <c r="F498" i="10"/>
  <c r="G498" i="10"/>
  <c r="H498" i="10"/>
  <c r="B499" i="10"/>
  <c r="C499" i="10"/>
  <c r="D499" i="10"/>
  <c r="E499" i="10"/>
  <c r="F499" i="10"/>
  <c r="G499" i="10"/>
  <c r="H499" i="10"/>
  <c r="B500" i="10"/>
  <c r="C500" i="10"/>
  <c r="D500" i="10"/>
  <c r="E500" i="10"/>
  <c r="F500" i="10"/>
  <c r="G500" i="10"/>
  <c r="H500" i="10"/>
  <c r="B501" i="10"/>
  <c r="C501" i="10"/>
  <c r="D501" i="10"/>
  <c r="E501" i="10"/>
  <c r="F501" i="10"/>
  <c r="G501" i="10"/>
  <c r="H501" i="10"/>
  <c r="B502" i="10"/>
  <c r="C502" i="10"/>
  <c r="D502" i="10"/>
  <c r="E502" i="10"/>
  <c r="F502" i="10"/>
  <c r="G502" i="10"/>
  <c r="H502" i="10"/>
  <c r="B503" i="10"/>
  <c r="C503" i="10"/>
  <c r="D503" i="10"/>
  <c r="E503" i="10"/>
  <c r="F503" i="10"/>
  <c r="G503" i="10"/>
  <c r="H503" i="10"/>
  <c r="B504" i="10"/>
  <c r="C504" i="10"/>
  <c r="D504" i="10"/>
  <c r="E504" i="10"/>
  <c r="F504" i="10"/>
  <c r="G504" i="10"/>
  <c r="H504" i="10"/>
  <c r="B505" i="10"/>
  <c r="C505" i="10"/>
  <c r="D505" i="10"/>
  <c r="E505" i="10"/>
  <c r="F505" i="10"/>
  <c r="G505" i="10"/>
  <c r="H505" i="10"/>
  <c r="B506" i="10"/>
  <c r="C506" i="10"/>
  <c r="D506" i="10"/>
  <c r="E506" i="10"/>
  <c r="F506" i="10"/>
  <c r="G506" i="10"/>
  <c r="H506" i="10"/>
  <c r="B507" i="10"/>
  <c r="C507" i="10"/>
  <c r="D507" i="10"/>
  <c r="E507" i="10"/>
  <c r="F507" i="10"/>
  <c r="G507" i="10"/>
  <c r="H507" i="10"/>
  <c r="B508" i="10"/>
  <c r="C508" i="10"/>
  <c r="D508" i="10"/>
  <c r="E508" i="10"/>
  <c r="F508" i="10"/>
  <c r="G508" i="10"/>
  <c r="H508" i="10"/>
  <c r="B509" i="10"/>
  <c r="C509" i="10"/>
  <c r="D509" i="10"/>
  <c r="E509" i="10"/>
  <c r="F509" i="10"/>
  <c r="G509" i="10"/>
  <c r="H509" i="10"/>
  <c r="B510" i="10"/>
  <c r="C510" i="10"/>
  <c r="D510" i="10"/>
  <c r="E510" i="10"/>
  <c r="F510" i="10"/>
  <c r="G510" i="10"/>
  <c r="H510" i="10"/>
  <c r="B511" i="10"/>
  <c r="C511" i="10"/>
  <c r="D511" i="10"/>
  <c r="E511" i="10"/>
  <c r="F511" i="10"/>
  <c r="G511" i="10"/>
  <c r="H511" i="10"/>
  <c r="B512" i="10"/>
  <c r="C512" i="10"/>
  <c r="D512" i="10"/>
  <c r="E512" i="10"/>
  <c r="F512" i="10"/>
  <c r="G512" i="10"/>
  <c r="H512" i="10"/>
  <c r="B513" i="10"/>
  <c r="C513" i="10"/>
  <c r="D513" i="10"/>
  <c r="E513" i="10"/>
  <c r="F513" i="10"/>
  <c r="G513" i="10"/>
  <c r="H513" i="10"/>
  <c r="B514" i="10"/>
  <c r="C514" i="10"/>
  <c r="D514" i="10"/>
  <c r="E514" i="10"/>
  <c r="F514" i="10"/>
  <c r="G514" i="10"/>
  <c r="H514" i="10"/>
  <c r="B515" i="10"/>
  <c r="C515" i="10"/>
  <c r="D515" i="10"/>
  <c r="E515" i="10"/>
  <c r="F515" i="10"/>
  <c r="G515" i="10"/>
  <c r="H515" i="10"/>
  <c r="B516" i="10"/>
  <c r="C516" i="10"/>
  <c r="D516" i="10"/>
  <c r="E516" i="10"/>
  <c r="F516" i="10"/>
  <c r="G516" i="10"/>
  <c r="H516" i="10"/>
  <c r="B517" i="10"/>
  <c r="C517" i="10"/>
  <c r="D517" i="10"/>
  <c r="E517" i="10"/>
  <c r="F517" i="10"/>
  <c r="G517" i="10"/>
  <c r="H517" i="10"/>
  <c r="B518" i="10"/>
  <c r="C518" i="10"/>
  <c r="D518" i="10"/>
  <c r="E518" i="10"/>
  <c r="F518" i="10"/>
  <c r="G518" i="10"/>
  <c r="H518" i="10"/>
  <c r="B519" i="10"/>
  <c r="C519" i="10"/>
  <c r="D519" i="10"/>
  <c r="E519" i="10"/>
  <c r="F519" i="10"/>
  <c r="G519" i="10"/>
  <c r="H519" i="10"/>
  <c r="B520" i="10"/>
  <c r="C520" i="10"/>
  <c r="D520" i="10"/>
  <c r="E520" i="10"/>
  <c r="F520" i="10"/>
  <c r="G520" i="10"/>
  <c r="H520" i="10"/>
  <c r="B521" i="10"/>
  <c r="C521" i="10"/>
  <c r="D521" i="10"/>
  <c r="E521" i="10"/>
  <c r="F521" i="10"/>
  <c r="G521" i="10"/>
  <c r="H521" i="10"/>
  <c r="B522" i="10"/>
  <c r="C522" i="10"/>
  <c r="D522" i="10"/>
  <c r="E522" i="10"/>
  <c r="F522" i="10"/>
  <c r="G522" i="10"/>
  <c r="H522" i="10"/>
  <c r="B523" i="10"/>
  <c r="C523" i="10"/>
  <c r="D523" i="10"/>
  <c r="E523" i="10"/>
  <c r="F523" i="10"/>
  <c r="G523" i="10"/>
  <c r="H523" i="10"/>
  <c r="B524" i="10"/>
  <c r="C524" i="10"/>
  <c r="D524" i="10"/>
  <c r="E524" i="10"/>
  <c r="F524" i="10"/>
  <c r="G524" i="10"/>
  <c r="H524" i="10"/>
  <c r="B525" i="10"/>
  <c r="C525" i="10"/>
  <c r="D525" i="10"/>
  <c r="E525" i="10"/>
  <c r="F525" i="10"/>
  <c r="G525" i="10"/>
  <c r="H525" i="10"/>
  <c r="B526" i="10"/>
  <c r="C526" i="10"/>
  <c r="D526" i="10"/>
  <c r="E526" i="10"/>
  <c r="F526" i="10"/>
  <c r="G526" i="10"/>
  <c r="H526" i="10"/>
  <c r="B527" i="10"/>
  <c r="C527" i="10"/>
  <c r="D527" i="10"/>
  <c r="E527" i="10"/>
  <c r="F527" i="10"/>
  <c r="G527" i="10"/>
  <c r="H527" i="10"/>
  <c r="B528" i="10"/>
  <c r="C528" i="10"/>
  <c r="D528" i="10"/>
  <c r="E528" i="10"/>
  <c r="F528" i="10"/>
  <c r="G528" i="10"/>
  <c r="H528" i="10"/>
  <c r="B529" i="10"/>
  <c r="C529" i="10"/>
  <c r="D529" i="10"/>
  <c r="E529" i="10"/>
  <c r="F529" i="10"/>
  <c r="G529" i="10"/>
  <c r="H529" i="10"/>
  <c r="B530" i="10"/>
  <c r="C530" i="10"/>
  <c r="D530" i="10"/>
  <c r="E530" i="10"/>
  <c r="F530" i="10"/>
  <c r="G530" i="10"/>
  <c r="H530" i="10"/>
  <c r="B531" i="10"/>
  <c r="C531" i="10"/>
  <c r="D531" i="10"/>
  <c r="E531" i="10"/>
  <c r="F531" i="10"/>
  <c r="G531" i="10"/>
  <c r="H531" i="10"/>
  <c r="B532" i="10"/>
  <c r="C532" i="10"/>
  <c r="D532" i="10"/>
  <c r="E532" i="10"/>
  <c r="F532" i="10"/>
  <c r="G532" i="10"/>
  <c r="H532" i="10"/>
  <c r="B533" i="10"/>
  <c r="C533" i="10"/>
  <c r="D533" i="10"/>
  <c r="E533" i="10"/>
  <c r="F533" i="10"/>
  <c r="G533" i="10"/>
  <c r="H533" i="10"/>
  <c r="B534" i="10"/>
  <c r="C534" i="10"/>
  <c r="D534" i="10"/>
  <c r="E534" i="10"/>
  <c r="F534" i="10"/>
  <c r="G534" i="10"/>
  <c r="H534" i="10"/>
  <c r="B535" i="10"/>
  <c r="C535" i="10"/>
  <c r="D535" i="10"/>
  <c r="E535" i="10"/>
  <c r="F535" i="10"/>
  <c r="G535" i="10"/>
  <c r="H535" i="10"/>
  <c r="B536" i="10"/>
  <c r="C536" i="10"/>
  <c r="D536" i="10"/>
  <c r="E536" i="10"/>
  <c r="F536" i="10"/>
  <c r="G536" i="10"/>
  <c r="H536" i="10"/>
  <c r="B537" i="10"/>
  <c r="C537" i="10"/>
  <c r="D537" i="10"/>
  <c r="E537" i="10"/>
  <c r="F537" i="10"/>
  <c r="G537" i="10"/>
  <c r="H537" i="10"/>
  <c r="B538" i="10"/>
  <c r="C538" i="10"/>
  <c r="D538" i="10"/>
  <c r="E538" i="10"/>
  <c r="F538" i="10"/>
  <c r="G538" i="10"/>
  <c r="H538" i="10"/>
  <c r="B539" i="10"/>
  <c r="C539" i="10"/>
  <c r="D539" i="10"/>
  <c r="E539" i="10"/>
  <c r="F539" i="10"/>
  <c r="G539" i="10"/>
  <c r="H539" i="10"/>
  <c r="B540" i="10"/>
  <c r="C540" i="10"/>
  <c r="D540" i="10"/>
  <c r="E540" i="10"/>
  <c r="F540" i="10"/>
  <c r="G540" i="10"/>
  <c r="H540" i="10"/>
  <c r="B541" i="10"/>
  <c r="C541" i="10"/>
  <c r="D541" i="10"/>
  <c r="E541" i="10"/>
  <c r="F541" i="10"/>
  <c r="G541" i="10"/>
  <c r="H541" i="10"/>
  <c r="B542" i="10"/>
  <c r="C542" i="10"/>
  <c r="D542" i="10"/>
  <c r="E542" i="10"/>
  <c r="F542" i="10"/>
  <c r="G542" i="10"/>
  <c r="H542" i="10"/>
  <c r="B543" i="10"/>
  <c r="C543" i="10"/>
  <c r="D543" i="10"/>
  <c r="E543" i="10"/>
  <c r="F543" i="10"/>
  <c r="G543" i="10"/>
  <c r="H543" i="10"/>
  <c r="B544" i="10"/>
  <c r="C544" i="10"/>
  <c r="D544" i="10"/>
  <c r="E544" i="10"/>
  <c r="F544" i="10"/>
  <c r="G544" i="10"/>
  <c r="H544" i="10"/>
  <c r="B545" i="10"/>
  <c r="C545" i="10"/>
  <c r="D545" i="10"/>
  <c r="E545" i="10"/>
  <c r="F545" i="10"/>
  <c r="G545" i="10"/>
  <c r="H545" i="10"/>
  <c r="B546" i="10"/>
  <c r="C546" i="10"/>
  <c r="D546" i="10"/>
  <c r="E546" i="10"/>
  <c r="F546" i="10"/>
  <c r="G546" i="10"/>
  <c r="H546" i="10"/>
  <c r="B547" i="10"/>
  <c r="C547" i="10"/>
  <c r="D547" i="10"/>
  <c r="E547" i="10"/>
  <c r="F547" i="10"/>
  <c r="G547" i="10"/>
  <c r="H547" i="10"/>
  <c r="B548" i="10"/>
  <c r="C548" i="10"/>
  <c r="D548" i="10"/>
  <c r="E548" i="10"/>
  <c r="F548" i="10"/>
  <c r="G548" i="10"/>
  <c r="H548" i="10"/>
  <c r="B549" i="10"/>
  <c r="C549" i="10"/>
  <c r="D549" i="10"/>
  <c r="E549" i="10"/>
  <c r="F549" i="10"/>
  <c r="G549" i="10"/>
  <c r="H549" i="10"/>
  <c r="B550" i="10"/>
  <c r="C550" i="10"/>
  <c r="D550" i="10"/>
  <c r="E550" i="10"/>
  <c r="F550" i="10"/>
  <c r="G550" i="10"/>
  <c r="H550" i="10"/>
  <c r="B551" i="10"/>
  <c r="C551" i="10"/>
  <c r="D551" i="10"/>
  <c r="E551" i="10"/>
  <c r="F551" i="10"/>
  <c r="G551" i="10"/>
  <c r="H551" i="10"/>
  <c r="B552" i="10"/>
  <c r="C552" i="10"/>
  <c r="D552" i="10"/>
  <c r="E552" i="10"/>
  <c r="F552" i="10"/>
  <c r="G552" i="10"/>
  <c r="H552" i="10"/>
  <c r="B553" i="10"/>
  <c r="C553" i="10"/>
  <c r="D553" i="10"/>
  <c r="E553" i="10"/>
  <c r="F553" i="10"/>
  <c r="G553" i="10"/>
  <c r="H553" i="10"/>
  <c r="B554" i="10"/>
  <c r="C554" i="10"/>
  <c r="D554" i="10"/>
  <c r="E554" i="10"/>
  <c r="F554" i="10"/>
  <c r="G554" i="10"/>
  <c r="H554" i="10"/>
  <c r="B555" i="10"/>
  <c r="C555" i="10"/>
  <c r="D555" i="10"/>
  <c r="E555" i="10"/>
  <c r="F555" i="10"/>
  <c r="G555" i="10"/>
  <c r="H555" i="10"/>
  <c r="B556" i="10"/>
  <c r="C556" i="10"/>
  <c r="D556" i="10"/>
  <c r="E556" i="10"/>
  <c r="F556" i="10"/>
  <c r="G556" i="10"/>
  <c r="H556" i="10"/>
  <c r="B557" i="10"/>
  <c r="C557" i="10"/>
  <c r="D557" i="10"/>
  <c r="E557" i="10"/>
  <c r="F557" i="10"/>
  <c r="G557" i="10"/>
  <c r="H557" i="10"/>
  <c r="B558" i="10"/>
  <c r="C558" i="10"/>
  <c r="D558" i="10"/>
  <c r="E558" i="10"/>
  <c r="F558" i="10"/>
  <c r="G558" i="10"/>
  <c r="H558" i="10"/>
  <c r="B559" i="10"/>
  <c r="C559" i="10"/>
  <c r="D559" i="10"/>
  <c r="E559" i="10"/>
  <c r="F559" i="10"/>
  <c r="G559" i="10"/>
  <c r="H559" i="10"/>
  <c r="B560" i="10"/>
  <c r="C560" i="10"/>
  <c r="D560" i="10"/>
  <c r="E560" i="10"/>
  <c r="F560" i="10"/>
  <c r="G560" i="10"/>
  <c r="H560" i="10"/>
  <c r="B561" i="10"/>
  <c r="C561" i="10"/>
  <c r="D561" i="10"/>
  <c r="E561" i="10"/>
  <c r="F561" i="10"/>
  <c r="G561" i="10"/>
  <c r="H561" i="10"/>
  <c r="B562" i="10"/>
  <c r="C562" i="10"/>
  <c r="D562" i="10"/>
  <c r="E562" i="10"/>
  <c r="F562" i="10"/>
  <c r="G562" i="10"/>
  <c r="H562" i="10"/>
  <c r="B563" i="10"/>
  <c r="C563" i="10"/>
  <c r="D563" i="10"/>
  <c r="E563" i="10"/>
  <c r="F563" i="10"/>
  <c r="G563" i="10"/>
  <c r="H563" i="10"/>
  <c r="B564" i="10"/>
  <c r="C564" i="10"/>
  <c r="D564" i="10"/>
  <c r="E564" i="10"/>
  <c r="F564" i="10"/>
  <c r="G564" i="10"/>
  <c r="H564" i="10"/>
  <c r="B565" i="10"/>
  <c r="C565" i="10"/>
  <c r="D565" i="10"/>
  <c r="E565" i="10"/>
  <c r="F565" i="10"/>
  <c r="G565" i="10"/>
  <c r="H565" i="10"/>
  <c r="B566" i="10"/>
  <c r="C566" i="10"/>
  <c r="D566" i="10"/>
  <c r="E566" i="10"/>
  <c r="F566" i="10"/>
  <c r="G566" i="10"/>
  <c r="H566" i="10"/>
  <c r="B567" i="10"/>
  <c r="C567" i="10"/>
  <c r="D567" i="10"/>
  <c r="E567" i="10"/>
  <c r="F567" i="10"/>
  <c r="G567" i="10"/>
  <c r="H567" i="10"/>
  <c r="B568" i="10"/>
  <c r="C568" i="10"/>
  <c r="D568" i="10"/>
  <c r="E568" i="10"/>
  <c r="F568" i="10"/>
  <c r="G568" i="10"/>
  <c r="H568" i="10"/>
  <c r="B569" i="10"/>
  <c r="C569" i="10"/>
  <c r="D569" i="10"/>
  <c r="E569" i="10"/>
  <c r="F569" i="10"/>
  <c r="G569" i="10"/>
  <c r="H569" i="10"/>
  <c r="B570" i="10"/>
  <c r="C570" i="10"/>
  <c r="D570" i="10"/>
  <c r="E570" i="10"/>
  <c r="F570" i="10"/>
  <c r="G570" i="10"/>
  <c r="H570" i="10"/>
  <c r="B571" i="10"/>
  <c r="C571" i="10"/>
  <c r="D571" i="10"/>
  <c r="E571" i="10"/>
  <c r="F571" i="10"/>
  <c r="G571" i="10"/>
  <c r="H571" i="10"/>
  <c r="B572" i="10"/>
  <c r="C572" i="10"/>
  <c r="D572" i="10"/>
  <c r="E572" i="10"/>
  <c r="F572" i="10"/>
  <c r="G572" i="10"/>
  <c r="H572" i="10"/>
  <c r="B573" i="10"/>
  <c r="C573" i="10"/>
  <c r="D573" i="10"/>
  <c r="E573" i="10"/>
  <c r="F573" i="10"/>
  <c r="G573" i="10"/>
  <c r="H573" i="10"/>
  <c r="B574" i="10"/>
  <c r="C574" i="10"/>
  <c r="D574" i="10"/>
  <c r="E574" i="10"/>
  <c r="F574" i="10"/>
  <c r="G574" i="10"/>
  <c r="H574" i="10"/>
  <c r="B575" i="10"/>
  <c r="C575" i="10"/>
  <c r="D575" i="10"/>
  <c r="E575" i="10"/>
  <c r="F575" i="10"/>
  <c r="G575" i="10"/>
  <c r="H575" i="10"/>
  <c r="B576" i="10"/>
  <c r="C576" i="10"/>
  <c r="D576" i="10"/>
  <c r="E576" i="10"/>
  <c r="F576" i="10"/>
  <c r="G576" i="10"/>
  <c r="H576" i="10"/>
  <c r="B577" i="10"/>
  <c r="C577" i="10"/>
  <c r="D577" i="10"/>
  <c r="E577" i="10"/>
  <c r="F577" i="10"/>
  <c r="G577" i="10"/>
  <c r="H577" i="10"/>
  <c r="B578" i="10"/>
  <c r="C578" i="10"/>
  <c r="D578" i="10"/>
  <c r="E578" i="10"/>
  <c r="F578" i="10"/>
  <c r="G578" i="10"/>
  <c r="H578" i="10"/>
  <c r="B579" i="10"/>
  <c r="C579" i="10"/>
  <c r="D579" i="10"/>
  <c r="E579" i="10"/>
  <c r="F579" i="10"/>
  <c r="G579" i="10"/>
  <c r="H579" i="10"/>
  <c r="B580" i="10"/>
  <c r="C580" i="10"/>
  <c r="D580" i="10"/>
  <c r="E580" i="10"/>
  <c r="F580" i="10"/>
  <c r="G580" i="10"/>
  <c r="H580" i="10"/>
  <c r="B581" i="10"/>
  <c r="C581" i="10"/>
  <c r="D581" i="10"/>
  <c r="E581" i="10"/>
  <c r="F581" i="10"/>
  <c r="G581" i="10"/>
  <c r="H581" i="10"/>
  <c r="B582" i="10"/>
  <c r="C582" i="10"/>
  <c r="D582" i="10"/>
  <c r="E582" i="10"/>
  <c r="F582" i="10"/>
  <c r="G582" i="10"/>
  <c r="H582" i="10"/>
  <c r="B583" i="10"/>
  <c r="C583" i="10"/>
  <c r="D583" i="10"/>
  <c r="E583" i="10"/>
  <c r="F583" i="10"/>
  <c r="G583" i="10"/>
  <c r="H583" i="10"/>
  <c r="B584" i="10"/>
  <c r="C584" i="10"/>
  <c r="D584" i="10"/>
  <c r="E584" i="10"/>
  <c r="F584" i="10"/>
  <c r="G584" i="10"/>
  <c r="H584" i="10"/>
  <c r="B585" i="10"/>
  <c r="C585" i="10"/>
  <c r="D585" i="10"/>
  <c r="E585" i="10"/>
  <c r="F585" i="10"/>
  <c r="G585" i="10"/>
  <c r="H585" i="10"/>
  <c r="B586" i="10"/>
  <c r="C586" i="10"/>
  <c r="D586" i="10"/>
  <c r="E586" i="10"/>
  <c r="F586" i="10"/>
  <c r="G586" i="10"/>
  <c r="H586" i="10"/>
  <c r="B587" i="10"/>
  <c r="C587" i="10"/>
  <c r="D587" i="10"/>
  <c r="E587" i="10"/>
  <c r="F587" i="10"/>
  <c r="G587" i="10"/>
  <c r="H587" i="10"/>
  <c r="B588" i="10"/>
  <c r="C588" i="10"/>
  <c r="D588" i="10"/>
  <c r="E588" i="10"/>
  <c r="F588" i="10"/>
  <c r="G588" i="10"/>
  <c r="H588" i="10"/>
  <c r="B589" i="10"/>
  <c r="C589" i="10"/>
  <c r="D589" i="10"/>
  <c r="E589" i="10"/>
  <c r="F589" i="10"/>
  <c r="G589" i="10"/>
  <c r="H589" i="10"/>
  <c r="B590" i="10"/>
  <c r="C590" i="10"/>
  <c r="D590" i="10"/>
  <c r="E590" i="10"/>
  <c r="F590" i="10"/>
  <c r="G590" i="10"/>
  <c r="H590" i="10"/>
  <c r="B591" i="10"/>
  <c r="C591" i="10"/>
  <c r="D591" i="10"/>
  <c r="E591" i="10"/>
  <c r="F591" i="10"/>
  <c r="G591" i="10"/>
  <c r="H591" i="10"/>
  <c r="B592" i="10"/>
  <c r="C592" i="10"/>
  <c r="D592" i="10"/>
  <c r="E592" i="10"/>
  <c r="F592" i="10"/>
  <c r="G592" i="10"/>
  <c r="H592" i="10"/>
  <c r="B593" i="10"/>
  <c r="C593" i="10"/>
  <c r="D593" i="10"/>
  <c r="E593" i="10"/>
  <c r="F593" i="10"/>
  <c r="G593" i="10"/>
  <c r="H593" i="10"/>
  <c r="B594" i="10"/>
  <c r="C594" i="10"/>
  <c r="D594" i="10"/>
  <c r="E594" i="10"/>
  <c r="F594" i="10"/>
  <c r="G594" i="10"/>
  <c r="H594" i="10"/>
  <c r="B595" i="10"/>
  <c r="C595" i="10"/>
  <c r="D595" i="10"/>
  <c r="E595" i="10"/>
  <c r="F595" i="10"/>
  <c r="G595" i="10"/>
  <c r="H595" i="10"/>
  <c r="B596" i="10"/>
  <c r="C596" i="10"/>
  <c r="D596" i="10"/>
  <c r="E596" i="10"/>
  <c r="F596" i="10"/>
  <c r="G596" i="10"/>
  <c r="H596" i="10"/>
  <c r="B597" i="10"/>
  <c r="C597" i="10"/>
  <c r="D597" i="10"/>
  <c r="E597" i="10"/>
  <c r="F597" i="10"/>
  <c r="G597" i="10"/>
  <c r="H597" i="10"/>
  <c r="B598" i="10"/>
  <c r="C598" i="10"/>
  <c r="D598" i="10"/>
  <c r="E598" i="10"/>
  <c r="F598" i="10"/>
  <c r="G598" i="10"/>
  <c r="H598" i="10"/>
  <c r="B599" i="10"/>
  <c r="C599" i="10"/>
  <c r="D599" i="10"/>
  <c r="E599" i="10"/>
  <c r="F599" i="10"/>
  <c r="G599" i="10"/>
  <c r="H599" i="10"/>
  <c r="B600" i="10"/>
  <c r="C600" i="10"/>
  <c r="D600" i="10"/>
  <c r="E600" i="10"/>
  <c r="F600" i="10"/>
  <c r="G600" i="10"/>
  <c r="H600" i="10"/>
  <c r="B601" i="10"/>
  <c r="C601" i="10"/>
  <c r="D601" i="10"/>
  <c r="E601" i="10"/>
  <c r="F601" i="10"/>
  <c r="G601" i="10"/>
  <c r="H601" i="10"/>
  <c r="B602" i="10"/>
  <c r="C602" i="10"/>
  <c r="D602" i="10"/>
  <c r="E602" i="10"/>
  <c r="F602" i="10"/>
  <c r="G602" i="10"/>
  <c r="H602" i="10"/>
  <c r="B603" i="10"/>
  <c r="C603" i="10"/>
  <c r="D603" i="10"/>
  <c r="E603" i="10"/>
  <c r="F603" i="10"/>
  <c r="G603" i="10"/>
  <c r="H603" i="10"/>
  <c r="B604" i="10"/>
  <c r="C604" i="10"/>
  <c r="D604" i="10"/>
  <c r="E604" i="10"/>
  <c r="F604" i="10"/>
  <c r="G604" i="10"/>
  <c r="H604" i="10"/>
  <c r="B605" i="10"/>
  <c r="C605" i="10"/>
  <c r="D605" i="10"/>
  <c r="E605" i="10"/>
  <c r="F605" i="10"/>
  <c r="G605" i="10"/>
  <c r="H605" i="10"/>
  <c r="B606" i="10"/>
  <c r="C606" i="10"/>
  <c r="D606" i="10"/>
  <c r="E606" i="10"/>
  <c r="F606" i="10"/>
  <c r="G606" i="10"/>
  <c r="H606" i="10"/>
  <c r="B607" i="10"/>
  <c r="C607" i="10"/>
  <c r="D607" i="10"/>
  <c r="E607" i="10"/>
  <c r="F607" i="10"/>
  <c r="G607" i="10"/>
  <c r="H607" i="10"/>
  <c r="B608" i="10"/>
  <c r="C608" i="10"/>
  <c r="D608" i="10"/>
  <c r="E608" i="10"/>
  <c r="F608" i="10"/>
  <c r="G608" i="10"/>
  <c r="H608" i="10"/>
  <c r="B609" i="10"/>
  <c r="C609" i="10"/>
  <c r="D609" i="10"/>
  <c r="E609" i="10"/>
  <c r="F609" i="10"/>
  <c r="G609" i="10"/>
  <c r="H609" i="10"/>
  <c r="B610" i="10"/>
  <c r="C610" i="10"/>
  <c r="D610" i="10"/>
  <c r="E610" i="10"/>
  <c r="F610" i="10"/>
  <c r="G610" i="10"/>
  <c r="H610" i="10"/>
  <c r="B611" i="10"/>
  <c r="C611" i="10"/>
  <c r="D611" i="10"/>
  <c r="E611" i="10"/>
  <c r="F611" i="10"/>
  <c r="G611" i="10"/>
  <c r="H611" i="10"/>
  <c r="B612" i="10"/>
  <c r="C612" i="10"/>
  <c r="D612" i="10"/>
  <c r="E612" i="10"/>
  <c r="F612" i="10"/>
  <c r="G612" i="10"/>
  <c r="H612" i="10"/>
  <c r="B613" i="10"/>
  <c r="C613" i="10"/>
  <c r="D613" i="10"/>
  <c r="E613" i="10"/>
  <c r="F613" i="10"/>
  <c r="G613" i="10"/>
  <c r="H613" i="10"/>
  <c r="B614" i="10"/>
  <c r="C614" i="10"/>
  <c r="D614" i="10"/>
  <c r="E614" i="10"/>
  <c r="F614" i="10"/>
  <c r="G614" i="10"/>
  <c r="H614" i="10"/>
  <c r="B615" i="10"/>
  <c r="C615" i="10"/>
  <c r="D615" i="10"/>
  <c r="E615" i="10"/>
  <c r="F615" i="10"/>
  <c r="G615" i="10"/>
  <c r="H615" i="10"/>
  <c r="B616" i="10"/>
  <c r="C616" i="10"/>
  <c r="D616" i="10"/>
  <c r="E616" i="10"/>
  <c r="F616" i="10"/>
  <c r="G616" i="10"/>
  <c r="H616" i="10"/>
  <c r="B617" i="10"/>
  <c r="C617" i="10"/>
  <c r="D617" i="10"/>
  <c r="E617" i="10"/>
  <c r="F617" i="10"/>
  <c r="G617" i="10"/>
  <c r="H617" i="10"/>
  <c r="B618" i="10"/>
  <c r="C618" i="10"/>
  <c r="D618" i="10"/>
  <c r="E618" i="10"/>
  <c r="F618" i="10"/>
  <c r="G618" i="10"/>
  <c r="H618" i="10"/>
  <c r="B619" i="10"/>
  <c r="C619" i="10"/>
  <c r="D619" i="10"/>
  <c r="E619" i="10"/>
  <c r="F619" i="10"/>
  <c r="G619" i="10"/>
  <c r="H619" i="10"/>
  <c r="B620" i="10"/>
  <c r="C620" i="10"/>
  <c r="D620" i="10"/>
  <c r="E620" i="10"/>
  <c r="F620" i="10"/>
  <c r="G620" i="10"/>
  <c r="H620" i="10"/>
  <c r="B621" i="10"/>
  <c r="C621" i="10"/>
  <c r="D621" i="10"/>
  <c r="E621" i="10"/>
  <c r="F621" i="10"/>
  <c r="G621" i="10"/>
  <c r="H621" i="10"/>
  <c r="B622" i="10"/>
  <c r="C622" i="10"/>
  <c r="D622" i="10"/>
  <c r="E622" i="10"/>
  <c r="F622" i="10"/>
  <c r="G622" i="10"/>
  <c r="H622" i="10"/>
  <c r="B623" i="10"/>
  <c r="C623" i="10"/>
  <c r="D623" i="10"/>
  <c r="E623" i="10"/>
  <c r="F623" i="10"/>
  <c r="G623" i="10"/>
  <c r="H623" i="10"/>
  <c r="B624" i="10"/>
  <c r="C624" i="10"/>
  <c r="D624" i="10"/>
  <c r="E624" i="10"/>
  <c r="F624" i="10"/>
  <c r="G624" i="10"/>
  <c r="H624" i="10"/>
  <c r="B625" i="10"/>
  <c r="C625" i="10"/>
  <c r="D625" i="10"/>
  <c r="E625" i="10"/>
  <c r="F625" i="10"/>
  <c r="G625" i="10"/>
  <c r="H625" i="10"/>
  <c r="B626" i="10"/>
  <c r="C626" i="10"/>
  <c r="D626" i="10"/>
  <c r="E626" i="10"/>
  <c r="F626" i="10"/>
  <c r="G626" i="10"/>
  <c r="H626" i="10"/>
  <c r="B627" i="10"/>
  <c r="C627" i="10"/>
  <c r="D627" i="10"/>
  <c r="E627" i="10"/>
  <c r="F627" i="10"/>
  <c r="G627" i="10"/>
  <c r="H627" i="10"/>
  <c r="B628" i="10"/>
  <c r="C628" i="10"/>
  <c r="D628" i="10"/>
  <c r="E628" i="10"/>
  <c r="F628" i="10"/>
  <c r="G628" i="10"/>
  <c r="H628" i="10"/>
  <c r="B629" i="10"/>
  <c r="C629" i="10"/>
  <c r="D629" i="10"/>
  <c r="E629" i="10"/>
  <c r="F629" i="10"/>
  <c r="G629" i="10"/>
  <c r="H629" i="10"/>
  <c r="B630" i="10"/>
  <c r="C630" i="10"/>
  <c r="D630" i="10"/>
  <c r="E630" i="10"/>
  <c r="F630" i="10"/>
  <c r="G630" i="10"/>
  <c r="H630" i="10"/>
  <c r="B631" i="10"/>
  <c r="C631" i="10"/>
  <c r="D631" i="10"/>
  <c r="E631" i="10"/>
  <c r="F631" i="10"/>
  <c r="G631" i="10"/>
  <c r="H631" i="10"/>
  <c r="B632" i="10"/>
  <c r="C632" i="10"/>
  <c r="D632" i="10"/>
  <c r="E632" i="10"/>
  <c r="F632" i="10"/>
  <c r="G632" i="10"/>
  <c r="H632" i="10"/>
  <c r="B633" i="10"/>
  <c r="C633" i="10"/>
  <c r="D633" i="10"/>
  <c r="E633" i="10"/>
  <c r="F633" i="10"/>
  <c r="G633" i="10"/>
  <c r="H633" i="10"/>
  <c r="B634" i="10"/>
  <c r="C634" i="10"/>
  <c r="D634" i="10"/>
  <c r="E634" i="10"/>
  <c r="F634" i="10"/>
  <c r="G634" i="10"/>
  <c r="H634" i="10"/>
  <c r="B635" i="10"/>
  <c r="C635" i="10"/>
  <c r="D635" i="10"/>
  <c r="E635" i="10"/>
  <c r="F635" i="10"/>
  <c r="G635" i="10"/>
  <c r="H635" i="10"/>
  <c r="B636" i="10"/>
  <c r="C636" i="10"/>
  <c r="D636" i="10"/>
  <c r="E636" i="10"/>
  <c r="F636" i="10"/>
  <c r="G636" i="10"/>
  <c r="H636" i="10"/>
  <c r="B637" i="10"/>
  <c r="C637" i="10"/>
  <c r="D637" i="10"/>
  <c r="E637" i="10"/>
  <c r="F637" i="10"/>
  <c r="G637" i="10"/>
  <c r="H637" i="10"/>
  <c r="B638" i="10"/>
  <c r="C638" i="10"/>
  <c r="D638" i="10"/>
  <c r="E638" i="10"/>
  <c r="F638" i="10"/>
  <c r="G638" i="10"/>
  <c r="H638" i="10"/>
  <c r="B639" i="10"/>
  <c r="C639" i="10"/>
  <c r="D639" i="10"/>
  <c r="E639" i="10"/>
  <c r="F639" i="10"/>
  <c r="G639" i="10"/>
  <c r="H639" i="10"/>
  <c r="B640" i="10"/>
  <c r="C640" i="10"/>
  <c r="D640" i="10"/>
  <c r="E640" i="10"/>
  <c r="F640" i="10"/>
  <c r="G640" i="10"/>
  <c r="H640" i="10"/>
  <c r="B641" i="10"/>
  <c r="C641" i="10"/>
  <c r="D641" i="10"/>
  <c r="E641" i="10"/>
  <c r="F641" i="10"/>
  <c r="G641" i="10"/>
  <c r="H641" i="10"/>
  <c r="B642" i="10"/>
  <c r="C642" i="10"/>
  <c r="D642" i="10"/>
  <c r="E642" i="10"/>
  <c r="F642" i="10"/>
  <c r="G642" i="10"/>
  <c r="H642" i="10"/>
  <c r="B643" i="10"/>
  <c r="C643" i="10"/>
  <c r="D643" i="10"/>
  <c r="E643" i="10"/>
  <c r="F643" i="10"/>
  <c r="G643" i="10"/>
  <c r="H643" i="10"/>
  <c r="B644" i="10"/>
  <c r="C644" i="10"/>
  <c r="D644" i="10"/>
  <c r="E644" i="10"/>
  <c r="F644" i="10"/>
  <c r="G644" i="10"/>
  <c r="H644" i="10"/>
  <c r="B645" i="10"/>
  <c r="C645" i="10"/>
  <c r="D645" i="10"/>
  <c r="E645" i="10"/>
  <c r="F645" i="10"/>
  <c r="G645" i="10"/>
  <c r="H645" i="10"/>
  <c r="B646" i="10"/>
  <c r="C646" i="10"/>
  <c r="D646" i="10"/>
  <c r="E646" i="10"/>
  <c r="F646" i="10"/>
  <c r="G646" i="10"/>
  <c r="H646" i="10"/>
  <c r="B647" i="10"/>
  <c r="C647" i="10"/>
  <c r="D647" i="10"/>
  <c r="E647" i="10"/>
  <c r="F647" i="10"/>
  <c r="G647" i="10"/>
  <c r="H647" i="10"/>
  <c r="B648" i="10"/>
  <c r="C648" i="10"/>
  <c r="D648" i="10"/>
  <c r="E648" i="10"/>
  <c r="F648" i="10"/>
  <c r="G648" i="10"/>
  <c r="H648" i="10"/>
  <c r="B649" i="10"/>
  <c r="C649" i="10"/>
  <c r="D649" i="10"/>
  <c r="E649" i="10"/>
  <c r="F649" i="10"/>
  <c r="G649" i="10"/>
  <c r="H649" i="10"/>
  <c r="B650" i="10"/>
  <c r="C650" i="10"/>
  <c r="D650" i="10"/>
  <c r="E650" i="10"/>
  <c r="F650" i="10"/>
  <c r="G650" i="10"/>
  <c r="H650" i="10"/>
  <c r="B651" i="10"/>
  <c r="C651" i="10"/>
  <c r="D651" i="10"/>
  <c r="E651" i="10"/>
  <c r="F651" i="10"/>
  <c r="G651" i="10"/>
  <c r="H651" i="10"/>
  <c r="B652" i="10"/>
  <c r="C652" i="10"/>
  <c r="D652" i="10"/>
  <c r="E652" i="10"/>
  <c r="F652" i="10"/>
  <c r="G652" i="10"/>
  <c r="H652" i="10"/>
  <c r="B653" i="10"/>
  <c r="C653" i="10"/>
  <c r="D653" i="10"/>
  <c r="E653" i="10"/>
  <c r="F653" i="10"/>
  <c r="G653" i="10"/>
  <c r="H653" i="10"/>
  <c r="B654" i="10"/>
  <c r="C654" i="10"/>
  <c r="D654" i="10"/>
  <c r="E654" i="10"/>
  <c r="F654" i="10"/>
  <c r="G654" i="10"/>
  <c r="H654" i="10"/>
  <c r="B655" i="10"/>
  <c r="C655" i="10"/>
  <c r="D655" i="10"/>
  <c r="E655" i="10"/>
  <c r="F655" i="10"/>
  <c r="G655" i="10"/>
  <c r="H655" i="10"/>
  <c r="B656" i="10"/>
  <c r="C656" i="10"/>
  <c r="D656" i="10"/>
  <c r="E656" i="10"/>
  <c r="F656" i="10"/>
  <c r="G656" i="10"/>
  <c r="H656" i="10"/>
  <c r="B657" i="10"/>
  <c r="C657" i="10"/>
  <c r="D657" i="10"/>
  <c r="E657" i="10"/>
  <c r="F657" i="10"/>
  <c r="G657" i="10"/>
  <c r="H657" i="10"/>
  <c r="B658" i="10"/>
  <c r="C658" i="10"/>
  <c r="D658" i="10"/>
  <c r="E658" i="10"/>
  <c r="F658" i="10"/>
  <c r="G658" i="10"/>
  <c r="H658" i="10"/>
  <c r="B659" i="10"/>
  <c r="C659" i="10"/>
  <c r="D659" i="10"/>
  <c r="E659" i="10"/>
  <c r="F659" i="10"/>
  <c r="G659" i="10"/>
  <c r="H659" i="10"/>
  <c r="B660" i="10"/>
  <c r="C660" i="10"/>
  <c r="D660" i="10"/>
  <c r="E660" i="10"/>
  <c r="F660" i="10"/>
  <c r="G660" i="10"/>
  <c r="H660" i="10"/>
  <c r="B661" i="10"/>
  <c r="C661" i="10"/>
  <c r="D661" i="10"/>
  <c r="E661" i="10"/>
  <c r="F661" i="10"/>
  <c r="G661" i="10"/>
  <c r="H661" i="10"/>
  <c r="B662" i="10"/>
  <c r="C662" i="10"/>
  <c r="D662" i="10"/>
  <c r="E662" i="10"/>
  <c r="F662" i="10"/>
  <c r="G662" i="10"/>
  <c r="H662" i="10"/>
  <c r="B663" i="10"/>
  <c r="C663" i="10"/>
  <c r="D663" i="10"/>
  <c r="E663" i="10"/>
  <c r="F663" i="10"/>
  <c r="G663" i="10"/>
  <c r="H663" i="10"/>
  <c r="B664" i="10"/>
  <c r="C664" i="10"/>
  <c r="D664" i="10"/>
  <c r="E664" i="10"/>
  <c r="F664" i="10"/>
  <c r="G664" i="10"/>
  <c r="H664" i="10"/>
  <c r="B665" i="10"/>
  <c r="C665" i="10"/>
  <c r="D665" i="10"/>
  <c r="E665" i="10"/>
  <c r="F665" i="10"/>
  <c r="G665" i="10"/>
  <c r="H665" i="10"/>
  <c r="B666" i="10"/>
  <c r="C666" i="10"/>
  <c r="D666" i="10"/>
  <c r="E666" i="10"/>
  <c r="F666" i="10"/>
  <c r="G666" i="10"/>
  <c r="H666" i="10"/>
  <c r="B667" i="10"/>
  <c r="C667" i="10"/>
  <c r="D667" i="10"/>
  <c r="E667" i="10"/>
  <c r="F667" i="10"/>
  <c r="G667" i="10"/>
  <c r="H667" i="10"/>
  <c r="B668" i="10"/>
  <c r="C668" i="10"/>
  <c r="D668" i="10"/>
  <c r="E668" i="10"/>
  <c r="F668" i="10"/>
  <c r="G668" i="10"/>
  <c r="H668" i="10"/>
  <c r="B669" i="10"/>
  <c r="C669" i="10"/>
  <c r="D669" i="10"/>
  <c r="E669" i="10"/>
  <c r="F669" i="10"/>
  <c r="G669" i="10"/>
  <c r="H669" i="10"/>
  <c r="B670" i="10"/>
  <c r="C670" i="10"/>
  <c r="D670" i="10"/>
  <c r="E670" i="10"/>
  <c r="F670" i="10"/>
  <c r="G670" i="10"/>
  <c r="H670" i="10"/>
  <c r="B671" i="10"/>
  <c r="C671" i="10"/>
  <c r="D671" i="10"/>
  <c r="E671" i="10"/>
  <c r="F671" i="10"/>
  <c r="G671" i="10"/>
  <c r="H671" i="10"/>
  <c r="B672" i="10"/>
  <c r="C672" i="10"/>
  <c r="D672" i="10"/>
  <c r="E672" i="10"/>
  <c r="F672" i="10"/>
  <c r="G672" i="10"/>
  <c r="H672" i="10"/>
  <c r="B673" i="10"/>
  <c r="C673" i="10"/>
  <c r="D673" i="10"/>
  <c r="E673" i="10"/>
  <c r="F673" i="10"/>
  <c r="G673" i="10"/>
  <c r="H673" i="10"/>
  <c r="B674" i="10"/>
  <c r="C674" i="10"/>
  <c r="D674" i="10"/>
  <c r="E674" i="10"/>
  <c r="F674" i="10"/>
  <c r="G674" i="10"/>
  <c r="H674" i="10"/>
  <c r="B675" i="10"/>
  <c r="C675" i="10"/>
  <c r="D675" i="10"/>
  <c r="E675" i="10"/>
  <c r="F675" i="10"/>
  <c r="G675" i="10"/>
  <c r="H675" i="10"/>
  <c r="B676" i="10"/>
  <c r="C676" i="10"/>
  <c r="D676" i="10"/>
  <c r="E676" i="10"/>
  <c r="F676" i="10"/>
  <c r="G676" i="10"/>
  <c r="H676" i="10"/>
  <c r="B677" i="10"/>
  <c r="C677" i="10"/>
  <c r="D677" i="10"/>
  <c r="E677" i="10"/>
  <c r="F677" i="10"/>
  <c r="G677" i="10"/>
  <c r="H677" i="10"/>
  <c r="B678" i="10"/>
  <c r="C678" i="10"/>
  <c r="D678" i="10"/>
  <c r="E678" i="10"/>
  <c r="F678" i="10"/>
  <c r="G678" i="10"/>
  <c r="H678" i="10"/>
  <c r="B679" i="10"/>
  <c r="C679" i="10"/>
  <c r="D679" i="10"/>
  <c r="E679" i="10"/>
  <c r="F679" i="10"/>
  <c r="G679" i="10"/>
  <c r="H679" i="10"/>
  <c r="B680" i="10"/>
  <c r="C680" i="10"/>
  <c r="D680" i="10"/>
  <c r="E680" i="10"/>
  <c r="F680" i="10"/>
  <c r="G680" i="10"/>
  <c r="H680" i="10"/>
  <c r="B681" i="10"/>
  <c r="C681" i="10"/>
  <c r="D681" i="10"/>
  <c r="E681" i="10"/>
  <c r="F681" i="10"/>
  <c r="G681" i="10"/>
  <c r="H681" i="10"/>
  <c r="B682" i="10"/>
  <c r="C682" i="10"/>
  <c r="D682" i="10"/>
  <c r="E682" i="10"/>
  <c r="F682" i="10"/>
  <c r="G682" i="10"/>
  <c r="H682" i="10"/>
  <c r="B683" i="10"/>
  <c r="C683" i="10"/>
  <c r="D683" i="10"/>
  <c r="E683" i="10"/>
  <c r="F683" i="10"/>
  <c r="G683" i="10"/>
  <c r="H683" i="10"/>
  <c r="B684" i="10"/>
  <c r="C684" i="10"/>
  <c r="D684" i="10"/>
  <c r="E684" i="10"/>
  <c r="F684" i="10"/>
  <c r="G684" i="10"/>
  <c r="H684" i="10"/>
  <c r="B685" i="10"/>
  <c r="C685" i="10"/>
  <c r="D685" i="10"/>
  <c r="E685" i="10"/>
  <c r="F685" i="10"/>
  <c r="G685" i="10"/>
  <c r="H685" i="10"/>
  <c r="B686" i="10"/>
  <c r="C686" i="10"/>
  <c r="D686" i="10"/>
  <c r="E686" i="10"/>
  <c r="F686" i="10"/>
  <c r="G686" i="10"/>
  <c r="H686" i="10"/>
  <c r="B687" i="10"/>
  <c r="C687" i="10"/>
  <c r="D687" i="10"/>
  <c r="E687" i="10"/>
  <c r="F687" i="10"/>
  <c r="G687" i="10"/>
  <c r="H687" i="10"/>
  <c r="B688" i="10"/>
  <c r="C688" i="10"/>
  <c r="D688" i="10"/>
  <c r="E688" i="10"/>
  <c r="F688" i="10"/>
  <c r="G688" i="10"/>
  <c r="H688" i="10"/>
  <c r="B689" i="10"/>
  <c r="C689" i="10"/>
  <c r="D689" i="10"/>
  <c r="E689" i="10"/>
  <c r="F689" i="10"/>
  <c r="G689" i="10"/>
  <c r="H689" i="10"/>
  <c r="B690" i="10"/>
  <c r="C690" i="10"/>
  <c r="D690" i="10"/>
  <c r="E690" i="10"/>
  <c r="F690" i="10"/>
  <c r="G690" i="10"/>
  <c r="H690" i="10"/>
  <c r="B691" i="10"/>
  <c r="C691" i="10"/>
  <c r="D691" i="10"/>
  <c r="E691" i="10"/>
  <c r="F691" i="10"/>
  <c r="G691" i="10"/>
  <c r="H691" i="10"/>
  <c r="B692" i="10"/>
  <c r="C692" i="10"/>
  <c r="D692" i="10"/>
  <c r="E692" i="10"/>
  <c r="F692" i="10"/>
  <c r="G692" i="10"/>
  <c r="H692" i="10"/>
  <c r="B693" i="10"/>
  <c r="C693" i="10"/>
  <c r="D693" i="10"/>
  <c r="E693" i="10"/>
  <c r="F693" i="10"/>
  <c r="G693" i="10"/>
  <c r="H693" i="10"/>
  <c r="B694" i="10"/>
  <c r="C694" i="10"/>
  <c r="D694" i="10"/>
  <c r="E694" i="10"/>
  <c r="F694" i="10"/>
  <c r="G694" i="10"/>
  <c r="H694" i="10"/>
  <c r="B695" i="10"/>
  <c r="C695" i="10"/>
  <c r="D695" i="10"/>
  <c r="E695" i="10"/>
  <c r="F695" i="10"/>
  <c r="G695" i="10"/>
  <c r="H695" i="10"/>
  <c r="B696" i="10"/>
  <c r="C696" i="10"/>
  <c r="D696" i="10"/>
  <c r="E696" i="10"/>
  <c r="F696" i="10"/>
  <c r="G696" i="10"/>
  <c r="H696" i="10"/>
  <c r="B697" i="10"/>
  <c r="C697" i="10"/>
  <c r="D697" i="10"/>
  <c r="E697" i="10"/>
  <c r="F697" i="10"/>
  <c r="G697" i="10"/>
  <c r="H697" i="10"/>
  <c r="B698" i="10"/>
  <c r="C698" i="10"/>
  <c r="D698" i="10"/>
  <c r="E698" i="10"/>
  <c r="F698" i="10"/>
  <c r="G698" i="10"/>
  <c r="H698" i="10"/>
  <c r="B699" i="10"/>
  <c r="C699" i="10"/>
  <c r="D699" i="10"/>
  <c r="E699" i="10"/>
  <c r="F699" i="10"/>
  <c r="G699" i="10"/>
  <c r="H699" i="10"/>
  <c r="B700" i="10"/>
  <c r="C700" i="10"/>
  <c r="D700" i="10"/>
  <c r="E700" i="10"/>
  <c r="F700" i="10"/>
  <c r="G700" i="10"/>
  <c r="H700" i="10"/>
  <c r="B701" i="10"/>
  <c r="C701" i="10"/>
  <c r="D701" i="10"/>
  <c r="E701" i="10"/>
  <c r="F701" i="10"/>
  <c r="G701" i="10"/>
  <c r="H701" i="10"/>
  <c r="B702" i="10"/>
  <c r="C702" i="10"/>
  <c r="D702" i="10"/>
  <c r="E702" i="10"/>
  <c r="F702" i="10"/>
  <c r="G702" i="10"/>
  <c r="H702" i="10"/>
  <c r="B703" i="10"/>
  <c r="C703" i="10"/>
  <c r="D703" i="10"/>
  <c r="E703" i="10"/>
  <c r="F703" i="10"/>
  <c r="G703" i="10"/>
  <c r="H703" i="10"/>
  <c r="B704" i="10"/>
  <c r="C704" i="10"/>
  <c r="D704" i="10"/>
  <c r="E704" i="10"/>
  <c r="F704" i="10"/>
  <c r="G704" i="10"/>
  <c r="H704" i="10"/>
  <c r="B705" i="10"/>
  <c r="C705" i="10"/>
  <c r="D705" i="10"/>
  <c r="E705" i="10"/>
  <c r="F705" i="10"/>
  <c r="G705" i="10"/>
  <c r="H705" i="10"/>
  <c r="B706" i="10"/>
  <c r="C706" i="10"/>
  <c r="D706" i="10"/>
  <c r="E706" i="10"/>
  <c r="F706" i="10"/>
  <c r="G706" i="10"/>
  <c r="H706" i="10"/>
  <c r="B707" i="10"/>
  <c r="C707" i="10"/>
  <c r="D707" i="10"/>
  <c r="E707" i="10"/>
  <c r="F707" i="10"/>
  <c r="G707" i="10"/>
  <c r="H707" i="10"/>
  <c r="B708" i="10"/>
  <c r="C708" i="10"/>
  <c r="D708" i="10"/>
  <c r="E708" i="10"/>
  <c r="F708" i="10"/>
  <c r="G708" i="10"/>
  <c r="H708" i="10"/>
  <c r="B709" i="10"/>
  <c r="C709" i="10"/>
  <c r="D709" i="10"/>
  <c r="E709" i="10"/>
  <c r="F709" i="10"/>
  <c r="G709" i="10"/>
  <c r="H709" i="10"/>
  <c r="B710" i="10"/>
  <c r="C710" i="10"/>
  <c r="D710" i="10"/>
  <c r="E710" i="10"/>
  <c r="F710" i="10"/>
  <c r="G710" i="10"/>
  <c r="H710" i="10"/>
  <c r="B711" i="10"/>
  <c r="C711" i="10"/>
  <c r="D711" i="10"/>
  <c r="E711" i="10"/>
  <c r="F711" i="10"/>
  <c r="G711" i="10"/>
  <c r="H711" i="10"/>
  <c r="B712" i="10"/>
  <c r="C712" i="10"/>
  <c r="D712" i="10"/>
  <c r="E712" i="10"/>
  <c r="F712" i="10"/>
  <c r="G712" i="10"/>
  <c r="H712" i="10"/>
  <c r="B713" i="10"/>
  <c r="C713" i="10"/>
  <c r="D713" i="10"/>
  <c r="E713" i="10"/>
  <c r="F713" i="10"/>
  <c r="G713" i="10"/>
  <c r="H713" i="10"/>
  <c r="B714" i="10"/>
  <c r="C714" i="10"/>
  <c r="D714" i="10"/>
  <c r="E714" i="10"/>
  <c r="F714" i="10"/>
  <c r="G714" i="10"/>
  <c r="H714" i="10"/>
  <c r="B715" i="10"/>
  <c r="C715" i="10"/>
  <c r="D715" i="10"/>
  <c r="E715" i="10"/>
  <c r="F715" i="10"/>
  <c r="G715" i="10"/>
  <c r="H715" i="10"/>
  <c r="B716" i="10"/>
  <c r="C716" i="10"/>
  <c r="D716" i="10"/>
  <c r="E716" i="10"/>
  <c r="F716" i="10"/>
  <c r="G716" i="10"/>
  <c r="H716" i="10"/>
  <c r="B717" i="10"/>
  <c r="C717" i="10"/>
  <c r="D717" i="10"/>
  <c r="E717" i="10"/>
  <c r="F717" i="10"/>
  <c r="G717" i="10"/>
  <c r="H717" i="10"/>
  <c r="B718" i="10"/>
  <c r="C718" i="10"/>
  <c r="D718" i="10"/>
  <c r="E718" i="10"/>
  <c r="F718" i="10"/>
  <c r="G718" i="10"/>
  <c r="H718" i="10"/>
  <c r="B719" i="10"/>
  <c r="C719" i="10"/>
  <c r="D719" i="10"/>
  <c r="E719" i="10"/>
  <c r="F719" i="10"/>
  <c r="G719" i="10"/>
  <c r="H719" i="10"/>
  <c r="B720" i="10"/>
  <c r="C720" i="10"/>
  <c r="D720" i="10"/>
  <c r="E720" i="10"/>
  <c r="F720" i="10"/>
  <c r="G720" i="10"/>
  <c r="H720" i="10"/>
  <c r="B721" i="10"/>
  <c r="C721" i="10"/>
  <c r="D721" i="10"/>
  <c r="E721" i="10"/>
  <c r="F721" i="10"/>
  <c r="G721" i="10"/>
  <c r="H721" i="10"/>
  <c r="B722" i="10"/>
  <c r="C722" i="10"/>
  <c r="D722" i="10"/>
  <c r="E722" i="10"/>
  <c r="F722" i="10"/>
  <c r="G722" i="10"/>
  <c r="H722" i="10"/>
  <c r="B723" i="10"/>
  <c r="C723" i="10"/>
  <c r="D723" i="10"/>
  <c r="E723" i="10"/>
  <c r="F723" i="10"/>
  <c r="G723" i="10"/>
  <c r="H723" i="10"/>
  <c r="B724" i="10"/>
  <c r="C724" i="10"/>
  <c r="D724" i="10"/>
  <c r="E724" i="10"/>
  <c r="F724" i="10"/>
  <c r="G724" i="10"/>
  <c r="H724" i="10"/>
  <c r="B725" i="10"/>
  <c r="C725" i="10"/>
  <c r="D725" i="10"/>
  <c r="E725" i="10"/>
  <c r="F725" i="10"/>
  <c r="G725" i="10"/>
  <c r="H725" i="10"/>
  <c r="B726" i="10"/>
  <c r="C726" i="10"/>
  <c r="D726" i="10"/>
  <c r="E726" i="10"/>
  <c r="F726" i="10"/>
  <c r="G726" i="10"/>
  <c r="H726" i="10"/>
  <c r="B727" i="10"/>
  <c r="C727" i="10"/>
  <c r="D727" i="10"/>
  <c r="E727" i="10"/>
  <c r="F727" i="10"/>
  <c r="G727" i="10"/>
  <c r="H727" i="10"/>
  <c r="B728" i="10"/>
  <c r="C728" i="10"/>
  <c r="D728" i="10"/>
  <c r="E728" i="10"/>
  <c r="F728" i="10"/>
  <c r="G728" i="10"/>
  <c r="H728" i="10"/>
  <c r="B729" i="10"/>
  <c r="C729" i="10"/>
  <c r="D729" i="10"/>
  <c r="E729" i="10"/>
  <c r="F729" i="10"/>
  <c r="G729" i="10"/>
  <c r="H729" i="10"/>
  <c r="B730" i="10"/>
  <c r="C730" i="10"/>
  <c r="D730" i="10"/>
  <c r="E730" i="10"/>
  <c r="F730" i="10"/>
  <c r="G730" i="10"/>
  <c r="H730" i="10"/>
  <c r="B731" i="10"/>
  <c r="C731" i="10"/>
  <c r="D731" i="10"/>
  <c r="E731" i="10"/>
  <c r="F731" i="10"/>
  <c r="G731" i="10"/>
  <c r="H731" i="10"/>
  <c r="B732" i="10"/>
  <c r="C732" i="10"/>
  <c r="D732" i="10"/>
  <c r="E732" i="10"/>
  <c r="F732" i="10"/>
  <c r="G732" i="10"/>
  <c r="H732" i="10"/>
  <c r="B733" i="10"/>
  <c r="C733" i="10"/>
  <c r="D733" i="10"/>
  <c r="E733" i="10"/>
  <c r="F733" i="10"/>
  <c r="G733" i="10"/>
  <c r="H733" i="10"/>
  <c r="B734" i="10"/>
  <c r="C734" i="10"/>
  <c r="D734" i="10"/>
  <c r="E734" i="10"/>
  <c r="F734" i="10"/>
  <c r="G734" i="10"/>
  <c r="H734" i="10"/>
  <c r="B735" i="10"/>
  <c r="C735" i="10"/>
  <c r="D735" i="10"/>
  <c r="E735" i="10"/>
  <c r="F735" i="10"/>
  <c r="G735" i="10"/>
  <c r="H735" i="10"/>
  <c r="B736" i="10"/>
  <c r="C736" i="10"/>
  <c r="D736" i="10"/>
  <c r="E736" i="10"/>
  <c r="F736" i="10"/>
  <c r="G736" i="10"/>
  <c r="H736" i="10"/>
  <c r="B737" i="10"/>
  <c r="C737" i="10"/>
  <c r="D737" i="10"/>
  <c r="E737" i="10"/>
  <c r="F737" i="10"/>
  <c r="G737" i="10"/>
  <c r="H737" i="10"/>
  <c r="B738" i="10"/>
  <c r="C738" i="10"/>
  <c r="D738" i="10"/>
  <c r="E738" i="10"/>
  <c r="F738" i="10"/>
  <c r="G738" i="10"/>
  <c r="H738" i="10"/>
  <c r="B739" i="10"/>
  <c r="C739" i="10"/>
  <c r="D739" i="10"/>
  <c r="E739" i="10"/>
  <c r="F739" i="10"/>
  <c r="G739" i="10"/>
  <c r="H739" i="10"/>
  <c r="B740" i="10"/>
  <c r="C740" i="10"/>
  <c r="D740" i="10"/>
  <c r="E740" i="10"/>
  <c r="F740" i="10"/>
  <c r="G740" i="10"/>
  <c r="H740" i="10"/>
  <c r="B741" i="10"/>
  <c r="C741" i="10"/>
  <c r="D741" i="10"/>
  <c r="E741" i="10"/>
  <c r="F741" i="10"/>
  <c r="G741" i="10"/>
  <c r="H741" i="10"/>
  <c r="B742" i="10"/>
  <c r="C742" i="10"/>
  <c r="D742" i="10"/>
  <c r="E742" i="10"/>
  <c r="F742" i="10"/>
  <c r="G742" i="10"/>
  <c r="H742" i="10"/>
  <c r="B743" i="10"/>
  <c r="C743" i="10"/>
  <c r="D743" i="10"/>
  <c r="E743" i="10"/>
  <c r="F743" i="10"/>
  <c r="G743" i="10"/>
  <c r="H743" i="10"/>
  <c r="B744" i="10"/>
  <c r="C744" i="10"/>
  <c r="D744" i="10"/>
  <c r="E744" i="10"/>
  <c r="F744" i="10"/>
  <c r="G744" i="10"/>
  <c r="H744" i="10"/>
  <c r="B745" i="10"/>
  <c r="C745" i="10"/>
  <c r="D745" i="10"/>
  <c r="E745" i="10"/>
  <c r="F745" i="10"/>
  <c r="G745" i="10"/>
  <c r="H745" i="10"/>
  <c r="B746" i="10"/>
  <c r="C746" i="10"/>
  <c r="D746" i="10"/>
  <c r="E746" i="10"/>
  <c r="F746" i="10"/>
  <c r="G746" i="10"/>
  <c r="H746" i="10"/>
  <c r="B747" i="10"/>
  <c r="C747" i="10"/>
  <c r="D747" i="10"/>
  <c r="E747" i="10"/>
  <c r="F747" i="10"/>
  <c r="G747" i="10"/>
  <c r="H747" i="10"/>
  <c r="B748" i="10"/>
  <c r="C748" i="10"/>
  <c r="D748" i="10"/>
  <c r="E748" i="10"/>
  <c r="F748" i="10"/>
  <c r="G748" i="10"/>
  <c r="H748" i="10"/>
  <c r="B749" i="10"/>
  <c r="C749" i="10"/>
  <c r="D749" i="10"/>
  <c r="E749" i="10"/>
  <c r="F749" i="10"/>
  <c r="G749" i="10"/>
  <c r="H749" i="10"/>
  <c r="B750" i="10"/>
  <c r="C750" i="10"/>
  <c r="D750" i="10"/>
  <c r="E750" i="10"/>
  <c r="F750" i="10"/>
  <c r="G750" i="10"/>
  <c r="H750" i="10"/>
  <c r="B751" i="10"/>
  <c r="C751" i="10"/>
  <c r="D751" i="10"/>
  <c r="E751" i="10"/>
  <c r="F751" i="10"/>
  <c r="G751" i="10"/>
  <c r="H751" i="10"/>
  <c r="B752" i="10"/>
  <c r="C752" i="10"/>
  <c r="D752" i="10"/>
  <c r="E752" i="10"/>
  <c r="F752" i="10"/>
  <c r="G752" i="10"/>
  <c r="H752" i="10"/>
  <c r="B753" i="10"/>
  <c r="C753" i="10"/>
  <c r="D753" i="10"/>
  <c r="E753" i="10"/>
  <c r="F753" i="10"/>
  <c r="G753" i="10"/>
  <c r="H753" i="10"/>
  <c r="B754" i="10"/>
  <c r="C754" i="10"/>
  <c r="D754" i="10"/>
  <c r="E754" i="10"/>
  <c r="F754" i="10"/>
  <c r="G754" i="10"/>
  <c r="H754" i="10"/>
  <c r="B755" i="10"/>
  <c r="C755" i="10"/>
  <c r="D755" i="10"/>
  <c r="E755" i="10"/>
  <c r="F755" i="10"/>
  <c r="G755" i="10"/>
  <c r="H755" i="10"/>
  <c r="B756" i="10"/>
  <c r="C756" i="10"/>
  <c r="D756" i="10"/>
  <c r="E756" i="10"/>
  <c r="F756" i="10"/>
  <c r="G756" i="10"/>
  <c r="H756" i="10"/>
  <c r="B757" i="10"/>
  <c r="C757" i="10"/>
  <c r="D757" i="10"/>
  <c r="E757" i="10"/>
  <c r="F757" i="10"/>
  <c r="G757" i="10"/>
  <c r="H757" i="10"/>
  <c r="B758" i="10"/>
  <c r="C758" i="10"/>
  <c r="D758" i="10"/>
  <c r="E758" i="10"/>
  <c r="F758" i="10"/>
  <c r="G758" i="10"/>
  <c r="H758" i="10"/>
  <c r="B759" i="10"/>
  <c r="C759" i="10"/>
  <c r="D759" i="10"/>
  <c r="E759" i="10"/>
  <c r="F759" i="10"/>
  <c r="G759" i="10"/>
  <c r="H759" i="10"/>
  <c r="B760" i="10"/>
  <c r="C760" i="10"/>
  <c r="D760" i="10"/>
  <c r="E760" i="10"/>
  <c r="F760" i="10"/>
  <c r="G760" i="10"/>
  <c r="H760" i="10"/>
  <c r="B761" i="10"/>
  <c r="C761" i="10"/>
  <c r="D761" i="10"/>
  <c r="E761" i="10"/>
  <c r="F761" i="10"/>
  <c r="G761" i="10"/>
  <c r="H761" i="10"/>
  <c r="B762" i="10"/>
  <c r="C762" i="10"/>
  <c r="D762" i="10"/>
  <c r="E762" i="10"/>
  <c r="F762" i="10"/>
  <c r="G762" i="10"/>
  <c r="H762" i="10"/>
  <c r="B763" i="10"/>
  <c r="C763" i="10"/>
  <c r="D763" i="10"/>
  <c r="E763" i="10"/>
  <c r="F763" i="10"/>
  <c r="G763" i="10"/>
  <c r="H763" i="10"/>
  <c r="B764" i="10"/>
  <c r="C764" i="10"/>
  <c r="D764" i="10"/>
  <c r="E764" i="10"/>
  <c r="F764" i="10"/>
  <c r="G764" i="10"/>
  <c r="H764" i="10"/>
  <c r="B765" i="10"/>
  <c r="C765" i="10"/>
  <c r="D765" i="10"/>
  <c r="E765" i="10"/>
  <c r="F765" i="10"/>
  <c r="G765" i="10"/>
  <c r="H765" i="10"/>
  <c r="B766" i="10"/>
  <c r="C766" i="10"/>
  <c r="D766" i="10"/>
  <c r="E766" i="10"/>
  <c r="F766" i="10"/>
  <c r="G766" i="10"/>
  <c r="H766" i="10"/>
  <c r="B767" i="10"/>
  <c r="C767" i="10"/>
  <c r="D767" i="10"/>
  <c r="E767" i="10"/>
  <c r="F767" i="10"/>
  <c r="G767" i="10"/>
  <c r="H767" i="10"/>
  <c r="B768" i="10"/>
  <c r="C768" i="10"/>
  <c r="D768" i="10"/>
  <c r="E768" i="10"/>
  <c r="F768" i="10"/>
  <c r="G768" i="10"/>
  <c r="H768" i="10"/>
  <c r="B769" i="10"/>
  <c r="C769" i="10"/>
  <c r="D769" i="10"/>
  <c r="E769" i="10"/>
  <c r="F769" i="10"/>
  <c r="G769" i="10"/>
  <c r="H769" i="10"/>
  <c r="B770" i="10"/>
  <c r="C770" i="10"/>
  <c r="D770" i="10"/>
  <c r="E770" i="10"/>
  <c r="F770" i="10"/>
  <c r="G770" i="10"/>
  <c r="H770" i="10"/>
  <c r="B771" i="10"/>
  <c r="C771" i="10"/>
  <c r="D771" i="10"/>
  <c r="E771" i="10"/>
  <c r="F771" i="10"/>
  <c r="G771" i="10"/>
  <c r="H771" i="10"/>
  <c r="B772" i="10"/>
  <c r="C772" i="10"/>
  <c r="D772" i="10"/>
  <c r="E772" i="10"/>
  <c r="F772" i="10"/>
  <c r="G772" i="10"/>
  <c r="H772" i="10"/>
  <c r="B773" i="10"/>
  <c r="C773" i="10"/>
  <c r="D773" i="10"/>
  <c r="E773" i="10"/>
  <c r="F773" i="10"/>
  <c r="G773" i="10"/>
  <c r="H773" i="10"/>
  <c r="B774" i="10"/>
  <c r="C774" i="10"/>
  <c r="D774" i="10"/>
  <c r="E774" i="10"/>
  <c r="F774" i="10"/>
  <c r="G774" i="10"/>
  <c r="H774" i="10"/>
  <c r="B775" i="10"/>
  <c r="C775" i="10"/>
  <c r="D775" i="10"/>
  <c r="E775" i="10"/>
  <c r="F775" i="10"/>
  <c r="G775" i="10"/>
  <c r="H775" i="10"/>
  <c r="B776" i="10"/>
  <c r="C776" i="10"/>
  <c r="D776" i="10"/>
  <c r="E776" i="10"/>
  <c r="F776" i="10"/>
  <c r="G776" i="10"/>
  <c r="H776" i="10"/>
  <c r="B777" i="10"/>
  <c r="C777" i="10"/>
  <c r="D777" i="10"/>
  <c r="E777" i="10"/>
  <c r="F777" i="10"/>
  <c r="G777" i="10"/>
  <c r="H777" i="10"/>
  <c r="B778" i="10"/>
  <c r="C778" i="10"/>
  <c r="D778" i="10"/>
  <c r="E778" i="10"/>
  <c r="F778" i="10"/>
  <c r="G778" i="10"/>
  <c r="H778" i="10"/>
  <c r="B779" i="10"/>
  <c r="C779" i="10"/>
  <c r="D779" i="10"/>
  <c r="E779" i="10"/>
  <c r="F779" i="10"/>
  <c r="G779" i="10"/>
  <c r="H779" i="10"/>
  <c r="B780" i="10"/>
  <c r="C780" i="10"/>
  <c r="D780" i="10"/>
  <c r="E780" i="10"/>
  <c r="F780" i="10"/>
  <c r="G780" i="10"/>
  <c r="H780" i="10"/>
  <c r="B781" i="10"/>
  <c r="C781" i="10"/>
  <c r="D781" i="10"/>
  <c r="E781" i="10"/>
  <c r="F781" i="10"/>
  <c r="G781" i="10"/>
  <c r="H781" i="10"/>
  <c r="B782" i="10"/>
  <c r="C782" i="10"/>
  <c r="D782" i="10"/>
  <c r="E782" i="10"/>
  <c r="F782" i="10"/>
  <c r="G782" i="10"/>
  <c r="H782" i="10"/>
  <c r="B783" i="10"/>
  <c r="C783" i="10"/>
  <c r="D783" i="10"/>
  <c r="E783" i="10"/>
  <c r="F783" i="10"/>
  <c r="G783" i="10"/>
  <c r="H783" i="10"/>
  <c r="B784" i="10"/>
  <c r="C784" i="10"/>
  <c r="D784" i="10"/>
  <c r="E784" i="10"/>
  <c r="F784" i="10"/>
  <c r="G784" i="10"/>
  <c r="H784" i="10"/>
  <c r="B785" i="10"/>
  <c r="C785" i="10"/>
  <c r="D785" i="10"/>
  <c r="E785" i="10"/>
  <c r="F785" i="10"/>
  <c r="G785" i="10"/>
  <c r="H785" i="10"/>
  <c r="B786" i="10"/>
  <c r="C786" i="10"/>
  <c r="D786" i="10"/>
  <c r="E786" i="10"/>
  <c r="F786" i="10"/>
  <c r="G786" i="10"/>
  <c r="H786" i="10"/>
  <c r="B787" i="10"/>
  <c r="C787" i="10"/>
  <c r="D787" i="10"/>
  <c r="E787" i="10"/>
  <c r="F787" i="10"/>
  <c r="G787" i="10"/>
  <c r="H787" i="10"/>
  <c r="B788" i="10"/>
  <c r="C788" i="10"/>
  <c r="D788" i="10"/>
  <c r="E788" i="10"/>
  <c r="F788" i="10"/>
  <c r="G788" i="10"/>
  <c r="H788" i="10"/>
  <c r="B789" i="10"/>
  <c r="C789" i="10"/>
  <c r="D789" i="10"/>
  <c r="E789" i="10"/>
  <c r="F789" i="10"/>
  <c r="G789" i="10"/>
  <c r="H789" i="10"/>
  <c r="B790" i="10"/>
  <c r="C790" i="10"/>
  <c r="D790" i="10"/>
  <c r="E790" i="10"/>
  <c r="F790" i="10"/>
  <c r="G790" i="10"/>
  <c r="H790" i="10"/>
  <c r="B791" i="10"/>
  <c r="C791" i="10"/>
  <c r="D791" i="10"/>
  <c r="E791" i="10"/>
  <c r="F791" i="10"/>
  <c r="G791" i="10"/>
  <c r="H791" i="10"/>
  <c r="B792" i="10"/>
  <c r="C792" i="10"/>
  <c r="D792" i="10"/>
  <c r="E792" i="10"/>
  <c r="F792" i="10"/>
  <c r="G792" i="10"/>
  <c r="H792" i="10"/>
  <c r="B793" i="10"/>
  <c r="C793" i="10"/>
  <c r="D793" i="10"/>
  <c r="E793" i="10"/>
  <c r="F793" i="10"/>
  <c r="G793" i="10"/>
  <c r="H793" i="10"/>
  <c r="B794" i="10"/>
  <c r="C794" i="10"/>
  <c r="D794" i="10"/>
  <c r="E794" i="10"/>
  <c r="F794" i="10"/>
  <c r="G794" i="10"/>
  <c r="H794" i="10"/>
  <c r="B795" i="10"/>
  <c r="C795" i="10"/>
  <c r="D795" i="10"/>
  <c r="E795" i="10"/>
  <c r="F795" i="10"/>
  <c r="G795" i="10"/>
  <c r="H795" i="10"/>
  <c r="B796" i="10"/>
  <c r="C796" i="10"/>
  <c r="D796" i="10"/>
  <c r="E796" i="10"/>
  <c r="F796" i="10"/>
  <c r="G796" i="10"/>
  <c r="H796" i="10"/>
  <c r="B797" i="10"/>
  <c r="C797" i="10"/>
  <c r="D797" i="10"/>
  <c r="E797" i="10"/>
  <c r="F797" i="10"/>
  <c r="G797" i="10"/>
  <c r="H797" i="10"/>
  <c r="B798" i="10"/>
  <c r="C798" i="10"/>
  <c r="D798" i="10"/>
  <c r="E798" i="10"/>
  <c r="F798" i="10"/>
  <c r="G798" i="10"/>
  <c r="H798" i="10"/>
  <c r="B799" i="10"/>
  <c r="C799" i="10"/>
  <c r="D799" i="10"/>
  <c r="E799" i="10"/>
  <c r="F799" i="10"/>
  <c r="G799" i="10"/>
  <c r="H799" i="10"/>
  <c r="B800" i="10"/>
  <c r="C800" i="10"/>
  <c r="D800" i="10"/>
  <c r="E800" i="10"/>
  <c r="F800" i="10"/>
  <c r="G800" i="10"/>
  <c r="H800" i="10"/>
  <c r="B801" i="10"/>
  <c r="C801" i="10"/>
  <c r="D801" i="10"/>
  <c r="E801" i="10"/>
  <c r="F801" i="10"/>
  <c r="G801" i="10"/>
  <c r="H801" i="10"/>
  <c r="B802" i="10"/>
  <c r="C802" i="10"/>
  <c r="D802" i="10"/>
  <c r="E802" i="10"/>
  <c r="F802" i="10"/>
  <c r="G802" i="10"/>
  <c r="H802" i="10"/>
  <c r="B803" i="10"/>
  <c r="C803" i="10"/>
  <c r="D803" i="10"/>
  <c r="E803" i="10"/>
  <c r="F803" i="10"/>
  <c r="G803" i="10"/>
  <c r="H803" i="10"/>
  <c r="B804" i="10"/>
  <c r="C804" i="10"/>
  <c r="D804" i="10"/>
  <c r="E804" i="10"/>
  <c r="F804" i="10"/>
  <c r="G804" i="10"/>
  <c r="H804" i="10"/>
  <c r="B805" i="10"/>
  <c r="C805" i="10"/>
  <c r="D805" i="10"/>
  <c r="E805" i="10"/>
  <c r="F805" i="10"/>
  <c r="G805" i="10"/>
  <c r="H805" i="10"/>
  <c r="B806" i="10"/>
  <c r="C806" i="10"/>
  <c r="D806" i="10"/>
  <c r="E806" i="10"/>
  <c r="F806" i="10"/>
  <c r="G806" i="10"/>
  <c r="H806" i="10"/>
  <c r="B807" i="10"/>
  <c r="C807" i="10"/>
  <c r="D807" i="10"/>
  <c r="E807" i="10"/>
  <c r="F807" i="10"/>
  <c r="G807" i="10"/>
  <c r="H807" i="10"/>
  <c r="B808" i="10"/>
  <c r="C808" i="10"/>
  <c r="D808" i="10"/>
  <c r="E808" i="10"/>
  <c r="F808" i="10"/>
  <c r="G808" i="10"/>
  <c r="H808" i="10"/>
  <c r="B809" i="10"/>
  <c r="C809" i="10"/>
  <c r="D809" i="10"/>
  <c r="E809" i="10"/>
  <c r="F809" i="10"/>
  <c r="G809" i="10"/>
  <c r="H809" i="10"/>
  <c r="B810" i="10"/>
  <c r="C810" i="10"/>
  <c r="D810" i="10"/>
  <c r="E810" i="10"/>
  <c r="F810" i="10"/>
  <c r="G810" i="10"/>
  <c r="H810" i="10"/>
  <c r="B811" i="10"/>
  <c r="C811" i="10"/>
  <c r="D811" i="10"/>
  <c r="E811" i="10"/>
  <c r="F811" i="10"/>
  <c r="G811" i="10"/>
  <c r="H811" i="10"/>
  <c r="B812" i="10"/>
  <c r="C812" i="10"/>
  <c r="D812" i="10"/>
  <c r="E812" i="10"/>
  <c r="F812" i="10"/>
  <c r="G812" i="10"/>
  <c r="H812" i="10"/>
  <c r="B813" i="10"/>
  <c r="C813" i="10"/>
  <c r="D813" i="10"/>
  <c r="E813" i="10"/>
  <c r="F813" i="10"/>
  <c r="G813" i="10"/>
  <c r="H813" i="10"/>
  <c r="B814" i="10"/>
  <c r="C814" i="10"/>
  <c r="D814" i="10"/>
  <c r="E814" i="10"/>
  <c r="F814" i="10"/>
  <c r="G814" i="10"/>
  <c r="H814" i="10"/>
  <c r="B815" i="10"/>
  <c r="C815" i="10"/>
  <c r="D815" i="10"/>
  <c r="E815" i="10"/>
  <c r="F815" i="10"/>
  <c r="G815" i="10"/>
  <c r="H815" i="10"/>
  <c r="B816" i="10"/>
  <c r="C816" i="10"/>
  <c r="D816" i="10"/>
  <c r="E816" i="10"/>
  <c r="F816" i="10"/>
  <c r="G816" i="10"/>
  <c r="H816" i="10"/>
  <c r="B817" i="10"/>
  <c r="C817" i="10"/>
  <c r="D817" i="10"/>
  <c r="E817" i="10"/>
  <c r="F817" i="10"/>
  <c r="G817" i="10"/>
  <c r="H817" i="10"/>
  <c r="B818" i="10"/>
  <c r="C818" i="10"/>
  <c r="D818" i="10"/>
  <c r="E818" i="10"/>
  <c r="F818" i="10"/>
  <c r="G818" i="10"/>
  <c r="H818" i="10"/>
  <c r="B819" i="10"/>
  <c r="C819" i="10"/>
  <c r="D819" i="10"/>
  <c r="E819" i="10"/>
  <c r="F819" i="10"/>
  <c r="G819" i="10"/>
  <c r="H819" i="10"/>
  <c r="B820" i="10"/>
  <c r="C820" i="10"/>
  <c r="D820" i="10"/>
  <c r="E820" i="10"/>
  <c r="F820" i="10"/>
  <c r="G820" i="10"/>
  <c r="H820" i="10"/>
  <c r="B821" i="10"/>
  <c r="C821" i="10"/>
  <c r="D821" i="10"/>
  <c r="E821" i="10"/>
  <c r="F821" i="10"/>
  <c r="G821" i="10"/>
  <c r="H821" i="10"/>
  <c r="B822" i="10"/>
  <c r="C822" i="10"/>
  <c r="D822" i="10"/>
  <c r="E822" i="10"/>
  <c r="F822" i="10"/>
  <c r="G822" i="10"/>
  <c r="H822" i="10"/>
  <c r="B823" i="10"/>
  <c r="C823" i="10"/>
  <c r="D823" i="10"/>
  <c r="E823" i="10"/>
  <c r="F823" i="10"/>
  <c r="G823" i="10"/>
  <c r="H823" i="10"/>
  <c r="B824" i="10"/>
  <c r="C824" i="10"/>
  <c r="D824" i="10"/>
  <c r="E824" i="10"/>
  <c r="F824" i="10"/>
  <c r="G824" i="10"/>
  <c r="H824" i="10"/>
  <c r="B825" i="10"/>
  <c r="C825" i="10"/>
  <c r="D825" i="10"/>
  <c r="E825" i="10"/>
  <c r="F825" i="10"/>
  <c r="G825" i="10"/>
  <c r="H825" i="10"/>
  <c r="B826" i="10"/>
  <c r="C826" i="10"/>
  <c r="D826" i="10"/>
  <c r="E826" i="10"/>
  <c r="F826" i="10"/>
  <c r="G826" i="10"/>
  <c r="H826" i="10"/>
  <c r="B827" i="10"/>
  <c r="C827" i="10"/>
  <c r="D827" i="10"/>
  <c r="E827" i="10"/>
  <c r="F827" i="10"/>
  <c r="G827" i="10"/>
  <c r="H827" i="10"/>
  <c r="B828" i="10"/>
  <c r="C828" i="10"/>
  <c r="D828" i="10"/>
  <c r="E828" i="10"/>
  <c r="F828" i="10"/>
  <c r="G828" i="10"/>
  <c r="H828" i="10"/>
  <c r="B829" i="10"/>
  <c r="C829" i="10"/>
  <c r="D829" i="10"/>
  <c r="E829" i="10"/>
  <c r="F829" i="10"/>
  <c r="G829" i="10"/>
  <c r="H829" i="10"/>
  <c r="B830" i="10"/>
  <c r="C830" i="10"/>
  <c r="D830" i="10"/>
  <c r="E830" i="10"/>
  <c r="F830" i="10"/>
  <c r="G830" i="10"/>
  <c r="H830" i="10"/>
  <c r="B831" i="10"/>
  <c r="C831" i="10"/>
  <c r="D831" i="10"/>
  <c r="E831" i="10"/>
  <c r="F831" i="10"/>
  <c r="G831" i="10"/>
  <c r="H831" i="10"/>
  <c r="B832" i="10"/>
  <c r="C832" i="10"/>
  <c r="D832" i="10"/>
  <c r="E832" i="10"/>
  <c r="F832" i="10"/>
  <c r="G832" i="10"/>
  <c r="H832" i="10"/>
  <c r="B833" i="10"/>
  <c r="C833" i="10"/>
  <c r="D833" i="10"/>
  <c r="E833" i="10"/>
  <c r="F833" i="10"/>
  <c r="G833" i="10"/>
  <c r="H833" i="10"/>
  <c r="B834" i="10"/>
  <c r="C834" i="10"/>
  <c r="D834" i="10"/>
  <c r="E834" i="10"/>
  <c r="F834" i="10"/>
  <c r="G834" i="10"/>
  <c r="H834" i="10"/>
  <c r="B835" i="10"/>
  <c r="C835" i="10"/>
  <c r="D835" i="10"/>
  <c r="E835" i="10"/>
  <c r="F835" i="10"/>
  <c r="G835" i="10"/>
  <c r="H835" i="10"/>
  <c r="B836" i="10"/>
  <c r="C836" i="10"/>
  <c r="D836" i="10"/>
  <c r="E836" i="10"/>
  <c r="F836" i="10"/>
  <c r="G836" i="10"/>
  <c r="H836" i="10"/>
  <c r="B837" i="10"/>
  <c r="C837" i="10"/>
  <c r="D837" i="10"/>
  <c r="E837" i="10"/>
  <c r="F837" i="10"/>
  <c r="G837" i="10"/>
  <c r="H837" i="10"/>
  <c r="B838" i="10"/>
  <c r="C838" i="10"/>
  <c r="D838" i="10"/>
  <c r="E838" i="10"/>
  <c r="F838" i="10"/>
  <c r="G838" i="10"/>
  <c r="H838" i="10"/>
  <c r="B839" i="10"/>
  <c r="C839" i="10"/>
  <c r="D839" i="10"/>
  <c r="E839" i="10"/>
  <c r="F839" i="10"/>
  <c r="G839" i="10"/>
  <c r="H839" i="10"/>
  <c r="B840" i="10"/>
  <c r="C840" i="10"/>
  <c r="D840" i="10"/>
  <c r="E840" i="10"/>
  <c r="F840" i="10"/>
  <c r="G840" i="10"/>
  <c r="H840" i="10"/>
  <c r="B841" i="10"/>
  <c r="C841" i="10"/>
  <c r="D841" i="10"/>
  <c r="E841" i="10"/>
  <c r="F841" i="10"/>
  <c r="G841" i="10"/>
  <c r="H841" i="10"/>
  <c r="B842" i="10"/>
  <c r="C842" i="10"/>
  <c r="D842" i="10"/>
  <c r="E842" i="10"/>
  <c r="F842" i="10"/>
  <c r="G842" i="10"/>
  <c r="H842" i="10"/>
  <c r="B843" i="10"/>
  <c r="C843" i="10"/>
  <c r="D843" i="10"/>
  <c r="E843" i="10"/>
  <c r="F843" i="10"/>
  <c r="G843" i="10"/>
  <c r="H843" i="10"/>
  <c r="B844" i="10"/>
  <c r="C844" i="10"/>
  <c r="D844" i="10"/>
  <c r="E844" i="10"/>
  <c r="F844" i="10"/>
  <c r="G844" i="10"/>
  <c r="H844" i="10"/>
  <c r="B845" i="10"/>
  <c r="C845" i="10"/>
  <c r="D845" i="10"/>
  <c r="E845" i="10"/>
  <c r="F845" i="10"/>
  <c r="G845" i="10"/>
  <c r="H845" i="10"/>
  <c r="B846" i="10"/>
  <c r="C846" i="10"/>
  <c r="D846" i="10"/>
  <c r="E846" i="10"/>
  <c r="F846" i="10"/>
  <c r="G846" i="10"/>
  <c r="H846" i="10"/>
  <c r="B847" i="10"/>
  <c r="C847" i="10"/>
  <c r="D847" i="10"/>
  <c r="E847" i="10"/>
  <c r="F847" i="10"/>
  <c r="G847" i="10"/>
  <c r="H847" i="10"/>
  <c r="B848" i="10"/>
  <c r="C848" i="10"/>
  <c r="D848" i="10"/>
  <c r="E848" i="10"/>
  <c r="F848" i="10"/>
  <c r="G848" i="10"/>
  <c r="H848" i="10"/>
  <c r="B849" i="10"/>
  <c r="C849" i="10"/>
  <c r="D849" i="10"/>
  <c r="E849" i="10"/>
  <c r="F849" i="10"/>
  <c r="G849" i="10"/>
  <c r="H849" i="10"/>
  <c r="B850" i="10"/>
  <c r="C850" i="10"/>
  <c r="D850" i="10"/>
  <c r="E850" i="10"/>
  <c r="F850" i="10"/>
  <c r="G850" i="10"/>
  <c r="H850" i="10"/>
  <c r="B851" i="10"/>
  <c r="C851" i="10"/>
  <c r="D851" i="10"/>
  <c r="E851" i="10"/>
  <c r="F851" i="10"/>
  <c r="G851" i="10"/>
  <c r="H851" i="10"/>
  <c r="B852" i="10"/>
  <c r="C852" i="10"/>
  <c r="D852" i="10"/>
  <c r="E852" i="10"/>
  <c r="F852" i="10"/>
  <c r="G852" i="10"/>
  <c r="H852" i="10"/>
  <c r="B853" i="10"/>
  <c r="C853" i="10"/>
  <c r="D853" i="10"/>
  <c r="E853" i="10"/>
  <c r="F853" i="10"/>
  <c r="G853" i="10"/>
  <c r="H853" i="10"/>
  <c r="B854" i="10"/>
  <c r="C854" i="10"/>
  <c r="D854" i="10"/>
  <c r="E854" i="10"/>
  <c r="F854" i="10"/>
  <c r="G854" i="10"/>
  <c r="H854" i="10"/>
  <c r="B855" i="10"/>
  <c r="C855" i="10"/>
  <c r="D855" i="10"/>
  <c r="E855" i="10"/>
  <c r="F855" i="10"/>
  <c r="G855" i="10"/>
  <c r="H855" i="10"/>
  <c r="B856" i="10"/>
  <c r="C856" i="10"/>
  <c r="D856" i="10"/>
  <c r="E856" i="10"/>
  <c r="F856" i="10"/>
  <c r="G856" i="10"/>
  <c r="H856" i="10"/>
  <c r="B857" i="10"/>
  <c r="C857" i="10"/>
  <c r="D857" i="10"/>
  <c r="E857" i="10"/>
  <c r="F857" i="10"/>
  <c r="G857" i="10"/>
  <c r="H857" i="10"/>
  <c r="B858" i="10"/>
  <c r="C858" i="10"/>
  <c r="D858" i="10"/>
  <c r="E858" i="10"/>
  <c r="F858" i="10"/>
  <c r="G858" i="10"/>
  <c r="H858" i="10"/>
  <c r="B859" i="10"/>
  <c r="C859" i="10"/>
  <c r="D859" i="10"/>
  <c r="E859" i="10"/>
  <c r="F859" i="10"/>
  <c r="G859" i="10"/>
  <c r="H859" i="10"/>
  <c r="B860" i="10"/>
  <c r="C860" i="10"/>
  <c r="D860" i="10"/>
  <c r="E860" i="10"/>
  <c r="F860" i="10"/>
  <c r="G860" i="10"/>
  <c r="H860" i="10"/>
  <c r="B861" i="10"/>
  <c r="C861" i="10"/>
  <c r="D861" i="10"/>
  <c r="E861" i="10"/>
  <c r="F861" i="10"/>
  <c r="G861" i="10"/>
  <c r="H861" i="10"/>
  <c r="B862" i="10"/>
  <c r="C862" i="10"/>
  <c r="D862" i="10"/>
  <c r="E862" i="10"/>
  <c r="F862" i="10"/>
  <c r="G862" i="10"/>
  <c r="H862" i="10"/>
  <c r="B863" i="10"/>
  <c r="C863" i="10"/>
  <c r="D863" i="10"/>
  <c r="E863" i="10"/>
  <c r="F863" i="10"/>
  <c r="G863" i="10"/>
  <c r="H863" i="10"/>
  <c r="B864" i="10"/>
  <c r="C864" i="10"/>
  <c r="D864" i="10"/>
  <c r="E864" i="10"/>
  <c r="F864" i="10"/>
  <c r="G864" i="10"/>
  <c r="H864" i="10"/>
  <c r="B865" i="10"/>
  <c r="C865" i="10"/>
  <c r="D865" i="10"/>
  <c r="E865" i="10"/>
  <c r="F865" i="10"/>
  <c r="G865" i="10"/>
  <c r="H865" i="10"/>
  <c r="B866" i="10"/>
  <c r="C866" i="10"/>
  <c r="D866" i="10"/>
  <c r="E866" i="10"/>
  <c r="F866" i="10"/>
  <c r="G866" i="10"/>
  <c r="H866" i="10"/>
  <c r="B867" i="10"/>
  <c r="C867" i="10"/>
  <c r="D867" i="10"/>
  <c r="E867" i="10"/>
  <c r="F867" i="10"/>
  <c r="G867" i="10"/>
  <c r="H867" i="10"/>
  <c r="B868" i="10"/>
  <c r="C868" i="10"/>
  <c r="D868" i="10"/>
  <c r="E868" i="10"/>
  <c r="F868" i="10"/>
  <c r="G868" i="10"/>
  <c r="H868" i="10"/>
  <c r="B869" i="10"/>
  <c r="C869" i="10"/>
  <c r="D869" i="10"/>
  <c r="E869" i="10"/>
  <c r="F869" i="10"/>
  <c r="G869" i="10"/>
  <c r="H869" i="10"/>
  <c r="B870" i="10"/>
  <c r="C870" i="10"/>
  <c r="D870" i="10"/>
  <c r="E870" i="10"/>
  <c r="F870" i="10"/>
  <c r="G870" i="10"/>
  <c r="H870" i="10"/>
  <c r="B871" i="10"/>
  <c r="C871" i="10"/>
  <c r="D871" i="10"/>
  <c r="E871" i="10"/>
  <c r="F871" i="10"/>
  <c r="G871" i="10"/>
  <c r="H871" i="10"/>
  <c r="B872" i="10"/>
  <c r="C872" i="10"/>
  <c r="D872" i="10"/>
  <c r="E872" i="10"/>
  <c r="F872" i="10"/>
  <c r="G872" i="10"/>
  <c r="H872" i="10"/>
  <c r="B873" i="10"/>
  <c r="C873" i="10"/>
  <c r="D873" i="10"/>
  <c r="E873" i="10"/>
  <c r="F873" i="10"/>
  <c r="G873" i="10"/>
  <c r="H873" i="10"/>
  <c r="B874" i="10"/>
  <c r="C874" i="10"/>
  <c r="D874" i="10"/>
  <c r="E874" i="10"/>
  <c r="F874" i="10"/>
  <c r="G874" i="10"/>
  <c r="H874" i="10"/>
  <c r="B875" i="10"/>
  <c r="C875" i="10"/>
  <c r="D875" i="10"/>
  <c r="E875" i="10"/>
  <c r="F875" i="10"/>
  <c r="G875" i="10"/>
  <c r="H875" i="10"/>
  <c r="B876" i="10"/>
  <c r="C876" i="10"/>
  <c r="D876" i="10"/>
  <c r="E876" i="10"/>
  <c r="F876" i="10"/>
  <c r="G876" i="10"/>
  <c r="H876" i="10"/>
  <c r="B877" i="10"/>
  <c r="C877" i="10"/>
  <c r="D877" i="10"/>
  <c r="E877" i="10"/>
  <c r="F877" i="10"/>
  <c r="G877" i="10"/>
  <c r="H877" i="10"/>
  <c r="B878" i="10"/>
  <c r="C878" i="10"/>
  <c r="D878" i="10"/>
  <c r="E878" i="10"/>
  <c r="F878" i="10"/>
  <c r="G878" i="10"/>
  <c r="H878" i="10"/>
  <c r="B879" i="10"/>
  <c r="C879" i="10"/>
  <c r="D879" i="10"/>
  <c r="E879" i="10"/>
  <c r="F879" i="10"/>
  <c r="G879" i="10"/>
  <c r="H879" i="10"/>
  <c r="B880" i="10"/>
  <c r="C880" i="10"/>
  <c r="D880" i="10"/>
  <c r="E880" i="10"/>
  <c r="F880" i="10"/>
  <c r="G880" i="10"/>
  <c r="H880" i="10"/>
  <c r="B881" i="10"/>
  <c r="C881" i="10"/>
  <c r="D881" i="10"/>
  <c r="E881" i="10"/>
  <c r="F881" i="10"/>
  <c r="G881" i="10"/>
  <c r="H881" i="10"/>
  <c r="B882" i="10"/>
  <c r="C882" i="10"/>
  <c r="D882" i="10"/>
  <c r="E882" i="10"/>
  <c r="F882" i="10"/>
  <c r="G882" i="10"/>
  <c r="H882" i="10"/>
  <c r="B883" i="10"/>
  <c r="C883" i="10"/>
  <c r="D883" i="10"/>
  <c r="E883" i="10"/>
  <c r="F883" i="10"/>
  <c r="G883" i="10"/>
  <c r="H883" i="10"/>
  <c r="B884" i="10"/>
  <c r="C884" i="10"/>
  <c r="D884" i="10"/>
  <c r="E884" i="10"/>
  <c r="F884" i="10"/>
  <c r="G884" i="10"/>
  <c r="H884" i="10"/>
  <c r="B885" i="10"/>
  <c r="C885" i="10"/>
  <c r="D885" i="10"/>
  <c r="E885" i="10"/>
  <c r="F885" i="10"/>
  <c r="G885" i="10"/>
  <c r="H885" i="10"/>
  <c r="B886" i="10"/>
  <c r="C886" i="10"/>
  <c r="D886" i="10"/>
  <c r="E886" i="10"/>
  <c r="F886" i="10"/>
  <c r="G886" i="10"/>
  <c r="H886" i="10"/>
  <c r="B887" i="10"/>
  <c r="C887" i="10"/>
  <c r="D887" i="10"/>
  <c r="E887" i="10"/>
  <c r="F887" i="10"/>
  <c r="G887" i="10"/>
  <c r="H887" i="10"/>
  <c r="B888" i="10"/>
  <c r="C888" i="10"/>
  <c r="D888" i="10"/>
  <c r="E888" i="10"/>
  <c r="F888" i="10"/>
  <c r="G888" i="10"/>
  <c r="H888" i="10"/>
  <c r="B889" i="10"/>
  <c r="C889" i="10"/>
  <c r="D889" i="10"/>
  <c r="E889" i="10"/>
  <c r="F889" i="10"/>
  <c r="G889" i="10"/>
  <c r="H889" i="10"/>
  <c r="B890" i="10"/>
  <c r="C890" i="10"/>
  <c r="D890" i="10"/>
  <c r="E890" i="10"/>
  <c r="F890" i="10"/>
  <c r="G890" i="10"/>
  <c r="H890" i="10"/>
  <c r="B891" i="10"/>
  <c r="C891" i="10"/>
  <c r="D891" i="10"/>
  <c r="E891" i="10"/>
  <c r="F891" i="10"/>
  <c r="G891" i="10"/>
  <c r="H891" i="10"/>
  <c r="B892" i="10"/>
  <c r="C892" i="10"/>
  <c r="D892" i="10"/>
  <c r="E892" i="10"/>
  <c r="F892" i="10"/>
  <c r="G892" i="10"/>
  <c r="H892" i="10"/>
  <c r="B893" i="10"/>
  <c r="C893" i="10"/>
  <c r="D893" i="10"/>
  <c r="E893" i="10"/>
  <c r="F893" i="10"/>
  <c r="G893" i="10"/>
  <c r="H893" i="10"/>
  <c r="B894" i="10"/>
  <c r="C894" i="10"/>
  <c r="D894" i="10"/>
  <c r="E894" i="10"/>
  <c r="F894" i="10"/>
  <c r="G894" i="10"/>
  <c r="H894" i="10"/>
  <c r="B895" i="10"/>
  <c r="C895" i="10"/>
  <c r="D895" i="10"/>
  <c r="E895" i="10"/>
  <c r="F895" i="10"/>
  <c r="G895" i="10"/>
  <c r="H895" i="10"/>
  <c r="B896" i="10"/>
  <c r="C896" i="10"/>
  <c r="D896" i="10"/>
  <c r="E896" i="10"/>
  <c r="F896" i="10"/>
  <c r="G896" i="10"/>
  <c r="H896" i="10"/>
  <c r="B897" i="10"/>
  <c r="C897" i="10"/>
  <c r="D897" i="10"/>
  <c r="E897" i="10"/>
  <c r="F897" i="10"/>
  <c r="G897" i="10"/>
  <c r="H897" i="10"/>
  <c r="B898" i="10"/>
  <c r="C898" i="10"/>
  <c r="D898" i="10"/>
  <c r="E898" i="10"/>
  <c r="F898" i="10"/>
  <c r="G898" i="10"/>
  <c r="H898" i="10"/>
  <c r="B899" i="10"/>
  <c r="C899" i="10"/>
  <c r="D899" i="10"/>
  <c r="E899" i="10"/>
  <c r="F899" i="10"/>
  <c r="G899" i="10"/>
  <c r="H899" i="10"/>
  <c r="B900" i="10"/>
  <c r="C900" i="10"/>
  <c r="D900" i="10"/>
  <c r="E900" i="10"/>
  <c r="F900" i="10"/>
  <c r="G900" i="10"/>
  <c r="H900" i="10"/>
  <c r="B901" i="10"/>
  <c r="C901" i="10"/>
  <c r="D901" i="10"/>
  <c r="E901" i="10"/>
  <c r="F901" i="10"/>
  <c r="G901" i="10"/>
  <c r="H901" i="10"/>
  <c r="B902" i="10"/>
  <c r="C902" i="10"/>
  <c r="D902" i="10"/>
  <c r="E902" i="10"/>
  <c r="F902" i="10"/>
  <c r="G902" i="10"/>
  <c r="H902" i="10"/>
  <c r="B903" i="10"/>
  <c r="C903" i="10"/>
  <c r="D903" i="10"/>
  <c r="E903" i="10"/>
  <c r="F903" i="10"/>
  <c r="G903" i="10"/>
  <c r="H903" i="10"/>
  <c r="B904" i="10"/>
  <c r="C904" i="10"/>
  <c r="D904" i="10"/>
  <c r="E904" i="10"/>
  <c r="F904" i="10"/>
  <c r="G904" i="10"/>
  <c r="H904" i="10"/>
  <c r="B905" i="10"/>
  <c r="C905" i="10"/>
  <c r="D905" i="10"/>
  <c r="E905" i="10"/>
  <c r="F905" i="10"/>
  <c r="G905" i="10"/>
  <c r="H905" i="10"/>
  <c r="B906" i="10"/>
  <c r="C906" i="10"/>
  <c r="D906" i="10"/>
  <c r="E906" i="10"/>
  <c r="F906" i="10"/>
  <c r="G906" i="10"/>
  <c r="H906" i="10"/>
  <c r="B907" i="10"/>
  <c r="C907" i="10"/>
  <c r="D907" i="10"/>
  <c r="E907" i="10"/>
  <c r="F907" i="10"/>
  <c r="G907" i="10"/>
  <c r="H907" i="10"/>
  <c r="B908" i="10"/>
  <c r="C908" i="10"/>
  <c r="D908" i="10"/>
  <c r="E908" i="10"/>
  <c r="F908" i="10"/>
  <c r="G908" i="10"/>
  <c r="H908" i="10"/>
  <c r="B909" i="10"/>
  <c r="C909" i="10"/>
  <c r="D909" i="10"/>
  <c r="E909" i="10"/>
  <c r="F909" i="10"/>
  <c r="G909" i="10"/>
  <c r="H909" i="10"/>
  <c r="B910" i="10"/>
  <c r="C910" i="10"/>
  <c r="D910" i="10"/>
  <c r="E910" i="10"/>
  <c r="F910" i="10"/>
  <c r="G910" i="10"/>
  <c r="H910" i="10"/>
  <c r="B911" i="10"/>
  <c r="C911" i="10"/>
  <c r="D911" i="10"/>
  <c r="E911" i="10"/>
  <c r="F911" i="10"/>
  <c r="G911" i="10"/>
  <c r="H911" i="10"/>
  <c r="B912" i="10"/>
  <c r="C912" i="10"/>
  <c r="D912" i="10"/>
  <c r="E912" i="10"/>
  <c r="F912" i="10"/>
  <c r="G912" i="10"/>
  <c r="H912" i="10"/>
  <c r="B913" i="10"/>
  <c r="C913" i="10"/>
  <c r="D913" i="10"/>
  <c r="E913" i="10"/>
  <c r="F913" i="10"/>
  <c r="G913" i="10"/>
  <c r="H913" i="10"/>
  <c r="B914" i="10"/>
  <c r="C914" i="10"/>
  <c r="D914" i="10"/>
  <c r="E914" i="10"/>
  <c r="F914" i="10"/>
  <c r="G914" i="10"/>
  <c r="H914" i="10"/>
  <c r="B915" i="10"/>
  <c r="C915" i="10"/>
  <c r="D915" i="10"/>
  <c r="E915" i="10"/>
  <c r="F915" i="10"/>
  <c r="G915" i="10"/>
  <c r="H915" i="10"/>
  <c r="B916" i="10"/>
  <c r="C916" i="10"/>
  <c r="D916" i="10"/>
  <c r="E916" i="10"/>
  <c r="F916" i="10"/>
  <c r="G916" i="10"/>
  <c r="H916" i="10"/>
  <c r="B917" i="10"/>
  <c r="C917" i="10"/>
  <c r="D917" i="10"/>
  <c r="E917" i="10"/>
  <c r="F917" i="10"/>
  <c r="G917" i="10"/>
  <c r="H917" i="10"/>
  <c r="B918" i="10"/>
  <c r="C918" i="10"/>
  <c r="D918" i="10"/>
  <c r="E918" i="10"/>
  <c r="F918" i="10"/>
  <c r="G918" i="10"/>
  <c r="H918" i="10"/>
  <c r="B919" i="10"/>
  <c r="C919" i="10"/>
  <c r="D919" i="10"/>
  <c r="E919" i="10"/>
  <c r="F919" i="10"/>
  <c r="G919" i="10"/>
  <c r="H919" i="10"/>
  <c r="B920" i="10"/>
  <c r="C920" i="10"/>
  <c r="D920" i="10"/>
  <c r="E920" i="10"/>
  <c r="F920" i="10"/>
  <c r="G920" i="10"/>
  <c r="H920" i="10"/>
  <c r="B921" i="10"/>
  <c r="C921" i="10"/>
  <c r="D921" i="10"/>
  <c r="E921" i="10"/>
  <c r="F921" i="10"/>
  <c r="G921" i="10"/>
  <c r="H921" i="10"/>
  <c r="B922" i="10"/>
  <c r="C922" i="10"/>
  <c r="D922" i="10"/>
  <c r="E922" i="10"/>
  <c r="F922" i="10"/>
  <c r="G922" i="10"/>
  <c r="H922" i="10"/>
  <c r="B923" i="10"/>
  <c r="C923" i="10"/>
  <c r="D923" i="10"/>
  <c r="E923" i="10"/>
  <c r="F923" i="10"/>
  <c r="G923" i="10"/>
  <c r="H923" i="10"/>
  <c r="B924" i="10"/>
  <c r="C924" i="10"/>
  <c r="D924" i="10"/>
  <c r="E924" i="10"/>
  <c r="F924" i="10"/>
  <c r="G924" i="10"/>
  <c r="H924" i="10"/>
  <c r="B925" i="10"/>
  <c r="C925" i="10"/>
  <c r="D925" i="10"/>
  <c r="E925" i="10"/>
  <c r="F925" i="10"/>
  <c r="G925" i="10"/>
  <c r="H925" i="10"/>
  <c r="B926" i="10"/>
  <c r="C926" i="10"/>
  <c r="D926" i="10"/>
  <c r="E926" i="10"/>
  <c r="F926" i="10"/>
  <c r="G926" i="10"/>
  <c r="H926" i="10"/>
  <c r="B927" i="10"/>
  <c r="C927" i="10"/>
  <c r="D927" i="10"/>
  <c r="E927" i="10"/>
  <c r="F927" i="10"/>
  <c r="G927" i="10"/>
  <c r="H927" i="10"/>
  <c r="B928" i="10"/>
  <c r="C928" i="10"/>
  <c r="D928" i="10"/>
  <c r="E928" i="10"/>
  <c r="F928" i="10"/>
  <c r="G928" i="10"/>
  <c r="H928" i="10"/>
  <c r="B929" i="10"/>
  <c r="C929" i="10"/>
  <c r="D929" i="10"/>
  <c r="E929" i="10"/>
  <c r="F929" i="10"/>
  <c r="G929" i="10"/>
  <c r="H929" i="10"/>
  <c r="B930" i="10"/>
  <c r="C930" i="10"/>
  <c r="D930" i="10"/>
  <c r="E930" i="10"/>
  <c r="F930" i="10"/>
  <c r="G930" i="10"/>
  <c r="H930" i="10"/>
  <c r="B931" i="10"/>
  <c r="C931" i="10"/>
  <c r="D931" i="10"/>
  <c r="E931" i="10"/>
  <c r="F931" i="10"/>
  <c r="G931" i="10"/>
  <c r="H931" i="10"/>
  <c r="B932" i="10"/>
  <c r="C932" i="10"/>
  <c r="D932" i="10"/>
  <c r="E932" i="10"/>
  <c r="F932" i="10"/>
  <c r="G932" i="10"/>
  <c r="H932" i="10"/>
  <c r="B933" i="10"/>
  <c r="C933" i="10"/>
  <c r="D933" i="10"/>
  <c r="E933" i="10"/>
  <c r="F933" i="10"/>
  <c r="G933" i="10"/>
  <c r="H933" i="10"/>
  <c r="B934" i="10"/>
  <c r="C934" i="10"/>
  <c r="D934" i="10"/>
  <c r="E934" i="10"/>
  <c r="F934" i="10"/>
  <c r="G934" i="10"/>
  <c r="H934" i="10"/>
  <c r="B935" i="10"/>
  <c r="C935" i="10"/>
  <c r="D935" i="10"/>
  <c r="E935" i="10"/>
  <c r="F935" i="10"/>
  <c r="G935" i="10"/>
  <c r="H935" i="10"/>
  <c r="B936" i="10"/>
  <c r="C936" i="10"/>
  <c r="D936" i="10"/>
  <c r="E936" i="10"/>
  <c r="F936" i="10"/>
  <c r="G936" i="10"/>
  <c r="H936" i="10"/>
  <c r="B937" i="10"/>
  <c r="C937" i="10"/>
  <c r="D937" i="10"/>
  <c r="E937" i="10"/>
  <c r="F937" i="10"/>
  <c r="G937" i="10"/>
  <c r="H937" i="10"/>
  <c r="B938" i="10"/>
  <c r="C938" i="10"/>
  <c r="D938" i="10"/>
  <c r="E938" i="10"/>
  <c r="F938" i="10"/>
  <c r="G938" i="10"/>
  <c r="H938" i="10"/>
  <c r="B939" i="10"/>
  <c r="C939" i="10"/>
  <c r="D939" i="10"/>
  <c r="E939" i="10"/>
  <c r="F939" i="10"/>
  <c r="G939" i="10"/>
  <c r="H939" i="10"/>
  <c r="B940" i="10"/>
  <c r="C940" i="10"/>
  <c r="D940" i="10"/>
  <c r="E940" i="10"/>
  <c r="F940" i="10"/>
  <c r="G940" i="10"/>
  <c r="H940" i="10"/>
  <c r="B941" i="10"/>
  <c r="C941" i="10"/>
  <c r="D941" i="10"/>
  <c r="E941" i="10"/>
  <c r="F941" i="10"/>
  <c r="G941" i="10"/>
  <c r="H941" i="10"/>
  <c r="B942" i="10"/>
  <c r="C942" i="10"/>
  <c r="D942" i="10"/>
  <c r="E942" i="10"/>
  <c r="F942" i="10"/>
  <c r="G942" i="10"/>
  <c r="H942" i="10"/>
  <c r="B943" i="10"/>
  <c r="C943" i="10"/>
  <c r="D943" i="10"/>
  <c r="E943" i="10"/>
  <c r="F943" i="10"/>
  <c r="G943" i="10"/>
  <c r="H943" i="10"/>
  <c r="B944" i="10"/>
  <c r="C944" i="10"/>
  <c r="D944" i="10"/>
  <c r="E944" i="10"/>
  <c r="F944" i="10"/>
  <c r="G944" i="10"/>
  <c r="H944" i="10"/>
  <c r="B945" i="10"/>
  <c r="C945" i="10"/>
  <c r="D945" i="10"/>
  <c r="E945" i="10"/>
  <c r="F945" i="10"/>
  <c r="G945" i="10"/>
  <c r="H945" i="10"/>
  <c r="B946" i="10"/>
  <c r="C946" i="10"/>
  <c r="D946" i="10"/>
  <c r="E946" i="10"/>
  <c r="F946" i="10"/>
  <c r="G946" i="10"/>
  <c r="H946" i="10"/>
  <c r="B947" i="10"/>
  <c r="C947" i="10"/>
  <c r="D947" i="10"/>
  <c r="E947" i="10"/>
  <c r="F947" i="10"/>
  <c r="G947" i="10"/>
  <c r="H947" i="10"/>
  <c r="B948" i="10"/>
  <c r="C948" i="10"/>
  <c r="D948" i="10"/>
  <c r="E948" i="10"/>
  <c r="F948" i="10"/>
  <c r="G948" i="10"/>
  <c r="H948" i="10"/>
  <c r="B949" i="10"/>
  <c r="C949" i="10"/>
  <c r="D949" i="10"/>
  <c r="E949" i="10"/>
  <c r="F949" i="10"/>
  <c r="G949" i="10"/>
  <c r="H949" i="10"/>
  <c r="B950" i="10"/>
  <c r="C950" i="10"/>
  <c r="D950" i="10"/>
  <c r="E950" i="10"/>
  <c r="F950" i="10"/>
  <c r="G950" i="10"/>
  <c r="H950" i="10"/>
  <c r="B951" i="10"/>
  <c r="C951" i="10"/>
  <c r="D951" i="10"/>
  <c r="E951" i="10"/>
  <c r="F951" i="10"/>
  <c r="G951" i="10"/>
  <c r="H951" i="10"/>
  <c r="B952" i="10"/>
  <c r="C952" i="10"/>
  <c r="D952" i="10"/>
  <c r="E952" i="10"/>
  <c r="F952" i="10"/>
  <c r="G952" i="10"/>
  <c r="H952" i="10"/>
  <c r="B953" i="10"/>
  <c r="C953" i="10"/>
  <c r="D953" i="10"/>
  <c r="E953" i="10"/>
  <c r="F953" i="10"/>
  <c r="G953" i="10"/>
  <c r="H953" i="10"/>
  <c r="B954" i="10"/>
  <c r="C954" i="10"/>
  <c r="D954" i="10"/>
  <c r="E954" i="10"/>
  <c r="F954" i="10"/>
  <c r="G954" i="10"/>
  <c r="H954" i="10"/>
  <c r="B955" i="10"/>
  <c r="C955" i="10"/>
  <c r="D955" i="10"/>
  <c r="E955" i="10"/>
  <c r="F955" i="10"/>
  <c r="G955" i="10"/>
  <c r="H955" i="10"/>
  <c r="B956" i="10"/>
  <c r="C956" i="10"/>
  <c r="D956" i="10"/>
  <c r="E956" i="10"/>
  <c r="F956" i="10"/>
  <c r="G956" i="10"/>
  <c r="H956" i="10"/>
  <c r="B957" i="10"/>
  <c r="C957" i="10"/>
  <c r="D957" i="10"/>
  <c r="E957" i="10"/>
  <c r="F957" i="10"/>
  <c r="G957" i="10"/>
  <c r="H957" i="10"/>
  <c r="B958" i="10"/>
  <c r="C958" i="10"/>
  <c r="D958" i="10"/>
  <c r="E958" i="10"/>
  <c r="F958" i="10"/>
  <c r="G958" i="10"/>
  <c r="H958" i="10"/>
  <c r="B959" i="10"/>
  <c r="C959" i="10"/>
  <c r="D959" i="10"/>
  <c r="E959" i="10"/>
  <c r="F959" i="10"/>
  <c r="G959" i="10"/>
  <c r="H959" i="10"/>
  <c r="B960" i="10"/>
  <c r="C960" i="10"/>
  <c r="D960" i="10"/>
  <c r="E960" i="10"/>
  <c r="F960" i="10"/>
  <c r="G960" i="10"/>
  <c r="H960" i="10"/>
  <c r="B961" i="10"/>
  <c r="C961" i="10"/>
  <c r="D961" i="10"/>
  <c r="E961" i="10"/>
  <c r="F961" i="10"/>
  <c r="G961" i="10"/>
  <c r="H961" i="10"/>
  <c r="B962" i="10"/>
  <c r="C962" i="10"/>
  <c r="D962" i="10"/>
  <c r="E962" i="10"/>
  <c r="F962" i="10"/>
  <c r="G962" i="10"/>
  <c r="H962" i="10"/>
  <c r="B963" i="10"/>
  <c r="C963" i="10"/>
  <c r="D963" i="10"/>
  <c r="E963" i="10"/>
  <c r="F963" i="10"/>
  <c r="G963" i="10"/>
  <c r="H963" i="10"/>
  <c r="B964" i="10"/>
  <c r="C964" i="10"/>
  <c r="D964" i="10"/>
  <c r="E964" i="10"/>
  <c r="F964" i="10"/>
  <c r="G964" i="10"/>
  <c r="H964" i="10"/>
  <c r="B965" i="10"/>
  <c r="C965" i="10"/>
  <c r="D965" i="10"/>
  <c r="E965" i="10"/>
  <c r="F965" i="10"/>
  <c r="G965" i="10"/>
  <c r="H965" i="10"/>
  <c r="B966" i="10"/>
  <c r="C966" i="10"/>
  <c r="D966" i="10"/>
  <c r="E966" i="10"/>
  <c r="F966" i="10"/>
  <c r="G966" i="10"/>
  <c r="H966" i="10"/>
  <c r="B967" i="10"/>
  <c r="C967" i="10"/>
  <c r="D967" i="10"/>
  <c r="E967" i="10"/>
  <c r="F967" i="10"/>
  <c r="G967" i="10"/>
  <c r="H967" i="10"/>
  <c r="B968" i="10"/>
  <c r="C968" i="10"/>
  <c r="D968" i="10"/>
  <c r="E968" i="10"/>
  <c r="F968" i="10"/>
  <c r="G968" i="10"/>
  <c r="H968" i="10"/>
  <c r="B969" i="10"/>
  <c r="C969" i="10"/>
  <c r="D969" i="10"/>
  <c r="E969" i="10"/>
  <c r="F969" i="10"/>
  <c r="G969" i="10"/>
  <c r="H969" i="10"/>
  <c r="B970" i="10"/>
  <c r="C970" i="10"/>
  <c r="D970" i="10"/>
  <c r="E970" i="10"/>
  <c r="F970" i="10"/>
  <c r="G970" i="10"/>
  <c r="H970" i="10"/>
  <c r="B971" i="10"/>
  <c r="C971" i="10"/>
  <c r="D971" i="10"/>
  <c r="E971" i="10"/>
  <c r="F971" i="10"/>
  <c r="G971" i="10"/>
  <c r="H971" i="10"/>
  <c r="B972" i="10"/>
  <c r="C972" i="10"/>
  <c r="D972" i="10"/>
  <c r="E972" i="10"/>
  <c r="F972" i="10"/>
  <c r="G972" i="10"/>
  <c r="H972" i="10"/>
  <c r="B973" i="10"/>
  <c r="C973" i="10"/>
  <c r="D973" i="10"/>
  <c r="E973" i="10"/>
  <c r="F973" i="10"/>
  <c r="G973" i="10"/>
  <c r="H973" i="10"/>
  <c r="B974" i="10"/>
  <c r="C974" i="10"/>
  <c r="D974" i="10"/>
  <c r="E974" i="10"/>
  <c r="F974" i="10"/>
  <c r="G974" i="10"/>
  <c r="H974" i="10"/>
  <c r="B975" i="10"/>
  <c r="C975" i="10"/>
  <c r="D975" i="10"/>
  <c r="E975" i="10"/>
  <c r="F975" i="10"/>
  <c r="G975" i="10"/>
  <c r="H975" i="10"/>
  <c r="B976" i="10"/>
  <c r="C976" i="10"/>
  <c r="D976" i="10"/>
  <c r="E976" i="10"/>
  <c r="F976" i="10"/>
  <c r="G976" i="10"/>
  <c r="H976" i="10"/>
  <c r="B977" i="10"/>
  <c r="C977" i="10"/>
  <c r="D977" i="10"/>
  <c r="E977" i="10"/>
  <c r="F977" i="10"/>
  <c r="G977" i="10"/>
  <c r="H977" i="10"/>
  <c r="B978" i="10"/>
  <c r="C978" i="10"/>
  <c r="D978" i="10"/>
  <c r="E978" i="10"/>
  <c r="F978" i="10"/>
  <c r="G978" i="10"/>
  <c r="H978" i="10"/>
  <c r="B979" i="10"/>
  <c r="C979" i="10"/>
  <c r="D979" i="10"/>
  <c r="E979" i="10"/>
  <c r="F979" i="10"/>
  <c r="G979" i="10"/>
  <c r="H979" i="10"/>
  <c r="B980" i="10"/>
  <c r="C980" i="10"/>
  <c r="D980" i="10"/>
  <c r="E980" i="10"/>
  <c r="F980" i="10"/>
  <c r="G980" i="10"/>
  <c r="H980" i="10"/>
  <c r="B981" i="10"/>
  <c r="C981" i="10"/>
  <c r="D981" i="10"/>
  <c r="E981" i="10"/>
  <c r="F981" i="10"/>
  <c r="G981" i="10"/>
  <c r="H981" i="10"/>
  <c r="B982" i="10"/>
  <c r="C982" i="10"/>
  <c r="D982" i="10"/>
  <c r="E982" i="10"/>
  <c r="F982" i="10"/>
  <c r="G982" i="10"/>
  <c r="H982" i="10"/>
  <c r="B983" i="10"/>
  <c r="C983" i="10"/>
  <c r="D983" i="10"/>
  <c r="E983" i="10"/>
  <c r="F983" i="10"/>
  <c r="G983" i="10"/>
  <c r="H983" i="10"/>
  <c r="B984" i="10"/>
  <c r="C984" i="10"/>
  <c r="D984" i="10"/>
  <c r="E984" i="10"/>
  <c r="F984" i="10"/>
  <c r="G984" i="10"/>
  <c r="H984" i="10"/>
  <c r="B985" i="10"/>
  <c r="C985" i="10"/>
  <c r="D985" i="10"/>
  <c r="E985" i="10"/>
  <c r="F985" i="10"/>
  <c r="G985" i="10"/>
  <c r="H985" i="10"/>
  <c r="B986" i="10"/>
  <c r="C986" i="10"/>
  <c r="D986" i="10"/>
  <c r="E986" i="10"/>
  <c r="F986" i="10"/>
  <c r="G986" i="10"/>
  <c r="H986" i="10"/>
  <c r="B987" i="10"/>
  <c r="C987" i="10"/>
  <c r="D987" i="10"/>
  <c r="E987" i="10"/>
  <c r="F987" i="10"/>
  <c r="G987" i="10"/>
  <c r="H987" i="10"/>
  <c r="B988" i="10"/>
  <c r="C988" i="10"/>
  <c r="D988" i="10"/>
  <c r="E988" i="10"/>
  <c r="F988" i="10"/>
  <c r="G988" i="10"/>
  <c r="H988" i="10"/>
  <c r="B989" i="10"/>
  <c r="C989" i="10"/>
  <c r="D989" i="10"/>
  <c r="E989" i="10"/>
  <c r="F989" i="10"/>
  <c r="G989" i="10"/>
  <c r="H989" i="10"/>
  <c r="B990" i="10"/>
  <c r="C990" i="10"/>
  <c r="D990" i="10"/>
  <c r="E990" i="10"/>
  <c r="F990" i="10"/>
  <c r="G990" i="10"/>
  <c r="H990" i="10"/>
  <c r="B991" i="10"/>
  <c r="C991" i="10"/>
  <c r="D991" i="10"/>
  <c r="E991" i="10"/>
  <c r="F991" i="10"/>
  <c r="G991" i="10"/>
  <c r="H991" i="10"/>
  <c r="B992" i="10"/>
  <c r="C992" i="10"/>
  <c r="D992" i="10"/>
  <c r="E992" i="10"/>
  <c r="F992" i="10"/>
  <c r="G992" i="10"/>
  <c r="H992" i="10"/>
  <c r="B993" i="10"/>
  <c r="C993" i="10"/>
  <c r="D993" i="10"/>
  <c r="E993" i="10"/>
  <c r="F993" i="10"/>
  <c r="G993" i="10"/>
  <c r="H993" i="10"/>
  <c r="B994" i="10"/>
  <c r="C994" i="10"/>
  <c r="D994" i="10"/>
  <c r="E994" i="10"/>
  <c r="F994" i="10"/>
  <c r="G994" i="10"/>
  <c r="H994" i="10"/>
  <c r="B995" i="10"/>
  <c r="C995" i="10"/>
  <c r="D995" i="10"/>
  <c r="E995" i="10"/>
  <c r="F995" i="10"/>
  <c r="G995" i="10"/>
  <c r="H995" i="10"/>
  <c r="B996" i="10"/>
  <c r="C996" i="10"/>
  <c r="D996" i="10"/>
  <c r="E996" i="10"/>
  <c r="F996" i="10"/>
  <c r="G996" i="10"/>
  <c r="H996" i="10"/>
  <c r="B997" i="10"/>
  <c r="C997" i="10"/>
  <c r="D997" i="10"/>
  <c r="E997" i="10"/>
  <c r="F997" i="10"/>
  <c r="G997" i="10"/>
  <c r="H997" i="10"/>
  <c r="B998" i="10"/>
  <c r="C998" i="10"/>
  <c r="D998" i="10"/>
  <c r="E998" i="10"/>
  <c r="F998" i="10"/>
  <c r="G998" i="10"/>
  <c r="H998" i="10"/>
  <c r="B999" i="10"/>
  <c r="C999" i="10"/>
  <c r="D999" i="10"/>
  <c r="E999" i="10"/>
  <c r="F999" i="10"/>
  <c r="G999" i="10"/>
  <c r="H999" i="10"/>
  <c r="B1000" i="10"/>
  <c r="C1000" i="10"/>
  <c r="D1000" i="10"/>
  <c r="E1000" i="10"/>
  <c r="F1000" i="10"/>
  <c r="G1000" i="10"/>
  <c r="H1000" i="10"/>
  <c r="B1001" i="10"/>
  <c r="C1001" i="10"/>
  <c r="D1001" i="10"/>
  <c r="E1001" i="10"/>
  <c r="F1001" i="10"/>
  <c r="G1001" i="10"/>
  <c r="H1001" i="10"/>
  <c r="B1002" i="10"/>
  <c r="C1002" i="10"/>
  <c r="D1002" i="10"/>
  <c r="E1002" i="10"/>
  <c r="F1002" i="10"/>
  <c r="G1002" i="10"/>
  <c r="H1002" i="10"/>
  <c r="B1003" i="10"/>
  <c r="C1003" i="10"/>
  <c r="D1003" i="10"/>
  <c r="E1003" i="10"/>
  <c r="F1003" i="10"/>
  <c r="G1003" i="10"/>
  <c r="H1003" i="10"/>
  <c r="B1004" i="10"/>
  <c r="C1004" i="10"/>
  <c r="D1004" i="10"/>
  <c r="E1004" i="10"/>
  <c r="F1004" i="10"/>
  <c r="G1004" i="10"/>
  <c r="H1004" i="10"/>
  <c r="B1005" i="10"/>
  <c r="C1005" i="10"/>
  <c r="D1005" i="10"/>
  <c r="E1005" i="10"/>
  <c r="F1005" i="10"/>
  <c r="G1005" i="10"/>
  <c r="H1005" i="10"/>
  <c r="B1006" i="10"/>
  <c r="C1006" i="10"/>
  <c r="D1006" i="10"/>
  <c r="E1006" i="10"/>
  <c r="F1006" i="10"/>
  <c r="G1006" i="10"/>
  <c r="H1006" i="10"/>
  <c r="B1007" i="10"/>
  <c r="C1007" i="10"/>
  <c r="D1007" i="10"/>
  <c r="E1007" i="10"/>
  <c r="F1007" i="10"/>
  <c r="G1007" i="10"/>
  <c r="H1007" i="10"/>
  <c r="B1008" i="10"/>
  <c r="C1008" i="10"/>
  <c r="D1008" i="10"/>
  <c r="E1008" i="10"/>
  <c r="F1008" i="10"/>
  <c r="G1008" i="10"/>
  <c r="H1008" i="10"/>
  <c r="B1009" i="10"/>
  <c r="C1009" i="10"/>
  <c r="D1009" i="10"/>
  <c r="E1009" i="10"/>
  <c r="F1009" i="10"/>
  <c r="G1009" i="10"/>
  <c r="H1009" i="10"/>
  <c r="B1010" i="10"/>
  <c r="C1010" i="10"/>
  <c r="D1010" i="10"/>
  <c r="E1010" i="10"/>
  <c r="F1010" i="10"/>
  <c r="G1010" i="10"/>
  <c r="H1010" i="10"/>
  <c r="B1011" i="10"/>
  <c r="C1011" i="10"/>
  <c r="D1011" i="10"/>
  <c r="E1011" i="10"/>
  <c r="F1011" i="10"/>
  <c r="G1011" i="10"/>
  <c r="H1011" i="10"/>
  <c r="B1012" i="10"/>
  <c r="C1012" i="10"/>
  <c r="D1012" i="10"/>
  <c r="E1012" i="10"/>
  <c r="F1012" i="10"/>
  <c r="G1012" i="10"/>
  <c r="H1012" i="10"/>
  <c r="B1013" i="10"/>
  <c r="C1013" i="10"/>
  <c r="D1013" i="10"/>
  <c r="E1013" i="10"/>
  <c r="F1013" i="10"/>
  <c r="G1013" i="10"/>
  <c r="H1013" i="10"/>
  <c r="B1014" i="10"/>
  <c r="C1014" i="10"/>
  <c r="D1014" i="10"/>
  <c r="E1014" i="10"/>
  <c r="F1014" i="10"/>
  <c r="G1014" i="10"/>
  <c r="H1014" i="10"/>
  <c r="B1015" i="10"/>
  <c r="C1015" i="10"/>
  <c r="D1015" i="10"/>
  <c r="E1015" i="10"/>
  <c r="F1015" i="10"/>
  <c r="G1015" i="10"/>
  <c r="H1015" i="10"/>
  <c r="B1016" i="10"/>
  <c r="C1016" i="10"/>
  <c r="D1016" i="10"/>
  <c r="E1016" i="10"/>
  <c r="F1016" i="10"/>
  <c r="G1016" i="10"/>
  <c r="H1016" i="10"/>
  <c r="B1017" i="10"/>
  <c r="C1017" i="10"/>
  <c r="D1017" i="10"/>
  <c r="E1017" i="10"/>
  <c r="F1017" i="10"/>
  <c r="G1017" i="10"/>
  <c r="H1017" i="10"/>
  <c r="B1018" i="10"/>
  <c r="C1018" i="10"/>
  <c r="D1018" i="10"/>
  <c r="E1018" i="10"/>
  <c r="F1018" i="10"/>
  <c r="G1018" i="10"/>
  <c r="H1018" i="10"/>
  <c r="B1019" i="10"/>
  <c r="C1019" i="10"/>
  <c r="D1019" i="10"/>
  <c r="E1019" i="10"/>
  <c r="F1019" i="10"/>
  <c r="G1019" i="10"/>
  <c r="H1019" i="10"/>
  <c r="B1020" i="10"/>
  <c r="C1020" i="10"/>
  <c r="D1020" i="10"/>
  <c r="E1020" i="10"/>
  <c r="F1020" i="10"/>
  <c r="G1020" i="10"/>
  <c r="H1020" i="10"/>
  <c r="B1021" i="10"/>
  <c r="C1021" i="10"/>
  <c r="D1021" i="10"/>
  <c r="E1021" i="10"/>
  <c r="F1021" i="10"/>
  <c r="G1021" i="10"/>
  <c r="H1021" i="10"/>
  <c r="B1022" i="10"/>
  <c r="C1022" i="10"/>
  <c r="D1022" i="10"/>
  <c r="E1022" i="10"/>
  <c r="F1022" i="10"/>
  <c r="G1022" i="10"/>
  <c r="H1022" i="10"/>
  <c r="B1023" i="10"/>
  <c r="C1023" i="10"/>
  <c r="D1023" i="10"/>
  <c r="E1023" i="10"/>
  <c r="F1023" i="10"/>
  <c r="G1023" i="10"/>
  <c r="H1023" i="10"/>
  <c r="B1024" i="10"/>
  <c r="C1024" i="10"/>
  <c r="D1024" i="10"/>
  <c r="E1024" i="10"/>
  <c r="F1024" i="10"/>
  <c r="G1024" i="10"/>
  <c r="H1024" i="10"/>
  <c r="B1025" i="10"/>
  <c r="C1025" i="10"/>
  <c r="D1025" i="10"/>
  <c r="E1025" i="10"/>
  <c r="F1025" i="10"/>
  <c r="G1025" i="10"/>
  <c r="H1025" i="10"/>
  <c r="B1026" i="10"/>
  <c r="C1026" i="10"/>
  <c r="D1026" i="10"/>
  <c r="E1026" i="10"/>
  <c r="F1026" i="10"/>
  <c r="G1026" i="10"/>
  <c r="H1026" i="10"/>
  <c r="B1027" i="10"/>
  <c r="C1027" i="10"/>
  <c r="D1027" i="10"/>
  <c r="E1027" i="10"/>
  <c r="F1027" i="10"/>
  <c r="G1027" i="10"/>
  <c r="H1027" i="10"/>
  <c r="B1028" i="10"/>
  <c r="C1028" i="10"/>
  <c r="D1028" i="10"/>
  <c r="E1028" i="10"/>
  <c r="F1028" i="10"/>
  <c r="G1028" i="10"/>
  <c r="H1028" i="10"/>
  <c r="B1029" i="10"/>
  <c r="C1029" i="10"/>
  <c r="D1029" i="10"/>
  <c r="E1029" i="10"/>
  <c r="F1029" i="10"/>
  <c r="G1029" i="10"/>
  <c r="H1029" i="10"/>
  <c r="B1030" i="10"/>
  <c r="C1030" i="10"/>
  <c r="D1030" i="10"/>
  <c r="E1030" i="10"/>
  <c r="F1030" i="10"/>
  <c r="G1030" i="10"/>
  <c r="H1030" i="10"/>
  <c r="B1031" i="10"/>
  <c r="C1031" i="10"/>
  <c r="D1031" i="10"/>
  <c r="E1031" i="10"/>
  <c r="F1031" i="10"/>
  <c r="G1031" i="10"/>
  <c r="H1031" i="10"/>
  <c r="B1032" i="10"/>
  <c r="C1032" i="10"/>
  <c r="D1032" i="10"/>
  <c r="E1032" i="10"/>
  <c r="F1032" i="10"/>
  <c r="G1032" i="10"/>
  <c r="H1032" i="10"/>
  <c r="B1033" i="10"/>
  <c r="C1033" i="10"/>
  <c r="D1033" i="10"/>
  <c r="E1033" i="10"/>
  <c r="F1033" i="10"/>
  <c r="G1033" i="10"/>
  <c r="H1033" i="10"/>
  <c r="B1034" i="10"/>
  <c r="C1034" i="10"/>
  <c r="D1034" i="10"/>
  <c r="E1034" i="10"/>
  <c r="F1034" i="10"/>
  <c r="G1034" i="10"/>
  <c r="H1034" i="10"/>
  <c r="B1035" i="10"/>
  <c r="C1035" i="10"/>
  <c r="D1035" i="10"/>
  <c r="E1035" i="10"/>
  <c r="F1035" i="10"/>
  <c r="G1035" i="10"/>
  <c r="H1035" i="10"/>
  <c r="B1036" i="10"/>
  <c r="C1036" i="10"/>
  <c r="D1036" i="10"/>
  <c r="E1036" i="10"/>
  <c r="F1036" i="10"/>
  <c r="G1036" i="10"/>
  <c r="H1036" i="10"/>
  <c r="B1037" i="10"/>
  <c r="C1037" i="10"/>
  <c r="D1037" i="10"/>
  <c r="E1037" i="10"/>
  <c r="F1037" i="10"/>
  <c r="G1037" i="10"/>
  <c r="H1037" i="10"/>
  <c r="B1038" i="10"/>
  <c r="C1038" i="10"/>
  <c r="D1038" i="10"/>
  <c r="E1038" i="10"/>
  <c r="F1038" i="10"/>
  <c r="G1038" i="10"/>
  <c r="H1038" i="10"/>
  <c r="B1039" i="10"/>
  <c r="C1039" i="10"/>
  <c r="D1039" i="10"/>
  <c r="E1039" i="10"/>
  <c r="F1039" i="10"/>
  <c r="G1039" i="10"/>
  <c r="H1039" i="10"/>
  <c r="B1040" i="10"/>
  <c r="C1040" i="10"/>
  <c r="D1040" i="10"/>
  <c r="E1040" i="10"/>
  <c r="F1040" i="10"/>
  <c r="G1040" i="10"/>
  <c r="H1040" i="10"/>
  <c r="B1041" i="10"/>
  <c r="C1041" i="10"/>
  <c r="D1041" i="10"/>
  <c r="E1041" i="10"/>
  <c r="F1041" i="10"/>
  <c r="G1041" i="10"/>
  <c r="H1041" i="10"/>
  <c r="B1042" i="10"/>
  <c r="C1042" i="10"/>
  <c r="D1042" i="10"/>
  <c r="E1042" i="10"/>
  <c r="F1042" i="10"/>
  <c r="G1042" i="10"/>
  <c r="H1042" i="10"/>
  <c r="B1043" i="10"/>
  <c r="C1043" i="10"/>
  <c r="D1043" i="10"/>
  <c r="E1043" i="10"/>
  <c r="F1043" i="10"/>
  <c r="G1043" i="10"/>
  <c r="H1043" i="10"/>
  <c r="B1044" i="10"/>
  <c r="C1044" i="10"/>
  <c r="D1044" i="10"/>
  <c r="E1044" i="10"/>
  <c r="F1044" i="10"/>
  <c r="G1044" i="10"/>
  <c r="H1044" i="10"/>
  <c r="B1045" i="10"/>
  <c r="C1045" i="10"/>
  <c r="D1045" i="10"/>
  <c r="E1045" i="10"/>
  <c r="F1045" i="10"/>
  <c r="G1045" i="10"/>
  <c r="H1045" i="10"/>
  <c r="B1046" i="10"/>
  <c r="C1046" i="10"/>
  <c r="D1046" i="10"/>
  <c r="E1046" i="10"/>
  <c r="F1046" i="10"/>
  <c r="G1046" i="10"/>
  <c r="H1046" i="10"/>
  <c r="B1047" i="10"/>
  <c r="C1047" i="10"/>
  <c r="D1047" i="10"/>
  <c r="E1047" i="10"/>
  <c r="F1047" i="10"/>
  <c r="G1047" i="10"/>
  <c r="H1047" i="10"/>
  <c r="B1048" i="10"/>
  <c r="C1048" i="10"/>
  <c r="D1048" i="10"/>
  <c r="E1048" i="10"/>
  <c r="F1048" i="10"/>
  <c r="G1048" i="10"/>
  <c r="H1048" i="10"/>
  <c r="B1049" i="10"/>
  <c r="C1049" i="10"/>
  <c r="D1049" i="10"/>
  <c r="E1049" i="10"/>
  <c r="F1049" i="10"/>
  <c r="G1049" i="10"/>
  <c r="H1049" i="10"/>
  <c r="B1050" i="10"/>
  <c r="C1050" i="10"/>
  <c r="D1050" i="10"/>
  <c r="E1050" i="10"/>
  <c r="F1050" i="10"/>
  <c r="G1050" i="10"/>
  <c r="H1050" i="10"/>
  <c r="B1051" i="10"/>
  <c r="C1051" i="10"/>
  <c r="D1051" i="10"/>
  <c r="E1051" i="10"/>
  <c r="F1051" i="10"/>
  <c r="G1051" i="10"/>
  <c r="H1051" i="10"/>
  <c r="B1052" i="10"/>
  <c r="C1052" i="10"/>
  <c r="D1052" i="10"/>
  <c r="E1052" i="10"/>
  <c r="F1052" i="10"/>
  <c r="G1052" i="10"/>
  <c r="H1052" i="10"/>
  <c r="B1053" i="10"/>
  <c r="C1053" i="10"/>
  <c r="D1053" i="10"/>
  <c r="E1053" i="10"/>
  <c r="F1053" i="10"/>
  <c r="G1053" i="10"/>
  <c r="H1053" i="10"/>
  <c r="B1054" i="10"/>
  <c r="C1054" i="10"/>
  <c r="D1054" i="10"/>
  <c r="E1054" i="10"/>
  <c r="F1054" i="10"/>
  <c r="G1054" i="10"/>
  <c r="H1054" i="10"/>
  <c r="B1055" i="10"/>
  <c r="C1055" i="10"/>
  <c r="D1055" i="10"/>
  <c r="E1055" i="10"/>
  <c r="F1055" i="10"/>
  <c r="G1055" i="10"/>
  <c r="H1055" i="10"/>
  <c r="B1056" i="10"/>
  <c r="C1056" i="10"/>
  <c r="D1056" i="10"/>
  <c r="E1056" i="10"/>
  <c r="F1056" i="10"/>
  <c r="G1056" i="10"/>
  <c r="H1056" i="10"/>
  <c r="B1057" i="10"/>
  <c r="C1057" i="10"/>
  <c r="D1057" i="10"/>
  <c r="E1057" i="10"/>
  <c r="F1057" i="10"/>
  <c r="G1057" i="10"/>
  <c r="H1057" i="10"/>
  <c r="B1058" i="10"/>
  <c r="C1058" i="10"/>
  <c r="D1058" i="10"/>
  <c r="E1058" i="10"/>
  <c r="F1058" i="10"/>
  <c r="G1058" i="10"/>
  <c r="H1058" i="10"/>
  <c r="B1059" i="10"/>
  <c r="C1059" i="10"/>
  <c r="D1059" i="10"/>
  <c r="E1059" i="10"/>
  <c r="F1059" i="10"/>
  <c r="G1059" i="10"/>
  <c r="H1059" i="10"/>
  <c r="B1060" i="10"/>
  <c r="C1060" i="10"/>
  <c r="D1060" i="10"/>
  <c r="E1060" i="10"/>
  <c r="F1060" i="10"/>
  <c r="G1060" i="10"/>
  <c r="H1060" i="10"/>
  <c r="B1061" i="10"/>
  <c r="C1061" i="10"/>
  <c r="D1061" i="10"/>
  <c r="E1061" i="10"/>
  <c r="F1061" i="10"/>
  <c r="G1061" i="10"/>
  <c r="H1061" i="10"/>
  <c r="B1062" i="10"/>
  <c r="C1062" i="10"/>
  <c r="D1062" i="10"/>
  <c r="E1062" i="10"/>
  <c r="F1062" i="10"/>
  <c r="G1062" i="10"/>
  <c r="H1062" i="10"/>
  <c r="B1063" i="10"/>
  <c r="C1063" i="10"/>
  <c r="D1063" i="10"/>
  <c r="E1063" i="10"/>
  <c r="F1063" i="10"/>
  <c r="G1063" i="10"/>
  <c r="H1063" i="10"/>
  <c r="B1064" i="10"/>
  <c r="C1064" i="10"/>
  <c r="D1064" i="10"/>
  <c r="E1064" i="10"/>
  <c r="F1064" i="10"/>
  <c r="G1064" i="10"/>
  <c r="H1064" i="10"/>
  <c r="B1065" i="10"/>
  <c r="C1065" i="10"/>
  <c r="D1065" i="10"/>
  <c r="E1065" i="10"/>
  <c r="F1065" i="10"/>
  <c r="G1065" i="10"/>
  <c r="H1065" i="10"/>
  <c r="B1066" i="10"/>
  <c r="C1066" i="10"/>
  <c r="D1066" i="10"/>
  <c r="E1066" i="10"/>
  <c r="F1066" i="10"/>
  <c r="G1066" i="10"/>
  <c r="H1066" i="10"/>
  <c r="B1067" i="10"/>
  <c r="C1067" i="10"/>
  <c r="D1067" i="10"/>
  <c r="E1067" i="10"/>
  <c r="F1067" i="10"/>
  <c r="G1067" i="10"/>
  <c r="H1067" i="10"/>
  <c r="B1068" i="10"/>
  <c r="C1068" i="10"/>
  <c r="D1068" i="10"/>
  <c r="E1068" i="10"/>
  <c r="F1068" i="10"/>
  <c r="G1068" i="10"/>
  <c r="H1068" i="10"/>
  <c r="B1069" i="10"/>
  <c r="C1069" i="10"/>
  <c r="D1069" i="10"/>
  <c r="E1069" i="10"/>
  <c r="F1069" i="10"/>
  <c r="G1069" i="10"/>
  <c r="H1069" i="10"/>
  <c r="B1070" i="10"/>
  <c r="C1070" i="10"/>
  <c r="D1070" i="10"/>
  <c r="E1070" i="10"/>
  <c r="F1070" i="10"/>
  <c r="G1070" i="10"/>
  <c r="H1070" i="10"/>
  <c r="B1071" i="10"/>
  <c r="C1071" i="10"/>
  <c r="D1071" i="10"/>
  <c r="E1071" i="10"/>
  <c r="F1071" i="10"/>
  <c r="G1071" i="10"/>
  <c r="H1071" i="10"/>
  <c r="B1072" i="10"/>
  <c r="C1072" i="10"/>
  <c r="D1072" i="10"/>
  <c r="E1072" i="10"/>
  <c r="F1072" i="10"/>
  <c r="G1072" i="10"/>
  <c r="H1072" i="10"/>
  <c r="B1073" i="10"/>
  <c r="C1073" i="10"/>
  <c r="D1073" i="10"/>
  <c r="E1073" i="10"/>
  <c r="F1073" i="10"/>
  <c r="G1073" i="10"/>
  <c r="H1073" i="10"/>
  <c r="B1074" i="10"/>
  <c r="C1074" i="10"/>
  <c r="D1074" i="10"/>
  <c r="E1074" i="10"/>
  <c r="F1074" i="10"/>
  <c r="G1074" i="10"/>
  <c r="H1074" i="10"/>
  <c r="B1075" i="10"/>
  <c r="C1075" i="10"/>
  <c r="D1075" i="10"/>
  <c r="E1075" i="10"/>
  <c r="F1075" i="10"/>
  <c r="G1075" i="10"/>
  <c r="H1075" i="10"/>
  <c r="B1076" i="10"/>
  <c r="C1076" i="10"/>
  <c r="D1076" i="10"/>
  <c r="E1076" i="10"/>
  <c r="F1076" i="10"/>
  <c r="G1076" i="10"/>
  <c r="H1076" i="10"/>
  <c r="B1077" i="10"/>
  <c r="C1077" i="10"/>
  <c r="D1077" i="10"/>
  <c r="E1077" i="10"/>
  <c r="F1077" i="10"/>
  <c r="G1077" i="10"/>
  <c r="H1077" i="10"/>
  <c r="B1078" i="10"/>
  <c r="C1078" i="10"/>
  <c r="D1078" i="10"/>
  <c r="E1078" i="10"/>
  <c r="F1078" i="10"/>
  <c r="G1078" i="10"/>
  <c r="H1078" i="10"/>
  <c r="B1079" i="10"/>
  <c r="C1079" i="10"/>
  <c r="D1079" i="10"/>
  <c r="E1079" i="10"/>
  <c r="F1079" i="10"/>
  <c r="G1079" i="10"/>
  <c r="H1079" i="10"/>
  <c r="B1080" i="10"/>
  <c r="C1080" i="10"/>
  <c r="D1080" i="10"/>
  <c r="E1080" i="10"/>
  <c r="F1080" i="10"/>
  <c r="G1080" i="10"/>
  <c r="H1080" i="10"/>
  <c r="B1081" i="10"/>
  <c r="C1081" i="10"/>
  <c r="D1081" i="10"/>
  <c r="E1081" i="10"/>
  <c r="F1081" i="10"/>
  <c r="G1081" i="10"/>
  <c r="H1081" i="10"/>
  <c r="B1082" i="10"/>
  <c r="C1082" i="10"/>
  <c r="D1082" i="10"/>
  <c r="E1082" i="10"/>
  <c r="F1082" i="10"/>
  <c r="G1082" i="10"/>
  <c r="H1082" i="10"/>
  <c r="B1083" i="10"/>
  <c r="C1083" i="10"/>
  <c r="D1083" i="10"/>
  <c r="E1083" i="10"/>
  <c r="F1083" i="10"/>
  <c r="G1083" i="10"/>
  <c r="H1083" i="10"/>
  <c r="B1084" i="10"/>
  <c r="C1084" i="10"/>
  <c r="D1084" i="10"/>
  <c r="E1084" i="10"/>
  <c r="F1084" i="10"/>
  <c r="G1084" i="10"/>
  <c r="H1084" i="10"/>
  <c r="B1085" i="10"/>
  <c r="C1085" i="10"/>
  <c r="D1085" i="10"/>
  <c r="E1085" i="10"/>
  <c r="F1085" i="10"/>
  <c r="G1085" i="10"/>
  <c r="H1085" i="10"/>
  <c r="B1086" i="10"/>
  <c r="C1086" i="10"/>
  <c r="D1086" i="10"/>
  <c r="E1086" i="10"/>
  <c r="F1086" i="10"/>
  <c r="G1086" i="10"/>
  <c r="H1086" i="10"/>
  <c r="B1087" i="10"/>
  <c r="C1087" i="10"/>
  <c r="D1087" i="10"/>
  <c r="E1087" i="10"/>
  <c r="F1087" i="10"/>
  <c r="G1087" i="10"/>
  <c r="H1087" i="10"/>
  <c r="B1088" i="10"/>
  <c r="C1088" i="10"/>
  <c r="D1088" i="10"/>
  <c r="E1088" i="10"/>
  <c r="F1088" i="10"/>
  <c r="G1088" i="10"/>
  <c r="H1088" i="10"/>
  <c r="B1089" i="10"/>
  <c r="C1089" i="10"/>
  <c r="D1089" i="10"/>
  <c r="E1089" i="10"/>
  <c r="F1089" i="10"/>
  <c r="G1089" i="10"/>
  <c r="H1089" i="10"/>
  <c r="B1090" i="10"/>
  <c r="C1090" i="10"/>
  <c r="D1090" i="10"/>
  <c r="E1090" i="10"/>
  <c r="F1090" i="10"/>
  <c r="G1090" i="10"/>
  <c r="H1090" i="10"/>
  <c r="B1091" i="10"/>
  <c r="C1091" i="10"/>
  <c r="D1091" i="10"/>
  <c r="E1091" i="10"/>
  <c r="F1091" i="10"/>
  <c r="G1091" i="10"/>
  <c r="H1091" i="10"/>
  <c r="B1092" i="10"/>
  <c r="C1092" i="10"/>
  <c r="D1092" i="10"/>
  <c r="E1092" i="10"/>
  <c r="F1092" i="10"/>
  <c r="G1092" i="10"/>
  <c r="H1092" i="10"/>
  <c r="B1093" i="10"/>
  <c r="C1093" i="10"/>
  <c r="D1093" i="10"/>
  <c r="E1093" i="10"/>
  <c r="F1093" i="10"/>
  <c r="G1093" i="10"/>
  <c r="H1093" i="10"/>
  <c r="B1094" i="10"/>
  <c r="C1094" i="10"/>
  <c r="D1094" i="10"/>
  <c r="E1094" i="10"/>
  <c r="F1094" i="10"/>
  <c r="G1094" i="10"/>
  <c r="H1094" i="10"/>
  <c r="B1095" i="10"/>
  <c r="C1095" i="10"/>
  <c r="D1095" i="10"/>
  <c r="E1095" i="10"/>
  <c r="F1095" i="10"/>
  <c r="G1095" i="10"/>
  <c r="H1095" i="10"/>
  <c r="B1096" i="10"/>
  <c r="C1096" i="10"/>
  <c r="D1096" i="10"/>
  <c r="E1096" i="10"/>
  <c r="F1096" i="10"/>
  <c r="G1096" i="10"/>
  <c r="H1096" i="10"/>
  <c r="B1097" i="10"/>
  <c r="C1097" i="10"/>
  <c r="D1097" i="10"/>
  <c r="E1097" i="10"/>
  <c r="F1097" i="10"/>
  <c r="G1097" i="10"/>
  <c r="H1097" i="10"/>
  <c r="B1098" i="10"/>
  <c r="C1098" i="10"/>
  <c r="D1098" i="10"/>
  <c r="E1098" i="10"/>
  <c r="F1098" i="10"/>
  <c r="G1098" i="10"/>
  <c r="H1098" i="10"/>
  <c r="B1099" i="10"/>
  <c r="C1099" i="10"/>
  <c r="D1099" i="10"/>
  <c r="E1099" i="10"/>
  <c r="F1099" i="10"/>
  <c r="G1099" i="10"/>
  <c r="H1099" i="10"/>
  <c r="B1100" i="10"/>
  <c r="C1100" i="10"/>
  <c r="D1100" i="10"/>
  <c r="E1100" i="10"/>
  <c r="F1100" i="10"/>
  <c r="G1100" i="10"/>
  <c r="H1100" i="10"/>
  <c r="B1101" i="10"/>
  <c r="C1101" i="10"/>
  <c r="D1101" i="10"/>
  <c r="E1101" i="10"/>
  <c r="F1101" i="10"/>
  <c r="G1101" i="10"/>
  <c r="H1101" i="10"/>
  <c r="B1102" i="10"/>
  <c r="C1102" i="10"/>
  <c r="D1102" i="10"/>
  <c r="E1102" i="10"/>
  <c r="F1102" i="10"/>
  <c r="G1102" i="10"/>
  <c r="H1102" i="10"/>
  <c r="B1103" i="10"/>
  <c r="C1103" i="10"/>
  <c r="D1103" i="10"/>
  <c r="E1103" i="10"/>
  <c r="F1103" i="10"/>
  <c r="G1103" i="10"/>
  <c r="H1103" i="10"/>
  <c r="B1104" i="10"/>
  <c r="C1104" i="10"/>
  <c r="D1104" i="10"/>
  <c r="E1104" i="10"/>
  <c r="F1104" i="10"/>
  <c r="G1104" i="10"/>
  <c r="H1104" i="10"/>
  <c r="B1105" i="10"/>
  <c r="C1105" i="10"/>
  <c r="D1105" i="10"/>
  <c r="E1105" i="10"/>
  <c r="F1105" i="10"/>
  <c r="G1105" i="10"/>
  <c r="H1105" i="10"/>
  <c r="B1106" i="10"/>
  <c r="C1106" i="10"/>
  <c r="D1106" i="10"/>
  <c r="E1106" i="10"/>
  <c r="F1106" i="10"/>
  <c r="G1106" i="10"/>
  <c r="H1106" i="10"/>
  <c r="B1107" i="10"/>
  <c r="C1107" i="10"/>
  <c r="D1107" i="10"/>
  <c r="E1107" i="10"/>
  <c r="F1107" i="10"/>
  <c r="G1107" i="10"/>
  <c r="H1107" i="10"/>
  <c r="B1108" i="10"/>
  <c r="C1108" i="10"/>
  <c r="D1108" i="10"/>
  <c r="E1108" i="10"/>
  <c r="F1108" i="10"/>
  <c r="G1108" i="10"/>
  <c r="H1108" i="10"/>
  <c r="B1109" i="10"/>
  <c r="C1109" i="10"/>
  <c r="D1109" i="10"/>
  <c r="E1109" i="10"/>
  <c r="F1109" i="10"/>
  <c r="G1109" i="10"/>
  <c r="H1109" i="10"/>
  <c r="B1110" i="10"/>
  <c r="C1110" i="10"/>
  <c r="D1110" i="10"/>
  <c r="E1110" i="10"/>
  <c r="F1110" i="10"/>
  <c r="G1110" i="10"/>
  <c r="H1110" i="10"/>
  <c r="B1111" i="10"/>
  <c r="C1111" i="10"/>
  <c r="D1111" i="10"/>
  <c r="E1111" i="10"/>
  <c r="F1111" i="10"/>
  <c r="G1111" i="10"/>
  <c r="H1111" i="10"/>
  <c r="B1112" i="10"/>
  <c r="C1112" i="10"/>
  <c r="D1112" i="10"/>
  <c r="E1112" i="10"/>
  <c r="F1112" i="10"/>
  <c r="G1112" i="10"/>
  <c r="H1112" i="10"/>
  <c r="B1113" i="10"/>
  <c r="C1113" i="10"/>
  <c r="D1113" i="10"/>
  <c r="E1113" i="10"/>
  <c r="F1113" i="10"/>
  <c r="G1113" i="10"/>
  <c r="H1113" i="10"/>
  <c r="B1114" i="10"/>
  <c r="C1114" i="10"/>
  <c r="D1114" i="10"/>
  <c r="E1114" i="10"/>
  <c r="F1114" i="10"/>
  <c r="G1114" i="10"/>
  <c r="H1114" i="10"/>
  <c r="B1115" i="10"/>
  <c r="C1115" i="10"/>
  <c r="D1115" i="10"/>
  <c r="E1115" i="10"/>
  <c r="F1115" i="10"/>
  <c r="G1115" i="10"/>
  <c r="H1115" i="10"/>
  <c r="B1116" i="10"/>
  <c r="C1116" i="10"/>
  <c r="D1116" i="10"/>
  <c r="E1116" i="10"/>
  <c r="F1116" i="10"/>
  <c r="G1116" i="10"/>
  <c r="H1116" i="10"/>
  <c r="B1117" i="10"/>
  <c r="C1117" i="10"/>
  <c r="D1117" i="10"/>
  <c r="E1117" i="10"/>
  <c r="F1117" i="10"/>
  <c r="G1117" i="10"/>
  <c r="H1117" i="10"/>
  <c r="B1118" i="10"/>
  <c r="C1118" i="10"/>
  <c r="D1118" i="10"/>
  <c r="E1118" i="10"/>
  <c r="F1118" i="10"/>
  <c r="G1118" i="10"/>
  <c r="H1118" i="10"/>
  <c r="B1119" i="10"/>
  <c r="C1119" i="10"/>
  <c r="D1119" i="10"/>
  <c r="E1119" i="10"/>
  <c r="F1119" i="10"/>
  <c r="G1119" i="10"/>
  <c r="H1119" i="10"/>
  <c r="B1120" i="10"/>
  <c r="C1120" i="10"/>
  <c r="D1120" i="10"/>
  <c r="E1120" i="10"/>
  <c r="F1120" i="10"/>
  <c r="G1120" i="10"/>
  <c r="H1120" i="10"/>
  <c r="B1121" i="10"/>
  <c r="C1121" i="10"/>
  <c r="D1121" i="10"/>
  <c r="E1121" i="10"/>
  <c r="F1121" i="10"/>
  <c r="G1121" i="10"/>
  <c r="H1121" i="10"/>
  <c r="B1122" i="10"/>
  <c r="C1122" i="10"/>
  <c r="D1122" i="10"/>
  <c r="E1122" i="10"/>
  <c r="F1122" i="10"/>
  <c r="G1122" i="10"/>
  <c r="H1122" i="10"/>
  <c r="B1123" i="10"/>
  <c r="C1123" i="10"/>
  <c r="D1123" i="10"/>
  <c r="E1123" i="10"/>
  <c r="F1123" i="10"/>
  <c r="G1123" i="10"/>
  <c r="H1123" i="10"/>
  <c r="B1124" i="10"/>
  <c r="C1124" i="10"/>
  <c r="D1124" i="10"/>
  <c r="E1124" i="10"/>
  <c r="F1124" i="10"/>
  <c r="G1124" i="10"/>
  <c r="H1124" i="10"/>
  <c r="B1125" i="10"/>
  <c r="C1125" i="10"/>
  <c r="D1125" i="10"/>
  <c r="E1125" i="10"/>
  <c r="F1125" i="10"/>
  <c r="G1125" i="10"/>
  <c r="H1125" i="10"/>
  <c r="B1126" i="10"/>
  <c r="C1126" i="10"/>
  <c r="D1126" i="10"/>
  <c r="E1126" i="10"/>
  <c r="F1126" i="10"/>
  <c r="G1126" i="10"/>
  <c r="H1126" i="10"/>
  <c r="B1127" i="10"/>
  <c r="C1127" i="10"/>
  <c r="D1127" i="10"/>
  <c r="E1127" i="10"/>
  <c r="F1127" i="10"/>
  <c r="G1127" i="10"/>
  <c r="H1127" i="10"/>
  <c r="B1128" i="10"/>
  <c r="C1128" i="10"/>
  <c r="D1128" i="10"/>
  <c r="E1128" i="10"/>
  <c r="F1128" i="10"/>
  <c r="G1128" i="10"/>
  <c r="H1128" i="10"/>
  <c r="B1129" i="10"/>
  <c r="C1129" i="10"/>
  <c r="D1129" i="10"/>
  <c r="E1129" i="10"/>
  <c r="F1129" i="10"/>
  <c r="G1129" i="10"/>
  <c r="H1129" i="10"/>
  <c r="B1130" i="10"/>
  <c r="C1130" i="10"/>
  <c r="D1130" i="10"/>
  <c r="E1130" i="10"/>
  <c r="F1130" i="10"/>
  <c r="G1130" i="10"/>
  <c r="H1130" i="10"/>
  <c r="B1131" i="10"/>
  <c r="C1131" i="10"/>
  <c r="D1131" i="10"/>
  <c r="E1131" i="10"/>
  <c r="F1131" i="10"/>
  <c r="G1131" i="10"/>
  <c r="H1131" i="10"/>
  <c r="B1132" i="10"/>
  <c r="C1132" i="10"/>
  <c r="D1132" i="10"/>
  <c r="E1132" i="10"/>
  <c r="F1132" i="10"/>
  <c r="G1132" i="10"/>
  <c r="H1132" i="10"/>
  <c r="B1133" i="10"/>
  <c r="C1133" i="10"/>
  <c r="D1133" i="10"/>
  <c r="E1133" i="10"/>
  <c r="F1133" i="10"/>
  <c r="G1133" i="10"/>
  <c r="H1133" i="10"/>
  <c r="B1134" i="10"/>
  <c r="C1134" i="10"/>
  <c r="D1134" i="10"/>
  <c r="E1134" i="10"/>
  <c r="F1134" i="10"/>
  <c r="G1134" i="10"/>
  <c r="H1134" i="10"/>
  <c r="B1135" i="10"/>
  <c r="C1135" i="10"/>
  <c r="D1135" i="10"/>
  <c r="E1135" i="10"/>
  <c r="F1135" i="10"/>
  <c r="G1135" i="10"/>
  <c r="H1135" i="10"/>
  <c r="B1136" i="10"/>
  <c r="C1136" i="10"/>
  <c r="D1136" i="10"/>
  <c r="E1136" i="10"/>
  <c r="F1136" i="10"/>
  <c r="G1136" i="10"/>
  <c r="H1136" i="10"/>
  <c r="B1137" i="10"/>
  <c r="C1137" i="10"/>
  <c r="D1137" i="10"/>
  <c r="E1137" i="10"/>
  <c r="F1137" i="10"/>
  <c r="G1137" i="10"/>
  <c r="H1137" i="10"/>
  <c r="B1138" i="10"/>
  <c r="C1138" i="10"/>
  <c r="D1138" i="10"/>
  <c r="E1138" i="10"/>
  <c r="F1138" i="10"/>
  <c r="G1138" i="10"/>
  <c r="H1138" i="10"/>
  <c r="B1139" i="10"/>
  <c r="C1139" i="10"/>
  <c r="D1139" i="10"/>
  <c r="E1139" i="10"/>
  <c r="F1139" i="10"/>
  <c r="G1139" i="10"/>
  <c r="H1139" i="10"/>
  <c r="B1140" i="10"/>
  <c r="C1140" i="10"/>
  <c r="D1140" i="10"/>
  <c r="E1140" i="10"/>
  <c r="F1140" i="10"/>
  <c r="G1140" i="10"/>
  <c r="H1140" i="10"/>
  <c r="B1141" i="10"/>
  <c r="C1141" i="10"/>
  <c r="D1141" i="10"/>
  <c r="E1141" i="10"/>
  <c r="F1141" i="10"/>
  <c r="G1141" i="10"/>
  <c r="H1141" i="10"/>
  <c r="B1142" i="10"/>
  <c r="C1142" i="10"/>
  <c r="D1142" i="10"/>
  <c r="E1142" i="10"/>
  <c r="F1142" i="10"/>
  <c r="G1142" i="10"/>
  <c r="H1142" i="10"/>
  <c r="B1143" i="10"/>
  <c r="C1143" i="10"/>
  <c r="D1143" i="10"/>
  <c r="E1143" i="10"/>
  <c r="F1143" i="10"/>
  <c r="G1143" i="10"/>
  <c r="H1143" i="10"/>
  <c r="B1144" i="10"/>
  <c r="C1144" i="10"/>
  <c r="D1144" i="10"/>
  <c r="E1144" i="10"/>
  <c r="F1144" i="10"/>
  <c r="G1144" i="10"/>
  <c r="H1144" i="10"/>
  <c r="B1145" i="10"/>
  <c r="C1145" i="10"/>
  <c r="D1145" i="10"/>
  <c r="E1145" i="10"/>
  <c r="F1145" i="10"/>
  <c r="G1145" i="10"/>
  <c r="H1145" i="10"/>
  <c r="B1146" i="10"/>
  <c r="C1146" i="10"/>
  <c r="D1146" i="10"/>
  <c r="E1146" i="10"/>
  <c r="F1146" i="10"/>
  <c r="G1146" i="10"/>
  <c r="H1146" i="10"/>
  <c r="B1147" i="10"/>
  <c r="C1147" i="10"/>
  <c r="D1147" i="10"/>
  <c r="E1147" i="10"/>
  <c r="F1147" i="10"/>
  <c r="G1147" i="10"/>
  <c r="H1147" i="10"/>
  <c r="B1148" i="10"/>
  <c r="C1148" i="10"/>
  <c r="D1148" i="10"/>
  <c r="E1148" i="10"/>
  <c r="F1148" i="10"/>
  <c r="G1148" i="10"/>
  <c r="H1148" i="10"/>
  <c r="B1149" i="10"/>
  <c r="C1149" i="10"/>
  <c r="D1149" i="10"/>
  <c r="E1149" i="10"/>
  <c r="F1149" i="10"/>
  <c r="G1149" i="10"/>
  <c r="H1149" i="10"/>
  <c r="B1150" i="10"/>
  <c r="C1150" i="10"/>
  <c r="D1150" i="10"/>
  <c r="E1150" i="10"/>
  <c r="F1150" i="10"/>
  <c r="G1150" i="10"/>
  <c r="H1150" i="10"/>
  <c r="B1151" i="10"/>
  <c r="C1151" i="10"/>
  <c r="D1151" i="10"/>
  <c r="E1151" i="10"/>
  <c r="F1151" i="10"/>
  <c r="G1151" i="10"/>
  <c r="H1151" i="10"/>
  <c r="B1152" i="10"/>
  <c r="C1152" i="10"/>
  <c r="D1152" i="10"/>
  <c r="E1152" i="10"/>
  <c r="F1152" i="10"/>
  <c r="G1152" i="10"/>
  <c r="H1152" i="10"/>
  <c r="B1153" i="10"/>
  <c r="C1153" i="10"/>
  <c r="D1153" i="10"/>
  <c r="E1153" i="10"/>
  <c r="F1153" i="10"/>
  <c r="G1153" i="10"/>
  <c r="H1153" i="10"/>
  <c r="B1154" i="10"/>
  <c r="C1154" i="10"/>
  <c r="D1154" i="10"/>
  <c r="E1154" i="10"/>
  <c r="F1154" i="10"/>
  <c r="G1154" i="10"/>
  <c r="H1154" i="10"/>
  <c r="B1155" i="10"/>
  <c r="C1155" i="10"/>
  <c r="D1155" i="10"/>
  <c r="E1155" i="10"/>
  <c r="F1155" i="10"/>
  <c r="G1155" i="10"/>
  <c r="H1155" i="10"/>
  <c r="B1156" i="10"/>
  <c r="C1156" i="10"/>
  <c r="D1156" i="10"/>
  <c r="E1156" i="10"/>
  <c r="F1156" i="10"/>
  <c r="G1156" i="10"/>
  <c r="H1156" i="10"/>
  <c r="B1157" i="10"/>
  <c r="C1157" i="10"/>
  <c r="D1157" i="10"/>
  <c r="E1157" i="10"/>
  <c r="F1157" i="10"/>
  <c r="G1157" i="10"/>
  <c r="H1157" i="10"/>
  <c r="B1158" i="10"/>
  <c r="C1158" i="10"/>
  <c r="D1158" i="10"/>
  <c r="E1158" i="10"/>
  <c r="F1158" i="10"/>
  <c r="G1158" i="10"/>
  <c r="H1158" i="10"/>
  <c r="B1159" i="10"/>
  <c r="C1159" i="10"/>
  <c r="D1159" i="10"/>
  <c r="E1159" i="10"/>
  <c r="F1159" i="10"/>
  <c r="G1159" i="10"/>
  <c r="H1159" i="10"/>
  <c r="B1160" i="10"/>
  <c r="C1160" i="10"/>
  <c r="D1160" i="10"/>
  <c r="E1160" i="10"/>
  <c r="F1160" i="10"/>
  <c r="G1160" i="10"/>
  <c r="H1160" i="10"/>
  <c r="B1161" i="10"/>
  <c r="C1161" i="10"/>
  <c r="D1161" i="10"/>
  <c r="E1161" i="10"/>
  <c r="F1161" i="10"/>
  <c r="G1161" i="10"/>
  <c r="H1161" i="10"/>
  <c r="B1162" i="10"/>
  <c r="C1162" i="10"/>
  <c r="D1162" i="10"/>
  <c r="E1162" i="10"/>
  <c r="F1162" i="10"/>
  <c r="G1162" i="10"/>
  <c r="H1162" i="10"/>
  <c r="B1163" i="10"/>
  <c r="C1163" i="10"/>
  <c r="D1163" i="10"/>
  <c r="E1163" i="10"/>
  <c r="F1163" i="10"/>
  <c r="G1163" i="10"/>
  <c r="H1163" i="10"/>
  <c r="B1164" i="10"/>
  <c r="C1164" i="10"/>
  <c r="D1164" i="10"/>
  <c r="E1164" i="10"/>
  <c r="F1164" i="10"/>
  <c r="G1164" i="10"/>
  <c r="H1164" i="10"/>
  <c r="B1165" i="10"/>
  <c r="C1165" i="10"/>
  <c r="D1165" i="10"/>
  <c r="E1165" i="10"/>
  <c r="F1165" i="10"/>
  <c r="G1165" i="10"/>
  <c r="H1165" i="10"/>
  <c r="B1166" i="10"/>
  <c r="C1166" i="10"/>
  <c r="D1166" i="10"/>
  <c r="E1166" i="10"/>
  <c r="F1166" i="10"/>
  <c r="G1166" i="10"/>
  <c r="H1166" i="10"/>
  <c r="B1167" i="10"/>
  <c r="C1167" i="10"/>
  <c r="D1167" i="10"/>
  <c r="E1167" i="10"/>
  <c r="F1167" i="10"/>
  <c r="G1167" i="10"/>
  <c r="H1167" i="10"/>
  <c r="B1168" i="10"/>
  <c r="C1168" i="10"/>
  <c r="D1168" i="10"/>
  <c r="E1168" i="10"/>
  <c r="F1168" i="10"/>
  <c r="G1168" i="10"/>
  <c r="H1168" i="10"/>
  <c r="B1169" i="10"/>
  <c r="C1169" i="10"/>
  <c r="D1169" i="10"/>
  <c r="E1169" i="10"/>
  <c r="F1169" i="10"/>
  <c r="G1169" i="10"/>
  <c r="H1169" i="10"/>
  <c r="B1170" i="10"/>
  <c r="C1170" i="10"/>
  <c r="D1170" i="10"/>
  <c r="E1170" i="10"/>
  <c r="F1170" i="10"/>
  <c r="G1170" i="10"/>
  <c r="H1170" i="10"/>
  <c r="B1171" i="10"/>
  <c r="C1171" i="10"/>
  <c r="D1171" i="10"/>
  <c r="E1171" i="10"/>
  <c r="F1171" i="10"/>
  <c r="G1171" i="10"/>
  <c r="H1171" i="10"/>
  <c r="B1172" i="10"/>
  <c r="C1172" i="10"/>
  <c r="D1172" i="10"/>
  <c r="E1172" i="10"/>
  <c r="F1172" i="10"/>
  <c r="G1172" i="10"/>
  <c r="H1172" i="10"/>
  <c r="B1173" i="10"/>
  <c r="C1173" i="10"/>
  <c r="D1173" i="10"/>
  <c r="E1173" i="10"/>
  <c r="F1173" i="10"/>
  <c r="G1173" i="10"/>
  <c r="H1173" i="10"/>
  <c r="B1174" i="10"/>
  <c r="C1174" i="10"/>
  <c r="D1174" i="10"/>
  <c r="E1174" i="10"/>
  <c r="F1174" i="10"/>
  <c r="G1174" i="10"/>
  <c r="H1174" i="10"/>
  <c r="B1175" i="10"/>
  <c r="C1175" i="10"/>
  <c r="D1175" i="10"/>
  <c r="E1175" i="10"/>
  <c r="F1175" i="10"/>
  <c r="G1175" i="10"/>
  <c r="H1175" i="10"/>
  <c r="B1176" i="10"/>
  <c r="C1176" i="10"/>
  <c r="D1176" i="10"/>
  <c r="E1176" i="10"/>
  <c r="F1176" i="10"/>
  <c r="G1176" i="10"/>
  <c r="H1176" i="10"/>
  <c r="B1177" i="10"/>
  <c r="C1177" i="10"/>
  <c r="D1177" i="10"/>
  <c r="E1177" i="10"/>
  <c r="F1177" i="10"/>
  <c r="G1177" i="10"/>
  <c r="H1177" i="10"/>
  <c r="B1178" i="10"/>
  <c r="C1178" i="10"/>
  <c r="D1178" i="10"/>
  <c r="E1178" i="10"/>
  <c r="F1178" i="10"/>
  <c r="G1178" i="10"/>
  <c r="H1178" i="10"/>
  <c r="B1179" i="10"/>
  <c r="C1179" i="10"/>
  <c r="D1179" i="10"/>
  <c r="E1179" i="10"/>
  <c r="F1179" i="10"/>
  <c r="G1179" i="10"/>
  <c r="H1179" i="10"/>
  <c r="B1180" i="10"/>
  <c r="C1180" i="10"/>
  <c r="D1180" i="10"/>
  <c r="E1180" i="10"/>
  <c r="F1180" i="10"/>
  <c r="G1180" i="10"/>
  <c r="H1180" i="10"/>
  <c r="B1181" i="10"/>
  <c r="C1181" i="10"/>
  <c r="D1181" i="10"/>
  <c r="E1181" i="10"/>
  <c r="F1181" i="10"/>
  <c r="G1181" i="10"/>
  <c r="H1181" i="10"/>
  <c r="B1182" i="10"/>
  <c r="C1182" i="10"/>
  <c r="D1182" i="10"/>
  <c r="E1182" i="10"/>
  <c r="F1182" i="10"/>
  <c r="G1182" i="10"/>
  <c r="H1182" i="10"/>
  <c r="B1183" i="10"/>
  <c r="C1183" i="10"/>
  <c r="D1183" i="10"/>
  <c r="E1183" i="10"/>
  <c r="F1183" i="10"/>
  <c r="G1183" i="10"/>
  <c r="H1183" i="10"/>
  <c r="B1184" i="10"/>
  <c r="C1184" i="10"/>
  <c r="D1184" i="10"/>
  <c r="E1184" i="10"/>
  <c r="F1184" i="10"/>
  <c r="G1184" i="10"/>
  <c r="H1184" i="10"/>
  <c r="B1185" i="10"/>
  <c r="C1185" i="10"/>
  <c r="D1185" i="10"/>
  <c r="E1185" i="10"/>
  <c r="F1185" i="10"/>
  <c r="G1185" i="10"/>
  <c r="H1185" i="10"/>
  <c r="B1186" i="10"/>
  <c r="C1186" i="10"/>
  <c r="D1186" i="10"/>
  <c r="E1186" i="10"/>
  <c r="F1186" i="10"/>
  <c r="G1186" i="10"/>
  <c r="H1186" i="10"/>
  <c r="B1187" i="10"/>
  <c r="C1187" i="10"/>
  <c r="D1187" i="10"/>
  <c r="E1187" i="10"/>
  <c r="F1187" i="10"/>
  <c r="G1187" i="10"/>
  <c r="H1187" i="10"/>
  <c r="B1188" i="10"/>
  <c r="C1188" i="10"/>
  <c r="D1188" i="10"/>
  <c r="E1188" i="10"/>
  <c r="F1188" i="10"/>
  <c r="G1188" i="10"/>
  <c r="H1188" i="10"/>
  <c r="B1189" i="10"/>
  <c r="C1189" i="10"/>
  <c r="D1189" i="10"/>
  <c r="E1189" i="10"/>
  <c r="F1189" i="10"/>
  <c r="G1189" i="10"/>
  <c r="H1189" i="10"/>
  <c r="B1190" i="10"/>
  <c r="C1190" i="10"/>
  <c r="D1190" i="10"/>
  <c r="E1190" i="10"/>
  <c r="F1190" i="10"/>
  <c r="G1190" i="10"/>
  <c r="H1190" i="10"/>
  <c r="B1191" i="10"/>
  <c r="C1191" i="10"/>
  <c r="D1191" i="10"/>
  <c r="E1191" i="10"/>
  <c r="F1191" i="10"/>
  <c r="G1191" i="10"/>
  <c r="H1191" i="10"/>
  <c r="B1192" i="10"/>
  <c r="C1192" i="10"/>
  <c r="D1192" i="10"/>
  <c r="E1192" i="10"/>
  <c r="F1192" i="10"/>
  <c r="G1192" i="10"/>
  <c r="H1192" i="10"/>
  <c r="B1193" i="10"/>
  <c r="C1193" i="10"/>
  <c r="D1193" i="10"/>
  <c r="E1193" i="10"/>
  <c r="F1193" i="10"/>
  <c r="G1193" i="10"/>
  <c r="H1193" i="10"/>
  <c r="B1194" i="10"/>
  <c r="C1194" i="10"/>
  <c r="D1194" i="10"/>
  <c r="E1194" i="10"/>
  <c r="F1194" i="10"/>
  <c r="G1194" i="10"/>
  <c r="H1194" i="10"/>
  <c r="B1195" i="10"/>
  <c r="C1195" i="10"/>
  <c r="D1195" i="10"/>
  <c r="E1195" i="10"/>
  <c r="F1195" i="10"/>
  <c r="G1195" i="10"/>
  <c r="H1195" i="10"/>
  <c r="B1196" i="10"/>
  <c r="C1196" i="10"/>
  <c r="D1196" i="10"/>
  <c r="E1196" i="10"/>
  <c r="F1196" i="10"/>
  <c r="G1196" i="10"/>
  <c r="H1196" i="10"/>
  <c r="B1197" i="10"/>
  <c r="C1197" i="10"/>
  <c r="D1197" i="10"/>
  <c r="E1197" i="10"/>
  <c r="F1197" i="10"/>
  <c r="G1197" i="10"/>
  <c r="H1197" i="10"/>
  <c r="B1198" i="10"/>
  <c r="C1198" i="10"/>
  <c r="D1198" i="10"/>
  <c r="E1198" i="10"/>
  <c r="F1198" i="10"/>
  <c r="G1198" i="10"/>
  <c r="H1198" i="10"/>
  <c r="B1199" i="10"/>
  <c r="C1199" i="10"/>
  <c r="D1199" i="10"/>
  <c r="E1199" i="10"/>
  <c r="F1199" i="10"/>
  <c r="G1199" i="10"/>
  <c r="H1199" i="10"/>
  <c r="B1200" i="10"/>
  <c r="C1200" i="10"/>
  <c r="D1200" i="10"/>
  <c r="E1200" i="10"/>
  <c r="F1200" i="10"/>
  <c r="G1200" i="10"/>
  <c r="H1200" i="10"/>
  <c r="B1201" i="10"/>
  <c r="C1201" i="10"/>
  <c r="D1201" i="10"/>
  <c r="E1201" i="10"/>
  <c r="F1201" i="10"/>
  <c r="G1201" i="10"/>
  <c r="H1201" i="10"/>
  <c r="B1202" i="10"/>
  <c r="C1202" i="10"/>
  <c r="D1202" i="10"/>
  <c r="E1202" i="10"/>
  <c r="F1202" i="10"/>
  <c r="G1202" i="10"/>
  <c r="H1202" i="10"/>
  <c r="B1203" i="10"/>
  <c r="C1203" i="10"/>
  <c r="D1203" i="10"/>
  <c r="E1203" i="10"/>
  <c r="F1203" i="10"/>
  <c r="G1203" i="10"/>
  <c r="H1203" i="10"/>
  <c r="B1204" i="10"/>
  <c r="C1204" i="10"/>
  <c r="D1204" i="10"/>
  <c r="E1204" i="10"/>
  <c r="F1204" i="10"/>
  <c r="G1204" i="10"/>
  <c r="H1204" i="10"/>
  <c r="B1205" i="10"/>
  <c r="C1205" i="10"/>
  <c r="D1205" i="10"/>
  <c r="E1205" i="10"/>
  <c r="F1205" i="10"/>
  <c r="G1205" i="10"/>
  <c r="H1205" i="10"/>
  <c r="B1206" i="10"/>
  <c r="C1206" i="10"/>
  <c r="D1206" i="10"/>
  <c r="E1206" i="10"/>
  <c r="F1206" i="10"/>
  <c r="G1206" i="10"/>
  <c r="H1206" i="10"/>
  <c r="B1207" i="10"/>
  <c r="C1207" i="10"/>
  <c r="D1207" i="10"/>
  <c r="E1207" i="10"/>
  <c r="F1207" i="10"/>
  <c r="G1207" i="10"/>
  <c r="H1207" i="10"/>
  <c r="B1208" i="10"/>
  <c r="C1208" i="10"/>
  <c r="D1208" i="10"/>
  <c r="E1208" i="10"/>
  <c r="F1208" i="10"/>
  <c r="G1208" i="10"/>
  <c r="H1208" i="10"/>
  <c r="B1209" i="10"/>
  <c r="C1209" i="10"/>
  <c r="D1209" i="10"/>
  <c r="E1209" i="10"/>
  <c r="F1209" i="10"/>
  <c r="G1209" i="10"/>
  <c r="H1209" i="10"/>
  <c r="B1210" i="10"/>
  <c r="C1210" i="10"/>
  <c r="D1210" i="10"/>
  <c r="E1210" i="10"/>
  <c r="F1210" i="10"/>
  <c r="G1210" i="10"/>
  <c r="H1210" i="10"/>
  <c r="B1211" i="10"/>
  <c r="C1211" i="10"/>
  <c r="D1211" i="10"/>
  <c r="E1211" i="10"/>
  <c r="F1211" i="10"/>
  <c r="G1211" i="10"/>
  <c r="H1211" i="10"/>
  <c r="B1212" i="10"/>
  <c r="C1212" i="10"/>
  <c r="D1212" i="10"/>
  <c r="E1212" i="10"/>
  <c r="F1212" i="10"/>
  <c r="G1212" i="10"/>
  <c r="H1212" i="10"/>
  <c r="B1213" i="10"/>
  <c r="C1213" i="10"/>
  <c r="D1213" i="10"/>
  <c r="E1213" i="10"/>
  <c r="F1213" i="10"/>
  <c r="G1213" i="10"/>
  <c r="H1213" i="10"/>
  <c r="B1214" i="10"/>
  <c r="C1214" i="10"/>
  <c r="D1214" i="10"/>
  <c r="E1214" i="10"/>
  <c r="F1214" i="10"/>
  <c r="G1214" i="10"/>
  <c r="H1214" i="10"/>
  <c r="B1215" i="10"/>
  <c r="C1215" i="10"/>
  <c r="D1215" i="10"/>
  <c r="E1215" i="10"/>
  <c r="F1215" i="10"/>
  <c r="G1215" i="10"/>
  <c r="H1215" i="10"/>
  <c r="B1216" i="10"/>
  <c r="C1216" i="10"/>
  <c r="D1216" i="10"/>
  <c r="E1216" i="10"/>
  <c r="F1216" i="10"/>
  <c r="G1216" i="10"/>
  <c r="H1216" i="10"/>
  <c r="B1217" i="10"/>
  <c r="C1217" i="10"/>
  <c r="D1217" i="10"/>
  <c r="E1217" i="10"/>
  <c r="F1217" i="10"/>
  <c r="G1217" i="10"/>
  <c r="H1217" i="10"/>
  <c r="B1218" i="10"/>
  <c r="C1218" i="10"/>
  <c r="D1218" i="10"/>
  <c r="E1218" i="10"/>
  <c r="F1218" i="10"/>
  <c r="G1218" i="10"/>
  <c r="H1218" i="10"/>
  <c r="B1219" i="10"/>
  <c r="C1219" i="10"/>
  <c r="D1219" i="10"/>
  <c r="E1219" i="10"/>
  <c r="F1219" i="10"/>
  <c r="G1219" i="10"/>
  <c r="H1219" i="10"/>
  <c r="B1220" i="10"/>
  <c r="C1220" i="10"/>
  <c r="D1220" i="10"/>
  <c r="E1220" i="10"/>
  <c r="F1220" i="10"/>
  <c r="G1220" i="10"/>
  <c r="H1220" i="10"/>
  <c r="B1221" i="10"/>
  <c r="C1221" i="10"/>
  <c r="D1221" i="10"/>
  <c r="E1221" i="10"/>
  <c r="F1221" i="10"/>
  <c r="G1221" i="10"/>
  <c r="H1221" i="10"/>
  <c r="B1222" i="10"/>
  <c r="C1222" i="10"/>
  <c r="D1222" i="10"/>
  <c r="E1222" i="10"/>
  <c r="F1222" i="10"/>
  <c r="G1222" i="10"/>
  <c r="H1222" i="10"/>
  <c r="B1223" i="10"/>
  <c r="C1223" i="10"/>
  <c r="D1223" i="10"/>
  <c r="E1223" i="10"/>
  <c r="F1223" i="10"/>
  <c r="G1223" i="10"/>
  <c r="H1223" i="10"/>
  <c r="B1224" i="10"/>
  <c r="C1224" i="10"/>
  <c r="D1224" i="10"/>
  <c r="E1224" i="10"/>
  <c r="F1224" i="10"/>
  <c r="G1224" i="10"/>
  <c r="H1224" i="10"/>
  <c r="B1225" i="10"/>
  <c r="C1225" i="10"/>
  <c r="D1225" i="10"/>
  <c r="E1225" i="10"/>
  <c r="F1225" i="10"/>
  <c r="G1225" i="10"/>
  <c r="H1225" i="10"/>
  <c r="B1226" i="10"/>
  <c r="C1226" i="10"/>
  <c r="D1226" i="10"/>
  <c r="E1226" i="10"/>
  <c r="F1226" i="10"/>
  <c r="G1226" i="10"/>
  <c r="H1226" i="10"/>
  <c r="B1227" i="10"/>
  <c r="C1227" i="10"/>
  <c r="D1227" i="10"/>
  <c r="E1227" i="10"/>
  <c r="F1227" i="10"/>
  <c r="G1227" i="10"/>
  <c r="H1227" i="10"/>
  <c r="B1228" i="10"/>
  <c r="C1228" i="10"/>
  <c r="D1228" i="10"/>
  <c r="E1228" i="10"/>
  <c r="F1228" i="10"/>
  <c r="G1228" i="10"/>
  <c r="H1228" i="10"/>
  <c r="B1229" i="10"/>
  <c r="C1229" i="10"/>
  <c r="D1229" i="10"/>
  <c r="E1229" i="10"/>
  <c r="F1229" i="10"/>
  <c r="G1229" i="10"/>
  <c r="H1229" i="10"/>
  <c r="B1230" i="10"/>
  <c r="C1230" i="10"/>
  <c r="D1230" i="10"/>
  <c r="E1230" i="10"/>
  <c r="F1230" i="10"/>
  <c r="G1230" i="10"/>
  <c r="H1230" i="10"/>
  <c r="B1231" i="10"/>
  <c r="C1231" i="10"/>
  <c r="D1231" i="10"/>
  <c r="E1231" i="10"/>
  <c r="F1231" i="10"/>
  <c r="G1231" i="10"/>
  <c r="H1231" i="10"/>
  <c r="B1232" i="10"/>
  <c r="C1232" i="10"/>
  <c r="D1232" i="10"/>
  <c r="E1232" i="10"/>
  <c r="F1232" i="10"/>
  <c r="G1232" i="10"/>
  <c r="H1232" i="10"/>
  <c r="B1233" i="10"/>
  <c r="C1233" i="10"/>
  <c r="D1233" i="10"/>
  <c r="E1233" i="10"/>
  <c r="F1233" i="10"/>
  <c r="G1233" i="10"/>
  <c r="H1233" i="10"/>
  <c r="B1234" i="10"/>
  <c r="C1234" i="10"/>
  <c r="D1234" i="10"/>
  <c r="E1234" i="10"/>
  <c r="F1234" i="10"/>
  <c r="G1234" i="10"/>
  <c r="H1234" i="10"/>
  <c r="B1235" i="10"/>
  <c r="C1235" i="10"/>
  <c r="D1235" i="10"/>
  <c r="E1235" i="10"/>
  <c r="F1235" i="10"/>
  <c r="G1235" i="10"/>
  <c r="H1235" i="10"/>
  <c r="B1236" i="10"/>
  <c r="C1236" i="10"/>
  <c r="D1236" i="10"/>
  <c r="E1236" i="10"/>
  <c r="F1236" i="10"/>
  <c r="G1236" i="10"/>
  <c r="H1236" i="10"/>
  <c r="B1237" i="10"/>
  <c r="C1237" i="10"/>
  <c r="D1237" i="10"/>
  <c r="E1237" i="10"/>
  <c r="F1237" i="10"/>
  <c r="G1237" i="10"/>
  <c r="H1237" i="10"/>
  <c r="B1238" i="10"/>
  <c r="C1238" i="10"/>
  <c r="D1238" i="10"/>
  <c r="E1238" i="10"/>
  <c r="F1238" i="10"/>
  <c r="G1238" i="10"/>
  <c r="H1238" i="10"/>
  <c r="B1239" i="10"/>
  <c r="C1239" i="10"/>
  <c r="D1239" i="10"/>
  <c r="E1239" i="10"/>
  <c r="F1239" i="10"/>
  <c r="G1239" i="10"/>
  <c r="H1239" i="10"/>
  <c r="B1240" i="10"/>
  <c r="C1240" i="10"/>
  <c r="D1240" i="10"/>
  <c r="E1240" i="10"/>
  <c r="F1240" i="10"/>
  <c r="G1240" i="10"/>
  <c r="H1240" i="10"/>
  <c r="B1241" i="10"/>
  <c r="C1241" i="10"/>
  <c r="D1241" i="10"/>
  <c r="E1241" i="10"/>
  <c r="F1241" i="10"/>
  <c r="G1241" i="10"/>
  <c r="H1241" i="10"/>
  <c r="B1242" i="10"/>
  <c r="C1242" i="10"/>
  <c r="D1242" i="10"/>
  <c r="E1242" i="10"/>
  <c r="F1242" i="10"/>
  <c r="G1242" i="10"/>
  <c r="H1242" i="10"/>
  <c r="B1243" i="10"/>
  <c r="C1243" i="10"/>
  <c r="D1243" i="10"/>
  <c r="E1243" i="10"/>
  <c r="F1243" i="10"/>
  <c r="G1243" i="10"/>
  <c r="H1243" i="10"/>
  <c r="B1244" i="10"/>
  <c r="C1244" i="10"/>
  <c r="D1244" i="10"/>
  <c r="E1244" i="10"/>
  <c r="F1244" i="10"/>
  <c r="G1244" i="10"/>
  <c r="H1244" i="10"/>
  <c r="B1245" i="10"/>
  <c r="C1245" i="10"/>
  <c r="D1245" i="10"/>
  <c r="E1245" i="10"/>
  <c r="F1245" i="10"/>
  <c r="G1245" i="10"/>
  <c r="H1245" i="10"/>
  <c r="B1246" i="10"/>
  <c r="C1246" i="10"/>
  <c r="D1246" i="10"/>
  <c r="E1246" i="10"/>
  <c r="F1246" i="10"/>
  <c r="G1246" i="10"/>
  <c r="H1246" i="10"/>
  <c r="B1247" i="10"/>
  <c r="C1247" i="10"/>
  <c r="D1247" i="10"/>
  <c r="E1247" i="10"/>
  <c r="F1247" i="10"/>
  <c r="G1247" i="10"/>
  <c r="H1247" i="10"/>
  <c r="B1248" i="10"/>
  <c r="C1248" i="10"/>
  <c r="D1248" i="10"/>
  <c r="E1248" i="10"/>
  <c r="F1248" i="10"/>
  <c r="G1248" i="10"/>
  <c r="H1248" i="10"/>
  <c r="B1249" i="10"/>
  <c r="C1249" i="10"/>
  <c r="D1249" i="10"/>
  <c r="E1249" i="10"/>
  <c r="F1249" i="10"/>
  <c r="G1249" i="10"/>
  <c r="H1249" i="10"/>
  <c r="B1250" i="10"/>
  <c r="C1250" i="10"/>
  <c r="D1250" i="10"/>
  <c r="E1250" i="10"/>
  <c r="F1250" i="10"/>
  <c r="G1250" i="10"/>
  <c r="H1250" i="10"/>
  <c r="B1251" i="10"/>
  <c r="C1251" i="10"/>
  <c r="D1251" i="10"/>
  <c r="E1251" i="10"/>
  <c r="F1251" i="10"/>
  <c r="G1251" i="10"/>
  <c r="H1251" i="10"/>
  <c r="B1252" i="10"/>
  <c r="C1252" i="10"/>
  <c r="D1252" i="10"/>
  <c r="E1252" i="10"/>
  <c r="F1252" i="10"/>
  <c r="G1252" i="10"/>
  <c r="H1252" i="10"/>
  <c r="B1253" i="10"/>
  <c r="C1253" i="10"/>
  <c r="D1253" i="10"/>
  <c r="E1253" i="10"/>
  <c r="F1253" i="10"/>
  <c r="G1253" i="10"/>
  <c r="H1253" i="10"/>
  <c r="B1254" i="10"/>
  <c r="C1254" i="10"/>
  <c r="D1254" i="10"/>
  <c r="E1254" i="10"/>
  <c r="F1254" i="10"/>
  <c r="G1254" i="10"/>
  <c r="H1254" i="10"/>
  <c r="B1255" i="10"/>
  <c r="C1255" i="10"/>
  <c r="D1255" i="10"/>
  <c r="E1255" i="10"/>
  <c r="F1255" i="10"/>
  <c r="G1255" i="10"/>
  <c r="H1255" i="10"/>
  <c r="B1256" i="10"/>
  <c r="C1256" i="10"/>
  <c r="D1256" i="10"/>
  <c r="E1256" i="10"/>
  <c r="F1256" i="10"/>
  <c r="G1256" i="10"/>
  <c r="H1256" i="10"/>
  <c r="B1257" i="10"/>
  <c r="C1257" i="10"/>
  <c r="D1257" i="10"/>
  <c r="E1257" i="10"/>
  <c r="F1257" i="10"/>
  <c r="G1257" i="10"/>
  <c r="H1257" i="10"/>
  <c r="B1258" i="10"/>
  <c r="C1258" i="10"/>
  <c r="D1258" i="10"/>
  <c r="E1258" i="10"/>
  <c r="F1258" i="10"/>
  <c r="G1258" i="10"/>
  <c r="H1258" i="10"/>
  <c r="B1259" i="10"/>
  <c r="C1259" i="10"/>
  <c r="D1259" i="10"/>
  <c r="E1259" i="10"/>
  <c r="F1259" i="10"/>
  <c r="G1259" i="10"/>
  <c r="H1259" i="10"/>
  <c r="B1260" i="10"/>
  <c r="C1260" i="10"/>
  <c r="D1260" i="10"/>
  <c r="E1260" i="10"/>
  <c r="F1260" i="10"/>
  <c r="G1260" i="10"/>
  <c r="H1260" i="10"/>
  <c r="B1261" i="10"/>
  <c r="C1261" i="10"/>
  <c r="D1261" i="10"/>
  <c r="E1261" i="10"/>
  <c r="F1261" i="10"/>
  <c r="G1261" i="10"/>
  <c r="H1261" i="10"/>
  <c r="B1262" i="10"/>
  <c r="C1262" i="10"/>
  <c r="D1262" i="10"/>
  <c r="E1262" i="10"/>
  <c r="F1262" i="10"/>
  <c r="G1262" i="10"/>
  <c r="H1262" i="10"/>
  <c r="B1263" i="10"/>
  <c r="C1263" i="10"/>
  <c r="D1263" i="10"/>
  <c r="E1263" i="10"/>
  <c r="F1263" i="10"/>
  <c r="G1263" i="10"/>
  <c r="H1263" i="10"/>
  <c r="B1264" i="10"/>
  <c r="C1264" i="10"/>
  <c r="D1264" i="10"/>
  <c r="E1264" i="10"/>
  <c r="F1264" i="10"/>
  <c r="G1264" i="10"/>
  <c r="H1264" i="10"/>
  <c r="B1265" i="10"/>
  <c r="C1265" i="10"/>
  <c r="D1265" i="10"/>
  <c r="E1265" i="10"/>
  <c r="F1265" i="10"/>
  <c r="G1265" i="10"/>
  <c r="H1265" i="10"/>
  <c r="B1266" i="10"/>
  <c r="C1266" i="10"/>
  <c r="D1266" i="10"/>
  <c r="E1266" i="10"/>
  <c r="F1266" i="10"/>
  <c r="G1266" i="10"/>
  <c r="H1266" i="10"/>
  <c r="B1267" i="10"/>
  <c r="C1267" i="10"/>
  <c r="D1267" i="10"/>
  <c r="E1267" i="10"/>
  <c r="F1267" i="10"/>
  <c r="G1267" i="10"/>
  <c r="H1267" i="10"/>
  <c r="B1268" i="10"/>
  <c r="C1268" i="10"/>
  <c r="D1268" i="10"/>
  <c r="E1268" i="10"/>
  <c r="F1268" i="10"/>
  <c r="G1268" i="10"/>
  <c r="H1268" i="10"/>
  <c r="B1269" i="10"/>
  <c r="C1269" i="10"/>
  <c r="D1269" i="10"/>
  <c r="E1269" i="10"/>
  <c r="F1269" i="10"/>
  <c r="G1269" i="10"/>
  <c r="H1269" i="10"/>
  <c r="B1270" i="10"/>
  <c r="C1270" i="10"/>
  <c r="D1270" i="10"/>
  <c r="E1270" i="10"/>
  <c r="F1270" i="10"/>
  <c r="G1270" i="10"/>
  <c r="H1270" i="10"/>
  <c r="B1271" i="10"/>
  <c r="C1271" i="10"/>
  <c r="D1271" i="10"/>
  <c r="E1271" i="10"/>
  <c r="F1271" i="10"/>
  <c r="G1271" i="10"/>
  <c r="H1271" i="10"/>
  <c r="B1272" i="10"/>
  <c r="C1272" i="10"/>
  <c r="D1272" i="10"/>
  <c r="E1272" i="10"/>
  <c r="F1272" i="10"/>
  <c r="G1272" i="10"/>
  <c r="H1272" i="10"/>
  <c r="B1273" i="10"/>
  <c r="C1273" i="10"/>
  <c r="D1273" i="10"/>
  <c r="E1273" i="10"/>
  <c r="F1273" i="10"/>
  <c r="G1273" i="10"/>
  <c r="H1273" i="10"/>
  <c r="B1274" i="10"/>
  <c r="C1274" i="10"/>
  <c r="D1274" i="10"/>
  <c r="E1274" i="10"/>
  <c r="F1274" i="10"/>
  <c r="G1274" i="10"/>
  <c r="H1274" i="10"/>
  <c r="B1275" i="10"/>
  <c r="C1275" i="10"/>
  <c r="D1275" i="10"/>
  <c r="E1275" i="10"/>
  <c r="F1275" i="10"/>
  <c r="G1275" i="10"/>
  <c r="H1275" i="10"/>
  <c r="B1276" i="10"/>
  <c r="C1276" i="10"/>
  <c r="D1276" i="10"/>
  <c r="E1276" i="10"/>
  <c r="F1276" i="10"/>
  <c r="G1276" i="10"/>
  <c r="H1276" i="10"/>
  <c r="B1277" i="10"/>
  <c r="C1277" i="10"/>
  <c r="D1277" i="10"/>
  <c r="E1277" i="10"/>
  <c r="F1277" i="10"/>
  <c r="G1277" i="10"/>
  <c r="H1277" i="10"/>
  <c r="B1278" i="10"/>
  <c r="C1278" i="10"/>
  <c r="D1278" i="10"/>
  <c r="E1278" i="10"/>
  <c r="F1278" i="10"/>
  <c r="G1278" i="10"/>
  <c r="H1278" i="10"/>
  <c r="B1279" i="10"/>
  <c r="C1279" i="10"/>
  <c r="D1279" i="10"/>
  <c r="E1279" i="10"/>
  <c r="F1279" i="10"/>
  <c r="G1279" i="10"/>
  <c r="H1279" i="10"/>
  <c r="B1280" i="10"/>
  <c r="C1280" i="10"/>
  <c r="D1280" i="10"/>
  <c r="E1280" i="10"/>
  <c r="F1280" i="10"/>
  <c r="G1280" i="10"/>
  <c r="H1280" i="10"/>
  <c r="B1281" i="10"/>
  <c r="C1281" i="10"/>
  <c r="D1281" i="10"/>
  <c r="E1281" i="10"/>
  <c r="F1281" i="10"/>
  <c r="G1281" i="10"/>
  <c r="H1281" i="10"/>
  <c r="B1282" i="10"/>
  <c r="C1282" i="10"/>
  <c r="D1282" i="10"/>
  <c r="E1282" i="10"/>
  <c r="F1282" i="10"/>
  <c r="G1282" i="10"/>
  <c r="H1282" i="10"/>
  <c r="B1283" i="10"/>
  <c r="C1283" i="10"/>
  <c r="D1283" i="10"/>
  <c r="E1283" i="10"/>
  <c r="F1283" i="10"/>
  <c r="G1283" i="10"/>
  <c r="H1283" i="10"/>
  <c r="B1284" i="10"/>
  <c r="C1284" i="10"/>
  <c r="D1284" i="10"/>
  <c r="E1284" i="10"/>
  <c r="F1284" i="10"/>
  <c r="G1284" i="10"/>
  <c r="H1284" i="10"/>
  <c r="B1285" i="10"/>
  <c r="C1285" i="10"/>
  <c r="D1285" i="10"/>
  <c r="E1285" i="10"/>
  <c r="F1285" i="10"/>
  <c r="G1285" i="10"/>
  <c r="H1285" i="10"/>
  <c r="B1286" i="10"/>
  <c r="C1286" i="10"/>
  <c r="D1286" i="10"/>
  <c r="E1286" i="10"/>
  <c r="F1286" i="10"/>
  <c r="G1286" i="10"/>
  <c r="H1286" i="10"/>
  <c r="B1287" i="10"/>
  <c r="C1287" i="10"/>
  <c r="D1287" i="10"/>
  <c r="E1287" i="10"/>
  <c r="F1287" i="10"/>
  <c r="G1287" i="10"/>
  <c r="H1287" i="10"/>
  <c r="B1288" i="10"/>
  <c r="C1288" i="10"/>
  <c r="D1288" i="10"/>
  <c r="E1288" i="10"/>
  <c r="F1288" i="10"/>
  <c r="G1288" i="10"/>
  <c r="H1288" i="10"/>
  <c r="B1289" i="10"/>
  <c r="C1289" i="10"/>
  <c r="D1289" i="10"/>
  <c r="E1289" i="10"/>
  <c r="F1289" i="10"/>
  <c r="G1289" i="10"/>
  <c r="H1289" i="10"/>
  <c r="B1290" i="10"/>
  <c r="C1290" i="10"/>
  <c r="D1290" i="10"/>
  <c r="E1290" i="10"/>
  <c r="F1290" i="10"/>
  <c r="G1290" i="10"/>
  <c r="H1290" i="10"/>
  <c r="B1291" i="10"/>
  <c r="C1291" i="10"/>
  <c r="D1291" i="10"/>
  <c r="E1291" i="10"/>
  <c r="F1291" i="10"/>
  <c r="G1291" i="10"/>
  <c r="H1291" i="10"/>
  <c r="B1292" i="10"/>
  <c r="C1292" i="10"/>
  <c r="D1292" i="10"/>
  <c r="E1292" i="10"/>
  <c r="F1292" i="10"/>
  <c r="G1292" i="10"/>
  <c r="H1292" i="10"/>
  <c r="B1293" i="10"/>
  <c r="C1293" i="10"/>
  <c r="D1293" i="10"/>
  <c r="E1293" i="10"/>
  <c r="F1293" i="10"/>
  <c r="G1293" i="10"/>
  <c r="H1293" i="10"/>
  <c r="B1294" i="10"/>
  <c r="C1294" i="10"/>
  <c r="D1294" i="10"/>
  <c r="E1294" i="10"/>
  <c r="F1294" i="10"/>
  <c r="G1294" i="10"/>
  <c r="H1294" i="10"/>
  <c r="B1295" i="10"/>
  <c r="C1295" i="10"/>
  <c r="D1295" i="10"/>
  <c r="E1295" i="10"/>
  <c r="F1295" i="10"/>
  <c r="G1295" i="10"/>
  <c r="H1295" i="10"/>
  <c r="B1296" i="10"/>
  <c r="C1296" i="10"/>
  <c r="D1296" i="10"/>
  <c r="E1296" i="10"/>
  <c r="F1296" i="10"/>
  <c r="G1296" i="10"/>
  <c r="H1296" i="10"/>
  <c r="B1297" i="10"/>
  <c r="C1297" i="10"/>
  <c r="D1297" i="10"/>
  <c r="E1297" i="10"/>
  <c r="F1297" i="10"/>
  <c r="G1297" i="10"/>
  <c r="H1297" i="10"/>
  <c r="B1298" i="10"/>
  <c r="C1298" i="10"/>
  <c r="D1298" i="10"/>
  <c r="E1298" i="10"/>
  <c r="F1298" i="10"/>
  <c r="G1298" i="10"/>
  <c r="H1298" i="10"/>
  <c r="B1299" i="10"/>
  <c r="C1299" i="10"/>
  <c r="D1299" i="10"/>
  <c r="E1299" i="10"/>
  <c r="F1299" i="10"/>
  <c r="G1299" i="10"/>
  <c r="H1299" i="10"/>
  <c r="B1300" i="10"/>
  <c r="C1300" i="10"/>
  <c r="D1300" i="10"/>
  <c r="E1300" i="10"/>
  <c r="F1300" i="10"/>
  <c r="G1300" i="10"/>
  <c r="H1300" i="10"/>
  <c r="B1301" i="10"/>
  <c r="C1301" i="10"/>
  <c r="D1301" i="10"/>
  <c r="E1301" i="10"/>
  <c r="F1301" i="10"/>
  <c r="G1301" i="10"/>
  <c r="H1301" i="10"/>
  <c r="B1302" i="10"/>
  <c r="C1302" i="10"/>
  <c r="D1302" i="10"/>
  <c r="E1302" i="10"/>
  <c r="F1302" i="10"/>
  <c r="G1302" i="10"/>
  <c r="H1302" i="10"/>
  <c r="B1303" i="10"/>
  <c r="C1303" i="10"/>
  <c r="D1303" i="10"/>
  <c r="E1303" i="10"/>
  <c r="F1303" i="10"/>
  <c r="G1303" i="10"/>
  <c r="H1303" i="10"/>
  <c r="B1304" i="10"/>
  <c r="C1304" i="10"/>
  <c r="D1304" i="10"/>
  <c r="E1304" i="10"/>
  <c r="F1304" i="10"/>
  <c r="G1304" i="10"/>
  <c r="H1304" i="10"/>
  <c r="B1305" i="10"/>
  <c r="C1305" i="10"/>
  <c r="D1305" i="10"/>
  <c r="E1305" i="10"/>
  <c r="F1305" i="10"/>
  <c r="G1305" i="10"/>
  <c r="H1305" i="10"/>
  <c r="B1306" i="10"/>
  <c r="C1306" i="10"/>
  <c r="D1306" i="10"/>
  <c r="E1306" i="10"/>
  <c r="F1306" i="10"/>
  <c r="G1306" i="10"/>
  <c r="H1306" i="10"/>
  <c r="B1307" i="10"/>
  <c r="C1307" i="10"/>
  <c r="D1307" i="10"/>
  <c r="E1307" i="10"/>
  <c r="F1307" i="10"/>
  <c r="G1307" i="10"/>
  <c r="H1307" i="10"/>
  <c r="B1308" i="10"/>
  <c r="C1308" i="10"/>
  <c r="D1308" i="10"/>
  <c r="E1308" i="10"/>
  <c r="F1308" i="10"/>
  <c r="G1308" i="10"/>
  <c r="H1308" i="10"/>
  <c r="B1309" i="10"/>
  <c r="C1309" i="10"/>
  <c r="D1309" i="10"/>
  <c r="E1309" i="10"/>
  <c r="F1309" i="10"/>
  <c r="G1309" i="10"/>
  <c r="H1309" i="10"/>
  <c r="B1310" i="10"/>
  <c r="C1310" i="10"/>
  <c r="D1310" i="10"/>
  <c r="E1310" i="10"/>
  <c r="F1310" i="10"/>
  <c r="G1310" i="10"/>
  <c r="H1310" i="10"/>
  <c r="B1311" i="10"/>
  <c r="C1311" i="10"/>
  <c r="D1311" i="10"/>
  <c r="E1311" i="10"/>
  <c r="F1311" i="10"/>
  <c r="G1311" i="10"/>
  <c r="H1311" i="10"/>
  <c r="B1312" i="10"/>
  <c r="C1312" i="10"/>
  <c r="D1312" i="10"/>
  <c r="E1312" i="10"/>
  <c r="F1312" i="10"/>
  <c r="G1312" i="10"/>
  <c r="H1312" i="10"/>
  <c r="B1313" i="10"/>
  <c r="C1313" i="10"/>
  <c r="D1313" i="10"/>
  <c r="E1313" i="10"/>
  <c r="F1313" i="10"/>
  <c r="G1313" i="10"/>
  <c r="H1313" i="10"/>
  <c r="B1314" i="10"/>
  <c r="C1314" i="10"/>
  <c r="D1314" i="10"/>
  <c r="E1314" i="10"/>
  <c r="F1314" i="10"/>
  <c r="G1314" i="10"/>
  <c r="H1314" i="10"/>
  <c r="B1315" i="10"/>
  <c r="C1315" i="10"/>
  <c r="D1315" i="10"/>
  <c r="E1315" i="10"/>
  <c r="F1315" i="10"/>
  <c r="G1315" i="10"/>
  <c r="H1315" i="10"/>
  <c r="B1316" i="10"/>
  <c r="C1316" i="10"/>
  <c r="D1316" i="10"/>
  <c r="E1316" i="10"/>
  <c r="F1316" i="10"/>
  <c r="G1316" i="10"/>
  <c r="H1316" i="10"/>
  <c r="B1317" i="10"/>
  <c r="C1317" i="10"/>
  <c r="D1317" i="10"/>
  <c r="E1317" i="10"/>
  <c r="F1317" i="10"/>
  <c r="G1317" i="10"/>
  <c r="H1317" i="10"/>
  <c r="B1318" i="10"/>
  <c r="C1318" i="10"/>
  <c r="D1318" i="10"/>
  <c r="E1318" i="10"/>
  <c r="F1318" i="10"/>
  <c r="G1318" i="10"/>
  <c r="H1318" i="10"/>
  <c r="B1319" i="10"/>
  <c r="C1319" i="10"/>
  <c r="D1319" i="10"/>
  <c r="E1319" i="10"/>
  <c r="F1319" i="10"/>
  <c r="G1319" i="10"/>
  <c r="H1319" i="10"/>
  <c r="B1320" i="10"/>
  <c r="C1320" i="10"/>
  <c r="D1320" i="10"/>
  <c r="E1320" i="10"/>
  <c r="F1320" i="10"/>
  <c r="G1320" i="10"/>
  <c r="H1320" i="10"/>
  <c r="B1321" i="10"/>
  <c r="C1321" i="10"/>
  <c r="D1321" i="10"/>
  <c r="E1321" i="10"/>
  <c r="F1321" i="10"/>
  <c r="G1321" i="10"/>
  <c r="H1321" i="10"/>
  <c r="B1322" i="10"/>
  <c r="C1322" i="10"/>
  <c r="D1322" i="10"/>
  <c r="E1322" i="10"/>
  <c r="F1322" i="10"/>
  <c r="G1322" i="10"/>
  <c r="H1322" i="10"/>
  <c r="B1323" i="10"/>
  <c r="C1323" i="10"/>
  <c r="D1323" i="10"/>
  <c r="E1323" i="10"/>
  <c r="F1323" i="10"/>
  <c r="G1323" i="10"/>
  <c r="H1323" i="10"/>
  <c r="B1324" i="10"/>
  <c r="C1324" i="10"/>
  <c r="D1324" i="10"/>
  <c r="E1324" i="10"/>
  <c r="F1324" i="10"/>
  <c r="G1324" i="10"/>
  <c r="H1324" i="10"/>
  <c r="B1325" i="10"/>
  <c r="C1325" i="10"/>
  <c r="D1325" i="10"/>
  <c r="E1325" i="10"/>
  <c r="F1325" i="10"/>
  <c r="G1325" i="10"/>
  <c r="H1325" i="10"/>
  <c r="B1326" i="10"/>
  <c r="C1326" i="10"/>
  <c r="D1326" i="10"/>
  <c r="E1326" i="10"/>
  <c r="F1326" i="10"/>
  <c r="G1326" i="10"/>
  <c r="H1326" i="10"/>
  <c r="B1327" i="10"/>
  <c r="C1327" i="10"/>
  <c r="D1327" i="10"/>
  <c r="E1327" i="10"/>
  <c r="F1327" i="10"/>
  <c r="G1327" i="10"/>
  <c r="H1327" i="10"/>
  <c r="B1328" i="10"/>
  <c r="C1328" i="10"/>
  <c r="D1328" i="10"/>
  <c r="E1328" i="10"/>
  <c r="F1328" i="10"/>
  <c r="G1328" i="10"/>
  <c r="H1328" i="10"/>
  <c r="B1329" i="10"/>
  <c r="C1329" i="10"/>
  <c r="D1329" i="10"/>
  <c r="E1329" i="10"/>
  <c r="F1329" i="10"/>
  <c r="G1329" i="10"/>
  <c r="H1329" i="10"/>
  <c r="B1330" i="10"/>
  <c r="C1330" i="10"/>
  <c r="D1330" i="10"/>
  <c r="E1330" i="10"/>
  <c r="F1330" i="10"/>
  <c r="G1330" i="10"/>
  <c r="H1330" i="10"/>
  <c r="B1331" i="10"/>
  <c r="C1331" i="10"/>
  <c r="D1331" i="10"/>
  <c r="E1331" i="10"/>
  <c r="F1331" i="10"/>
  <c r="G1331" i="10"/>
  <c r="H1331" i="10"/>
  <c r="B1332" i="10"/>
  <c r="C1332" i="10"/>
  <c r="D1332" i="10"/>
  <c r="E1332" i="10"/>
  <c r="F1332" i="10"/>
  <c r="G1332" i="10"/>
  <c r="H1332" i="10"/>
  <c r="B1333" i="10"/>
  <c r="C1333" i="10"/>
  <c r="D1333" i="10"/>
  <c r="E1333" i="10"/>
  <c r="F1333" i="10"/>
  <c r="G1333" i="10"/>
  <c r="H1333" i="10"/>
  <c r="B1334" i="10"/>
  <c r="C1334" i="10"/>
  <c r="D1334" i="10"/>
  <c r="E1334" i="10"/>
  <c r="F1334" i="10"/>
  <c r="G1334" i="10"/>
  <c r="H1334" i="10"/>
  <c r="B1335" i="10"/>
  <c r="C1335" i="10"/>
  <c r="D1335" i="10"/>
  <c r="E1335" i="10"/>
  <c r="F1335" i="10"/>
  <c r="G1335" i="10"/>
  <c r="H1335" i="10"/>
  <c r="B1336" i="10"/>
  <c r="C1336" i="10"/>
  <c r="D1336" i="10"/>
  <c r="E1336" i="10"/>
  <c r="F1336" i="10"/>
  <c r="G1336" i="10"/>
  <c r="H1336" i="10"/>
  <c r="B1337" i="10"/>
  <c r="C1337" i="10"/>
  <c r="D1337" i="10"/>
  <c r="E1337" i="10"/>
  <c r="F1337" i="10"/>
  <c r="G1337" i="10"/>
  <c r="H1337" i="10"/>
  <c r="B1338" i="10"/>
  <c r="C1338" i="10"/>
  <c r="D1338" i="10"/>
  <c r="E1338" i="10"/>
  <c r="F1338" i="10"/>
  <c r="G1338" i="10"/>
  <c r="H1338" i="10"/>
  <c r="B1339" i="10"/>
  <c r="C1339" i="10"/>
  <c r="D1339" i="10"/>
  <c r="E1339" i="10"/>
  <c r="F1339" i="10"/>
  <c r="G1339" i="10"/>
  <c r="H1339" i="10"/>
  <c r="B1340" i="10"/>
  <c r="C1340" i="10"/>
  <c r="D1340" i="10"/>
  <c r="E1340" i="10"/>
  <c r="F1340" i="10"/>
  <c r="G1340" i="10"/>
  <c r="H1340" i="10"/>
  <c r="B1341" i="10"/>
  <c r="C1341" i="10"/>
  <c r="D1341" i="10"/>
  <c r="E1341" i="10"/>
  <c r="F1341" i="10"/>
  <c r="G1341" i="10"/>
  <c r="H1341" i="10"/>
  <c r="B1342" i="10"/>
  <c r="C1342" i="10"/>
  <c r="D1342" i="10"/>
  <c r="E1342" i="10"/>
  <c r="F1342" i="10"/>
  <c r="G1342" i="10"/>
  <c r="H1342" i="10"/>
  <c r="B1343" i="10"/>
  <c r="C1343" i="10"/>
  <c r="D1343" i="10"/>
  <c r="E1343" i="10"/>
  <c r="F1343" i="10"/>
  <c r="G1343" i="10"/>
  <c r="H1343" i="10"/>
  <c r="B1344" i="10"/>
  <c r="C1344" i="10"/>
  <c r="D1344" i="10"/>
  <c r="E1344" i="10"/>
  <c r="F1344" i="10"/>
  <c r="G1344" i="10"/>
  <c r="H1344" i="10"/>
  <c r="B1345" i="10"/>
  <c r="C1345" i="10"/>
  <c r="D1345" i="10"/>
  <c r="E1345" i="10"/>
  <c r="F1345" i="10"/>
  <c r="G1345" i="10"/>
  <c r="H1345" i="10"/>
  <c r="B1346" i="10"/>
  <c r="C1346" i="10"/>
  <c r="D1346" i="10"/>
  <c r="E1346" i="10"/>
  <c r="F1346" i="10"/>
  <c r="G1346" i="10"/>
  <c r="H1346" i="10"/>
  <c r="B1347" i="10"/>
  <c r="C1347" i="10"/>
  <c r="D1347" i="10"/>
  <c r="E1347" i="10"/>
  <c r="F1347" i="10"/>
  <c r="G1347" i="10"/>
  <c r="H1347" i="10"/>
  <c r="B1348" i="10"/>
  <c r="C1348" i="10"/>
  <c r="D1348" i="10"/>
  <c r="E1348" i="10"/>
  <c r="F1348" i="10"/>
  <c r="G1348" i="10"/>
  <c r="H1348" i="10"/>
  <c r="B1349" i="10"/>
  <c r="C1349" i="10"/>
  <c r="D1349" i="10"/>
  <c r="E1349" i="10"/>
  <c r="F1349" i="10"/>
  <c r="G1349" i="10"/>
  <c r="H1349" i="10"/>
  <c r="B1350" i="10"/>
  <c r="C1350" i="10"/>
  <c r="D1350" i="10"/>
  <c r="E1350" i="10"/>
  <c r="F1350" i="10"/>
  <c r="G1350" i="10"/>
  <c r="H1350" i="10"/>
  <c r="B1351" i="10"/>
  <c r="C1351" i="10"/>
  <c r="D1351" i="10"/>
  <c r="E1351" i="10"/>
  <c r="F1351" i="10"/>
  <c r="G1351" i="10"/>
  <c r="H1351" i="10"/>
  <c r="B1352" i="10"/>
  <c r="C1352" i="10"/>
  <c r="D1352" i="10"/>
  <c r="E1352" i="10"/>
  <c r="F1352" i="10"/>
  <c r="G1352" i="10"/>
  <c r="H1352" i="10"/>
  <c r="B1353" i="10"/>
  <c r="C1353" i="10"/>
  <c r="D1353" i="10"/>
  <c r="E1353" i="10"/>
  <c r="F1353" i="10"/>
  <c r="G1353" i="10"/>
  <c r="H1353" i="10"/>
  <c r="B1354" i="10"/>
  <c r="C1354" i="10"/>
  <c r="D1354" i="10"/>
  <c r="E1354" i="10"/>
  <c r="F1354" i="10"/>
  <c r="G1354" i="10"/>
  <c r="H1354" i="10"/>
  <c r="B1355" i="10"/>
  <c r="C1355" i="10"/>
  <c r="D1355" i="10"/>
  <c r="E1355" i="10"/>
  <c r="F1355" i="10"/>
  <c r="G1355" i="10"/>
  <c r="H1355" i="10"/>
  <c r="B1356" i="10"/>
  <c r="C1356" i="10"/>
  <c r="D1356" i="10"/>
  <c r="E1356" i="10"/>
  <c r="F1356" i="10"/>
  <c r="G1356" i="10"/>
  <c r="H1356" i="10"/>
  <c r="B1357" i="10"/>
  <c r="C1357" i="10"/>
  <c r="D1357" i="10"/>
  <c r="E1357" i="10"/>
  <c r="F1357" i="10"/>
  <c r="G1357" i="10"/>
  <c r="H1357" i="10"/>
  <c r="B1358" i="10"/>
  <c r="C1358" i="10"/>
  <c r="D1358" i="10"/>
  <c r="E1358" i="10"/>
  <c r="F1358" i="10"/>
  <c r="G1358" i="10"/>
  <c r="H1358" i="10"/>
  <c r="B1359" i="10"/>
  <c r="C1359" i="10"/>
  <c r="D1359" i="10"/>
  <c r="E1359" i="10"/>
  <c r="F1359" i="10"/>
  <c r="G1359" i="10"/>
  <c r="H1359" i="10"/>
  <c r="B1360" i="10"/>
  <c r="C1360" i="10"/>
  <c r="D1360" i="10"/>
  <c r="E1360" i="10"/>
  <c r="F1360" i="10"/>
  <c r="G1360" i="10"/>
  <c r="H1360" i="10"/>
  <c r="B1361" i="10"/>
  <c r="C1361" i="10"/>
  <c r="D1361" i="10"/>
  <c r="E1361" i="10"/>
  <c r="F1361" i="10"/>
  <c r="G1361" i="10"/>
  <c r="H1361" i="10"/>
  <c r="B1362" i="10"/>
  <c r="C1362" i="10"/>
  <c r="D1362" i="10"/>
  <c r="E1362" i="10"/>
  <c r="F1362" i="10"/>
  <c r="G1362" i="10"/>
  <c r="H1362" i="10"/>
  <c r="B1363" i="10"/>
  <c r="C1363" i="10"/>
  <c r="D1363" i="10"/>
  <c r="E1363" i="10"/>
  <c r="F1363" i="10"/>
  <c r="G1363" i="10"/>
  <c r="H1363" i="10"/>
  <c r="B1364" i="10"/>
  <c r="C1364" i="10"/>
  <c r="D1364" i="10"/>
  <c r="E1364" i="10"/>
  <c r="F1364" i="10"/>
  <c r="G1364" i="10"/>
  <c r="H1364" i="10"/>
  <c r="B1365" i="10"/>
  <c r="C1365" i="10"/>
  <c r="D1365" i="10"/>
  <c r="E1365" i="10"/>
  <c r="F1365" i="10"/>
  <c r="G1365" i="10"/>
  <c r="H1365" i="10"/>
  <c r="B1366" i="10"/>
  <c r="C1366" i="10"/>
  <c r="D1366" i="10"/>
  <c r="E1366" i="10"/>
  <c r="F1366" i="10"/>
  <c r="G1366" i="10"/>
  <c r="H1366" i="10"/>
  <c r="B1367" i="10"/>
  <c r="C1367" i="10"/>
  <c r="D1367" i="10"/>
  <c r="E1367" i="10"/>
  <c r="F1367" i="10"/>
  <c r="G1367" i="10"/>
  <c r="H1367" i="10"/>
  <c r="B1368" i="10"/>
  <c r="C1368" i="10"/>
  <c r="D1368" i="10"/>
  <c r="E1368" i="10"/>
  <c r="F1368" i="10"/>
  <c r="G1368" i="10"/>
  <c r="H1368" i="10"/>
  <c r="B1369" i="10"/>
  <c r="C1369" i="10"/>
  <c r="D1369" i="10"/>
  <c r="E1369" i="10"/>
  <c r="F1369" i="10"/>
  <c r="G1369" i="10"/>
  <c r="H1369" i="10"/>
  <c r="B1370" i="10"/>
  <c r="C1370" i="10"/>
  <c r="D1370" i="10"/>
  <c r="E1370" i="10"/>
  <c r="F1370" i="10"/>
  <c r="G1370" i="10"/>
  <c r="H1370" i="10"/>
  <c r="B1371" i="10"/>
  <c r="C1371" i="10"/>
  <c r="D1371" i="10"/>
  <c r="E1371" i="10"/>
  <c r="F1371" i="10"/>
  <c r="G1371" i="10"/>
  <c r="H1371" i="10"/>
  <c r="B1372" i="10"/>
  <c r="C1372" i="10"/>
  <c r="D1372" i="10"/>
  <c r="E1372" i="10"/>
  <c r="F1372" i="10"/>
  <c r="G1372" i="10"/>
  <c r="H1372" i="10"/>
  <c r="B1373" i="10"/>
  <c r="C1373" i="10"/>
  <c r="D1373" i="10"/>
  <c r="E1373" i="10"/>
  <c r="F1373" i="10"/>
  <c r="G1373" i="10"/>
  <c r="H1373" i="10"/>
  <c r="B1374" i="10"/>
  <c r="C1374" i="10"/>
  <c r="D1374" i="10"/>
  <c r="E1374" i="10"/>
  <c r="F1374" i="10"/>
  <c r="G1374" i="10"/>
  <c r="H1374" i="10"/>
  <c r="B1375" i="10"/>
  <c r="C1375" i="10"/>
  <c r="D1375" i="10"/>
  <c r="E1375" i="10"/>
  <c r="F1375" i="10"/>
  <c r="G1375" i="10"/>
  <c r="H1375" i="10"/>
  <c r="B1376" i="10"/>
  <c r="C1376" i="10"/>
  <c r="D1376" i="10"/>
  <c r="E1376" i="10"/>
  <c r="F1376" i="10"/>
  <c r="G1376" i="10"/>
  <c r="H1376" i="10"/>
  <c r="B1377" i="10"/>
  <c r="C1377" i="10"/>
  <c r="D1377" i="10"/>
  <c r="E1377" i="10"/>
  <c r="F1377" i="10"/>
  <c r="G1377" i="10"/>
  <c r="H1377" i="10"/>
  <c r="B1378" i="10"/>
  <c r="C1378" i="10"/>
  <c r="D1378" i="10"/>
  <c r="E1378" i="10"/>
  <c r="F1378" i="10"/>
  <c r="G1378" i="10"/>
  <c r="H1378" i="10"/>
  <c r="B1379" i="10"/>
  <c r="C1379" i="10"/>
  <c r="D1379" i="10"/>
  <c r="E1379" i="10"/>
  <c r="F1379" i="10"/>
  <c r="G1379" i="10"/>
  <c r="H1379" i="10"/>
  <c r="B1380" i="10"/>
  <c r="C1380" i="10"/>
  <c r="D1380" i="10"/>
  <c r="E1380" i="10"/>
  <c r="F1380" i="10"/>
  <c r="G1380" i="10"/>
  <c r="H1380" i="10"/>
  <c r="B1381" i="10"/>
  <c r="C1381" i="10"/>
  <c r="D1381" i="10"/>
  <c r="E1381" i="10"/>
  <c r="F1381" i="10"/>
  <c r="G1381" i="10"/>
  <c r="H1381" i="10"/>
  <c r="B1382" i="10"/>
  <c r="C1382" i="10"/>
  <c r="D1382" i="10"/>
  <c r="E1382" i="10"/>
  <c r="F1382" i="10"/>
  <c r="G1382" i="10"/>
  <c r="H1382" i="10"/>
  <c r="B1383" i="10"/>
  <c r="C1383" i="10"/>
  <c r="D1383" i="10"/>
  <c r="E1383" i="10"/>
  <c r="F1383" i="10"/>
  <c r="G1383" i="10"/>
  <c r="H1383" i="10"/>
  <c r="B1384" i="10"/>
  <c r="C1384" i="10"/>
  <c r="D1384" i="10"/>
  <c r="E1384" i="10"/>
  <c r="F1384" i="10"/>
  <c r="G1384" i="10"/>
  <c r="H1384" i="10"/>
  <c r="B1385" i="10"/>
  <c r="C1385" i="10"/>
  <c r="D1385" i="10"/>
  <c r="E1385" i="10"/>
  <c r="F1385" i="10"/>
  <c r="G1385" i="10"/>
  <c r="H1385" i="10"/>
  <c r="B1386" i="10"/>
  <c r="C1386" i="10"/>
  <c r="D1386" i="10"/>
  <c r="E1386" i="10"/>
  <c r="F1386" i="10"/>
  <c r="G1386" i="10"/>
  <c r="H1386" i="10"/>
  <c r="B1387" i="10"/>
  <c r="C1387" i="10"/>
  <c r="D1387" i="10"/>
  <c r="E1387" i="10"/>
  <c r="F1387" i="10"/>
  <c r="G1387" i="10"/>
  <c r="H1387" i="10"/>
  <c r="B1388" i="10"/>
  <c r="C1388" i="10"/>
  <c r="D1388" i="10"/>
  <c r="E1388" i="10"/>
  <c r="F1388" i="10"/>
  <c r="G1388" i="10"/>
  <c r="H1388" i="10"/>
  <c r="B1389" i="10"/>
  <c r="C1389" i="10"/>
  <c r="D1389" i="10"/>
  <c r="E1389" i="10"/>
  <c r="F1389" i="10"/>
  <c r="G1389" i="10"/>
  <c r="H1389" i="10"/>
  <c r="B1390" i="10"/>
  <c r="C1390" i="10"/>
  <c r="D1390" i="10"/>
  <c r="E1390" i="10"/>
  <c r="F1390" i="10"/>
  <c r="G1390" i="10"/>
  <c r="H1390" i="10"/>
  <c r="B1391" i="10"/>
  <c r="C1391" i="10"/>
  <c r="D1391" i="10"/>
  <c r="E1391" i="10"/>
  <c r="F1391" i="10"/>
  <c r="G1391" i="10"/>
  <c r="H1391" i="10"/>
  <c r="B1392" i="10"/>
  <c r="C1392" i="10"/>
  <c r="D1392" i="10"/>
  <c r="E1392" i="10"/>
  <c r="F1392" i="10"/>
  <c r="G1392" i="10"/>
  <c r="H1392" i="10"/>
  <c r="B1393" i="10"/>
  <c r="C1393" i="10"/>
  <c r="D1393" i="10"/>
  <c r="E1393" i="10"/>
  <c r="F1393" i="10"/>
  <c r="G1393" i="10"/>
  <c r="H1393" i="10"/>
  <c r="B1394" i="10"/>
  <c r="C1394" i="10"/>
  <c r="D1394" i="10"/>
  <c r="E1394" i="10"/>
  <c r="F1394" i="10"/>
  <c r="G1394" i="10"/>
  <c r="H1394" i="10"/>
  <c r="B1395" i="10"/>
  <c r="C1395" i="10"/>
  <c r="D1395" i="10"/>
  <c r="E1395" i="10"/>
  <c r="F1395" i="10"/>
  <c r="G1395" i="10"/>
  <c r="H1395" i="10"/>
  <c r="B1396" i="10"/>
  <c r="C1396" i="10"/>
  <c r="D1396" i="10"/>
  <c r="E1396" i="10"/>
  <c r="F1396" i="10"/>
  <c r="G1396" i="10"/>
  <c r="H1396" i="10"/>
  <c r="B1397" i="10"/>
  <c r="C1397" i="10"/>
  <c r="D1397" i="10"/>
  <c r="E1397" i="10"/>
  <c r="F1397" i="10"/>
  <c r="G1397" i="10"/>
  <c r="H1397" i="10"/>
  <c r="B1398" i="10"/>
  <c r="C1398" i="10"/>
  <c r="D1398" i="10"/>
  <c r="E1398" i="10"/>
  <c r="F1398" i="10"/>
  <c r="G1398" i="10"/>
  <c r="H1398" i="10"/>
  <c r="B1399" i="10"/>
  <c r="C1399" i="10"/>
  <c r="D1399" i="10"/>
  <c r="E1399" i="10"/>
  <c r="F1399" i="10"/>
  <c r="G1399" i="10"/>
  <c r="H1399" i="10"/>
  <c r="B1400" i="10"/>
  <c r="C1400" i="10"/>
  <c r="D1400" i="10"/>
  <c r="E1400" i="10"/>
  <c r="F1400" i="10"/>
  <c r="G1400" i="10"/>
  <c r="H1400" i="10"/>
  <c r="B1401" i="10"/>
  <c r="C1401" i="10"/>
  <c r="D1401" i="10"/>
  <c r="E1401" i="10"/>
  <c r="F1401" i="10"/>
  <c r="G1401" i="10"/>
  <c r="H1401" i="10"/>
  <c r="B1402" i="10"/>
  <c r="C1402" i="10"/>
  <c r="D1402" i="10"/>
  <c r="E1402" i="10"/>
  <c r="F1402" i="10"/>
  <c r="G1402" i="10"/>
  <c r="H1402" i="10"/>
  <c r="B1403" i="10"/>
  <c r="C1403" i="10"/>
  <c r="D1403" i="10"/>
  <c r="E1403" i="10"/>
  <c r="F1403" i="10"/>
  <c r="G1403" i="10"/>
  <c r="H1403" i="10"/>
  <c r="B1404" i="10"/>
  <c r="C1404" i="10"/>
  <c r="D1404" i="10"/>
  <c r="E1404" i="10"/>
  <c r="F1404" i="10"/>
  <c r="G1404" i="10"/>
  <c r="H1404" i="10"/>
  <c r="B1405" i="10"/>
  <c r="C1405" i="10"/>
  <c r="D1405" i="10"/>
  <c r="E1405" i="10"/>
  <c r="F1405" i="10"/>
  <c r="G1405" i="10"/>
  <c r="H1405" i="10"/>
  <c r="B1406" i="10"/>
  <c r="C1406" i="10"/>
  <c r="D1406" i="10"/>
  <c r="E1406" i="10"/>
  <c r="F1406" i="10"/>
  <c r="G1406" i="10"/>
  <c r="H1406" i="10"/>
  <c r="B1407" i="10"/>
  <c r="C1407" i="10"/>
  <c r="D1407" i="10"/>
  <c r="E1407" i="10"/>
  <c r="F1407" i="10"/>
  <c r="G1407" i="10"/>
  <c r="H1407" i="10"/>
  <c r="B1408" i="10"/>
  <c r="C1408" i="10"/>
  <c r="D1408" i="10"/>
  <c r="E1408" i="10"/>
  <c r="F1408" i="10"/>
  <c r="G1408" i="10"/>
  <c r="H1408" i="10"/>
  <c r="B1409" i="10"/>
  <c r="C1409" i="10"/>
  <c r="D1409" i="10"/>
  <c r="E1409" i="10"/>
  <c r="F1409" i="10"/>
  <c r="G1409" i="10"/>
  <c r="H1409" i="10"/>
  <c r="B1410" i="10"/>
  <c r="C1410" i="10"/>
  <c r="D1410" i="10"/>
  <c r="E1410" i="10"/>
  <c r="F1410" i="10"/>
  <c r="G1410" i="10"/>
  <c r="H1410" i="10"/>
  <c r="B1411" i="10"/>
  <c r="C1411" i="10"/>
  <c r="D1411" i="10"/>
  <c r="E1411" i="10"/>
  <c r="F1411" i="10"/>
  <c r="G1411" i="10"/>
  <c r="H1411" i="10"/>
  <c r="B1412" i="10"/>
  <c r="C1412" i="10"/>
  <c r="D1412" i="10"/>
  <c r="E1412" i="10"/>
  <c r="F1412" i="10"/>
  <c r="G1412" i="10"/>
  <c r="H1412" i="10"/>
  <c r="B1413" i="10"/>
  <c r="C1413" i="10"/>
  <c r="D1413" i="10"/>
  <c r="E1413" i="10"/>
  <c r="F1413" i="10"/>
  <c r="G1413" i="10"/>
  <c r="H1413" i="10"/>
  <c r="B1414" i="10"/>
  <c r="C1414" i="10"/>
  <c r="D1414" i="10"/>
  <c r="E1414" i="10"/>
  <c r="F1414" i="10"/>
  <c r="G1414" i="10"/>
  <c r="H1414" i="10"/>
  <c r="B1415" i="10"/>
  <c r="C1415" i="10"/>
  <c r="D1415" i="10"/>
  <c r="E1415" i="10"/>
  <c r="F1415" i="10"/>
  <c r="G1415" i="10"/>
  <c r="H1415" i="10"/>
  <c r="B1416" i="10"/>
  <c r="C1416" i="10"/>
  <c r="D1416" i="10"/>
  <c r="E1416" i="10"/>
  <c r="F1416" i="10"/>
  <c r="G1416" i="10"/>
  <c r="H1416" i="10"/>
  <c r="B1417" i="10"/>
  <c r="C1417" i="10"/>
  <c r="D1417" i="10"/>
  <c r="E1417" i="10"/>
  <c r="F1417" i="10"/>
  <c r="G1417" i="10"/>
  <c r="H1417" i="10"/>
  <c r="B1418" i="10"/>
  <c r="C1418" i="10"/>
  <c r="D1418" i="10"/>
  <c r="E1418" i="10"/>
  <c r="F1418" i="10"/>
  <c r="G1418" i="10"/>
  <c r="H1418" i="10"/>
  <c r="B1419" i="10"/>
  <c r="C1419" i="10"/>
  <c r="D1419" i="10"/>
  <c r="E1419" i="10"/>
  <c r="F1419" i="10"/>
  <c r="G1419" i="10"/>
  <c r="H1419" i="10"/>
  <c r="B1420" i="10"/>
  <c r="C1420" i="10"/>
  <c r="D1420" i="10"/>
  <c r="E1420" i="10"/>
  <c r="F1420" i="10"/>
  <c r="G1420" i="10"/>
  <c r="H1420" i="10"/>
  <c r="B1421" i="10"/>
  <c r="C1421" i="10"/>
  <c r="D1421" i="10"/>
  <c r="E1421" i="10"/>
  <c r="F1421" i="10"/>
  <c r="G1421" i="10"/>
  <c r="H1421" i="10"/>
  <c r="B1422" i="10"/>
  <c r="C1422" i="10"/>
  <c r="D1422" i="10"/>
  <c r="E1422" i="10"/>
  <c r="F1422" i="10"/>
  <c r="G1422" i="10"/>
  <c r="H1422" i="10"/>
  <c r="B1423" i="10"/>
  <c r="C1423" i="10"/>
  <c r="D1423" i="10"/>
  <c r="E1423" i="10"/>
  <c r="F1423" i="10"/>
  <c r="G1423" i="10"/>
  <c r="H1423" i="10"/>
  <c r="B1424" i="10"/>
  <c r="C1424" i="10"/>
  <c r="D1424" i="10"/>
  <c r="E1424" i="10"/>
  <c r="F1424" i="10"/>
  <c r="G1424" i="10"/>
  <c r="H1424" i="10"/>
  <c r="B1425" i="10"/>
  <c r="C1425" i="10"/>
  <c r="D1425" i="10"/>
  <c r="E1425" i="10"/>
  <c r="F1425" i="10"/>
  <c r="G1425" i="10"/>
  <c r="H1425" i="10"/>
  <c r="B1426" i="10"/>
  <c r="C1426" i="10"/>
  <c r="D1426" i="10"/>
  <c r="E1426" i="10"/>
  <c r="F1426" i="10"/>
  <c r="G1426" i="10"/>
  <c r="H1426" i="10"/>
  <c r="B1427" i="10"/>
  <c r="C1427" i="10"/>
  <c r="D1427" i="10"/>
  <c r="E1427" i="10"/>
  <c r="F1427" i="10"/>
  <c r="G1427" i="10"/>
  <c r="H1427" i="10"/>
  <c r="B1428" i="10"/>
  <c r="C1428" i="10"/>
  <c r="D1428" i="10"/>
  <c r="E1428" i="10"/>
  <c r="F1428" i="10"/>
  <c r="G1428" i="10"/>
  <c r="H1428" i="10"/>
  <c r="B1429" i="10"/>
  <c r="C1429" i="10"/>
  <c r="D1429" i="10"/>
  <c r="E1429" i="10"/>
  <c r="F1429" i="10"/>
  <c r="G1429" i="10"/>
  <c r="H1429" i="10"/>
  <c r="B1430" i="10"/>
  <c r="C1430" i="10"/>
  <c r="D1430" i="10"/>
  <c r="E1430" i="10"/>
  <c r="F1430" i="10"/>
  <c r="G1430" i="10"/>
  <c r="H1430" i="10"/>
  <c r="B1431" i="10"/>
  <c r="C1431" i="10"/>
  <c r="D1431" i="10"/>
  <c r="E1431" i="10"/>
  <c r="F1431" i="10"/>
  <c r="G1431" i="10"/>
  <c r="H1431" i="10"/>
  <c r="B1432" i="10"/>
  <c r="C1432" i="10"/>
  <c r="D1432" i="10"/>
  <c r="E1432" i="10"/>
  <c r="F1432" i="10"/>
  <c r="G1432" i="10"/>
  <c r="H1432" i="10"/>
  <c r="B1433" i="10"/>
  <c r="C1433" i="10"/>
  <c r="D1433" i="10"/>
  <c r="E1433" i="10"/>
  <c r="F1433" i="10"/>
  <c r="G1433" i="10"/>
  <c r="H1433" i="10"/>
  <c r="B1434" i="10"/>
  <c r="C1434" i="10"/>
  <c r="D1434" i="10"/>
  <c r="E1434" i="10"/>
  <c r="F1434" i="10"/>
  <c r="G1434" i="10"/>
  <c r="H1434" i="10"/>
  <c r="B1435" i="10"/>
  <c r="C1435" i="10"/>
  <c r="D1435" i="10"/>
  <c r="E1435" i="10"/>
  <c r="F1435" i="10"/>
  <c r="G1435" i="10"/>
  <c r="H1435" i="10"/>
  <c r="B1436" i="10"/>
  <c r="C1436" i="10"/>
  <c r="D1436" i="10"/>
  <c r="E1436" i="10"/>
  <c r="F1436" i="10"/>
  <c r="G1436" i="10"/>
  <c r="H1436" i="10"/>
  <c r="B1437" i="10"/>
  <c r="C1437" i="10"/>
  <c r="D1437" i="10"/>
  <c r="E1437" i="10"/>
  <c r="F1437" i="10"/>
  <c r="G1437" i="10"/>
  <c r="H1437" i="10"/>
  <c r="B1438" i="10"/>
  <c r="C1438" i="10"/>
  <c r="D1438" i="10"/>
  <c r="E1438" i="10"/>
  <c r="F1438" i="10"/>
  <c r="G1438" i="10"/>
  <c r="H1438" i="10"/>
  <c r="B1439" i="10"/>
  <c r="C1439" i="10"/>
  <c r="D1439" i="10"/>
  <c r="E1439" i="10"/>
  <c r="F1439" i="10"/>
  <c r="G1439" i="10"/>
  <c r="H1439" i="10"/>
  <c r="B1440" i="10"/>
  <c r="C1440" i="10"/>
  <c r="D1440" i="10"/>
  <c r="E1440" i="10"/>
  <c r="F1440" i="10"/>
  <c r="G1440" i="10"/>
  <c r="H1440" i="10"/>
  <c r="B1441" i="10"/>
  <c r="C1441" i="10"/>
  <c r="D1441" i="10"/>
  <c r="E1441" i="10"/>
  <c r="F1441" i="10"/>
  <c r="G1441" i="10"/>
  <c r="H1441" i="10"/>
  <c r="B1442" i="10"/>
  <c r="C1442" i="10"/>
  <c r="D1442" i="10"/>
  <c r="E1442" i="10"/>
  <c r="F1442" i="10"/>
  <c r="G1442" i="10"/>
  <c r="H1442" i="10"/>
  <c r="B1443" i="10"/>
  <c r="C1443" i="10"/>
  <c r="D1443" i="10"/>
  <c r="E1443" i="10"/>
  <c r="F1443" i="10"/>
  <c r="G1443" i="10"/>
  <c r="H1443" i="10"/>
  <c r="B1444" i="10"/>
  <c r="C1444" i="10"/>
  <c r="D1444" i="10"/>
  <c r="E1444" i="10"/>
  <c r="F1444" i="10"/>
  <c r="G1444" i="10"/>
  <c r="H1444" i="10"/>
  <c r="B1445" i="10"/>
  <c r="C1445" i="10"/>
  <c r="D1445" i="10"/>
  <c r="E1445" i="10"/>
  <c r="F1445" i="10"/>
  <c r="G1445" i="10"/>
  <c r="H1445" i="10"/>
  <c r="B1446" i="10"/>
  <c r="C1446" i="10"/>
  <c r="D1446" i="10"/>
  <c r="E1446" i="10"/>
  <c r="F1446" i="10"/>
  <c r="G1446" i="10"/>
  <c r="H1446" i="10"/>
  <c r="B1447" i="10"/>
  <c r="C1447" i="10"/>
  <c r="D1447" i="10"/>
  <c r="E1447" i="10"/>
  <c r="F1447" i="10"/>
  <c r="G1447" i="10"/>
  <c r="H1447" i="10"/>
  <c r="B1448" i="10"/>
  <c r="C1448" i="10"/>
  <c r="D1448" i="10"/>
  <c r="E1448" i="10"/>
  <c r="F1448" i="10"/>
  <c r="G1448" i="10"/>
  <c r="H1448" i="10"/>
  <c r="B1449" i="10"/>
  <c r="C1449" i="10"/>
  <c r="D1449" i="10"/>
  <c r="E1449" i="10"/>
  <c r="F1449" i="10"/>
  <c r="G1449" i="10"/>
  <c r="H1449" i="10"/>
  <c r="B1450" i="10"/>
  <c r="C1450" i="10"/>
  <c r="D1450" i="10"/>
  <c r="E1450" i="10"/>
  <c r="F1450" i="10"/>
  <c r="G1450" i="10"/>
  <c r="H1450" i="10"/>
  <c r="B1451" i="10"/>
  <c r="C1451" i="10"/>
  <c r="D1451" i="10"/>
  <c r="E1451" i="10"/>
  <c r="F1451" i="10"/>
  <c r="G1451" i="10"/>
  <c r="H1451" i="10"/>
  <c r="B1452" i="10"/>
  <c r="C1452" i="10"/>
  <c r="D1452" i="10"/>
  <c r="E1452" i="10"/>
  <c r="F1452" i="10"/>
  <c r="G1452" i="10"/>
  <c r="H1452" i="10"/>
  <c r="B1453" i="10"/>
  <c r="C1453" i="10"/>
  <c r="D1453" i="10"/>
  <c r="E1453" i="10"/>
  <c r="F1453" i="10"/>
  <c r="G1453" i="10"/>
  <c r="H1453" i="10"/>
  <c r="B1454" i="10"/>
  <c r="C1454" i="10"/>
  <c r="D1454" i="10"/>
  <c r="E1454" i="10"/>
  <c r="F1454" i="10"/>
  <c r="G1454" i="10"/>
  <c r="H1454" i="10"/>
  <c r="B1455" i="10"/>
  <c r="C1455" i="10"/>
  <c r="D1455" i="10"/>
  <c r="E1455" i="10"/>
  <c r="F1455" i="10"/>
  <c r="G1455" i="10"/>
  <c r="H1455" i="10"/>
  <c r="B1456" i="10"/>
  <c r="C1456" i="10"/>
  <c r="D1456" i="10"/>
  <c r="E1456" i="10"/>
  <c r="F1456" i="10"/>
  <c r="G1456" i="10"/>
  <c r="H1456" i="10"/>
  <c r="B1457" i="10"/>
  <c r="C1457" i="10"/>
  <c r="D1457" i="10"/>
  <c r="E1457" i="10"/>
  <c r="F1457" i="10"/>
  <c r="G1457" i="10"/>
  <c r="H1457" i="10"/>
  <c r="B1458" i="10"/>
  <c r="C1458" i="10"/>
  <c r="D1458" i="10"/>
  <c r="E1458" i="10"/>
  <c r="F1458" i="10"/>
  <c r="G1458" i="10"/>
  <c r="H1458" i="10"/>
  <c r="B1459" i="10"/>
  <c r="C1459" i="10"/>
  <c r="D1459" i="10"/>
  <c r="E1459" i="10"/>
  <c r="F1459" i="10"/>
  <c r="G1459" i="10"/>
  <c r="H1459" i="10"/>
  <c r="B1460" i="10"/>
  <c r="C1460" i="10"/>
  <c r="D1460" i="10"/>
  <c r="E1460" i="10"/>
  <c r="F1460" i="10"/>
  <c r="G1460" i="10"/>
  <c r="H1460" i="10"/>
  <c r="B1461" i="10"/>
  <c r="C1461" i="10"/>
  <c r="D1461" i="10"/>
  <c r="E1461" i="10"/>
  <c r="F1461" i="10"/>
  <c r="G1461" i="10"/>
  <c r="H1461" i="10"/>
  <c r="B1462" i="10"/>
  <c r="C1462" i="10"/>
  <c r="D1462" i="10"/>
  <c r="E1462" i="10"/>
  <c r="F1462" i="10"/>
  <c r="G1462" i="10"/>
  <c r="H1462" i="10"/>
  <c r="B1463" i="10"/>
  <c r="C1463" i="10"/>
  <c r="D1463" i="10"/>
  <c r="E1463" i="10"/>
  <c r="F1463" i="10"/>
  <c r="G1463" i="10"/>
  <c r="H1463" i="10"/>
  <c r="B1464" i="10"/>
  <c r="C1464" i="10"/>
  <c r="D1464" i="10"/>
  <c r="E1464" i="10"/>
  <c r="F1464" i="10"/>
  <c r="G1464" i="10"/>
  <c r="H1464" i="10"/>
  <c r="B1465" i="10"/>
  <c r="C1465" i="10"/>
  <c r="D1465" i="10"/>
  <c r="E1465" i="10"/>
  <c r="F1465" i="10"/>
  <c r="G1465" i="10"/>
  <c r="H1465" i="10"/>
  <c r="B1466" i="10"/>
  <c r="C1466" i="10"/>
  <c r="D1466" i="10"/>
  <c r="E1466" i="10"/>
  <c r="F1466" i="10"/>
  <c r="G1466" i="10"/>
  <c r="H1466" i="10"/>
  <c r="B1467" i="10"/>
  <c r="C1467" i="10"/>
  <c r="D1467" i="10"/>
  <c r="E1467" i="10"/>
  <c r="F1467" i="10"/>
  <c r="G1467" i="10"/>
  <c r="H1467" i="10"/>
  <c r="B1468" i="10"/>
  <c r="C1468" i="10"/>
  <c r="D1468" i="10"/>
  <c r="E1468" i="10"/>
  <c r="F1468" i="10"/>
  <c r="G1468" i="10"/>
  <c r="H1468" i="10"/>
  <c r="B1469" i="10"/>
  <c r="C1469" i="10"/>
  <c r="D1469" i="10"/>
  <c r="E1469" i="10"/>
  <c r="F1469" i="10"/>
  <c r="G1469" i="10"/>
  <c r="H1469" i="10"/>
  <c r="B1470" i="10"/>
  <c r="C1470" i="10"/>
  <c r="D1470" i="10"/>
  <c r="E1470" i="10"/>
  <c r="F1470" i="10"/>
  <c r="G1470" i="10"/>
  <c r="H1470" i="10"/>
  <c r="B1471" i="10"/>
  <c r="C1471" i="10"/>
  <c r="D1471" i="10"/>
  <c r="E1471" i="10"/>
  <c r="F1471" i="10"/>
  <c r="G1471" i="10"/>
  <c r="H1471" i="10"/>
  <c r="B1472" i="10"/>
  <c r="C1472" i="10"/>
  <c r="D1472" i="10"/>
  <c r="E1472" i="10"/>
  <c r="F1472" i="10"/>
  <c r="G1472" i="10"/>
  <c r="H1472" i="10"/>
  <c r="B1473" i="10"/>
  <c r="C1473" i="10"/>
  <c r="D1473" i="10"/>
  <c r="E1473" i="10"/>
  <c r="F1473" i="10"/>
  <c r="G1473" i="10"/>
  <c r="H1473" i="10"/>
  <c r="B1474" i="10"/>
  <c r="C1474" i="10"/>
  <c r="D1474" i="10"/>
  <c r="E1474" i="10"/>
  <c r="F1474" i="10"/>
  <c r="G1474" i="10"/>
  <c r="H1474" i="10"/>
  <c r="B1475" i="10"/>
  <c r="C1475" i="10"/>
  <c r="D1475" i="10"/>
  <c r="E1475" i="10"/>
  <c r="F1475" i="10"/>
  <c r="G1475" i="10"/>
  <c r="H1475" i="10"/>
  <c r="B1476" i="10"/>
  <c r="C1476" i="10"/>
  <c r="D1476" i="10"/>
  <c r="E1476" i="10"/>
  <c r="F1476" i="10"/>
  <c r="G1476" i="10"/>
  <c r="H1476" i="10"/>
  <c r="B1477" i="10"/>
  <c r="C1477" i="10"/>
  <c r="D1477" i="10"/>
  <c r="E1477" i="10"/>
  <c r="F1477" i="10"/>
  <c r="G1477" i="10"/>
  <c r="H1477" i="10"/>
  <c r="B1478" i="10"/>
  <c r="C1478" i="10"/>
  <c r="D1478" i="10"/>
  <c r="E1478" i="10"/>
  <c r="F1478" i="10"/>
  <c r="G1478" i="10"/>
  <c r="H1478" i="10"/>
  <c r="B1479" i="10"/>
  <c r="C1479" i="10"/>
  <c r="D1479" i="10"/>
  <c r="E1479" i="10"/>
  <c r="F1479" i="10"/>
  <c r="G1479" i="10"/>
  <c r="H1479" i="10"/>
  <c r="B1480" i="10"/>
  <c r="C1480" i="10"/>
  <c r="D1480" i="10"/>
  <c r="E1480" i="10"/>
  <c r="F1480" i="10"/>
  <c r="G1480" i="10"/>
  <c r="H1480" i="10"/>
  <c r="B1481" i="10"/>
  <c r="C1481" i="10"/>
  <c r="D1481" i="10"/>
  <c r="E1481" i="10"/>
  <c r="F1481" i="10"/>
  <c r="G1481" i="10"/>
  <c r="H1481" i="10"/>
  <c r="B1482" i="10"/>
  <c r="C1482" i="10"/>
  <c r="D1482" i="10"/>
  <c r="E1482" i="10"/>
  <c r="F1482" i="10"/>
  <c r="G1482" i="10"/>
  <c r="H1482" i="10"/>
  <c r="B1483" i="10"/>
  <c r="C1483" i="10"/>
  <c r="D1483" i="10"/>
  <c r="E1483" i="10"/>
  <c r="F1483" i="10"/>
  <c r="G1483" i="10"/>
  <c r="H1483" i="10"/>
  <c r="B1484" i="10"/>
  <c r="C1484" i="10"/>
  <c r="D1484" i="10"/>
  <c r="E1484" i="10"/>
  <c r="F1484" i="10"/>
  <c r="G1484" i="10"/>
  <c r="H1484" i="10"/>
  <c r="B1485" i="10"/>
  <c r="C1485" i="10"/>
  <c r="D1485" i="10"/>
  <c r="E1485" i="10"/>
  <c r="F1485" i="10"/>
  <c r="G1485" i="10"/>
  <c r="H1485" i="10"/>
  <c r="B1486" i="10"/>
  <c r="C1486" i="10"/>
  <c r="D1486" i="10"/>
  <c r="E1486" i="10"/>
  <c r="F1486" i="10"/>
  <c r="G1486" i="10"/>
  <c r="H1486" i="10"/>
  <c r="B1487" i="10"/>
  <c r="C1487" i="10"/>
  <c r="D1487" i="10"/>
  <c r="E1487" i="10"/>
  <c r="F1487" i="10"/>
  <c r="G1487" i="10"/>
  <c r="H1487" i="10"/>
  <c r="B1488" i="10"/>
  <c r="C1488" i="10"/>
  <c r="D1488" i="10"/>
  <c r="E1488" i="10"/>
  <c r="F1488" i="10"/>
  <c r="G1488" i="10"/>
  <c r="H1488" i="10"/>
  <c r="B1489" i="10"/>
  <c r="C1489" i="10"/>
  <c r="D1489" i="10"/>
  <c r="E1489" i="10"/>
  <c r="F1489" i="10"/>
  <c r="G1489" i="10"/>
  <c r="H1489" i="10"/>
  <c r="B1490" i="10"/>
  <c r="C1490" i="10"/>
  <c r="D1490" i="10"/>
  <c r="E1490" i="10"/>
  <c r="F1490" i="10"/>
  <c r="G1490" i="10"/>
  <c r="H1490" i="10"/>
  <c r="B1491" i="10"/>
  <c r="C1491" i="10"/>
  <c r="D1491" i="10"/>
  <c r="E1491" i="10"/>
  <c r="F1491" i="10"/>
  <c r="G1491" i="10"/>
  <c r="H1491" i="10"/>
  <c r="B1492" i="10"/>
  <c r="C1492" i="10"/>
  <c r="D1492" i="10"/>
  <c r="E1492" i="10"/>
  <c r="F1492" i="10"/>
  <c r="G1492" i="10"/>
  <c r="H1492" i="10"/>
  <c r="B1493" i="10"/>
  <c r="C1493" i="10"/>
  <c r="D1493" i="10"/>
  <c r="E1493" i="10"/>
  <c r="F1493" i="10"/>
  <c r="G1493" i="10"/>
  <c r="H1493" i="10"/>
  <c r="B1494" i="10"/>
  <c r="C1494" i="10"/>
  <c r="D1494" i="10"/>
  <c r="E1494" i="10"/>
  <c r="F1494" i="10"/>
  <c r="G1494" i="10"/>
  <c r="H1494" i="10"/>
  <c r="B1495" i="10"/>
  <c r="C1495" i="10"/>
  <c r="D1495" i="10"/>
  <c r="E1495" i="10"/>
  <c r="F1495" i="10"/>
  <c r="G1495" i="10"/>
  <c r="H1495" i="10"/>
  <c r="B1496" i="10"/>
  <c r="C1496" i="10"/>
  <c r="D1496" i="10"/>
  <c r="E1496" i="10"/>
  <c r="F1496" i="10"/>
  <c r="G1496" i="10"/>
  <c r="H1496" i="10"/>
  <c r="B1497" i="10"/>
  <c r="C1497" i="10"/>
  <c r="D1497" i="10"/>
  <c r="E1497" i="10"/>
  <c r="F1497" i="10"/>
  <c r="G1497" i="10"/>
  <c r="H1497" i="10"/>
  <c r="B1498" i="10"/>
  <c r="C1498" i="10"/>
  <c r="D1498" i="10"/>
  <c r="E1498" i="10"/>
  <c r="F1498" i="10"/>
  <c r="G1498" i="10"/>
  <c r="H1498" i="10"/>
  <c r="B1499" i="10"/>
  <c r="C1499" i="10"/>
  <c r="D1499" i="10"/>
  <c r="E1499" i="10"/>
  <c r="F1499" i="10"/>
  <c r="G1499" i="10"/>
  <c r="H1499" i="10"/>
  <c r="B1500" i="10"/>
  <c r="C1500" i="10"/>
  <c r="D1500" i="10"/>
  <c r="E1500" i="10"/>
  <c r="F1500" i="10"/>
  <c r="G1500" i="10"/>
  <c r="H1500" i="10"/>
  <c r="B1501" i="10"/>
  <c r="C1501" i="10"/>
  <c r="D1501" i="10"/>
  <c r="E1501" i="10"/>
  <c r="F1501" i="10"/>
  <c r="G1501" i="10"/>
  <c r="H1501" i="10"/>
  <c r="B1502" i="10"/>
  <c r="C1502" i="10"/>
  <c r="D1502" i="10"/>
  <c r="E1502" i="10"/>
  <c r="F1502" i="10"/>
  <c r="G1502" i="10"/>
  <c r="H1502" i="10"/>
  <c r="B1503" i="10"/>
  <c r="C1503" i="10"/>
  <c r="D1503" i="10"/>
  <c r="E1503" i="10"/>
  <c r="F1503" i="10"/>
  <c r="G1503" i="10"/>
  <c r="H1503" i="10"/>
  <c r="B1504" i="10"/>
  <c r="C1504" i="10"/>
  <c r="D1504" i="10"/>
  <c r="E1504" i="10"/>
  <c r="F1504" i="10"/>
  <c r="G1504" i="10"/>
  <c r="H1504" i="10"/>
  <c r="B1505" i="10"/>
  <c r="C1505" i="10"/>
  <c r="D1505" i="10"/>
  <c r="E1505" i="10"/>
  <c r="F1505" i="10"/>
  <c r="G1505" i="10"/>
  <c r="H1505" i="10"/>
  <c r="B1506" i="10"/>
  <c r="C1506" i="10"/>
  <c r="D1506" i="10"/>
  <c r="E1506" i="10"/>
  <c r="F1506" i="10"/>
  <c r="G1506" i="10"/>
  <c r="H1506" i="10"/>
  <c r="B1507" i="10"/>
  <c r="C1507" i="10"/>
  <c r="D1507" i="10"/>
  <c r="E1507" i="10"/>
  <c r="F1507" i="10"/>
  <c r="G1507" i="10"/>
  <c r="H1507" i="10"/>
  <c r="B1508" i="10"/>
  <c r="C1508" i="10"/>
  <c r="D1508" i="10"/>
  <c r="E1508" i="10"/>
  <c r="F1508" i="10"/>
  <c r="G1508" i="10"/>
  <c r="H1508" i="10"/>
  <c r="B1509" i="10"/>
  <c r="C1509" i="10"/>
  <c r="D1509" i="10"/>
  <c r="E1509" i="10"/>
  <c r="F1509" i="10"/>
  <c r="G1509" i="10"/>
  <c r="H1509" i="10"/>
  <c r="B1510" i="10"/>
  <c r="C1510" i="10"/>
  <c r="D1510" i="10"/>
  <c r="E1510" i="10"/>
  <c r="F1510" i="10"/>
  <c r="G1510" i="10"/>
  <c r="H1510" i="10"/>
  <c r="B1511" i="10"/>
  <c r="C1511" i="10"/>
  <c r="D1511" i="10"/>
  <c r="E1511" i="10"/>
  <c r="F1511" i="10"/>
  <c r="G1511" i="10"/>
  <c r="H1511" i="10"/>
  <c r="B1512" i="10"/>
  <c r="C1512" i="10"/>
  <c r="D1512" i="10"/>
  <c r="E1512" i="10"/>
  <c r="F1512" i="10"/>
  <c r="G1512" i="10"/>
  <c r="H1512" i="10"/>
  <c r="B1513" i="10"/>
  <c r="C1513" i="10"/>
  <c r="D1513" i="10"/>
  <c r="E1513" i="10"/>
  <c r="F1513" i="10"/>
  <c r="G1513" i="10"/>
  <c r="H1513" i="10"/>
  <c r="B1514" i="10"/>
  <c r="C1514" i="10"/>
  <c r="D1514" i="10"/>
  <c r="E1514" i="10"/>
  <c r="F1514" i="10"/>
  <c r="G1514" i="10"/>
  <c r="H1514" i="10"/>
  <c r="B1515" i="10"/>
  <c r="C1515" i="10"/>
  <c r="D1515" i="10"/>
  <c r="E1515" i="10"/>
  <c r="F1515" i="10"/>
  <c r="G1515" i="10"/>
  <c r="H1515" i="10"/>
  <c r="B1516" i="10"/>
  <c r="C1516" i="10"/>
  <c r="D1516" i="10"/>
  <c r="E1516" i="10"/>
  <c r="F1516" i="10"/>
  <c r="G1516" i="10"/>
  <c r="H1516" i="10"/>
  <c r="B1517" i="10"/>
  <c r="C1517" i="10"/>
  <c r="D1517" i="10"/>
  <c r="E1517" i="10"/>
  <c r="F1517" i="10"/>
  <c r="G1517" i="10"/>
  <c r="H1517" i="10"/>
  <c r="B1518" i="10"/>
  <c r="C1518" i="10"/>
  <c r="D1518" i="10"/>
  <c r="E1518" i="10"/>
  <c r="F1518" i="10"/>
  <c r="G1518" i="10"/>
  <c r="H1518" i="10"/>
  <c r="B1519" i="10"/>
  <c r="C1519" i="10"/>
  <c r="D1519" i="10"/>
  <c r="E1519" i="10"/>
  <c r="F1519" i="10"/>
  <c r="G1519" i="10"/>
  <c r="H1519" i="10"/>
  <c r="B1520" i="10"/>
  <c r="C1520" i="10"/>
  <c r="D1520" i="10"/>
  <c r="E1520" i="10"/>
  <c r="F1520" i="10"/>
  <c r="G1520" i="10"/>
  <c r="H1520" i="10"/>
  <c r="B1521" i="10"/>
  <c r="C1521" i="10"/>
  <c r="D1521" i="10"/>
  <c r="E1521" i="10"/>
  <c r="F1521" i="10"/>
  <c r="G1521" i="10"/>
  <c r="H1521" i="10"/>
  <c r="B1522" i="10"/>
  <c r="C1522" i="10"/>
  <c r="D1522" i="10"/>
  <c r="E1522" i="10"/>
  <c r="F1522" i="10"/>
  <c r="G1522" i="10"/>
  <c r="H1522" i="10"/>
  <c r="B1523" i="10"/>
  <c r="C1523" i="10"/>
  <c r="D1523" i="10"/>
  <c r="E1523" i="10"/>
  <c r="F1523" i="10"/>
  <c r="G1523" i="10"/>
  <c r="H1523" i="10"/>
  <c r="B1524" i="10"/>
  <c r="C1524" i="10"/>
  <c r="D1524" i="10"/>
  <c r="E1524" i="10"/>
  <c r="F1524" i="10"/>
  <c r="G1524" i="10"/>
  <c r="H1524" i="10"/>
  <c r="B1525" i="10"/>
  <c r="C1525" i="10"/>
  <c r="D1525" i="10"/>
  <c r="E1525" i="10"/>
  <c r="F1525" i="10"/>
  <c r="G1525" i="10"/>
  <c r="H1525" i="10"/>
  <c r="B1526" i="10"/>
  <c r="C1526" i="10"/>
  <c r="D1526" i="10"/>
  <c r="E1526" i="10"/>
  <c r="F1526" i="10"/>
  <c r="G1526" i="10"/>
  <c r="H1526" i="10"/>
  <c r="B1527" i="10"/>
  <c r="C1527" i="10"/>
  <c r="D1527" i="10"/>
  <c r="E1527" i="10"/>
  <c r="F1527" i="10"/>
  <c r="G1527" i="10"/>
  <c r="H1527" i="10"/>
  <c r="B1528" i="10"/>
  <c r="C1528" i="10"/>
  <c r="D1528" i="10"/>
  <c r="E1528" i="10"/>
  <c r="F1528" i="10"/>
  <c r="G1528" i="10"/>
  <c r="H1528" i="10"/>
  <c r="B1529" i="10"/>
  <c r="C1529" i="10"/>
  <c r="D1529" i="10"/>
  <c r="E1529" i="10"/>
  <c r="F1529" i="10"/>
  <c r="G1529" i="10"/>
  <c r="H1529" i="10"/>
  <c r="B1530" i="10"/>
  <c r="C1530" i="10"/>
  <c r="D1530" i="10"/>
  <c r="E1530" i="10"/>
  <c r="F1530" i="10"/>
  <c r="G1530" i="10"/>
  <c r="H1530" i="10"/>
  <c r="B1531" i="10"/>
  <c r="C1531" i="10"/>
  <c r="D1531" i="10"/>
  <c r="E1531" i="10"/>
  <c r="F1531" i="10"/>
  <c r="G1531" i="10"/>
  <c r="H1531" i="10"/>
  <c r="B1532" i="10"/>
  <c r="C1532" i="10"/>
  <c r="D1532" i="10"/>
  <c r="E1532" i="10"/>
  <c r="F1532" i="10"/>
  <c r="G1532" i="10"/>
  <c r="H1532" i="10"/>
  <c r="B1533" i="10"/>
  <c r="C1533" i="10"/>
  <c r="D1533" i="10"/>
  <c r="E1533" i="10"/>
  <c r="F1533" i="10"/>
  <c r="G1533" i="10"/>
  <c r="H1533" i="10"/>
  <c r="B1534" i="10"/>
  <c r="C1534" i="10"/>
  <c r="D1534" i="10"/>
  <c r="E1534" i="10"/>
  <c r="F1534" i="10"/>
  <c r="G1534" i="10"/>
  <c r="H1534" i="10"/>
  <c r="B1535" i="10"/>
  <c r="C1535" i="10"/>
  <c r="D1535" i="10"/>
  <c r="E1535" i="10"/>
  <c r="F1535" i="10"/>
  <c r="G1535" i="10"/>
  <c r="H1535" i="10"/>
  <c r="B1536" i="10"/>
  <c r="C1536" i="10"/>
  <c r="D1536" i="10"/>
  <c r="E1536" i="10"/>
  <c r="F1536" i="10"/>
  <c r="G1536" i="10"/>
  <c r="H1536" i="10"/>
  <c r="B1537" i="10"/>
  <c r="C1537" i="10"/>
  <c r="D1537" i="10"/>
  <c r="E1537" i="10"/>
  <c r="F1537" i="10"/>
  <c r="G1537" i="10"/>
  <c r="H1537" i="10"/>
  <c r="B1538" i="10"/>
  <c r="C1538" i="10"/>
  <c r="D1538" i="10"/>
  <c r="E1538" i="10"/>
  <c r="F1538" i="10"/>
  <c r="G1538" i="10"/>
  <c r="H1538" i="10"/>
  <c r="B1539" i="10"/>
  <c r="C1539" i="10"/>
  <c r="D1539" i="10"/>
  <c r="E1539" i="10"/>
  <c r="F1539" i="10"/>
  <c r="G1539" i="10"/>
  <c r="H1539" i="10"/>
  <c r="B1540" i="10"/>
  <c r="C1540" i="10"/>
  <c r="D1540" i="10"/>
  <c r="E1540" i="10"/>
  <c r="F1540" i="10"/>
  <c r="G1540" i="10"/>
  <c r="H1540" i="10"/>
  <c r="B1541" i="10"/>
  <c r="C1541" i="10"/>
  <c r="D1541" i="10"/>
  <c r="E1541" i="10"/>
  <c r="F1541" i="10"/>
  <c r="G1541" i="10"/>
  <c r="H1541" i="10"/>
  <c r="B1542" i="10"/>
  <c r="C1542" i="10"/>
  <c r="D1542" i="10"/>
  <c r="E1542" i="10"/>
  <c r="F1542" i="10"/>
  <c r="G1542" i="10"/>
  <c r="H1542" i="10"/>
  <c r="B1543" i="10"/>
  <c r="C1543" i="10"/>
  <c r="D1543" i="10"/>
  <c r="E1543" i="10"/>
  <c r="F1543" i="10"/>
  <c r="G1543" i="10"/>
  <c r="H1543" i="10"/>
  <c r="B1544" i="10"/>
  <c r="C1544" i="10"/>
  <c r="D1544" i="10"/>
  <c r="E1544" i="10"/>
  <c r="F1544" i="10"/>
  <c r="G1544" i="10"/>
  <c r="H1544" i="10"/>
  <c r="B1545" i="10"/>
  <c r="C1545" i="10"/>
  <c r="D1545" i="10"/>
  <c r="E1545" i="10"/>
  <c r="F1545" i="10"/>
  <c r="G1545" i="10"/>
  <c r="H1545" i="10"/>
  <c r="B1546" i="10"/>
  <c r="C1546" i="10"/>
  <c r="D1546" i="10"/>
  <c r="E1546" i="10"/>
  <c r="F1546" i="10"/>
  <c r="G1546" i="10"/>
  <c r="H1546" i="10"/>
  <c r="B1547" i="10"/>
  <c r="C1547" i="10"/>
  <c r="D1547" i="10"/>
  <c r="E1547" i="10"/>
  <c r="F1547" i="10"/>
  <c r="G1547" i="10"/>
  <c r="H1547" i="10"/>
  <c r="B1548" i="10"/>
  <c r="C1548" i="10"/>
  <c r="D1548" i="10"/>
  <c r="E1548" i="10"/>
  <c r="F1548" i="10"/>
  <c r="G1548" i="10"/>
  <c r="H1548" i="10"/>
  <c r="B1549" i="10"/>
  <c r="C1549" i="10"/>
  <c r="D1549" i="10"/>
  <c r="E1549" i="10"/>
  <c r="F1549" i="10"/>
  <c r="G1549" i="10"/>
  <c r="H1549" i="10"/>
  <c r="B1550" i="10"/>
  <c r="C1550" i="10"/>
  <c r="D1550" i="10"/>
  <c r="E1550" i="10"/>
  <c r="F1550" i="10"/>
  <c r="G1550" i="10"/>
  <c r="H1550" i="10"/>
  <c r="B1551" i="10"/>
  <c r="C1551" i="10"/>
  <c r="D1551" i="10"/>
  <c r="E1551" i="10"/>
  <c r="F1551" i="10"/>
  <c r="G1551" i="10"/>
  <c r="H1551" i="10"/>
  <c r="B1552" i="10"/>
  <c r="C1552" i="10"/>
  <c r="D1552" i="10"/>
  <c r="E1552" i="10"/>
  <c r="F1552" i="10"/>
  <c r="G1552" i="10"/>
  <c r="H1552" i="10"/>
  <c r="B1553" i="10"/>
  <c r="C1553" i="10"/>
  <c r="D1553" i="10"/>
  <c r="E1553" i="10"/>
  <c r="F1553" i="10"/>
  <c r="G1553" i="10"/>
  <c r="H1553" i="10"/>
  <c r="B1554" i="10"/>
  <c r="C1554" i="10"/>
  <c r="D1554" i="10"/>
  <c r="E1554" i="10"/>
  <c r="F1554" i="10"/>
  <c r="G1554" i="10"/>
  <c r="H1554" i="10"/>
  <c r="B1555" i="10"/>
  <c r="C1555" i="10"/>
  <c r="D1555" i="10"/>
  <c r="E1555" i="10"/>
  <c r="F1555" i="10"/>
  <c r="G1555" i="10"/>
  <c r="H1555" i="10"/>
  <c r="B1556" i="10"/>
  <c r="C1556" i="10"/>
  <c r="D1556" i="10"/>
  <c r="E1556" i="10"/>
  <c r="F1556" i="10"/>
  <c r="G1556" i="10"/>
  <c r="H1556" i="10"/>
  <c r="B1557" i="10"/>
  <c r="C1557" i="10"/>
  <c r="D1557" i="10"/>
  <c r="E1557" i="10"/>
  <c r="F1557" i="10"/>
  <c r="G1557" i="10"/>
  <c r="H1557" i="10"/>
  <c r="B1558" i="10"/>
  <c r="C1558" i="10"/>
  <c r="D1558" i="10"/>
  <c r="E1558" i="10"/>
  <c r="F1558" i="10"/>
  <c r="G1558" i="10"/>
  <c r="H1558" i="10"/>
  <c r="B1559" i="10"/>
  <c r="C1559" i="10"/>
  <c r="D1559" i="10"/>
  <c r="E1559" i="10"/>
  <c r="F1559" i="10"/>
  <c r="G1559" i="10"/>
  <c r="H1559" i="10"/>
  <c r="B1560" i="10"/>
  <c r="C1560" i="10"/>
  <c r="D1560" i="10"/>
  <c r="E1560" i="10"/>
  <c r="F1560" i="10"/>
  <c r="G1560" i="10"/>
  <c r="H1560" i="10"/>
  <c r="B1561" i="10"/>
  <c r="C1561" i="10"/>
  <c r="D1561" i="10"/>
  <c r="E1561" i="10"/>
  <c r="F1561" i="10"/>
  <c r="G1561" i="10"/>
  <c r="H1561" i="10"/>
  <c r="B1562" i="10"/>
  <c r="C1562" i="10"/>
  <c r="D1562" i="10"/>
  <c r="E1562" i="10"/>
  <c r="F1562" i="10"/>
  <c r="G1562" i="10"/>
  <c r="H1562" i="10"/>
  <c r="B1563" i="10"/>
  <c r="C1563" i="10"/>
  <c r="D1563" i="10"/>
  <c r="E1563" i="10"/>
  <c r="F1563" i="10"/>
  <c r="G1563" i="10"/>
  <c r="H1563" i="10"/>
  <c r="B1564" i="10"/>
  <c r="C1564" i="10"/>
  <c r="D1564" i="10"/>
  <c r="E1564" i="10"/>
  <c r="F1564" i="10"/>
  <c r="G1564" i="10"/>
  <c r="H1564" i="10"/>
  <c r="B1565" i="10"/>
  <c r="C1565" i="10"/>
  <c r="D1565" i="10"/>
  <c r="E1565" i="10"/>
  <c r="F1565" i="10"/>
  <c r="G1565" i="10"/>
  <c r="H1565" i="10"/>
  <c r="B1566" i="10"/>
  <c r="C1566" i="10"/>
  <c r="D1566" i="10"/>
  <c r="E1566" i="10"/>
  <c r="F1566" i="10"/>
  <c r="G1566" i="10"/>
  <c r="H1566" i="10"/>
  <c r="B1567" i="10"/>
  <c r="C1567" i="10"/>
  <c r="D1567" i="10"/>
  <c r="E1567" i="10"/>
  <c r="F1567" i="10"/>
  <c r="G1567" i="10"/>
  <c r="H1567" i="10"/>
  <c r="B1568" i="10"/>
  <c r="C1568" i="10"/>
  <c r="D1568" i="10"/>
  <c r="E1568" i="10"/>
  <c r="F1568" i="10"/>
  <c r="G1568" i="10"/>
  <c r="H1568" i="10"/>
  <c r="B1569" i="10"/>
  <c r="C1569" i="10"/>
  <c r="D1569" i="10"/>
  <c r="E1569" i="10"/>
  <c r="F1569" i="10"/>
  <c r="G1569" i="10"/>
  <c r="H1569" i="10"/>
  <c r="B1570" i="10"/>
  <c r="C1570" i="10"/>
  <c r="D1570" i="10"/>
  <c r="E1570" i="10"/>
  <c r="F1570" i="10"/>
  <c r="G1570" i="10"/>
  <c r="H1570" i="10"/>
  <c r="B1571" i="10"/>
  <c r="C1571" i="10"/>
  <c r="D1571" i="10"/>
  <c r="E1571" i="10"/>
  <c r="F1571" i="10"/>
  <c r="G1571" i="10"/>
  <c r="H1571" i="10"/>
  <c r="B1572" i="10"/>
  <c r="C1572" i="10"/>
  <c r="D1572" i="10"/>
  <c r="E1572" i="10"/>
  <c r="F1572" i="10"/>
  <c r="G1572" i="10"/>
  <c r="H1572" i="10"/>
  <c r="B1573" i="10"/>
  <c r="C1573" i="10"/>
  <c r="D1573" i="10"/>
  <c r="E1573" i="10"/>
  <c r="F1573" i="10"/>
  <c r="G1573" i="10"/>
  <c r="H1573" i="10"/>
  <c r="B1574" i="10"/>
  <c r="C1574" i="10"/>
  <c r="D1574" i="10"/>
  <c r="E1574" i="10"/>
  <c r="F1574" i="10"/>
  <c r="G1574" i="10"/>
  <c r="H1574" i="10"/>
  <c r="B1575" i="10"/>
  <c r="C1575" i="10"/>
  <c r="D1575" i="10"/>
  <c r="E1575" i="10"/>
  <c r="F1575" i="10"/>
  <c r="G1575" i="10"/>
  <c r="H1575" i="10"/>
  <c r="B1576" i="10"/>
  <c r="C1576" i="10"/>
  <c r="D1576" i="10"/>
  <c r="E1576" i="10"/>
  <c r="F1576" i="10"/>
  <c r="G1576" i="10"/>
  <c r="H1576" i="10"/>
  <c r="B1577" i="10"/>
  <c r="C1577" i="10"/>
  <c r="D1577" i="10"/>
  <c r="E1577" i="10"/>
  <c r="F1577" i="10"/>
  <c r="G1577" i="10"/>
  <c r="H1577" i="10"/>
  <c r="B1578" i="10"/>
  <c r="C1578" i="10"/>
  <c r="D1578" i="10"/>
  <c r="E1578" i="10"/>
  <c r="F1578" i="10"/>
  <c r="G1578" i="10"/>
  <c r="H1578" i="10"/>
  <c r="B1579" i="10"/>
  <c r="C1579" i="10"/>
  <c r="D1579" i="10"/>
  <c r="E1579" i="10"/>
  <c r="F1579" i="10"/>
  <c r="G1579" i="10"/>
  <c r="H1579" i="10"/>
  <c r="B1580" i="10"/>
  <c r="C1580" i="10"/>
  <c r="D1580" i="10"/>
  <c r="E1580" i="10"/>
  <c r="F1580" i="10"/>
  <c r="G1580" i="10"/>
  <c r="H1580" i="10"/>
  <c r="B1581" i="10"/>
  <c r="C1581" i="10"/>
  <c r="D1581" i="10"/>
  <c r="E1581" i="10"/>
  <c r="F1581" i="10"/>
  <c r="G1581" i="10"/>
  <c r="H1581" i="10"/>
  <c r="B1582" i="10"/>
  <c r="C1582" i="10"/>
  <c r="D1582" i="10"/>
  <c r="E1582" i="10"/>
  <c r="F1582" i="10"/>
  <c r="G1582" i="10"/>
  <c r="H1582" i="10"/>
  <c r="B1583" i="10"/>
  <c r="C1583" i="10"/>
  <c r="D1583" i="10"/>
  <c r="E1583" i="10"/>
  <c r="F1583" i="10"/>
  <c r="G1583" i="10"/>
  <c r="H1583" i="10"/>
  <c r="B1584" i="10"/>
  <c r="C1584" i="10"/>
  <c r="D1584" i="10"/>
  <c r="E1584" i="10"/>
  <c r="F1584" i="10"/>
  <c r="G1584" i="10"/>
  <c r="H1584" i="10"/>
  <c r="B1585" i="10"/>
  <c r="C1585" i="10"/>
  <c r="D1585" i="10"/>
  <c r="E1585" i="10"/>
  <c r="F1585" i="10"/>
  <c r="G1585" i="10"/>
  <c r="H1585" i="10"/>
  <c r="B1586" i="10"/>
  <c r="C1586" i="10"/>
  <c r="D1586" i="10"/>
  <c r="E1586" i="10"/>
  <c r="F1586" i="10"/>
  <c r="G1586" i="10"/>
  <c r="H1586" i="10"/>
  <c r="B1587" i="10"/>
  <c r="C1587" i="10"/>
  <c r="D1587" i="10"/>
  <c r="E1587" i="10"/>
  <c r="F1587" i="10"/>
  <c r="G1587" i="10"/>
  <c r="H1587" i="10"/>
  <c r="B1588" i="10"/>
  <c r="C1588" i="10"/>
  <c r="D1588" i="10"/>
  <c r="E1588" i="10"/>
  <c r="F1588" i="10"/>
  <c r="G1588" i="10"/>
  <c r="H1588" i="10"/>
  <c r="B1589" i="10"/>
  <c r="C1589" i="10"/>
  <c r="D1589" i="10"/>
  <c r="E1589" i="10"/>
  <c r="F1589" i="10"/>
  <c r="G1589" i="10"/>
  <c r="H1589" i="10"/>
  <c r="B1590" i="10"/>
  <c r="C1590" i="10"/>
  <c r="D1590" i="10"/>
  <c r="E1590" i="10"/>
  <c r="F1590" i="10"/>
  <c r="G1590" i="10"/>
  <c r="H1590" i="10"/>
  <c r="B1591" i="10"/>
  <c r="C1591" i="10"/>
  <c r="D1591" i="10"/>
  <c r="E1591" i="10"/>
  <c r="F1591" i="10"/>
  <c r="G1591" i="10"/>
  <c r="H1591" i="10"/>
  <c r="B1592" i="10"/>
  <c r="C1592" i="10"/>
  <c r="D1592" i="10"/>
  <c r="E1592" i="10"/>
  <c r="F1592" i="10"/>
  <c r="G1592" i="10"/>
  <c r="H1592" i="10"/>
  <c r="B1593" i="10"/>
  <c r="C1593" i="10"/>
  <c r="D1593" i="10"/>
  <c r="E1593" i="10"/>
  <c r="F1593" i="10"/>
  <c r="G1593" i="10"/>
  <c r="H1593" i="10"/>
  <c r="B1594" i="10"/>
  <c r="C1594" i="10"/>
  <c r="D1594" i="10"/>
  <c r="E1594" i="10"/>
  <c r="F1594" i="10"/>
  <c r="G1594" i="10"/>
  <c r="H1594" i="10"/>
  <c r="B1595" i="10"/>
  <c r="C1595" i="10"/>
  <c r="D1595" i="10"/>
  <c r="E1595" i="10"/>
  <c r="F1595" i="10"/>
  <c r="G1595" i="10"/>
  <c r="H1595" i="10"/>
  <c r="B1596" i="10"/>
  <c r="C1596" i="10"/>
  <c r="D1596" i="10"/>
  <c r="E1596" i="10"/>
  <c r="F1596" i="10"/>
  <c r="G1596" i="10"/>
  <c r="H1596" i="10"/>
  <c r="B1597" i="10"/>
  <c r="C1597" i="10"/>
  <c r="D1597" i="10"/>
  <c r="E1597" i="10"/>
  <c r="F1597" i="10"/>
  <c r="G1597" i="10"/>
  <c r="H1597" i="10"/>
  <c r="B1598" i="10"/>
  <c r="C1598" i="10"/>
  <c r="D1598" i="10"/>
  <c r="E1598" i="10"/>
  <c r="F1598" i="10"/>
  <c r="G1598" i="10"/>
  <c r="H1598" i="10"/>
  <c r="B1599" i="10"/>
  <c r="C1599" i="10"/>
  <c r="D1599" i="10"/>
  <c r="E1599" i="10"/>
  <c r="F1599" i="10"/>
  <c r="G1599" i="10"/>
  <c r="H1599" i="10"/>
  <c r="B1600" i="10"/>
  <c r="C1600" i="10"/>
  <c r="D1600" i="10"/>
  <c r="E1600" i="10"/>
  <c r="F1600" i="10"/>
  <c r="G1600" i="10"/>
  <c r="H1600" i="10"/>
  <c r="B1601" i="10"/>
  <c r="C1601" i="10"/>
  <c r="D1601" i="10"/>
  <c r="E1601" i="10"/>
  <c r="F1601" i="10"/>
  <c r="G1601" i="10"/>
  <c r="H1601" i="10"/>
  <c r="B1602" i="10"/>
  <c r="C1602" i="10"/>
  <c r="D1602" i="10"/>
  <c r="E1602" i="10"/>
  <c r="F1602" i="10"/>
  <c r="G1602" i="10"/>
  <c r="H1602" i="10"/>
  <c r="B1603" i="10"/>
  <c r="C1603" i="10"/>
  <c r="D1603" i="10"/>
  <c r="E1603" i="10"/>
  <c r="F1603" i="10"/>
  <c r="G1603" i="10"/>
  <c r="H1603" i="10"/>
  <c r="B1604" i="10"/>
  <c r="C1604" i="10"/>
  <c r="D1604" i="10"/>
  <c r="E1604" i="10"/>
  <c r="F1604" i="10"/>
  <c r="G1604" i="10"/>
  <c r="H1604" i="10"/>
  <c r="B1605" i="10"/>
  <c r="C1605" i="10"/>
  <c r="D1605" i="10"/>
  <c r="E1605" i="10"/>
  <c r="F1605" i="10"/>
  <c r="G1605" i="10"/>
  <c r="H1605" i="10"/>
  <c r="B1606" i="10"/>
  <c r="C1606" i="10"/>
  <c r="D1606" i="10"/>
  <c r="E1606" i="10"/>
  <c r="F1606" i="10"/>
  <c r="G1606" i="10"/>
  <c r="H1606" i="10"/>
  <c r="B1607" i="10"/>
  <c r="C1607" i="10"/>
  <c r="D1607" i="10"/>
  <c r="E1607" i="10"/>
  <c r="F1607" i="10"/>
  <c r="G1607" i="10"/>
  <c r="H1607" i="10"/>
  <c r="B1608" i="10"/>
  <c r="C1608" i="10"/>
  <c r="D1608" i="10"/>
  <c r="E1608" i="10"/>
  <c r="F1608" i="10"/>
  <c r="G1608" i="10"/>
  <c r="H1608" i="10"/>
  <c r="B1609" i="10"/>
  <c r="C1609" i="10"/>
  <c r="D1609" i="10"/>
  <c r="E1609" i="10"/>
  <c r="F1609" i="10"/>
  <c r="G1609" i="10"/>
  <c r="H1609" i="10"/>
  <c r="B1610" i="10"/>
  <c r="C1610" i="10"/>
  <c r="D1610" i="10"/>
  <c r="E1610" i="10"/>
  <c r="F1610" i="10"/>
  <c r="G1610" i="10"/>
  <c r="H1610" i="10"/>
  <c r="B1611" i="10"/>
  <c r="C1611" i="10"/>
  <c r="D1611" i="10"/>
  <c r="E1611" i="10"/>
  <c r="F1611" i="10"/>
  <c r="G1611" i="10"/>
  <c r="H1611" i="10"/>
  <c r="B1612" i="10"/>
  <c r="C1612" i="10"/>
  <c r="D1612" i="10"/>
  <c r="E1612" i="10"/>
  <c r="F1612" i="10"/>
  <c r="G1612" i="10"/>
  <c r="H1612" i="10"/>
  <c r="B1613" i="10"/>
  <c r="C1613" i="10"/>
  <c r="D1613" i="10"/>
  <c r="E1613" i="10"/>
  <c r="F1613" i="10"/>
  <c r="G1613" i="10"/>
  <c r="H1613" i="10"/>
  <c r="B1614" i="10"/>
  <c r="C1614" i="10"/>
  <c r="D1614" i="10"/>
  <c r="E1614" i="10"/>
  <c r="F1614" i="10"/>
  <c r="G1614" i="10"/>
  <c r="H1614" i="10"/>
  <c r="B1615" i="10"/>
  <c r="C1615" i="10"/>
  <c r="D1615" i="10"/>
  <c r="E1615" i="10"/>
  <c r="F1615" i="10"/>
  <c r="G1615" i="10"/>
  <c r="H1615" i="10"/>
  <c r="B1616" i="10"/>
  <c r="C1616" i="10"/>
  <c r="D1616" i="10"/>
  <c r="E1616" i="10"/>
  <c r="F1616" i="10"/>
  <c r="G1616" i="10"/>
  <c r="H1616" i="10"/>
  <c r="B1617" i="10"/>
  <c r="C1617" i="10"/>
  <c r="D1617" i="10"/>
  <c r="E1617" i="10"/>
  <c r="F1617" i="10"/>
  <c r="G1617" i="10"/>
  <c r="H1617" i="10"/>
  <c r="B1618" i="10"/>
  <c r="C1618" i="10"/>
  <c r="D1618" i="10"/>
  <c r="E1618" i="10"/>
  <c r="F1618" i="10"/>
  <c r="G1618" i="10"/>
  <c r="H1618" i="10"/>
  <c r="B1619" i="10"/>
  <c r="C1619" i="10"/>
  <c r="D1619" i="10"/>
  <c r="E1619" i="10"/>
  <c r="F1619" i="10"/>
  <c r="G1619" i="10"/>
  <c r="H1619" i="10"/>
  <c r="B1620" i="10"/>
  <c r="C1620" i="10"/>
  <c r="D1620" i="10"/>
  <c r="E1620" i="10"/>
  <c r="F1620" i="10"/>
  <c r="G1620" i="10"/>
  <c r="H1620" i="10"/>
  <c r="B1621" i="10"/>
  <c r="C1621" i="10"/>
  <c r="D1621" i="10"/>
  <c r="E1621" i="10"/>
  <c r="F1621" i="10"/>
  <c r="G1621" i="10"/>
  <c r="H1621" i="10"/>
  <c r="B1622" i="10"/>
  <c r="C1622" i="10"/>
  <c r="D1622" i="10"/>
  <c r="E1622" i="10"/>
  <c r="F1622" i="10"/>
  <c r="G1622" i="10"/>
  <c r="H1622" i="10"/>
  <c r="B1623" i="10"/>
  <c r="C1623" i="10"/>
  <c r="D1623" i="10"/>
  <c r="E1623" i="10"/>
  <c r="F1623" i="10"/>
  <c r="G1623" i="10"/>
  <c r="H1623" i="10"/>
  <c r="B1624" i="10"/>
  <c r="C1624" i="10"/>
  <c r="D1624" i="10"/>
  <c r="E1624" i="10"/>
  <c r="F1624" i="10"/>
  <c r="G1624" i="10"/>
  <c r="H1624" i="10"/>
  <c r="B1625" i="10"/>
  <c r="C1625" i="10"/>
  <c r="D1625" i="10"/>
  <c r="E1625" i="10"/>
  <c r="F1625" i="10"/>
  <c r="G1625" i="10"/>
  <c r="H1625" i="10"/>
  <c r="B1626" i="10"/>
  <c r="C1626" i="10"/>
  <c r="D1626" i="10"/>
  <c r="E1626" i="10"/>
  <c r="F1626" i="10"/>
  <c r="G1626" i="10"/>
  <c r="H1626" i="10"/>
  <c r="B1627" i="10"/>
  <c r="C1627" i="10"/>
  <c r="D1627" i="10"/>
  <c r="E1627" i="10"/>
  <c r="F1627" i="10"/>
  <c r="G1627" i="10"/>
  <c r="H1627" i="10"/>
  <c r="B1628" i="10"/>
  <c r="C1628" i="10"/>
  <c r="D1628" i="10"/>
  <c r="E1628" i="10"/>
  <c r="F1628" i="10"/>
  <c r="G1628" i="10"/>
  <c r="H1628" i="10"/>
  <c r="B1629" i="10"/>
  <c r="C1629" i="10"/>
  <c r="D1629" i="10"/>
  <c r="E1629" i="10"/>
  <c r="F1629" i="10"/>
  <c r="G1629" i="10"/>
  <c r="H1629" i="10"/>
  <c r="B1630" i="10"/>
  <c r="C1630" i="10"/>
  <c r="D1630" i="10"/>
  <c r="E1630" i="10"/>
  <c r="F1630" i="10"/>
  <c r="G1630" i="10"/>
  <c r="H1630" i="10"/>
  <c r="B1631" i="10"/>
  <c r="C1631" i="10"/>
  <c r="D1631" i="10"/>
  <c r="E1631" i="10"/>
  <c r="F1631" i="10"/>
  <c r="G1631" i="10"/>
  <c r="H1631" i="10"/>
  <c r="B1632" i="10"/>
  <c r="C1632" i="10"/>
  <c r="D1632" i="10"/>
  <c r="E1632" i="10"/>
  <c r="F1632" i="10"/>
  <c r="G1632" i="10"/>
  <c r="H1632" i="10"/>
  <c r="B1633" i="10"/>
  <c r="C1633" i="10"/>
  <c r="D1633" i="10"/>
  <c r="E1633" i="10"/>
  <c r="F1633" i="10"/>
  <c r="G1633" i="10"/>
  <c r="H1633" i="10"/>
  <c r="B1634" i="10"/>
  <c r="C1634" i="10"/>
  <c r="D1634" i="10"/>
  <c r="E1634" i="10"/>
  <c r="F1634" i="10"/>
  <c r="G1634" i="10"/>
  <c r="H1634" i="10"/>
  <c r="B1635" i="10"/>
  <c r="C1635" i="10"/>
  <c r="D1635" i="10"/>
  <c r="E1635" i="10"/>
  <c r="F1635" i="10"/>
  <c r="G1635" i="10"/>
  <c r="H1635" i="10"/>
  <c r="B1636" i="10"/>
  <c r="C1636" i="10"/>
  <c r="D1636" i="10"/>
  <c r="E1636" i="10"/>
  <c r="F1636" i="10"/>
  <c r="G1636" i="10"/>
  <c r="H1636" i="10"/>
  <c r="B1637" i="10"/>
  <c r="C1637" i="10"/>
  <c r="D1637" i="10"/>
  <c r="E1637" i="10"/>
  <c r="F1637" i="10"/>
  <c r="G1637" i="10"/>
  <c r="H1637" i="10"/>
  <c r="B1638" i="10"/>
  <c r="C1638" i="10"/>
  <c r="D1638" i="10"/>
  <c r="E1638" i="10"/>
  <c r="F1638" i="10"/>
  <c r="G1638" i="10"/>
  <c r="H1638" i="10"/>
  <c r="B1639" i="10"/>
  <c r="C1639" i="10"/>
  <c r="D1639" i="10"/>
  <c r="E1639" i="10"/>
  <c r="F1639" i="10"/>
  <c r="G1639" i="10"/>
  <c r="H1639" i="10"/>
  <c r="B1640" i="10"/>
  <c r="C1640" i="10"/>
  <c r="D1640" i="10"/>
  <c r="E1640" i="10"/>
  <c r="F1640" i="10"/>
  <c r="G1640" i="10"/>
  <c r="H1640" i="10"/>
  <c r="B1641" i="10"/>
  <c r="C1641" i="10"/>
  <c r="D1641" i="10"/>
  <c r="E1641" i="10"/>
  <c r="F1641" i="10"/>
  <c r="G1641" i="10"/>
  <c r="H1641" i="10"/>
  <c r="B1642" i="10"/>
  <c r="C1642" i="10"/>
  <c r="D1642" i="10"/>
  <c r="E1642" i="10"/>
  <c r="F1642" i="10"/>
  <c r="G1642" i="10"/>
  <c r="H1642" i="10"/>
  <c r="B1643" i="10"/>
  <c r="C1643" i="10"/>
  <c r="D1643" i="10"/>
  <c r="E1643" i="10"/>
  <c r="F1643" i="10"/>
  <c r="G1643" i="10"/>
  <c r="H1643" i="10"/>
  <c r="B1644" i="10"/>
  <c r="C1644" i="10"/>
  <c r="D1644" i="10"/>
  <c r="E1644" i="10"/>
  <c r="F1644" i="10"/>
  <c r="G1644" i="10"/>
  <c r="H1644" i="10"/>
  <c r="B1645" i="10"/>
  <c r="C1645" i="10"/>
  <c r="D1645" i="10"/>
  <c r="E1645" i="10"/>
  <c r="F1645" i="10"/>
  <c r="G1645" i="10"/>
  <c r="H1645" i="10"/>
  <c r="B1646" i="10"/>
  <c r="C1646" i="10"/>
  <c r="D1646" i="10"/>
  <c r="E1646" i="10"/>
  <c r="F1646" i="10"/>
  <c r="G1646" i="10"/>
  <c r="H1646" i="10"/>
  <c r="B1647" i="10"/>
  <c r="C1647" i="10"/>
  <c r="D1647" i="10"/>
  <c r="E1647" i="10"/>
  <c r="F1647" i="10"/>
  <c r="G1647" i="10"/>
  <c r="H1647" i="10"/>
  <c r="B1648" i="10"/>
  <c r="C1648" i="10"/>
  <c r="D1648" i="10"/>
  <c r="E1648" i="10"/>
  <c r="F1648" i="10"/>
  <c r="G1648" i="10"/>
  <c r="H1648" i="10"/>
  <c r="B1649" i="10"/>
  <c r="C1649" i="10"/>
  <c r="D1649" i="10"/>
  <c r="E1649" i="10"/>
  <c r="F1649" i="10"/>
  <c r="G1649" i="10"/>
  <c r="H1649" i="10"/>
  <c r="B1650" i="10"/>
  <c r="C1650" i="10"/>
  <c r="D1650" i="10"/>
  <c r="E1650" i="10"/>
  <c r="F1650" i="10"/>
  <c r="G1650" i="10"/>
  <c r="H1650" i="10"/>
  <c r="B1651" i="10"/>
  <c r="C1651" i="10"/>
  <c r="D1651" i="10"/>
  <c r="E1651" i="10"/>
  <c r="F1651" i="10"/>
  <c r="G1651" i="10"/>
  <c r="H1651" i="10"/>
  <c r="B1652" i="10"/>
  <c r="C1652" i="10"/>
  <c r="D1652" i="10"/>
  <c r="E1652" i="10"/>
  <c r="F1652" i="10"/>
  <c r="G1652" i="10"/>
  <c r="H1652" i="10"/>
  <c r="B1653" i="10"/>
  <c r="C1653" i="10"/>
  <c r="D1653" i="10"/>
  <c r="E1653" i="10"/>
  <c r="F1653" i="10"/>
  <c r="G1653" i="10"/>
  <c r="H1653" i="10"/>
  <c r="B1654" i="10"/>
  <c r="C1654" i="10"/>
  <c r="D1654" i="10"/>
  <c r="E1654" i="10"/>
  <c r="F1654" i="10"/>
  <c r="G1654" i="10"/>
  <c r="H1654" i="10"/>
  <c r="B1655" i="10"/>
  <c r="C1655" i="10"/>
  <c r="D1655" i="10"/>
  <c r="E1655" i="10"/>
  <c r="F1655" i="10"/>
  <c r="G1655" i="10"/>
  <c r="H1655" i="10"/>
  <c r="B1656" i="10"/>
  <c r="C1656" i="10"/>
  <c r="D1656" i="10"/>
  <c r="E1656" i="10"/>
  <c r="F1656" i="10"/>
  <c r="G1656" i="10"/>
  <c r="H1656" i="10"/>
  <c r="B1657" i="10"/>
  <c r="C1657" i="10"/>
  <c r="D1657" i="10"/>
  <c r="E1657" i="10"/>
  <c r="F1657" i="10"/>
  <c r="G1657" i="10"/>
  <c r="H1657" i="10"/>
  <c r="B1658" i="10"/>
  <c r="C1658" i="10"/>
  <c r="D1658" i="10"/>
  <c r="E1658" i="10"/>
  <c r="F1658" i="10"/>
  <c r="G1658" i="10"/>
  <c r="H1658" i="10"/>
  <c r="B1659" i="10"/>
  <c r="C1659" i="10"/>
  <c r="D1659" i="10"/>
  <c r="E1659" i="10"/>
  <c r="F1659" i="10"/>
  <c r="G1659" i="10"/>
  <c r="H1659" i="10"/>
  <c r="B1660" i="10"/>
  <c r="C1660" i="10"/>
  <c r="D1660" i="10"/>
  <c r="E1660" i="10"/>
  <c r="F1660" i="10"/>
  <c r="G1660" i="10"/>
  <c r="H1660" i="10"/>
  <c r="B1661" i="10"/>
  <c r="C1661" i="10"/>
  <c r="D1661" i="10"/>
  <c r="E1661" i="10"/>
  <c r="F1661" i="10"/>
  <c r="G1661" i="10"/>
  <c r="H1661" i="10"/>
  <c r="B1662" i="10"/>
  <c r="C1662" i="10"/>
  <c r="D1662" i="10"/>
  <c r="E1662" i="10"/>
  <c r="F1662" i="10"/>
  <c r="G1662" i="10"/>
  <c r="H1662" i="10"/>
  <c r="B1663" i="10"/>
  <c r="C1663" i="10"/>
  <c r="D1663" i="10"/>
  <c r="E1663" i="10"/>
  <c r="F1663" i="10"/>
  <c r="G1663" i="10"/>
  <c r="H1663" i="10"/>
  <c r="B1664" i="10"/>
  <c r="C1664" i="10"/>
  <c r="D1664" i="10"/>
  <c r="E1664" i="10"/>
  <c r="F1664" i="10"/>
  <c r="G1664" i="10"/>
  <c r="H1664" i="10"/>
  <c r="B1665" i="10"/>
  <c r="C1665" i="10"/>
  <c r="D1665" i="10"/>
  <c r="E1665" i="10"/>
  <c r="F1665" i="10"/>
  <c r="G1665" i="10"/>
  <c r="H1665" i="10"/>
  <c r="B1666" i="10"/>
  <c r="C1666" i="10"/>
  <c r="D1666" i="10"/>
  <c r="E1666" i="10"/>
  <c r="F1666" i="10"/>
  <c r="G1666" i="10"/>
  <c r="H1666" i="10"/>
  <c r="B1667" i="10"/>
  <c r="C1667" i="10"/>
  <c r="D1667" i="10"/>
  <c r="E1667" i="10"/>
  <c r="F1667" i="10"/>
  <c r="G1667" i="10"/>
  <c r="H1667" i="10"/>
  <c r="B1668" i="10"/>
  <c r="C1668" i="10"/>
  <c r="D1668" i="10"/>
  <c r="E1668" i="10"/>
  <c r="F1668" i="10"/>
  <c r="G1668" i="10"/>
  <c r="H1668" i="10"/>
  <c r="B1669" i="10"/>
  <c r="C1669" i="10"/>
  <c r="D1669" i="10"/>
  <c r="E1669" i="10"/>
  <c r="F1669" i="10"/>
  <c r="G1669" i="10"/>
  <c r="H1669" i="10"/>
  <c r="B1670" i="10"/>
  <c r="C1670" i="10"/>
  <c r="D1670" i="10"/>
  <c r="E1670" i="10"/>
  <c r="F1670" i="10"/>
  <c r="G1670" i="10"/>
  <c r="H1670" i="10"/>
  <c r="B1671" i="10"/>
  <c r="C1671" i="10"/>
  <c r="D1671" i="10"/>
  <c r="E1671" i="10"/>
  <c r="F1671" i="10"/>
  <c r="G1671" i="10"/>
  <c r="H1671" i="10"/>
  <c r="B1672" i="10"/>
  <c r="C1672" i="10"/>
  <c r="D1672" i="10"/>
  <c r="E1672" i="10"/>
  <c r="F1672" i="10"/>
  <c r="G1672" i="10"/>
  <c r="H1672" i="10"/>
  <c r="B1673" i="10"/>
  <c r="C1673" i="10"/>
  <c r="D1673" i="10"/>
  <c r="E1673" i="10"/>
  <c r="F1673" i="10"/>
  <c r="G1673" i="10"/>
  <c r="H1673" i="10"/>
  <c r="B1674" i="10"/>
  <c r="C1674" i="10"/>
  <c r="D1674" i="10"/>
  <c r="E1674" i="10"/>
  <c r="F1674" i="10"/>
  <c r="G1674" i="10"/>
  <c r="H1674" i="10"/>
  <c r="B1675" i="10"/>
  <c r="C1675" i="10"/>
  <c r="D1675" i="10"/>
  <c r="E1675" i="10"/>
  <c r="F1675" i="10"/>
  <c r="G1675" i="10"/>
  <c r="H1675" i="10"/>
  <c r="B1676" i="10"/>
  <c r="C1676" i="10"/>
  <c r="D1676" i="10"/>
  <c r="E1676" i="10"/>
  <c r="F1676" i="10"/>
  <c r="G1676" i="10"/>
  <c r="H1676" i="10"/>
  <c r="B1677" i="10"/>
  <c r="C1677" i="10"/>
  <c r="D1677" i="10"/>
  <c r="E1677" i="10"/>
  <c r="F1677" i="10"/>
  <c r="G1677" i="10"/>
  <c r="H1677" i="10"/>
  <c r="B1678" i="10"/>
  <c r="C1678" i="10"/>
  <c r="D1678" i="10"/>
  <c r="E1678" i="10"/>
  <c r="F1678" i="10"/>
  <c r="G1678" i="10"/>
  <c r="H1678" i="10"/>
  <c r="B1679" i="10"/>
  <c r="C1679" i="10"/>
  <c r="D1679" i="10"/>
  <c r="E1679" i="10"/>
  <c r="F1679" i="10"/>
  <c r="G1679" i="10"/>
  <c r="H1679" i="10"/>
  <c r="B1680" i="10"/>
  <c r="C1680" i="10"/>
  <c r="D1680" i="10"/>
  <c r="E1680" i="10"/>
  <c r="F1680" i="10"/>
  <c r="G1680" i="10"/>
  <c r="H1680" i="10"/>
  <c r="B1681" i="10"/>
  <c r="C1681" i="10"/>
  <c r="D1681" i="10"/>
  <c r="E1681" i="10"/>
  <c r="F1681" i="10"/>
  <c r="G1681" i="10"/>
  <c r="H1681" i="10"/>
  <c r="B1682" i="10"/>
  <c r="C1682" i="10"/>
  <c r="D1682" i="10"/>
  <c r="E1682" i="10"/>
  <c r="F1682" i="10"/>
  <c r="G1682" i="10"/>
  <c r="H1682" i="10"/>
  <c r="B1683" i="10"/>
  <c r="C1683" i="10"/>
  <c r="D1683" i="10"/>
  <c r="E1683" i="10"/>
  <c r="F1683" i="10"/>
  <c r="G1683" i="10"/>
  <c r="H1683" i="10"/>
  <c r="B1684" i="10"/>
  <c r="C1684" i="10"/>
  <c r="D1684" i="10"/>
  <c r="E1684" i="10"/>
  <c r="F1684" i="10"/>
  <c r="G1684" i="10"/>
  <c r="H1684" i="10"/>
  <c r="B1685" i="10"/>
  <c r="C1685" i="10"/>
  <c r="D1685" i="10"/>
  <c r="E1685" i="10"/>
  <c r="F1685" i="10"/>
  <c r="G1685" i="10"/>
  <c r="H1685" i="10"/>
  <c r="B1686" i="10"/>
  <c r="C1686" i="10"/>
  <c r="D1686" i="10"/>
  <c r="E1686" i="10"/>
  <c r="F1686" i="10"/>
  <c r="G1686" i="10"/>
  <c r="H1686" i="10"/>
  <c r="B1687" i="10"/>
  <c r="C1687" i="10"/>
  <c r="D1687" i="10"/>
  <c r="E1687" i="10"/>
  <c r="F1687" i="10"/>
  <c r="G1687" i="10"/>
  <c r="H1687" i="10"/>
  <c r="B1688" i="10"/>
  <c r="C1688" i="10"/>
  <c r="D1688" i="10"/>
  <c r="E1688" i="10"/>
  <c r="F1688" i="10"/>
  <c r="G1688" i="10"/>
  <c r="H1688" i="10"/>
  <c r="B1689" i="10"/>
  <c r="C1689" i="10"/>
  <c r="D1689" i="10"/>
  <c r="E1689" i="10"/>
  <c r="F1689" i="10"/>
  <c r="G1689" i="10"/>
  <c r="H1689" i="10"/>
  <c r="B1690" i="10"/>
  <c r="C1690" i="10"/>
  <c r="D1690" i="10"/>
  <c r="E1690" i="10"/>
  <c r="F1690" i="10"/>
  <c r="G1690" i="10"/>
  <c r="H1690" i="10"/>
  <c r="B1691" i="10"/>
  <c r="C1691" i="10"/>
  <c r="D1691" i="10"/>
  <c r="E1691" i="10"/>
  <c r="F1691" i="10"/>
  <c r="G1691" i="10"/>
  <c r="H1691" i="10"/>
  <c r="B1692" i="10"/>
  <c r="C1692" i="10"/>
  <c r="D1692" i="10"/>
  <c r="E1692" i="10"/>
  <c r="F1692" i="10"/>
  <c r="G1692" i="10"/>
  <c r="H1692" i="10"/>
  <c r="B1693" i="10"/>
  <c r="C1693" i="10"/>
  <c r="D1693" i="10"/>
  <c r="E1693" i="10"/>
  <c r="F1693" i="10"/>
  <c r="G1693" i="10"/>
  <c r="H1693" i="10"/>
  <c r="B1694" i="10"/>
  <c r="C1694" i="10"/>
  <c r="D1694" i="10"/>
  <c r="E1694" i="10"/>
  <c r="F1694" i="10"/>
  <c r="G1694" i="10"/>
  <c r="H1694" i="10"/>
  <c r="B1695" i="10"/>
  <c r="C1695" i="10"/>
  <c r="D1695" i="10"/>
  <c r="E1695" i="10"/>
  <c r="F1695" i="10"/>
  <c r="G1695" i="10"/>
  <c r="H1695" i="10"/>
  <c r="B1696" i="10"/>
  <c r="C1696" i="10"/>
  <c r="D1696" i="10"/>
  <c r="E1696" i="10"/>
  <c r="F1696" i="10"/>
  <c r="G1696" i="10"/>
  <c r="H1696" i="10"/>
  <c r="B1697" i="10"/>
  <c r="C1697" i="10"/>
  <c r="D1697" i="10"/>
  <c r="E1697" i="10"/>
  <c r="F1697" i="10"/>
  <c r="G1697" i="10"/>
  <c r="H1697" i="10"/>
  <c r="B1698" i="10"/>
  <c r="C1698" i="10"/>
  <c r="D1698" i="10"/>
  <c r="E1698" i="10"/>
  <c r="F1698" i="10"/>
  <c r="G1698" i="10"/>
  <c r="H1698" i="10"/>
  <c r="B1699" i="10"/>
  <c r="C1699" i="10"/>
  <c r="D1699" i="10"/>
  <c r="E1699" i="10"/>
  <c r="F1699" i="10"/>
  <c r="G1699" i="10"/>
  <c r="H1699" i="10"/>
  <c r="B1700" i="10"/>
  <c r="C1700" i="10"/>
  <c r="D1700" i="10"/>
  <c r="E1700" i="10"/>
  <c r="F1700" i="10"/>
  <c r="G1700" i="10"/>
  <c r="H1700" i="10"/>
  <c r="B1701" i="10"/>
  <c r="C1701" i="10"/>
  <c r="D1701" i="10"/>
  <c r="E1701" i="10"/>
  <c r="F1701" i="10"/>
  <c r="G1701" i="10"/>
  <c r="H1701" i="10"/>
  <c r="B1702" i="10"/>
  <c r="C1702" i="10"/>
  <c r="D1702" i="10"/>
  <c r="E1702" i="10"/>
  <c r="F1702" i="10"/>
  <c r="G1702" i="10"/>
  <c r="H1702" i="10"/>
  <c r="B1703" i="10"/>
  <c r="C1703" i="10"/>
  <c r="D1703" i="10"/>
  <c r="E1703" i="10"/>
  <c r="F1703" i="10"/>
  <c r="G1703" i="10"/>
  <c r="H1703" i="10"/>
  <c r="B1704" i="10"/>
  <c r="C1704" i="10"/>
  <c r="D1704" i="10"/>
  <c r="E1704" i="10"/>
  <c r="F1704" i="10"/>
  <c r="G1704" i="10"/>
  <c r="H1704" i="10"/>
  <c r="B1705" i="10"/>
  <c r="C1705" i="10"/>
  <c r="D1705" i="10"/>
  <c r="E1705" i="10"/>
  <c r="F1705" i="10"/>
  <c r="G1705" i="10"/>
  <c r="H1705" i="10"/>
  <c r="B1706" i="10"/>
  <c r="C1706" i="10"/>
  <c r="D1706" i="10"/>
  <c r="E1706" i="10"/>
  <c r="F1706" i="10"/>
  <c r="G1706" i="10"/>
  <c r="H1706" i="10"/>
  <c r="B1707" i="10"/>
  <c r="C1707" i="10"/>
  <c r="D1707" i="10"/>
  <c r="E1707" i="10"/>
  <c r="F1707" i="10"/>
  <c r="G1707" i="10"/>
  <c r="H1707" i="10"/>
  <c r="B1708" i="10"/>
  <c r="C1708" i="10"/>
  <c r="D1708" i="10"/>
  <c r="E1708" i="10"/>
  <c r="F1708" i="10"/>
  <c r="G1708" i="10"/>
  <c r="H1708" i="10"/>
  <c r="B1709" i="10"/>
  <c r="C1709" i="10"/>
  <c r="D1709" i="10"/>
  <c r="E1709" i="10"/>
  <c r="F1709" i="10"/>
  <c r="G1709" i="10"/>
  <c r="H1709" i="10"/>
  <c r="B1710" i="10"/>
  <c r="C1710" i="10"/>
  <c r="D1710" i="10"/>
  <c r="E1710" i="10"/>
  <c r="F1710" i="10"/>
  <c r="G1710" i="10"/>
  <c r="H1710" i="10"/>
  <c r="B1711" i="10"/>
  <c r="C1711" i="10"/>
  <c r="D1711" i="10"/>
  <c r="E1711" i="10"/>
  <c r="F1711" i="10"/>
  <c r="G1711" i="10"/>
  <c r="H1711" i="10"/>
  <c r="B1712" i="10"/>
  <c r="C1712" i="10"/>
  <c r="D1712" i="10"/>
  <c r="E1712" i="10"/>
  <c r="F1712" i="10"/>
  <c r="G1712" i="10"/>
  <c r="H1712" i="10"/>
  <c r="B1713" i="10"/>
  <c r="C1713" i="10"/>
  <c r="D1713" i="10"/>
  <c r="E1713" i="10"/>
  <c r="F1713" i="10"/>
  <c r="G1713" i="10"/>
  <c r="H1713" i="10"/>
  <c r="B1714" i="10"/>
  <c r="C1714" i="10"/>
  <c r="D1714" i="10"/>
  <c r="E1714" i="10"/>
  <c r="F1714" i="10"/>
  <c r="G1714" i="10"/>
  <c r="H1714" i="10"/>
  <c r="B1715" i="10"/>
  <c r="C1715" i="10"/>
  <c r="D1715" i="10"/>
  <c r="E1715" i="10"/>
  <c r="F1715" i="10"/>
  <c r="G1715" i="10"/>
  <c r="H1715" i="10"/>
  <c r="B1716" i="10"/>
  <c r="C1716" i="10"/>
  <c r="D1716" i="10"/>
  <c r="E1716" i="10"/>
  <c r="F1716" i="10"/>
  <c r="G1716" i="10"/>
  <c r="H1716" i="10"/>
  <c r="B1717" i="10"/>
  <c r="C1717" i="10"/>
  <c r="D1717" i="10"/>
  <c r="E1717" i="10"/>
  <c r="F1717" i="10"/>
  <c r="G1717" i="10"/>
  <c r="H1717" i="10"/>
  <c r="B1718" i="10"/>
  <c r="C1718" i="10"/>
  <c r="D1718" i="10"/>
  <c r="E1718" i="10"/>
  <c r="F1718" i="10"/>
  <c r="G1718" i="10"/>
  <c r="H1718" i="10"/>
  <c r="B1719" i="10"/>
  <c r="C1719" i="10"/>
  <c r="D1719" i="10"/>
  <c r="E1719" i="10"/>
  <c r="F1719" i="10"/>
  <c r="G1719" i="10"/>
  <c r="H1719" i="10"/>
  <c r="B1720" i="10"/>
  <c r="C1720" i="10"/>
  <c r="D1720" i="10"/>
  <c r="E1720" i="10"/>
  <c r="F1720" i="10"/>
  <c r="G1720" i="10"/>
  <c r="H1720" i="10"/>
  <c r="B1721" i="10"/>
  <c r="C1721" i="10"/>
  <c r="D1721" i="10"/>
  <c r="E1721" i="10"/>
  <c r="F1721" i="10"/>
  <c r="G1721" i="10"/>
  <c r="H1721" i="10"/>
  <c r="B1722" i="10"/>
  <c r="C1722" i="10"/>
  <c r="D1722" i="10"/>
  <c r="E1722" i="10"/>
  <c r="F1722" i="10"/>
  <c r="G1722" i="10"/>
  <c r="H1722" i="10"/>
  <c r="B1723" i="10"/>
  <c r="C1723" i="10"/>
  <c r="D1723" i="10"/>
  <c r="E1723" i="10"/>
  <c r="F1723" i="10"/>
  <c r="G1723" i="10"/>
  <c r="H1723" i="10"/>
  <c r="B1724" i="10"/>
  <c r="C1724" i="10"/>
  <c r="D1724" i="10"/>
  <c r="E1724" i="10"/>
  <c r="F1724" i="10"/>
  <c r="G1724" i="10"/>
  <c r="H1724" i="10"/>
  <c r="B1725" i="10"/>
  <c r="C1725" i="10"/>
  <c r="D1725" i="10"/>
  <c r="E1725" i="10"/>
  <c r="F1725" i="10"/>
  <c r="G1725" i="10"/>
  <c r="H1725" i="10"/>
  <c r="B1726" i="10"/>
  <c r="C1726" i="10"/>
  <c r="D1726" i="10"/>
  <c r="E1726" i="10"/>
  <c r="F1726" i="10"/>
  <c r="G1726" i="10"/>
  <c r="H1726" i="10"/>
  <c r="B1727" i="10"/>
  <c r="C1727" i="10"/>
  <c r="D1727" i="10"/>
  <c r="E1727" i="10"/>
  <c r="F1727" i="10"/>
  <c r="G1727" i="10"/>
  <c r="H1727" i="10"/>
  <c r="B1728" i="10"/>
  <c r="C1728" i="10"/>
  <c r="D1728" i="10"/>
  <c r="E1728" i="10"/>
  <c r="F1728" i="10"/>
  <c r="G1728" i="10"/>
  <c r="H1728" i="10"/>
  <c r="B1729" i="10"/>
  <c r="C1729" i="10"/>
  <c r="D1729" i="10"/>
  <c r="E1729" i="10"/>
  <c r="F1729" i="10"/>
  <c r="G1729" i="10"/>
  <c r="H1729" i="10"/>
  <c r="B1730" i="10"/>
  <c r="C1730" i="10"/>
  <c r="D1730" i="10"/>
  <c r="E1730" i="10"/>
  <c r="F1730" i="10"/>
  <c r="G1730" i="10"/>
  <c r="H1730" i="10"/>
  <c r="B1731" i="10"/>
  <c r="C1731" i="10"/>
  <c r="D1731" i="10"/>
  <c r="E1731" i="10"/>
  <c r="F1731" i="10"/>
  <c r="G1731" i="10"/>
  <c r="H1731" i="10"/>
  <c r="B1732" i="10"/>
  <c r="C1732" i="10"/>
  <c r="D1732" i="10"/>
  <c r="E1732" i="10"/>
  <c r="F1732" i="10"/>
  <c r="G1732" i="10"/>
  <c r="H1732" i="10"/>
  <c r="B1733" i="10"/>
  <c r="C1733" i="10"/>
  <c r="D1733" i="10"/>
  <c r="E1733" i="10"/>
  <c r="F1733" i="10"/>
  <c r="G1733" i="10"/>
  <c r="H1733" i="10"/>
  <c r="B1734" i="10"/>
  <c r="C1734" i="10"/>
  <c r="D1734" i="10"/>
  <c r="E1734" i="10"/>
  <c r="F1734" i="10"/>
  <c r="G1734" i="10"/>
  <c r="H1734" i="10"/>
  <c r="B1735" i="10"/>
  <c r="C1735" i="10"/>
  <c r="D1735" i="10"/>
  <c r="E1735" i="10"/>
  <c r="F1735" i="10"/>
  <c r="G1735" i="10"/>
  <c r="H1735" i="10"/>
  <c r="B1736" i="10"/>
  <c r="C1736" i="10"/>
  <c r="D1736" i="10"/>
  <c r="E1736" i="10"/>
  <c r="F1736" i="10"/>
  <c r="G1736" i="10"/>
  <c r="H1736" i="10"/>
  <c r="B1737" i="10"/>
  <c r="C1737" i="10"/>
  <c r="D1737" i="10"/>
  <c r="E1737" i="10"/>
  <c r="F1737" i="10"/>
  <c r="G1737" i="10"/>
  <c r="H1737" i="10"/>
  <c r="B1738" i="10"/>
  <c r="C1738" i="10"/>
  <c r="D1738" i="10"/>
  <c r="E1738" i="10"/>
  <c r="F1738" i="10"/>
  <c r="G1738" i="10"/>
  <c r="H1738" i="10"/>
  <c r="B1739" i="10"/>
  <c r="C1739" i="10"/>
  <c r="D1739" i="10"/>
  <c r="E1739" i="10"/>
  <c r="F1739" i="10"/>
  <c r="G1739" i="10"/>
  <c r="H1739" i="10"/>
  <c r="B1740" i="10"/>
  <c r="C1740" i="10"/>
  <c r="D1740" i="10"/>
  <c r="E1740" i="10"/>
  <c r="F1740" i="10"/>
  <c r="G1740" i="10"/>
  <c r="H1740" i="10"/>
  <c r="B1741" i="10"/>
  <c r="C1741" i="10"/>
  <c r="D1741" i="10"/>
  <c r="E1741" i="10"/>
  <c r="F1741" i="10"/>
  <c r="G1741" i="10"/>
  <c r="H1741" i="10"/>
  <c r="B1742" i="10"/>
  <c r="C1742" i="10"/>
  <c r="D1742" i="10"/>
  <c r="E1742" i="10"/>
  <c r="F1742" i="10"/>
  <c r="G1742" i="10"/>
  <c r="H1742" i="10"/>
  <c r="B1743" i="10"/>
  <c r="C1743" i="10"/>
  <c r="D1743" i="10"/>
  <c r="E1743" i="10"/>
  <c r="F1743" i="10"/>
  <c r="G1743" i="10"/>
  <c r="H1743" i="10"/>
  <c r="B1744" i="10"/>
  <c r="C1744" i="10"/>
  <c r="D1744" i="10"/>
  <c r="E1744" i="10"/>
  <c r="F1744" i="10"/>
  <c r="G1744" i="10"/>
  <c r="H1744" i="10"/>
  <c r="B1745" i="10"/>
  <c r="C1745" i="10"/>
  <c r="D1745" i="10"/>
  <c r="E1745" i="10"/>
  <c r="F1745" i="10"/>
  <c r="G1745" i="10"/>
  <c r="H1745" i="10"/>
  <c r="B1746" i="10"/>
  <c r="C1746" i="10"/>
  <c r="D1746" i="10"/>
  <c r="E1746" i="10"/>
  <c r="F1746" i="10"/>
  <c r="G1746" i="10"/>
  <c r="H1746" i="10"/>
  <c r="B1747" i="10"/>
  <c r="C1747" i="10"/>
  <c r="D1747" i="10"/>
  <c r="E1747" i="10"/>
  <c r="F1747" i="10"/>
  <c r="G1747" i="10"/>
  <c r="H1747" i="10"/>
  <c r="B1748" i="10"/>
  <c r="C1748" i="10"/>
  <c r="D1748" i="10"/>
  <c r="E1748" i="10"/>
  <c r="F1748" i="10"/>
  <c r="G1748" i="10"/>
  <c r="H1748" i="10"/>
  <c r="B1749" i="10"/>
  <c r="C1749" i="10"/>
  <c r="D1749" i="10"/>
  <c r="E1749" i="10"/>
  <c r="F1749" i="10"/>
  <c r="G1749" i="10"/>
  <c r="H1749" i="10"/>
  <c r="B1750" i="10"/>
  <c r="C1750" i="10"/>
  <c r="D1750" i="10"/>
  <c r="E1750" i="10"/>
  <c r="F1750" i="10"/>
  <c r="G1750" i="10"/>
  <c r="H1750" i="10"/>
  <c r="B1751" i="10"/>
  <c r="C1751" i="10"/>
  <c r="D1751" i="10"/>
  <c r="E1751" i="10"/>
  <c r="F1751" i="10"/>
  <c r="G1751" i="10"/>
  <c r="H1751" i="10"/>
  <c r="B1752" i="10"/>
  <c r="C1752" i="10"/>
  <c r="D1752" i="10"/>
  <c r="E1752" i="10"/>
  <c r="F1752" i="10"/>
  <c r="G1752" i="10"/>
  <c r="H1752" i="10"/>
  <c r="B1753" i="10"/>
  <c r="C1753" i="10"/>
  <c r="D1753" i="10"/>
  <c r="E1753" i="10"/>
  <c r="F1753" i="10"/>
  <c r="G1753" i="10"/>
  <c r="H1753" i="10"/>
  <c r="B1754" i="10"/>
  <c r="C1754" i="10"/>
  <c r="D1754" i="10"/>
  <c r="E1754" i="10"/>
  <c r="F1754" i="10"/>
  <c r="G1754" i="10"/>
  <c r="H1754" i="10"/>
  <c r="B1755" i="10"/>
  <c r="C1755" i="10"/>
  <c r="D1755" i="10"/>
  <c r="E1755" i="10"/>
  <c r="F1755" i="10"/>
  <c r="G1755" i="10"/>
  <c r="H1755" i="10"/>
  <c r="B1756" i="10"/>
  <c r="C1756" i="10"/>
  <c r="D1756" i="10"/>
  <c r="E1756" i="10"/>
  <c r="F1756" i="10"/>
  <c r="G1756" i="10"/>
  <c r="H1756" i="10"/>
  <c r="B1757" i="10"/>
  <c r="C1757" i="10"/>
  <c r="D1757" i="10"/>
  <c r="E1757" i="10"/>
  <c r="F1757" i="10"/>
  <c r="G1757" i="10"/>
  <c r="H1757" i="10"/>
  <c r="B1758" i="10"/>
  <c r="C1758" i="10"/>
  <c r="D1758" i="10"/>
  <c r="E1758" i="10"/>
  <c r="F1758" i="10"/>
  <c r="G1758" i="10"/>
  <c r="H1758" i="10"/>
  <c r="B1759" i="10"/>
  <c r="C1759" i="10"/>
  <c r="D1759" i="10"/>
  <c r="E1759" i="10"/>
  <c r="F1759" i="10"/>
  <c r="G1759" i="10"/>
  <c r="H1759" i="10"/>
  <c r="B1760" i="10"/>
  <c r="C1760" i="10"/>
  <c r="D1760" i="10"/>
  <c r="E1760" i="10"/>
  <c r="F1760" i="10"/>
  <c r="G1760" i="10"/>
  <c r="H1760" i="10"/>
  <c r="B1761" i="10"/>
  <c r="C1761" i="10"/>
  <c r="D1761" i="10"/>
  <c r="E1761" i="10"/>
  <c r="F1761" i="10"/>
  <c r="G1761" i="10"/>
  <c r="H1761" i="10"/>
  <c r="B1762" i="10"/>
  <c r="C1762" i="10"/>
  <c r="D1762" i="10"/>
  <c r="E1762" i="10"/>
  <c r="F1762" i="10"/>
  <c r="G1762" i="10"/>
  <c r="H1762" i="10"/>
  <c r="B1763" i="10"/>
  <c r="C1763" i="10"/>
  <c r="D1763" i="10"/>
  <c r="E1763" i="10"/>
  <c r="F1763" i="10"/>
  <c r="G1763" i="10"/>
  <c r="H1763" i="10"/>
  <c r="B1764" i="10"/>
  <c r="C1764" i="10"/>
  <c r="D1764" i="10"/>
  <c r="E1764" i="10"/>
  <c r="F1764" i="10"/>
  <c r="G1764" i="10"/>
  <c r="H1764" i="10"/>
  <c r="B1765" i="10"/>
  <c r="C1765" i="10"/>
  <c r="D1765" i="10"/>
  <c r="E1765" i="10"/>
  <c r="F1765" i="10"/>
  <c r="G1765" i="10"/>
  <c r="H1765" i="10"/>
  <c r="B1766" i="10"/>
  <c r="C1766" i="10"/>
  <c r="D1766" i="10"/>
  <c r="E1766" i="10"/>
  <c r="F1766" i="10"/>
  <c r="G1766" i="10"/>
  <c r="H1766" i="10"/>
  <c r="B1767" i="10"/>
  <c r="C1767" i="10"/>
  <c r="D1767" i="10"/>
  <c r="E1767" i="10"/>
  <c r="F1767" i="10"/>
  <c r="G1767" i="10"/>
  <c r="H1767" i="10"/>
  <c r="B1768" i="10"/>
  <c r="C1768" i="10"/>
  <c r="D1768" i="10"/>
  <c r="E1768" i="10"/>
  <c r="F1768" i="10"/>
  <c r="G1768" i="10"/>
  <c r="H1768" i="10"/>
  <c r="B1769" i="10"/>
  <c r="C1769" i="10"/>
  <c r="D1769" i="10"/>
  <c r="E1769" i="10"/>
  <c r="F1769" i="10"/>
  <c r="G1769" i="10"/>
  <c r="H1769" i="10"/>
  <c r="B1770" i="10"/>
  <c r="C1770" i="10"/>
  <c r="D1770" i="10"/>
  <c r="E1770" i="10"/>
  <c r="F1770" i="10"/>
  <c r="G1770" i="10"/>
  <c r="H1770" i="10"/>
  <c r="B1771" i="10"/>
  <c r="C1771" i="10"/>
  <c r="D1771" i="10"/>
  <c r="E1771" i="10"/>
  <c r="F1771" i="10"/>
  <c r="G1771" i="10"/>
  <c r="H1771" i="10"/>
  <c r="B1772" i="10"/>
  <c r="C1772" i="10"/>
  <c r="D1772" i="10"/>
  <c r="E1772" i="10"/>
  <c r="F1772" i="10"/>
  <c r="G1772" i="10"/>
  <c r="H1772" i="10"/>
  <c r="B1773" i="10"/>
  <c r="C1773" i="10"/>
  <c r="D1773" i="10"/>
  <c r="E1773" i="10"/>
  <c r="F1773" i="10"/>
  <c r="G1773" i="10"/>
  <c r="H1773" i="10"/>
  <c r="B1774" i="10"/>
  <c r="C1774" i="10"/>
  <c r="D1774" i="10"/>
  <c r="E1774" i="10"/>
  <c r="F1774" i="10"/>
  <c r="G1774" i="10"/>
  <c r="H1774" i="10"/>
  <c r="B1775" i="10"/>
  <c r="C1775" i="10"/>
  <c r="D1775" i="10"/>
  <c r="E1775" i="10"/>
  <c r="F1775" i="10"/>
  <c r="G1775" i="10"/>
  <c r="H1775" i="10"/>
  <c r="B1776" i="10"/>
  <c r="C1776" i="10"/>
  <c r="D1776" i="10"/>
  <c r="E1776" i="10"/>
  <c r="F1776" i="10"/>
  <c r="G1776" i="10"/>
  <c r="H1776" i="10"/>
  <c r="B1777" i="10"/>
  <c r="C1777" i="10"/>
  <c r="D1777" i="10"/>
  <c r="E1777" i="10"/>
  <c r="F1777" i="10"/>
  <c r="G1777" i="10"/>
  <c r="H1777" i="10"/>
  <c r="B1778" i="10"/>
  <c r="C1778" i="10"/>
  <c r="D1778" i="10"/>
  <c r="E1778" i="10"/>
  <c r="F1778" i="10"/>
  <c r="G1778" i="10"/>
  <c r="H1778" i="10"/>
  <c r="B1779" i="10"/>
  <c r="C1779" i="10"/>
  <c r="D1779" i="10"/>
  <c r="E1779" i="10"/>
  <c r="F1779" i="10"/>
  <c r="G1779" i="10"/>
  <c r="H1779" i="10"/>
  <c r="B1780" i="10"/>
  <c r="C1780" i="10"/>
  <c r="D1780" i="10"/>
  <c r="E1780" i="10"/>
  <c r="F1780" i="10"/>
  <c r="G1780" i="10"/>
  <c r="H1780" i="10"/>
  <c r="B1781" i="10"/>
  <c r="C1781" i="10"/>
  <c r="D1781" i="10"/>
  <c r="E1781" i="10"/>
  <c r="F1781" i="10"/>
  <c r="G1781" i="10"/>
  <c r="H1781" i="10"/>
  <c r="B1782" i="10"/>
  <c r="C1782" i="10"/>
  <c r="D1782" i="10"/>
  <c r="E1782" i="10"/>
  <c r="F1782" i="10"/>
  <c r="G1782" i="10"/>
  <c r="H1782" i="10"/>
  <c r="B1783" i="10"/>
  <c r="C1783" i="10"/>
  <c r="D1783" i="10"/>
  <c r="E1783" i="10"/>
  <c r="F1783" i="10"/>
  <c r="G1783" i="10"/>
  <c r="H1783" i="10"/>
  <c r="B1784" i="10"/>
  <c r="C1784" i="10"/>
  <c r="D1784" i="10"/>
  <c r="E1784" i="10"/>
  <c r="F1784" i="10"/>
  <c r="G1784" i="10"/>
  <c r="H1784" i="10"/>
  <c r="B1785" i="10"/>
  <c r="C1785" i="10"/>
  <c r="D1785" i="10"/>
  <c r="E1785" i="10"/>
  <c r="F1785" i="10"/>
  <c r="G1785" i="10"/>
  <c r="H1785" i="10"/>
  <c r="B1786" i="10"/>
  <c r="C1786" i="10"/>
  <c r="D1786" i="10"/>
  <c r="E1786" i="10"/>
  <c r="F1786" i="10"/>
  <c r="G1786" i="10"/>
  <c r="H1786" i="10"/>
  <c r="B1787" i="10"/>
  <c r="C1787" i="10"/>
  <c r="D1787" i="10"/>
  <c r="E1787" i="10"/>
  <c r="F1787" i="10"/>
  <c r="G1787" i="10"/>
  <c r="H1787" i="10"/>
  <c r="B1788" i="10"/>
  <c r="C1788" i="10"/>
  <c r="D1788" i="10"/>
  <c r="E1788" i="10"/>
  <c r="F1788" i="10"/>
  <c r="G1788" i="10"/>
  <c r="H1788" i="10"/>
  <c r="B1789" i="10"/>
  <c r="C1789" i="10"/>
  <c r="D1789" i="10"/>
  <c r="E1789" i="10"/>
  <c r="F1789" i="10"/>
  <c r="G1789" i="10"/>
  <c r="H1789" i="10"/>
  <c r="B1790" i="10"/>
  <c r="C1790" i="10"/>
  <c r="D1790" i="10"/>
  <c r="E1790" i="10"/>
  <c r="F1790" i="10"/>
  <c r="G1790" i="10"/>
  <c r="H1790" i="10"/>
  <c r="B1791" i="10"/>
  <c r="C1791" i="10"/>
  <c r="D1791" i="10"/>
  <c r="E1791" i="10"/>
  <c r="F1791" i="10"/>
  <c r="G1791" i="10"/>
  <c r="H1791" i="10"/>
  <c r="B1792" i="10"/>
  <c r="C1792" i="10"/>
  <c r="D1792" i="10"/>
  <c r="E1792" i="10"/>
  <c r="F1792" i="10"/>
  <c r="G1792" i="10"/>
  <c r="H1792" i="10"/>
  <c r="B1793" i="10"/>
  <c r="C1793" i="10"/>
  <c r="D1793" i="10"/>
  <c r="E1793" i="10"/>
  <c r="F1793" i="10"/>
  <c r="G1793" i="10"/>
  <c r="H1793" i="10"/>
  <c r="B1794" i="10"/>
  <c r="C1794" i="10"/>
  <c r="D1794" i="10"/>
  <c r="E1794" i="10"/>
  <c r="F1794" i="10"/>
  <c r="G1794" i="10"/>
  <c r="H1794" i="10"/>
  <c r="B1795" i="10"/>
  <c r="C1795" i="10"/>
  <c r="D1795" i="10"/>
  <c r="E1795" i="10"/>
  <c r="F1795" i="10"/>
  <c r="G1795" i="10"/>
  <c r="H1795" i="10"/>
  <c r="B1796" i="10"/>
  <c r="C1796" i="10"/>
  <c r="D1796" i="10"/>
  <c r="E1796" i="10"/>
  <c r="F1796" i="10"/>
  <c r="G1796" i="10"/>
  <c r="H1796" i="10"/>
  <c r="B1797" i="10"/>
  <c r="C1797" i="10"/>
  <c r="D1797" i="10"/>
  <c r="E1797" i="10"/>
  <c r="F1797" i="10"/>
  <c r="G1797" i="10"/>
  <c r="H1797" i="10"/>
  <c r="B1798" i="10"/>
  <c r="C1798" i="10"/>
  <c r="D1798" i="10"/>
  <c r="E1798" i="10"/>
  <c r="F1798" i="10"/>
  <c r="G1798" i="10"/>
  <c r="H1798" i="10"/>
  <c r="B1799" i="10"/>
  <c r="C1799" i="10"/>
  <c r="D1799" i="10"/>
  <c r="E1799" i="10"/>
  <c r="F1799" i="10"/>
  <c r="G1799" i="10"/>
  <c r="H1799" i="10"/>
  <c r="B1800" i="10"/>
  <c r="C1800" i="10"/>
  <c r="D1800" i="10"/>
  <c r="E1800" i="10"/>
  <c r="F1800" i="10"/>
  <c r="G1800" i="10"/>
  <c r="H1800" i="10"/>
  <c r="B1801" i="10"/>
  <c r="C1801" i="10"/>
  <c r="D1801" i="10"/>
  <c r="E1801" i="10"/>
  <c r="F1801" i="10"/>
  <c r="G1801" i="10"/>
  <c r="H1801" i="10"/>
  <c r="B1802" i="10"/>
  <c r="C1802" i="10"/>
  <c r="D1802" i="10"/>
  <c r="E1802" i="10"/>
  <c r="F1802" i="10"/>
  <c r="G1802" i="10"/>
  <c r="H1802" i="10"/>
  <c r="B1803" i="10"/>
  <c r="C1803" i="10"/>
  <c r="D1803" i="10"/>
  <c r="E1803" i="10"/>
  <c r="F1803" i="10"/>
  <c r="G1803" i="10"/>
  <c r="H1803" i="10"/>
  <c r="B1804" i="10"/>
  <c r="C1804" i="10"/>
  <c r="D1804" i="10"/>
  <c r="E1804" i="10"/>
  <c r="F1804" i="10"/>
  <c r="G1804" i="10"/>
  <c r="H1804" i="10"/>
  <c r="B1805" i="10"/>
  <c r="C1805" i="10"/>
  <c r="D1805" i="10"/>
  <c r="E1805" i="10"/>
  <c r="F1805" i="10"/>
  <c r="G1805" i="10"/>
  <c r="H1805" i="10"/>
  <c r="B1806" i="10"/>
  <c r="C1806" i="10"/>
  <c r="D1806" i="10"/>
  <c r="E1806" i="10"/>
  <c r="F1806" i="10"/>
  <c r="G1806" i="10"/>
  <c r="H1806" i="10"/>
  <c r="B1807" i="10"/>
  <c r="C1807" i="10"/>
  <c r="D1807" i="10"/>
  <c r="E1807" i="10"/>
  <c r="F1807" i="10"/>
  <c r="G1807" i="10"/>
  <c r="H1807" i="10"/>
  <c r="B1808" i="10"/>
  <c r="C1808" i="10"/>
  <c r="D1808" i="10"/>
  <c r="E1808" i="10"/>
  <c r="F1808" i="10"/>
  <c r="G1808" i="10"/>
  <c r="H1808" i="10"/>
  <c r="B1809" i="10"/>
  <c r="C1809" i="10"/>
  <c r="D1809" i="10"/>
  <c r="E1809" i="10"/>
  <c r="F1809" i="10"/>
  <c r="G1809" i="10"/>
  <c r="H1809" i="10"/>
  <c r="B1810" i="10"/>
  <c r="C1810" i="10"/>
  <c r="D1810" i="10"/>
  <c r="E1810" i="10"/>
  <c r="F1810" i="10"/>
  <c r="G1810" i="10"/>
  <c r="H1810" i="10"/>
  <c r="B1811" i="10"/>
  <c r="C1811" i="10"/>
  <c r="D1811" i="10"/>
  <c r="E1811" i="10"/>
  <c r="F1811" i="10"/>
  <c r="G1811" i="10"/>
  <c r="H1811" i="10"/>
  <c r="B1812" i="10"/>
  <c r="C1812" i="10"/>
  <c r="D1812" i="10"/>
  <c r="E1812" i="10"/>
  <c r="F1812" i="10"/>
  <c r="G1812" i="10"/>
  <c r="H1812" i="10"/>
  <c r="B1813" i="10"/>
  <c r="C1813" i="10"/>
  <c r="D1813" i="10"/>
  <c r="E1813" i="10"/>
  <c r="F1813" i="10"/>
  <c r="G1813" i="10"/>
  <c r="H1813" i="10"/>
  <c r="B1814" i="10"/>
  <c r="C1814" i="10"/>
  <c r="D1814" i="10"/>
  <c r="E1814" i="10"/>
  <c r="F1814" i="10"/>
  <c r="G1814" i="10"/>
  <c r="H1814" i="10"/>
  <c r="B1815" i="10"/>
  <c r="C1815" i="10"/>
  <c r="D1815" i="10"/>
  <c r="E1815" i="10"/>
  <c r="F1815" i="10"/>
  <c r="G1815" i="10"/>
  <c r="H1815" i="10"/>
  <c r="B1816" i="10"/>
  <c r="C1816" i="10"/>
  <c r="D1816" i="10"/>
  <c r="E1816" i="10"/>
  <c r="F1816" i="10"/>
  <c r="G1816" i="10"/>
  <c r="H1816" i="10"/>
  <c r="B1817" i="10"/>
  <c r="C1817" i="10"/>
  <c r="D1817" i="10"/>
  <c r="E1817" i="10"/>
  <c r="F1817" i="10"/>
  <c r="G1817" i="10"/>
  <c r="H1817" i="10"/>
  <c r="B1818" i="10"/>
  <c r="C1818" i="10"/>
  <c r="D1818" i="10"/>
  <c r="E1818" i="10"/>
  <c r="F1818" i="10"/>
  <c r="G1818" i="10"/>
  <c r="H1818" i="10"/>
  <c r="B1819" i="10"/>
  <c r="C1819" i="10"/>
  <c r="D1819" i="10"/>
  <c r="E1819" i="10"/>
  <c r="F1819" i="10"/>
  <c r="G1819" i="10"/>
  <c r="H1819" i="10"/>
  <c r="B1820" i="10"/>
  <c r="C1820" i="10"/>
  <c r="D1820" i="10"/>
  <c r="E1820" i="10"/>
  <c r="F1820" i="10"/>
  <c r="G1820" i="10"/>
  <c r="H1820" i="10"/>
  <c r="B1821" i="10"/>
  <c r="C1821" i="10"/>
  <c r="D1821" i="10"/>
  <c r="E1821" i="10"/>
  <c r="F1821" i="10"/>
  <c r="G1821" i="10"/>
  <c r="H1821" i="10"/>
  <c r="B1822" i="10"/>
  <c r="C1822" i="10"/>
  <c r="D1822" i="10"/>
  <c r="E1822" i="10"/>
  <c r="F1822" i="10"/>
  <c r="G1822" i="10"/>
  <c r="H1822" i="10"/>
  <c r="B1823" i="10"/>
  <c r="C1823" i="10"/>
  <c r="D1823" i="10"/>
  <c r="E1823" i="10"/>
  <c r="F1823" i="10"/>
  <c r="G1823" i="10"/>
  <c r="H1823" i="10"/>
  <c r="B1824" i="10"/>
  <c r="C1824" i="10"/>
  <c r="D1824" i="10"/>
  <c r="E1824" i="10"/>
  <c r="F1824" i="10"/>
  <c r="G1824" i="10"/>
  <c r="H1824" i="10"/>
  <c r="B1825" i="10"/>
  <c r="C1825" i="10"/>
  <c r="D1825" i="10"/>
  <c r="E1825" i="10"/>
  <c r="F1825" i="10"/>
  <c r="G1825" i="10"/>
  <c r="H1825" i="10"/>
  <c r="B1826" i="10"/>
  <c r="C1826" i="10"/>
  <c r="D1826" i="10"/>
  <c r="E1826" i="10"/>
  <c r="F1826" i="10"/>
  <c r="G1826" i="10"/>
  <c r="H1826" i="10"/>
  <c r="B1827" i="10"/>
  <c r="C1827" i="10"/>
  <c r="D1827" i="10"/>
  <c r="E1827" i="10"/>
  <c r="F1827" i="10"/>
  <c r="G1827" i="10"/>
  <c r="H1827" i="10"/>
  <c r="B1828" i="10"/>
  <c r="C1828" i="10"/>
  <c r="D1828" i="10"/>
  <c r="E1828" i="10"/>
  <c r="F1828" i="10"/>
  <c r="G1828" i="10"/>
  <c r="H1828" i="10"/>
  <c r="B1829" i="10"/>
  <c r="C1829" i="10"/>
  <c r="D1829" i="10"/>
  <c r="E1829" i="10"/>
  <c r="F1829" i="10"/>
  <c r="G1829" i="10"/>
  <c r="H1829" i="10"/>
  <c r="B1830" i="10"/>
  <c r="C1830" i="10"/>
  <c r="D1830" i="10"/>
  <c r="E1830" i="10"/>
  <c r="F1830" i="10"/>
  <c r="G1830" i="10"/>
  <c r="H1830" i="10"/>
  <c r="B1831" i="10"/>
  <c r="C1831" i="10"/>
  <c r="D1831" i="10"/>
  <c r="E1831" i="10"/>
  <c r="F1831" i="10"/>
  <c r="G1831" i="10"/>
  <c r="H1831" i="10"/>
  <c r="B1832" i="10"/>
  <c r="C1832" i="10"/>
  <c r="D1832" i="10"/>
  <c r="E1832" i="10"/>
  <c r="F1832" i="10"/>
  <c r="G1832" i="10"/>
  <c r="H1832" i="10"/>
  <c r="B1833" i="10"/>
  <c r="C1833" i="10"/>
  <c r="D1833" i="10"/>
  <c r="E1833" i="10"/>
  <c r="F1833" i="10"/>
  <c r="G1833" i="10"/>
  <c r="H1833" i="10"/>
  <c r="B1834" i="10"/>
  <c r="C1834" i="10"/>
  <c r="D1834" i="10"/>
  <c r="E1834" i="10"/>
  <c r="F1834" i="10"/>
  <c r="G1834" i="10"/>
  <c r="H1834" i="10"/>
  <c r="B1835" i="10"/>
  <c r="C1835" i="10"/>
  <c r="D1835" i="10"/>
  <c r="E1835" i="10"/>
  <c r="F1835" i="10"/>
  <c r="G1835" i="10"/>
  <c r="H1835" i="10"/>
  <c r="B1836" i="10"/>
  <c r="C1836" i="10"/>
  <c r="D1836" i="10"/>
  <c r="E1836" i="10"/>
  <c r="F1836" i="10"/>
  <c r="G1836" i="10"/>
  <c r="H1836" i="10"/>
  <c r="B1837" i="10"/>
  <c r="C1837" i="10"/>
  <c r="D1837" i="10"/>
  <c r="E1837" i="10"/>
  <c r="F1837" i="10"/>
  <c r="G1837" i="10"/>
  <c r="H1837" i="10"/>
  <c r="B1838" i="10"/>
  <c r="C1838" i="10"/>
  <c r="D1838" i="10"/>
  <c r="E1838" i="10"/>
  <c r="F1838" i="10"/>
  <c r="G1838" i="10"/>
  <c r="H1838" i="10"/>
  <c r="B1839" i="10"/>
  <c r="C1839" i="10"/>
  <c r="D1839" i="10"/>
  <c r="E1839" i="10"/>
  <c r="F1839" i="10"/>
  <c r="G1839" i="10"/>
  <c r="H1839" i="10"/>
  <c r="B1840" i="10"/>
  <c r="C1840" i="10"/>
  <c r="D1840" i="10"/>
  <c r="E1840" i="10"/>
  <c r="F1840" i="10"/>
  <c r="G1840" i="10"/>
  <c r="H1840" i="10"/>
  <c r="B1841" i="10"/>
  <c r="C1841" i="10"/>
  <c r="D1841" i="10"/>
  <c r="E1841" i="10"/>
  <c r="F1841" i="10"/>
  <c r="G1841" i="10"/>
  <c r="H1841" i="10"/>
  <c r="B1842" i="10"/>
  <c r="C1842" i="10"/>
  <c r="D1842" i="10"/>
  <c r="E1842" i="10"/>
  <c r="F1842" i="10"/>
  <c r="G1842" i="10"/>
  <c r="H1842" i="10"/>
  <c r="B1843" i="10"/>
  <c r="C1843" i="10"/>
  <c r="D1843" i="10"/>
  <c r="E1843" i="10"/>
  <c r="F1843" i="10"/>
  <c r="G1843" i="10"/>
  <c r="H1843" i="10"/>
  <c r="B1844" i="10"/>
  <c r="C1844" i="10"/>
  <c r="D1844" i="10"/>
  <c r="E1844" i="10"/>
  <c r="F1844" i="10"/>
  <c r="G1844" i="10"/>
  <c r="H1844" i="10"/>
  <c r="B1845" i="10"/>
  <c r="C1845" i="10"/>
  <c r="D1845" i="10"/>
  <c r="E1845" i="10"/>
  <c r="F1845" i="10"/>
  <c r="G1845" i="10"/>
  <c r="H1845" i="10"/>
  <c r="B1846" i="10"/>
  <c r="C1846" i="10"/>
  <c r="D1846" i="10"/>
  <c r="E1846" i="10"/>
  <c r="F1846" i="10"/>
  <c r="G1846" i="10"/>
  <c r="H1846" i="10"/>
  <c r="B1847" i="10"/>
  <c r="C1847" i="10"/>
  <c r="D1847" i="10"/>
  <c r="E1847" i="10"/>
  <c r="F1847" i="10"/>
  <c r="G1847" i="10"/>
  <c r="H1847" i="10"/>
  <c r="B1848" i="10"/>
  <c r="C1848" i="10"/>
  <c r="D1848" i="10"/>
  <c r="E1848" i="10"/>
  <c r="F1848" i="10"/>
  <c r="G1848" i="10"/>
  <c r="H1848" i="10"/>
  <c r="B1849" i="10"/>
  <c r="C1849" i="10"/>
  <c r="D1849" i="10"/>
  <c r="E1849" i="10"/>
  <c r="F1849" i="10"/>
  <c r="G1849" i="10"/>
  <c r="H1849" i="10"/>
  <c r="B1850" i="10"/>
  <c r="C1850" i="10"/>
  <c r="D1850" i="10"/>
  <c r="E1850" i="10"/>
  <c r="F1850" i="10"/>
  <c r="G1850" i="10"/>
  <c r="H1850" i="10"/>
  <c r="B1851" i="10"/>
  <c r="C1851" i="10"/>
  <c r="D1851" i="10"/>
  <c r="E1851" i="10"/>
  <c r="F1851" i="10"/>
  <c r="G1851" i="10"/>
  <c r="H1851" i="10"/>
  <c r="B1852" i="10"/>
  <c r="C1852" i="10"/>
  <c r="D1852" i="10"/>
  <c r="E1852" i="10"/>
  <c r="F1852" i="10"/>
  <c r="G1852" i="10"/>
  <c r="H1852" i="10"/>
  <c r="B1853" i="10"/>
  <c r="C1853" i="10"/>
  <c r="D1853" i="10"/>
  <c r="E1853" i="10"/>
  <c r="F1853" i="10"/>
  <c r="G1853" i="10"/>
  <c r="H1853" i="10"/>
  <c r="B1854" i="10"/>
  <c r="C1854" i="10"/>
  <c r="D1854" i="10"/>
  <c r="E1854" i="10"/>
  <c r="F1854" i="10"/>
  <c r="G1854" i="10"/>
  <c r="H1854" i="10"/>
  <c r="B1855" i="10"/>
  <c r="C1855" i="10"/>
  <c r="D1855" i="10"/>
  <c r="E1855" i="10"/>
  <c r="F1855" i="10"/>
  <c r="G1855" i="10"/>
  <c r="H1855" i="10"/>
  <c r="B1856" i="10"/>
  <c r="C1856" i="10"/>
  <c r="D1856" i="10"/>
  <c r="E1856" i="10"/>
  <c r="F1856" i="10"/>
  <c r="G1856" i="10"/>
  <c r="H1856" i="10"/>
  <c r="B1857" i="10"/>
  <c r="C1857" i="10"/>
  <c r="D1857" i="10"/>
  <c r="E1857" i="10"/>
  <c r="F1857" i="10"/>
  <c r="G1857" i="10"/>
  <c r="H1857" i="10"/>
  <c r="B1858" i="10"/>
  <c r="C1858" i="10"/>
  <c r="D1858" i="10"/>
  <c r="E1858" i="10"/>
  <c r="F1858" i="10"/>
  <c r="G1858" i="10"/>
  <c r="H1858" i="10"/>
  <c r="B1859" i="10"/>
  <c r="C1859" i="10"/>
  <c r="D1859" i="10"/>
  <c r="E1859" i="10"/>
  <c r="F1859" i="10"/>
  <c r="G1859" i="10"/>
  <c r="H1859" i="10"/>
  <c r="B1860" i="10"/>
  <c r="C1860" i="10"/>
  <c r="D1860" i="10"/>
  <c r="E1860" i="10"/>
  <c r="F1860" i="10"/>
  <c r="G1860" i="10"/>
  <c r="H1860" i="10"/>
  <c r="B1861" i="10"/>
  <c r="C1861" i="10"/>
  <c r="D1861" i="10"/>
  <c r="E1861" i="10"/>
  <c r="F1861" i="10"/>
  <c r="G1861" i="10"/>
  <c r="H1861" i="10"/>
  <c r="B1862" i="10"/>
  <c r="C1862" i="10"/>
  <c r="D1862" i="10"/>
  <c r="E1862" i="10"/>
  <c r="F1862" i="10"/>
  <c r="G1862" i="10"/>
  <c r="H1862" i="10"/>
  <c r="B1863" i="10"/>
  <c r="C1863" i="10"/>
  <c r="D1863" i="10"/>
  <c r="E1863" i="10"/>
  <c r="F1863" i="10"/>
  <c r="G1863" i="10"/>
  <c r="H1863" i="10"/>
  <c r="B1864" i="10"/>
  <c r="C1864" i="10"/>
  <c r="D1864" i="10"/>
  <c r="E1864" i="10"/>
  <c r="F1864" i="10"/>
  <c r="G1864" i="10"/>
  <c r="H1864" i="10"/>
  <c r="B1865" i="10"/>
  <c r="C1865" i="10"/>
  <c r="D1865" i="10"/>
  <c r="E1865" i="10"/>
  <c r="F1865" i="10"/>
  <c r="G1865" i="10"/>
  <c r="H1865" i="10"/>
  <c r="B1866" i="10"/>
  <c r="C1866" i="10"/>
  <c r="D1866" i="10"/>
  <c r="E1866" i="10"/>
  <c r="F1866" i="10"/>
  <c r="G1866" i="10"/>
  <c r="H1866" i="10"/>
  <c r="B1867" i="10"/>
  <c r="C1867" i="10"/>
  <c r="D1867" i="10"/>
  <c r="E1867" i="10"/>
  <c r="F1867" i="10"/>
  <c r="G1867" i="10"/>
  <c r="H1867" i="10"/>
  <c r="B1868" i="10"/>
  <c r="C1868" i="10"/>
  <c r="D1868" i="10"/>
  <c r="E1868" i="10"/>
  <c r="F1868" i="10"/>
  <c r="G1868" i="10"/>
  <c r="H1868" i="10"/>
  <c r="B1869" i="10"/>
  <c r="C1869" i="10"/>
  <c r="D1869" i="10"/>
  <c r="E1869" i="10"/>
  <c r="F1869" i="10"/>
  <c r="G1869" i="10"/>
  <c r="H1869" i="10"/>
  <c r="B1870" i="10"/>
  <c r="C1870" i="10"/>
  <c r="D1870" i="10"/>
  <c r="E1870" i="10"/>
  <c r="F1870" i="10"/>
  <c r="G1870" i="10"/>
  <c r="H1870" i="10"/>
  <c r="B1871" i="10"/>
  <c r="C1871" i="10"/>
  <c r="D1871" i="10"/>
  <c r="E1871" i="10"/>
  <c r="F1871" i="10"/>
  <c r="G1871" i="10"/>
  <c r="H1871" i="10"/>
  <c r="B1872" i="10"/>
  <c r="C1872" i="10"/>
  <c r="D1872" i="10"/>
  <c r="E1872" i="10"/>
  <c r="F1872" i="10"/>
  <c r="G1872" i="10"/>
  <c r="H1872" i="10"/>
  <c r="B1873" i="10"/>
  <c r="C1873" i="10"/>
  <c r="D1873" i="10"/>
  <c r="E1873" i="10"/>
  <c r="F1873" i="10"/>
  <c r="G1873" i="10"/>
  <c r="H1873" i="10"/>
  <c r="B1874" i="10"/>
  <c r="C1874" i="10"/>
  <c r="D1874" i="10"/>
  <c r="E1874" i="10"/>
  <c r="F1874" i="10"/>
  <c r="G1874" i="10"/>
  <c r="H1874" i="10"/>
  <c r="B1875" i="10"/>
  <c r="C1875" i="10"/>
  <c r="D1875" i="10"/>
  <c r="E1875" i="10"/>
  <c r="F1875" i="10"/>
  <c r="G1875" i="10"/>
  <c r="H1875" i="10"/>
  <c r="B1876" i="10"/>
  <c r="C1876" i="10"/>
  <c r="D1876" i="10"/>
  <c r="E1876" i="10"/>
  <c r="F1876" i="10"/>
  <c r="G1876" i="10"/>
  <c r="H1876" i="10"/>
  <c r="B1877" i="10"/>
  <c r="C1877" i="10"/>
  <c r="D1877" i="10"/>
  <c r="E1877" i="10"/>
  <c r="F1877" i="10"/>
  <c r="G1877" i="10"/>
  <c r="H1877" i="10"/>
  <c r="B1878" i="10"/>
  <c r="C1878" i="10"/>
  <c r="D1878" i="10"/>
  <c r="E1878" i="10"/>
  <c r="F1878" i="10"/>
  <c r="G1878" i="10"/>
  <c r="H1878" i="10"/>
  <c r="B1879" i="10"/>
  <c r="C1879" i="10"/>
  <c r="D1879" i="10"/>
  <c r="E1879" i="10"/>
  <c r="F1879" i="10"/>
  <c r="G1879" i="10"/>
  <c r="H1879" i="10"/>
  <c r="B1880" i="10"/>
  <c r="C1880" i="10"/>
  <c r="D1880" i="10"/>
  <c r="E1880" i="10"/>
  <c r="F1880" i="10"/>
  <c r="G1880" i="10"/>
  <c r="H1880" i="10"/>
  <c r="B1881" i="10"/>
  <c r="C1881" i="10"/>
  <c r="D1881" i="10"/>
  <c r="E1881" i="10"/>
  <c r="F1881" i="10"/>
  <c r="G1881" i="10"/>
  <c r="H1881" i="10"/>
  <c r="B1882" i="10"/>
  <c r="C1882" i="10"/>
  <c r="D1882" i="10"/>
  <c r="E1882" i="10"/>
  <c r="F1882" i="10"/>
  <c r="G1882" i="10"/>
  <c r="H1882" i="10"/>
  <c r="B1883" i="10"/>
  <c r="C1883" i="10"/>
  <c r="D1883" i="10"/>
  <c r="E1883" i="10"/>
  <c r="F1883" i="10"/>
  <c r="G1883" i="10"/>
  <c r="H1883" i="10"/>
  <c r="B1884" i="10"/>
  <c r="C1884" i="10"/>
  <c r="D1884" i="10"/>
  <c r="E1884" i="10"/>
  <c r="F1884" i="10"/>
  <c r="G1884" i="10"/>
  <c r="H1884" i="10"/>
  <c r="B1885" i="10"/>
  <c r="C1885" i="10"/>
  <c r="D1885" i="10"/>
  <c r="E1885" i="10"/>
  <c r="F1885" i="10"/>
  <c r="G1885" i="10"/>
  <c r="H1885" i="10"/>
  <c r="B1886" i="10"/>
  <c r="C1886" i="10"/>
  <c r="D1886" i="10"/>
  <c r="E1886" i="10"/>
  <c r="F1886" i="10"/>
  <c r="G1886" i="10"/>
  <c r="H1886" i="10"/>
  <c r="B1887" i="10"/>
  <c r="C1887" i="10"/>
  <c r="D1887" i="10"/>
  <c r="E1887" i="10"/>
  <c r="F1887" i="10"/>
  <c r="G1887" i="10"/>
  <c r="H1887" i="10"/>
  <c r="B1888" i="10"/>
  <c r="C1888" i="10"/>
  <c r="D1888" i="10"/>
  <c r="E1888" i="10"/>
  <c r="F1888" i="10"/>
  <c r="G1888" i="10"/>
  <c r="H1888" i="10"/>
  <c r="B1889" i="10"/>
  <c r="C1889" i="10"/>
  <c r="D1889" i="10"/>
  <c r="E1889" i="10"/>
  <c r="F1889" i="10"/>
  <c r="G1889" i="10"/>
  <c r="H1889" i="10"/>
  <c r="B1890" i="10"/>
  <c r="C1890" i="10"/>
  <c r="D1890" i="10"/>
  <c r="E1890" i="10"/>
  <c r="F1890" i="10"/>
  <c r="G1890" i="10"/>
  <c r="H1890" i="10"/>
  <c r="B1891" i="10"/>
  <c r="C1891" i="10"/>
  <c r="D1891" i="10"/>
  <c r="E1891" i="10"/>
  <c r="F1891" i="10"/>
  <c r="G1891" i="10"/>
  <c r="H1891" i="10"/>
  <c r="B1892" i="10"/>
  <c r="C1892" i="10"/>
  <c r="D1892" i="10"/>
  <c r="E1892" i="10"/>
  <c r="F1892" i="10"/>
  <c r="G1892" i="10"/>
  <c r="H1892" i="10"/>
  <c r="B1893" i="10"/>
  <c r="C1893" i="10"/>
  <c r="D1893" i="10"/>
  <c r="E1893" i="10"/>
  <c r="F1893" i="10"/>
  <c r="G1893" i="10"/>
  <c r="H1893" i="10"/>
  <c r="B1894" i="10"/>
  <c r="C1894" i="10"/>
  <c r="D1894" i="10"/>
  <c r="E1894" i="10"/>
  <c r="F1894" i="10"/>
  <c r="G1894" i="10"/>
  <c r="H1894" i="10"/>
  <c r="B1895" i="10"/>
  <c r="C1895" i="10"/>
  <c r="D1895" i="10"/>
  <c r="E1895" i="10"/>
  <c r="F1895" i="10"/>
  <c r="G1895" i="10"/>
  <c r="H1895" i="10"/>
  <c r="B1896" i="10"/>
  <c r="C1896" i="10"/>
  <c r="D1896" i="10"/>
  <c r="E1896" i="10"/>
  <c r="F1896" i="10"/>
  <c r="G1896" i="10"/>
  <c r="H1896" i="10"/>
  <c r="B1897" i="10"/>
  <c r="C1897" i="10"/>
  <c r="D1897" i="10"/>
  <c r="E1897" i="10"/>
  <c r="F1897" i="10"/>
  <c r="G1897" i="10"/>
  <c r="H1897" i="10"/>
  <c r="B1898" i="10"/>
  <c r="C1898" i="10"/>
  <c r="D1898" i="10"/>
  <c r="E1898" i="10"/>
  <c r="F1898" i="10"/>
  <c r="G1898" i="10"/>
  <c r="H1898" i="10"/>
  <c r="B1899" i="10"/>
  <c r="C1899" i="10"/>
  <c r="D1899" i="10"/>
  <c r="E1899" i="10"/>
  <c r="F1899" i="10"/>
  <c r="G1899" i="10"/>
  <c r="H1899" i="10"/>
  <c r="B1900" i="10"/>
  <c r="C1900" i="10"/>
  <c r="D1900" i="10"/>
  <c r="E1900" i="10"/>
  <c r="F1900" i="10"/>
  <c r="G1900" i="10"/>
  <c r="H1900" i="10"/>
  <c r="B1901" i="10"/>
  <c r="C1901" i="10"/>
  <c r="D1901" i="10"/>
  <c r="E1901" i="10"/>
  <c r="F1901" i="10"/>
  <c r="G1901" i="10"/>
  <c r="H1901" i="10"/>
  <c r="B1902" i="10"/>
  <c r="C1902" i="10"/>
  <c r="D1902" i="10"/>
  <c r="E1902" i="10"/>
  <c r="F1902" i="10"/>
  <c r="G1902" i="10"/>
  <c r="H1902" i="10"/>
  <c r="B1903" i="10"/>
  <c r="C1903" i="10"/>
  <c r="D1903" i="10"/>
  <c r="E1903" i="10"/>
  <c r="F1903" i="10"/>
  <c r="G1903" i="10"/>
  <c r="H1903" i="10"/>
  <c r="B1904" i="10"/>
  <c r="C1904" i="10"/>
  <c r="D1904" i="10"/>
  <c r="E1904" i="10"/>
  <c r="F1904" i="10"/>
  <c r="G1904" i="10"/>
  <c r="H1904" i="10"/>
  <c r="B1905" i="10"/>
  <c r="C1905" i="10"/>
  <c r="D1905" i="10"/>
  <c r="E1905" i="10"/>
  <c r="F1905" i="10"/>
  <c r="G1905" i="10"/>
  <c r="H1905" i="10"/>
  <c r="B1906" i="10"/>
  <c r="C1906" i="10"/>
  <c r="D1906" i="10"/>
  <c r="E1906" i="10"/>
  <c r="F1906" i="10"/>
  <c r="G1906" i="10"/>
  <c r="H1906" i="10"/>
  <c r="B1907" i="10"/>
  <c r="C1907" i="10"/>
  <c r="D1907" i="10"/>
  <c r="E1907" i="10"/>
  <c r="F1907" i="10"/>
  <c r="G1907" i="10"/>
  <c r="H1907" i="10"/>
  <c r="B1908" i="10"/>
  <c r="C1908" i="10"/>
  <c r="D1908" i="10"/>
  <c r="E1908" i="10"/>
  <c r="F1908" i="10"/>
  <c r="G1908" i="10"/>
  <c r="H1908" i="10"/>
  <c r="B1909" i="10"/>
  <c r="C1909" i="10"/>
  <c r="D1909" i="10"/>
  <c r="E1909" i="10"/>
  <c r="F1909" i="10"/>
  <c r="G1909" i="10"/>
  <c r="H1909" i="10"/>
  <c r="B1910" i="10"/>
  <c r="C1910" i="10"/>
  <c r="D1910" i="10"/>
  <c r="E1910" i="10"/>
  <c r="F1910" i="10"/>
  <c r="G1910" i="10"/>
  <c r="H1910" i="10"/>
  <c r="B1911" i="10"/>
  <c r="C1911" i="10"/>
  <c r="D1911" i="10"/>
  <c r="E1911" i="10"/>
  <c r="F1911" i="10"/>
  <c r="G1911" i="10"/>
  <c r="H1911" i="10"/>
  <c r="B1912" i="10"/>
  <c r="C1912" i="10"/>
  <c r="D1912" i="10"/>
  <c r="E1912" i="10"/>
  <c r="F1912" i="10"/>
  <c r="G1912" i="10"/>
  <c r="H1912" i="10"/>
  <c r="B1913" i="10"/>
  <c r="C1913" i="10"/>
  <c r="D1913" i="10"/>
  <c r="E1913" i="10"/>
  <c r="F1913" i="10"/>
  <c r="G1913" i="10"/>
  <c r="H1913" i="10"/>
  <c r="B1914" i="10"/>
  <c r="C1914" i="10"/>
  <c r="D1914" i="10"/>
  <c r="E1914" i="10"/>
  <c r="F1914" i="10"/>
  <c r="G1914" i="10"/>
  <c r="H1914" i="10"/>
  <c r="B1915" i="10"/>
  <c r="C1915" i="10"/>
  <c r="D1915" i="10"/>
  <c r="E1915" i="10"/>
  <c r="F1915" i="10"/>
  <c r="G1915" i="10"/>
  <c r="H1915" i="10"/>
  <c r="B1916" i="10"/>
  <c r="C1916" i="10"/>
  <c r="D1916" i="10"/>
  <c r="E1916" i="10"/>
  <c r="F1916" i="10"/>
  <c r="G1916" i="10"/>
  <c r="H1916" i="10"/>
  <c r="B1917" i="10"/>
  <c r="C1917" i="10"/>
  <c r="D1917" i="10"/>
  <c r="E1917" i="10"/>
  <c r="F1917" i="10"/>
  <c r="G1917" i="10"/>
  <c r="H1917" i="10"/>
  <c r="B1918" i="10"/>
  <c r="C1918" i="10"/>
  <c r="D1918" i="10"/>
  <c r="E1918" i="10"/>
  <c r="F1918" i="10"/>
  <c r="G1918" i="10"/>
  <c r="H1918" i="10"/>
  <c r="B1919" i="10"/>
  <c r="C1919" i="10"/>
  <c r="D1919" i="10"/>
  <c r="E1919" i="10"/>
  <c r="F1919" i="10"/>
  <c r="G1919" i="10"/>
  <c r="H1919" i="10"/>
  <c r="B1920" i="10"/>
  <c r="C1920" i="10"/>
  <c r="D1920" i="10"/>
  <c r="E1920" i="10"/>
  <c r="F1920" i="10"/>
  <c r="G1920" i="10"/>
  <c r="H1920" i="10"/>
  <c r="B1921" i="10"/>
  <c r="C1921" i="10"/>
  <c r="D1921" i="10"/>
  <c r="E1921" i="10"/>
  <c r="F1921" i="10"/>
  <c r="G1921" i="10"/>
  <c r="H1921" i="10"/>
  <c r="B1922" i="10"/>
  <c r="C1922" i="10"/>
  <c r="D1922" i="10"/>
  <c r="E1922" i="10"/>
  <c r="F1922" i="10"/>
  <c r="G1922" i="10"/>
  <c r="H1922" i="10"/>
  <c r="B1923" i="10"/>
  <c r="C1923" i="10"/>
  <c r="D1923" i="10"/>
  <c r="E1923" i="10"/>
  <c r="F1923" i="10"/>
  <c r="G1923" i="10"/>
  <c r="H1923" i="10"/>
  <c r="B1924" i="10"/>
  <c r="C1924" i="10"/>
  <c r="D1924" i="10"/>
  <c r="E1924" i="10"/>
  <c r="F1924" i="10"/>
  <c r="G1924" i="10"/>
  <c r="H1924" i="10"/>
  <c r="B1925" i="10"/>
  <c r="C1925" i="10"/>
  <c r="D1925" i="10"/>
  <c r="E1925" i="10"/>
  <c r="F1925" i="10"/>
  <c r="G1925" i="10"/>
  <c r="H1925" i="10"/>
  <c r="B1926" i="10"/>
  <c r="C1926" i="10"/>
  <c r="D1926" i="10"/>
  <c r="E1926" i="10"/>
  <c r="F1926" i="10"/>
  <c r="G1926" i="10"/>
  <c r="H1926" i="10"/>
  <c r="B1927" i="10"/>
  <c r="C1927" i="10"/>
  <c r="D1927" i="10"/>
  <c r="E1927" i="10"/>
  <c r="F1927" i="10"/>
  <c r="G1927" i="10"/>
  <c r="H1927" i="10"/>
  <c r="B1928" i="10"/>
  <c r="C1928" i="10"/>
  <c r="D1928" i="10"/>
  <c r="E1928" i="10"/>
  <c r="F1928" i="10"/>
  <c r="G1928" i="10"/>
  <c r="H1928" i="10"/>
  <c r="B1929" i="10"/>
  <c r="C1929" i="10"/>
  <c r="D1929" i="10"/>
  <c r="E1929" i="10"/>
  <c r="F1929" i="10"/>
  <c r="G1929" i="10"/>
  <c r="H1929" i="10"/>
  <c r="B1930" i="10"/>
  <c r="C1930" i="10"/>
  <c r="D1930" i="10"/>
  <c r="E1930" i="10"/>
  <c r="F1930" i="10"/>
  <c r="G1930" i="10"/>
  <c r="H1930" i="10"/>
  <c r="B1931" i="10"/>
  <c r="C1931" i="10"/>
  <c r="D1931" i="10"/>
  <c r="E1931" i="10"/>
  <c r="F1931" i="10"/>
  <c r="G1931" i="10"/>
  <c r="H1931" i="10"/>
  <c r="B1932" i="10"/>
  <c r="C1932" i="10"/>
  <c r="D1932" i="10"/>
  <c r="E1932" i="10"/>
  <c r="F1932" i="10"/>
  <c r="G1932" i="10"/>
  <c r="H1932" i="10"/>
  <c r="B1933" i="10"/>
  <c r="C1933" i="10"/>
  <c r="D1933" i="10"/>
  <c r="E1933" i="10"/>
  <c r="F1933" i="10"/>
  <c r="G1933" i="10"/>
  <c r="H1933" i="10"/>
  <c r="B1934" i="10"/>
  <c r="C1934" i="10"/>
  <c r="D1934" i="10"/>
  <c r="E1934" i="10"/>
  <c r="F1934" i="10"/>
  <c r="G1934" i="10"/>
  <c r="H1934" i="10"/>
  <c r="B1935" i="10"/>
  <c r="C1935" i="10"/>
  <c r="D1935" i="10"/>
  <c r="E1935" i="10"/>
  <c r="F1935" i="10"/>
  <c r="G1935" i="10"/>
  <c r="H1935" i="10"/>
  <c r="B1936" i="10"/>
  <c r="C1936" i="10"/>
  <c r="D1936" i="10"/>
  <c r="E1936" i="10"/>
  <c r="F1936" i="10"/>
  <c r="G1936" i="10"/>
  <c r="H1936" i="10"/>
  <c r="B1937" i="10"/>
  <c r="C1937" i="10"/>
  <c r="D1937" i="10"/>
  <c r="E1937" i="10"/>
  <c r="F1937" i="10"/>
  <c r="G1937" i="10"/>
  <c r="H1937" i="10"/>
  <c r="B1938" i="10"/>
  <c r="C1938" i="10"/>
  <c r="D1938" i="10"/>
  <c r="E1938" i="10"/>
  <c r="F1938" i="10"/>
  <c r="G1938" i="10"/>
  <c r="H1938" i="10"/>
  <c r="B1939" i="10"/>
  <c r="C1939" i="10"/>
  <c r="D1939" i="10"/>
  <c r="E1939" i="10"/>
  <c r="F1939" i="10"/>
  <c r="G1939" i="10"/>
  <c r="H1939" i="10"/>
  <c r="B1940" i="10"/>
  <c r="C1940" i="10"/>
  <c r="D1940" i="10"/>
  <c r="E1940" i="10"/>
  <c r="F1940" i="10"/>
  <c r="G1940" i="10"/>
  <c r="H1940" i="10"/>
  <c r="B1941" i="10"/>
  <c r="C1941" i="10"/>
  <c r="D1941" i="10"/>
  <c r="E1941" i="10"/>
  <c r="F1941" i="10"/>
  <c r="G1941" i="10"/>
  <c r="H1941" i="10"/>
  <c r="B1942" i="10"/>
  <c r="C1942" i="10"/>
  <c r="D1942" i="10"/>
  <c r="E1942" i="10"/>
  <c r="F1942" i="10"/>
  <c r="G1942" i="10"/>
  <c r="H1942" i="10"/>
  <c r="B1943" i="10"/>
  <c r="C1943" i="10"/>
  <c r="D1943" i="10"/>
  <c r="E1943" i="10"/>
  <c r="F1943" i="10"/>
  <c r="G1943" i="10"/>
  <c r="H1943" i="10"/>
  <c r="B1944" i="10"/>
  <c r="C1944" i="10"/>
  <c r="D1944" i="10"/>
  <c r="E1944" i="10"/>
  <c r="F1944" i="10"/>
  <c r="G1944" i="10"/>
  <c r="H1944" i="10"/>
  <c r="B1945" i="10"/>
  <c r="C1945" i="10"/>
  <c r="D1945" i="10"/>
  <c r="E1945" i="10"/>
  <c r="F1945" i="10"/>
  <c r="G1945" i="10"/>
  <c r="H1945" i="10"/>
  <c r="B1946" i="10"/>
  <c r="C1946" i="10"/>
  <c r="D1946" i="10"/>
  <c r="E1946" i="10"/>
  <c r="F1946" i="10"/>
  <c r="G1946" i="10"/>
  <c r="H1946" i="10"/>
  <c r="B1947" i="10"/>
  <c r="C1947" i="10"/>
  <c r="D1947" i="10"/>
  <c r="E1947" i="10"/>
  <c r="F1947" i="10"/>
  <c r="G1947" i="10"/>
  <c r="H1947" i="10"/>
  <c r="B1948" i="10"/>
  <c r="C1948" i="10"/>
  <c r="D1948" i="10"/>
  <c r="E1948" i="10"/>
  <c r="F1948" i="10"/>
  <c r="G1948" i="10"/>
  <c r="H1948" i="10"/>
  <c r="B1949" i="10"/>
  <c r="C1949" i="10"/>
  <c r="D1949" i="10"/>
  <c r="E1949" i="10"/>
  <c r="F1949" i="10"/>
  <c r="G1949" i="10"/>
  <c r="H1949" i="10"/>
  <c r="B1950" i="10"/>
  <c r="C1950" i="10"/>
  <c r="D1950" i="10"/>
  <c r="E1950" i="10"/>
  <c r="F1950" i="10"/>
  <c r="G1950" i="10"/>
  <c r="H1950" i="10"/>
  <c r="B1951" i="10"/>
  <c r="C1951" i="10"/>
  <c r="D1951" i="10"/>
  <c r="E1951" i="10"/>
  <c r="F1951" i="10"/>
  <c r="G1951" i="10"/>
  <c r="H1951" i="10"/>
  <c r="B1952" i="10"/>
  <c r="C1952" i="10"/>
  <c r="D1952" i="10"/>
  <c r="E1952" i="10"/>
  <c r="F1952" i="10"/>
  <c r="G1952" i="10"/>
  <c r="H1952" i="10"/>
  <c r="B1953" i="10"/>
  <c r="C1953" i="10"/>
  <c r="D1953" i="10"/>
  <c r="E1953" i="10"/>
  <c r="F1953" i="10"/>
  <c r="G1953" i="10"/>
  <c r="H1953" i="10"/>
  <c r="B1954" i="10"/>
  <c r="C1954" i="10"/>
  <c r="D1954" i="10"/>
  <c r="E1954" i="10"/>
  <c r="F1954" i="10"/>
  <c r="G1954" i="10"/>
  <c r="H1954" i="10"/>
  <c r="B1955" i="10"/>
  <c r="C1955" i="10"/>
  <c r="D1955" i="10"/>
  <c r="E1955" i="10"/>
  <c r="F1955" i="10"/>
  <c r="G1955" i="10"/>
  <c r="H1955" i="10"/>
  <c r="B1956" i="10"/>
  <c r="C1956" i="10"/>
  <c r="D1956" i="10"/>
  <c r="E1956" i="10"/>
  <c r="F1956" i="10"/>
  <c r="G1956" i="10"/>
  <c r="H1956" i="10"/>
  <c r="B1957" i="10"/>
  <c r="C1957" i="10"/>
  <c r="D1957" i="10"/>
  <c r="E1957" i="10"/>
  <c r="F1957" i="10"/>
  <c r="G1957" i="10"/>
  <c r="H1957" i="10"/>
  <c r="B1958" i="10"/>
  <c r="C1958" i="10"/>
  <c r="D1958" i="10"/>
  <c r="E1958" i="10"/>
  <c r="F1958" i="10"/>
  <c r="G1958" i="10"/>
  <c r="H1958" i="10"/>
  <c r="B1959" i="10"/>
  <c r="C1959" i="10"/>
  <c r="D1959" i="10"/>
  <c r="E1959" i="10"/>
  <c r="F1959" i="10"/>
  <c r="G1959" i="10"/>
  <c r="H1959" i="10"/>
  <c r="B1960" i="10"/>
  <c r="C1960" i="10"/>
  <c r="D1960" i="10"/>
  <c r="E1960" i="10"/>
  <c r="F1960" i="10"/>
  <c r="G1960" i="10"/>
  <c r="H1960" i="10"/>
  <c r="B1961" i="10"/>
  <c r="C1961" i="10"/>
  <c r="D1961" i="10"/>
  <c r="E1961" i="10"/>
  <c r="F1961" i="10"/>
  <c r="G1961" i="10"/>
  <c r="H1961" i="10"/>
  <c r="B1962" i="10"/>
  <c r="C1962" i="10"/>
  <c r="D1962" i="10"/>
  <c r="E1962" i="10"/>
  <c r="F1962" i="10"/>
  <c r="G1962" i="10"/>
  <c r="H1962" i="10"/>
  <c r="B1963" i="10"/>
  <c r="C1963" i="10"/>
  <c r="D1963" i="10"/>
  <c r="E1963" i="10"/>
  <c r="F1963" i="10"/>
  <c r="G1963" i="10"/>
  <c r="H1963" i="10"/>
  <c r="B1964" i="10"/>
  <c r="C1964" i="10"/>
  <c r="D1964" i="10"/>
  <c r="E1964" i="10"/>
  <c r="F1964" i="10"/>
  <c r="G1964" i="10"/>
  <c r="H1964" i="10"/>
  <c r="B1965" i="10"/>
  <c r="C1965" i="10"/>
  <c r="D1965" i="10"/>
  <c r="E1965" i="10"/>
  <c r="F1965" i="10"/>
  <c r="G1965" i="10"/>
  <c r="H1965" i="10"/>
  <c r="B1966" i="10"/>
  <c r="C1966" i="10"/>
  <c r="D1966" i="10"/>
  <c r="E1966" i="10"/>
  <c r="F1966" i="10"/>
  <c r="G1966" i="10"/>
  <c r="H1966" i="10"/>
  <c r="B1967" i="10"/>
  <c r="C1967" i="10"/>
  <c r="D1967" i="10"/>
  <c r="E1967" i="10"/>
  <c r="F1967" i="10"/>
  <c r="G1967" i="10"/>
  <c r="H1967" i="10"/>
  <c r="B1968" i="10"/>
  <c r="C1968" i="10"/>
  <c r="D1968" i="10"/>
  <c r="E1968" i="10"/>
  <c r="F1968" i="10"/>
  <c r="G1968" i="10"/>
  <c r="H1968" i="10"/>
  <c r="B1969" i="10"/>
  <c r="C1969" i="10"/>
  <c r="D1969" i="10"/>
  <c r="E1969" i="10"/>
  <c r="F1969" i="10"/>
  <c r="G1969" i="10"/>
  <c r="H1969" i="10"/>
  <c r="B1970" i="10"/>
  <c r="C1970" i="10"/>
  <c r="D1970" i="10"/>
  <c r="E1970" i="10"/>
  <c r="F1970" i="10"/>
  <c r="G1970" i="10"/>
  <c r="H1970" i="10"/>
  <c r="B1971" i="10"/>
  <c r="C1971" i="10"/>
  <c r="D1971" i="10"/>
  <c r="E1971" i="10"/>
  <c r="F1971" i="10"/>
  <c r="G1971" i="10"/>
  <c r="H1971" i="10"/>
  <c r="B1972" i="10"/>
  <c r="C1972" i="10"/>
  <c r="D1972" i="10"/>
  <c r="E1972" i="10"/>
  <c r="F1972" i="10"/>
  <c r="G1972" i="10"/>
  <c r="H1972" i="10"/>
  <c r="B1973" i="10"/>
  <c r="C1973" i="10"/>
  <c r="D1973" i="10"/>
  <c r="E1973" i="10"/>
  <c r="F1973" i="10"/>
  <c r="G1973" i="10"/>
  <c r="H1973" i="10"/>
  <c r="B1974" i="10"/>
  <c r="C1974" i="10"/>
  <c r="D1974" i="10"/>
  <c r="E1974" i="10"/>
  <c r="F1974" i="10"/>
  <c r="G1974" i="10"/>
  <c r="H1974" i="10"/>
  <c r="B1975" i="10"/>
  <c r="C1975" i="10"/>
  <c r="D1975" i="10"/>
  <c r="E1975" i="10"/>
  <c r="F1975" i="10"/>
  <c r="G1975" i="10"/>
  <c r="H1975" i="10"/>
  <c r="B1976" i="10"/>
  <c r="C1976" i="10"/>
  <c r="D1976" i="10"/>
  <c r="E1976" i="10"/>
  <c r="F1976" i="10"/>
  <c r="G1976" i="10"/>
  <c r="H1976" i="10"/>
  <c r="B1977" i="10"/>
  <c r="C1977" i="10"/>
  <c r="D1977" i="10"/>
  <c r="E1977" i="10"/>
  <c r="F1977" i="10"/>
  <c r="G1977" i="10"/>
  <c r="H1977" i="10"/>
  <c r="B1978" i="10"/>
  <c r="C1978" i="10"/>
  <c r="D1978" i="10"/>
  <c r="E1978" i="10"/>
  <c r="F1978" i="10"/>
  <c r="G1978" i="10"/>
  <c r="H1978" i="10"/>
  <c r="B1979" i="10"/>
  <c r="C1979" i="10"/>
  <c r="D1979" i="10"/>
  <c r="E1979" i="10"/>
  <c r="F1979" i="10"/>
  <c r="G1979" i="10"/>
  <c r="H1979" i="10"/>
  <c r="B1980" i="10"/>
  <c r="C1980" i="10"/>
  <c r="D1980" i="10"/>
  <c r="E1980" i="10"/>
  <c r="F1980" i="10"/>
  <c r="G1980" i="10"/>
  <c r="H1980" i="10"/>
  <c r="B1981" i="10"/>
  <c r="C1981" i="10"/>
  <c r="D1981" i="10"/>
  <c r="E1981" i="10"/>
  <c r="F1981" i="10"/>
  <c r="G1981" i="10"/>
  <c r="H1981" i="10"/>
  <c r="B1982" i="10"/>
  <c r="C1982" i="10"/>
  <c r="D1982" i="10"/>
  <c r="E1982" i="10"/>
  <c r="F1982" i="10"/>
  <c r="G1982" i="10"/>
  <c r="H1982" i="10"/>
  <c r="B1983" i="10"/>
  <c r="C1983" i="10"/>
  <c r="D1983" i="10"/>
  <c r="E1983" i="10"/>
  <c r="F1983" i="10"/>
  <c r="G1983" i="10"/>
  <c r="H1983" i="10"/>
  <c r="B1984" i="10"/>
  <c r="C1984" i="10"/>
  <c r="D1984" i="10"/>
  <c r="E1984" i="10"/>
  <c r="F1984" i="10"/>
  <c r="G1984" i="10"/>
  <c r="H1984" i="10"/>
  <c r="B1985" i="10"/>
  <c r="C1985" i="10"/>
  <c r="D1985" i="10"/>
  <c r="E1985" i="10"/>
  <c r="F1985" i="10"/>
  <c r="G1985" i="10"/>
  <c r="H1985" i="10"/>
  <c r="B1986" i="10"/>
  <c r="C1986" i="10"/>
  <c r="D1986" i="10"/>
  <c r="E1986" i="10"/>
  <c r="F1986" i="10"/>
  <c r="G1986" i="10"/>
  <c r="H1986" i="10"/>
  <c r="B1987" i="10"/>
  <c r="C1987" i="10"/>
  <c r="D1987" i="10"/>
  <c r="E1987" i="10"/>
  <c r="F1987" i="10"/>
  <c r="G1987" i="10"/>
  <c r="H1987" i="10"/>
  <c r="B1988" i="10"/>
  <c r="C1988" i="10"/>
  <c r="D1988" i="10"/>
  <c r="E1988" i="10"/>
  <c r="F1988" i="10"/>
  <c r="G1988" i="10"/>
  <c r="H1988" i="10"/>
  <c r="B1989" i="10"/>
  <c r="C1989" i="10"/>
  <c r="D1989" i="10"/>
  <c r="E1989" i="10"/>
  <c r="F1989" i="10"/>
  <c r="G1989" i="10"/>
  <c r="H1989" i="10"/>
  <c r="B1990" i="10"/>
  <c r="C1990" i="10"/>
  <c r="D1990" i="10"/>
  <c r="E1990" i="10"/>
  <c r="F1990" i="10"/>
  <c r="G1990" i="10"/>
  <c r="H1990" i="10"/>
  <c r="B1991" i="10"/>
  <c r="C1991" i="10"/>
  <c r="D1991" i="10"/>
  <c r="E1991" i="10"/>
  <c r="F1991" i="10"/>
  <c r="G1991" i="10"/>
  <c r="H1991" i="10"/>
  <c r="B1992" i="10"/>
  <c r="C1992" i="10"/>
  <c r="D1992" i="10"/>
  <c r="E1992" i="10"/>
  <c r="F1992" i="10"/>
  <c r="G1992" i="10"/>
  <c r="H1992" i="10"/>
  <c r="B1993" i="10"/>
  <c r="C1993" i="10"/>
  <c r="D1993" i="10"/>
  <c r="E1993" i="10"/>
  <c r="F1993" i="10"/>
  <c r="G1993" i="10"/>
  <c r="H1993" i="10"/>
  <c r="B1994" i="10"/>
  <c r="C1994" i="10"/>
  <c r="D1994" i="10"/>
  <c r="E1994" i="10"/>
  <c r="F1994" i="10"/>
  <c r="G1994" i="10"/>
  <c r="H1994" i="10"/>
  <c r="B1995" i="10"/>
  <c r="C1995" i="10"/>
  <c r="D1995" i="10"/>
  <c r="E1995" i="10"/>
  <c r="F1995" i="10"/>
  <c r="G1995" i="10"/>
  <c r="H1995" i="10"/>
  <c r="B1996" i="10"/>
  <c r="C1996" i="10"/>
  <c r="D1996" i="10"/>
  <c r="E1996" i="10"/>
  <c r="F1996" i="10"/>
  <c r="G1996" i="10"/>
  <c r="H1996" i="10"/>
  <c r="B1997" i="10"/>
  <c r="C1997" i="10"/>
  <c r="D1997" i="10"/>
  <c r="E1997" i="10"/>
  <c r="F1997" i="10"/>
  <c r="G1997" i="10"/>
  <c r="H1997" i="10"/>
  <c r="B1998" i="10"/>
  <c r="C1998" i="10"/>
  <c r="D1998" i="10"/>
  <c r="E1998" i="10"/>
  <c r="F1998" i="10"/>
  <c r="G1998" i="10"/>
  <c r="H1998" i="10"/>
  <c r="B1999" i="10"/>
  <c r="C1999" i="10"/>
  <c r="D1999" i="10"/>
  <c r="E1999" i="10"/>
  <c r="F1999" i="10"/>
  <c r="G1999" i="10"/>
  <c r="H1999" i="10"/>
  <c r="B2000" i="10"/>
  <c r="C2000" i="10"/>
  <c r="D2000" i="10"/>
  <c r="E2000" i="10"/>
  <c r="F2000" i="10"/>
  <c r="G2000" i="10"/>
  <c r="H2000" i="10"/>
  <c r="B2001" i="10"/>
  <c r="C2001" i="10"/>
  <c r="D2001" i="10"/>
  <c r="E2001" i="10"/>
  <c r="F2001" i="10"/>
  <c r="G2001" i="10"/>
  <c r="H2001" i="10"/>
  <c r="B2002" i="10"/>
  <c r="C2002" i="10"/>
  <c r="D2002" i="10"/>
  <c r="E2002" i="10"/>
  <c r="F2002" i="10"/>
  <c r="G2002" i="10"/>
  <c r="H2002" i="10"/>
  <c r="B2003" i="10"/>
  <c r="C2003" i="10"/>
  <c r="D2003" i="10"/>
  <c r="E2003" i="10"/>
  <c r="F2003" i="10"/>
  <c r="G2003" i="10"/>
  <c r="H2003" i="10"/>
  <c r="B2004" i="10"/>
  <c r="C2004" i="10"/>
  <c r="D2004" i="10"/>
  <c r="E2004" i="10"/>
  <c r="F2004" i="10"/>
  <c r="G2004" i="10"/>
  <c r="H2004" i="10"/>
  <c r="B2005" i="10"/>
  <c r="C2005" i="10"/>
  <c r="D2005" i="10"/>
  <c r="E2005" i="10"/>
  <c r="F2005" i="10"/>
  <c r="G2005" i="10"/>
  <c r="H2005" i="10"/>
  <c r="B2006" i="10"/>
  <c r="C2006" i="10"/>
  <c r="D2006" i="10"/>
  <c r="E2006" i="10"/>
  <c r="F2006" i="10"/>
  <c r="G2006" i="10"/>
  <c r="H2006" i="10"/>
  <c r="B2007" i="10"/>
  <c r="C2007" i="10"/>
  <c r="D2007" i="10"/>
  <c r="E2007" i="10"/>
  <c r="F2007" i="10"/>
  <c r="G2007" i="10"/>
  <c r="H2007" i="10"/>
  <c r="B2008" i="10"/>
  <c r="C2008" i="10"/>
  <c r="D2008" i="10"/>
  <c r="E2008" i="10"/>
  <c r="F2008" i="10"/>
  <c r="G2008" i="10"/>
  <c r="H2008" i="10"/>
  <c r="B2009" i="10"/>
  <c r="C2009" i="10"/>
  <c r="D2009" i="10"/>
  <c r="E2009" i="10"/>
  <c r="F2009" i="10"/>
  <c r="G2009" i="10"/>
  <c r="H2009" i="10"/>
  <c r="B2010" i="10"/>
  <c r="C2010" i="10"/>
  <c r="D2010" i="10"/>
  <c r="E2010" i="10"/>
  <c r="F2010" i="10"/>
  <c r="G2010" i="10"/>
  <c r="H2010" i="10"/>
  <c r="B2011" i="10"/>
  <c r="C2011" i="10"/>
  <c r="D2011" i="10"/>
  <c r="E2011" i="10"/>
  <c r="F2011" i="10"/>
  <c r="G2011" i="10"/>
  <c r="H2011" i="10"/>
  <c r="B2012" i="10"/>
  <c r="C2012" i="10"/>
  <c r="D2012" i="10"/>
  <c r="E2012" i="10"/>
  <c r="F2012" i="10"/>
  <c r="G2012" i="10"/>
  <c r="H2012" i="10"/>
  <c r="B2013" i="10"/>
  <c r="C2013" i="10"/>
  <c r="D2013" i="10"/>
  <c r="E2013" i="10"/>
  <c r="F2013" i="10"/>
  <c r="G2013" i="10"/>
  <c r="H2013" i="10"/>
  <c r="B2014" i="10"/>
  <c r="C2014" i="10"/>
  <c r="D2014" i="10"/>
  <c r="E2014" i="10"/>
  <c r="F2014" i="10"/>
  <c r="G2014" i="10"/>
  <c r="H2014" i="10"/>
  <c r="B2015" i="10"/>
  <c r="C2015" i="10"/>
  <c r="D2015" i="10"/>
  <c r="E2015" i="10"/>
  <c r="F2015" i="10"/>
  <c r="G2015" i="10"/>
  <c r="H2015" i="10"/>
  <c r="B2016" i="10"/>
  <c r="C2016" i="10"/>
  <c r="D2016" i="10"/>
  <c r="E2016" i="10"/>
  <c r="F2016" i="10"/>
  <c r="G2016" i="10"/>
  <c r="H2016" i="10"/>
  <c r="B2017" i="10"/>
  <c r="C2017" i="10"/>
  <c r="D2017" i="10"/>
  <c r="E2017" i="10"/>
  <c r="F2017" i="10"/>
  <c r="G2017" i="10"/>
  <c r="H2017" i="10"/>
  <c r="B2018" i="10"/>
  <c r="C2018" i="10"/>
  <c r="D2018" i="10"/>
  <c r="E2018" i="10"/>
  <c r="F2018" i="10"/>
  <c r="G2018" i="10"/>
  <c r="H2018" i="10"/>
  <c r="B2019" i="10"/>
  <c r="C2019" i="10"/>
  <c r="D2019" i="10"/>
  <c r="E2019" i="10"/>
  <c r="F2019" i="10"/>
  <c r="G2019" i="10"/>
  <c r="H2019" i="10"/>
  <c r="B2020" i="10"/>
  <c r="C2020" i="10"/>
  <c r="D2020" i="10"/>
  <c r="E2020" i="10"/>
  <c r="F2020" i="10"/>
  <c r="G2020" i="10"/>
  <c r="H2020" i="10"/>
  <c r="B2021" i="10"/>
  <c r="C2021" i="10"/>
  <c r="D2021" i="10"/>
  <c r="E2021" i="10"/>
  <c r="F2021" i="10"/>
  <c r="G2021" i="10"/>
  <c r="H2021" i="10"/>
  <c r="B2022" i="10"/>
  <c r="C2022" i="10"/>
  <c r="D2022" i="10"/>
  <c r="E2022" i="10"/>
  <c r="F2022" i="10"/>
  <c r="G2022" i="10"/>
  <c r="H2022" i="10"/>
  <c r="B2023" i="10"/>
  <c r="C2023" i="10"/>
  <c r="D2023" i="10"/>
  <c r="E2023" i="10"/>
  <c r="F2023" i="10"/>
  <c r="G2023" i="10"/>
  <c r="H2023" i="10"/>
  <c r="B2024" i="10"/>
  <c r="C2024" i="10"/>
  <c r="D2024" i="10"/>
  <c r="E2024" i="10"/>
  <c r="F2024" i="10"/>
  <c r="G2024" i="10"/>
  <c r="H2024" i="10"/>
  <c r="B2025" i="10"/>
  <c r="C2025" i="10"/>
  <c r="D2025" i="10"/>
  <c r="E2025" i="10"/>
  <c r="F2025" i="10"/>
  <c r="G2025" i="10"/>
  <c r="H2025" i="10"/>
  <c r="B2026" i="10"/>
  <c r="C2026" i="10"/>
  <c r="D2026" i="10"/>
  <c r="E2026" i="10"/>
  <c r="F2026" i="10"/>
  <c r="G2026" i="10"/>
  <c r="H2026" i="10"/>
  <c r="B2027" i="10"/>
  <c r="C2027" i="10"/>
  <c r="D2027" i="10"/>
  <c r="E2027" i="10"/>
  <c r="F2027" i="10"/>
  <c r="G2027" i="10"/>
  <c r="H2027" i="10"/>
  <c r="B2028" i="10"/>
  <c r="C2028" i="10"/>
  <c r="D2028" i="10"/>
  <c r="E2028" i="10"/>
  <c r="F2028" i="10"/>
  <c r="G2028" i="10"/>
  <c r="H2028" i="10"/>
  <c r="B2029" i="10"/>
  <c r="C2029" i="10"/>
  <c r="D2029" i="10"/>
  <c r="E2029" i="10"/>
  <c r="F2029" i="10"/>
  <c r="G2029" i="10"/>
  <c r="H2029" i="10"/>
  <c r="B2030" i="10"/>
  <c r="C2030" i="10"/>
  <c r="D2030" i="10"/>
  <c r="E2030" i="10"/>
  <c r="F2030" i="10"/>
  <c r="G2030" i="10"/>
  <c r="H2030" i="10"/>
  <c r="B2031" i="10"/>
  <c r="C2031" i="10"/>
  <c r="D2031" i="10"/>
  <c r="E2031" i="10"/>
  <c r="F2031" i="10"/>
  <c r="G2031" i="10"/>
  <c r="H2031" i="10"/>
  <c r="B2032" i="10"/>
  <c r="C2032" i="10"/>
  <c r="D2032" i="10"/>
  <c r="E2032" i="10"/>
  <c r="F2032" i="10"/>
  <c r="G2032" i="10"/>
  <c r="H2032" i="10"/>
  <c r="B2033" i="10"/>
  <c r="C2033" i="10"/>
  <c r="D2033" i="10"/>
  <c r="E2033" i="10"/>
  <c r="F2033" i="10"/>
  <c r="G2033" i="10"/>
  <c r="H2033" i="10"/>
  <c r="B2034" i="10"/>
  <c r="C2034" i="10"/>
  <c r="D2034" i="10"/>
  <c r="E2034" i="10"/>
  <c r="F2034" i="10"/>
  <c r="G2034" i="10"/>
  <c r="H2034" i="10"/>
  <c r="B2035" i="10"/>
  <c r="C2035" i="10"/>
  <c r="D2035" i="10"/>
  <c r="E2035" i="10"/>
  <c r="F2035" i="10"/>
  <c r="G2035" i="10"/>
  <c r="H2035" i="10"/>
  <c r="B2036" i="10"/>
  <c r="C2036" i="10"/>
  <c r="D2036" i="10"/>
  <c r="E2036" i="10"/>
  <c r="F2036" i="10"/>
  <c r="G2036" i="10"/>
  <c r="H2036" i="10"/>
  <c r="B2037" i="10"/>
  <c r="C2037" i="10"/>
  <c r="D2037" i="10"/>
  <c r="E2037" i="10"/>
  <c r="F2037" i="10"/>
  <c r="G2037" i="10"/>
  <c r="H2037" i="10"/>
  <c r="B2038" i="10"/>
  <c r="C2038" i="10"/>
  <c r="D2038" i="10"/>
  <c r="E2038" i="10"/>
  <c r="F2038" i="10"/>
  <c r="G2038" i="10"/>
  <c r="H2038" i="10"/>
  <c r="B2039" i="10"/>
  <c r="C2039" i="10"/>
  <c r="D2039" i="10"/>
  <c r="E2039" i="10"/>
  <c r="F2039" i="10"/>
  <c r="G2039" i="10"/>
  <c r="H2039" i="10"/>
  <c r="B2040" i="10"/>
  <c r="C2040" i="10"/>
  <c r="D2040" i="10"/>
  <c r="E2040" i="10"/>
  <c r="F2040" i="10"/>
  <c r="G2040" i="10"/>
  <c r="H2040" i="10"/>
  <c r="B2041" i="10"/>
  <c r="C2041" i="10"/>
  <c r="D2041" i="10"/>
  <c r="E2041" i="10"/>
  <c r="F2041" i="10"/>
  <c r="G2041" i="10"/>
  <c r="H2041" i="10"/>
  <c r="B2042" i="10"/>
  <c r="C2042" i="10"/>
  <c r="D2042" i="10"/>
  <c r="E2042" i="10"/>
  <c r="F2042" i="10"/>
  <c r="G2042" i="10"/>
  <c r="H2042" i="10"/>
  <c r="B2043" i="10"/>
  <c r="C2043" i="10"/>
  <c r="D2043" i="10"/>
  <c r="E2043" i="10"/>
  <c r="F2043" i="10"/>
  <c r="G2043" i="10"/>
  <c r="H2043" i="10"/>
  <c r="B2044" i="10"/>
  <c r="C2044" i="10"/>
  <c r="D2044" i="10"/>
  <c r="E2044" i="10"/>
  <c r="F2044" i="10"/>
  <c r="G2044" i="10"/>
  <c r="H2044" i="10"/>
  <c r="B2045" i="10"/>
  <c r="C2045" i="10"/>
  <c r="D2045" i="10"/>
  <c r="E2045" i="10"/>
  <c r="F2045" i="10"/>
  <c r="G2045" i="10"/>
  <c r="H2045" i="10"/>
  <c r="B2046" i="10"/>
  <c r="C2046" i="10"/>
  <c r="D2046" i="10"/>
  <c r="E2046" i="10"/>
  <c r="F2046" i="10"/>
  <c r="G2046" i="10"/>
  <c r="H2046" i="10"/>
  <c r="B2047" i="10"/>
  <c r="C2047" i="10"/>
  <c r="D2047" i="10"/>
  <c r="E2047" i="10"/>
  <c r="F2047" i="10"/>
  <c r="G2047" i="10"/>
  <c r="H2047" i="10"/>
  <c r="B2048" i="10"/>
  <c r="C2048" i="10"/>
  <c r="D2048" i="10"/>
  <c r="E2048" i="10"/>
  <c r="F2048" i="10"/>
  <c r="G2048" i="10"/>
  <c r="H2048" i="10"/>
  <c r="B2049" i="10"/>
  <c r="C2049" i="10"/>
  <c r="D2049" i="10"/>
  <c r="E2049" i="10"/>
  <c r="F2049" i="10"/>
  <c r="G2049" i="10"/>
  <c r="H2049" i="10"/>
  <c r="B2050" i="10"/>
  <c r="C2050" i="10"/>
  <c r="D2050" i="10"/>
  <c r="E2050" i="10"/>
  <c r="F2050" i="10"/>
  <c r="G2050" i="10"/>
  <c r="H2050" i="10"/>
  <c r="B2051" i="10"/>
  <c r="C2051" i="10"/>
  <c r="D2051" i="10"/>
  <c r="E2051" i="10"/>
  <c r="F2051" i="10"/>
  <c r="G2051" i="10"/>
  <c r="H2051" i="10"/>
  <c r="B2052" i="10"/>
  <c r="C2052" i="10"/>
  <c r="D2052" i="10"/>
  <c r="E2052" i="10"/>
  <c r="F2052" i="10"/>
  <c r="G2052" i="10"/>
  <c r="H2052" i="10"/>
  <c r="B2053" i="10"/>
  <c r="C2053" i="10"/>
  <c r="D2053" i="10"/>
  <c r="E2053" i="10"/>
  <c r="F2053" i="10"/>
  <c r="G2053" i="10"/>
  <c r="H2053" i="10"/>
  <c r="B2054" i="10"/>
  <c r="C2054" i="10"/>
  <c r="D2054" i="10"/>
  <c r="E2054" i="10"/>
  <c r="F2054" i="10"/>
  <c r="G2054" i="10"/>
  <c r="H2054" i="10"/>
  <c r="B2055" i="10"/>
  <c r="C2055" i="10"/>
  <c r="D2055" i="10"/>
  <c r="E2055" i="10"/>
  <c r="F2055" i="10"/>
  <c r="G2055" i="10"/>
  <c r="H2055" i="10"/>
  <c r="B2056" i="10"/>
  <c r="C2056" i="10"/>
  <c r="D2056" i="10"/>
  <c r="E2056" i="10"/>
  <c r="F2056" i="10"/>
  <c r="G2056" i="10"/>
  <c r="H2056" i="10"/>
  <c r="B2057" i="10"/>
  <c r="C2057" i="10"/>
  <c r="D2057" i="10"/>
  <c r="E2057" i="10"/>
  <c r="F2057" i="10"/>
  <c r="G2057" i="10"/>
  <c r="H2057" i="10"/>
  <c r="B2058" i="10"/>
  <c r="C2058" i="10"/>
  <c r="D2058" i="10"/>
  <c r="E2058" i="10"/>
  <c r="F2058" i="10"/>
  <c r="G2058" i="10"/>
  <c r="H2058" i="10"/>
  <c r="B2059" i="10"/>
  <c r="C2059" i="10"/>
  <c r="D2059" i="10"/>
  <c r="E2059" i="10"/>
  <c r="F2059" i="10"/>
  <c r="G2059" i="10"/>
  <c r="H2059" i="10"/>
  <c r="B2060" i="10"/>
  <c r="C2060" i="10"/>
  <c r="D2060" i="10"/>
  <c r="E2060" i="10"/>
  <c r="F2060" i="10"/>
  <c r="G2060" i="10"/>
  <c r="H2060" i="10"/>
  <c r="B2061" i="10"/>
  <c r="C2061" i="10"/>
  <c r="D2061" i="10"/>
  <c r="E2061" i="10"/>
  <c r="F2061" i="10"/>
  <c r="G2061" i="10"/>
  <c r="H2061" i="10"/>
  <c r="B2062" i="10"/>
  <c r="C2062" i="10"/>
  <c r="D2062" i="10"/>
  <c r="E2062" i="10"/>
  <c r="F2062" i="10"/>
  <c r="G2062" i="10"/>
  <c r="H2062" i="10"/>
  <c r="B2063" i="10"/>
  <c r="C2063" i="10"/>
  <c r="D2063" i="10"/>
  <c r="E2063" i="10"/>
  <c r="F2063" i="10"/>
  <c r="G2063" i="10"/>
  <c r="H2063" i="10"/>
  <c r="B2064" i="10"/>
  <c r="C2064" i="10"/>
  <c r="D2064" i="10"/>
  <c r="E2064" i="10"/>
  <c r="F2064" i="10"/>
  <c r="G2064" i="10"/>
  <c r="H2064" i="10"/>
  <c r="B2065" i="10"/>
  <c r="C2065" i="10"/>
  <c r="D2065" i="10"/>
  <c r="E2065" i="10"/>
  <c r="F2065" i="10"/>
  <c r="G2065" i="10"/>
  <c r="H2065" i="10"/>
  <c r="B2066" i="10"/>
  <c r="C2066" i="10"/>
  <c r="D2066" i="10"/>
  <c r="E2066" i="10"/>
  <c r="F2066" i="10"/>
  <c r="G2066" i="10"/>
  <c r="H2066" i="10"/>
  <c r="B2067" i="10"/>
  <c r="C2067" i="10"/>
  <c r="D2067" i="10"/>
  <c r="E2067" i="10"/>
  <c r="F2067" i="10"/>
  <c r="G2067" i="10"/>
  <c r="H2067" i="10"/>
  <c r="B2068" i="10"/>
  <c r="C2068" i="10"/>
  <c r="D2068" i="10"/>
  <c r="E2068" i="10"/>
  <c r="F2068" i="10"/>
  <c r="G2068" i="10"/>
  <c r="H2068" i="10"/>
  <c r="B2069" i="10"/>
  <c r="C2069" i="10"/>
  <c r="D2069" i="10"/>
  <c r="E2069" i="10"/>
  <c r="F2069" i="10"/>
  <c r="G2069" i="10"/>
  <c r="H2069" i="10"/>
  <c r="B2070" i="10"/>
  <c r="C2070" i="10"/>
  <c r="D2070" i="10"/>
  <c r="E2070" i="10"/>
  <c r="F2070" i="10"/>
  <c r="G2070" i="10"/>
  <c r="H2070" i="10"/>
  <c r="B2071" i="10"/>
  <c r="C2071" i="10"/>
  <c r="D2071" i="10"/>
  <c r="E2071" i="10"/>
  <c r="F2071" i="10"/>
  <c r="G2071" i="10"/>
  <c r="H2071" i="10"/>
  <c r="B2072" i="10"/>
  <c r="C2072" i="10"/>
  <c r="D2072" i="10"/>
  <c r="E2072" i="10"/>
  <c r="F2072" i="10"/>
  <c r="G2072" i="10"/>
  <c r="H2072" i="10"/>
  <c r="B2073" i="10"/>
  <c r="C2073" i="10"/>
  <c r="D2073" i="10"/>
  <c r="E2073" i="10"/>
  <c r="F2073" i="10"/>
  <c r="G2073" i="10"/>
  <c r="H2073" i="10"/>
  <c r="B2074" i="10"/>
  <c r="C2074" i="10"/>
  <c r="D2074" i="10"/>
  <c r="E2074" i="10"/>
  <c r="F2074" i="10"/>
  <c r="G2074" i="10"/>
  <c r="H2074" i="10"/>
  <c r="B2075" i="10"/>
  <c r="C2075" i="10"/>
  <c r="D2075" i="10"/>
  <c r="E2075" i="10"/>
  <c r="F2075" i="10"/>
  <c r="G2075" i="10"/>
  <c r="H2075" i="10"/>
  <c r="B2076" i="10"/>
  <c r="C2076" i="10"/>
  <c r="D2076" i="10"/>
  <c r="E2076" i="10"/>
  <c r="F2076" i="10"/>
  <c r="G2076" i="10"/>
  <c r="H2076" i="10"/>
  <c r="B2077" i="10"/>
  <c r="C2077" i="10"/>
  <c r="D2077" i="10"/>
  <c r="E2077" i="10"/>
  <c r="F2077" i="10"/>
  <c r="G2077" i="10"/>
  <c r="H2077" i="10"/>
  <c r="B2078" i="10"/>
  <c r="C2078" i="10"/>
  <c r="D2078" i="10"/>
  <c r="E2078" i="10"/>
  <c r="F2078" i="10"/>
  <c r="G2078" i="10"/>
  <c r="H2078" i="10"/>
  <c r="B2079" i="10"/>
  <c r="C2079" i="10"/>
  <c r="D2079" i="10"/>
  <c r="E2079" i="10"/>
  <c r="F2079" i="10"/>
  <c r="G2079" i="10"/>
  <c r="H2079" i="10"/>
  <c r="B2080" i="10"/>
  <c r="C2080" i="10"/>
  <c r="D2080" i="10"/>
  <c r="E2080" i="10"/>
  <c r="F2080" i="10"/>
  <c r="G2080" i="10"/>
  <c r="H2080" i="10"/>
  <c r="B2081" i="10"/>
  <c r="C2081" i="10"/>
  <c r="D2081" i="10"/>
  <c r="E2081" i="10"/>
  <c r="F2081" i="10"/>
  <c r="G2081" i="10"/>
  <c r="H2081" i="10"/>
  <c r="B2082" i="10"/>
  <c r="C2082" i="10"/>
  <c r="D2082" i="10"/>
  <c r="E2082" i="10"/>
  <c r="F2082" i="10"/>
  <c r="G2082" i="10"/>
  <c r="H2082" i="10"/>
  <c r="B2083" i="10"/>
  <c r="C2083" i="10"/>
  <c r="D2083" i="10"/>
  <c r="E2083" i="10"/>
  <c r="F2083" i="10"/>
  <c r="G2083" i="10"/>
  <c r="H2083" i="10"/>
  <c r="B2084" i="10"/>
  <c r="C2084" i="10"/>
  <c r="D2084" i="10"/>
  <c r="E2084" i="10"/>
  <c r="F2084" i="10"/>
  <c r="G2084" i="10"/>
  <c r="H2084" i="10"/>
  <c r="B2085" i="10"/>
  <c r="C2085" i="10"/>
  <c r="D2085" i="10"/>
  <c r="E2085" i="10"/>
  <c r="F2085" i="10"/>
  <c r="G2085" i="10"/>
  <c r="H2085" i="10"/>
  <c r="B2086" i="10"/>
  <c r="C2086" i="10"/>
  <c r="D2086" i="10"/>
  <c r="E2086" i="10"/>
  <c r="F2086" i="10"/>
  <c r="G2086" i="10"/>
  <c r="H2086" i="10"/>
  <c r="B2087" i="10"/>
  <c r="C2087" i="10"/>
  <c r="D2087" i="10"/>
  <c r="E2087" i="10"/>
  <c r="F2087" i="10"/>
  <c r="G2087" i="10"/>
  <c r="H2087" i="10"/>
  <c r="B2088" i="10"/>
  <c r="C2088" i="10"/>
  <c r="D2088" i="10"/>
  <c r="E2088" i="10"/>
  <c r="F2088" i="10"/>
  <c r="G2088" i="10"/>
  <c r="H2088" i="10"/>
  <c r="B2089" i="10"/>
  <c r="C2089" i="10"/>
  <c r="D2089" i="10"/>
  <c r="E2089" i="10"/>
  <c r="F2089" i="10"/>
  <c r="G2089" i="10"/>
  <c r="H2089" i="10"/>
  <c r="B2090" i="10"/>
  <c r="C2090" i="10"/>
  <c r="D2090" i="10"/>
  <c r="E2090" i="10"/>
  <c r="F2090" i="10"/>
  <c r="G2090" i="10"/>
  <c r="H2090" i="10"/>
  <c r="B2091" i="10"/>
  <c r="C2091" i="10"/>
  <c r="D2091" i="10"/>
  <c r="E2091" i="10"/>
  <c r="F2091" i="10"/>
  <c r="G2091" i="10"/>
  <c r="H2091" i="10"/>
  <c r="B2092" i="10"/>
  <c r="C2092" i="10"/>
  <c r="D2092" i="10"/>
  <c r="E2092" i="10"/>
  <c r="F2092" i="10"/>
  <c r="G2092" i="10"/>
  <c r="H2092" i="10"/>
  <c r="B2093" i="10"/>
  <c r="C2093" i="10"/>
  <c r="D2093" i="10"/>
  <c r="E2093" i="10"/>
  <c r="F2093" i="10"/>
  <c r="G2093" i="10"/>
  <c r="H2093" i="10"/>
  <c r="B2094" i="10"/>
  <c r="C2094" i="10"/>
  <c r="D2094" i="10"/>
  <c r="E2094" i="10"/>
  <c r="F2094" i="10"/>
  <c r="G2094" i="10"/>
  <c r="H2094" i="10"/>
  <c r="B2095" i="10"/>
  <c r="C2095" i="10"/>
  <c r="D2095" i="10"/>
  <c r="E2095" i="10"/>
  <c r="F2095" i="10"/>
  <c r="G2095" i="10"/>
  <c r="H2095" i="10"/>
  <c r="B2096" i="10"/>
  <c r="C2096" i="10"/>
  <c r="D2096" i="10"/>
  <c r="E2096" i="10"/>
  <c r="F2096" i="10"/>
  <c r="G2096" i="10"/>
  <c r="H2096" i="10"/>
  <c r="B2097" i="10"/>
  <c r="C2097" i="10"/>
  <c r="D2097" i="10"/>
  <c r="E2097" i="10"/>
  <c r="F2097" i="10"/>
  <c r="G2097" i="10"/>
  <c r="H2097" i="10"/>
  <c r="B2098" i="10"/>
  <c r="C2098" i="10"/>
  <c r="D2098" i="10"/>
  <c r="E2098" i="10"/>
  <c r="F2098" i="10"/>
  <c r="G2098" i="10"/>
  <c r="H2098" i="10"/>
  <c r="B2099" i="10"/>
  <c r="C2099" i="10"/>
  <c r="D2099" i="10"/>
  <c r="E2099" i="10"/>
  <c r="F2099" i="10"/>
  <c r="G2099" i="10"/>
  <c r="H2099" i="10"/>
  <c r="B2100" i="10"/>
  <c r="C2100" i="10"/>
  <c r="D2100" i="10"/>
  <c r="E2100" i="10"/>
  <c r="F2100" i="10"/>
  <c r="G2100" i="10"/>
  <c r="H2100" i="10"/>
  <c r="B2101" i="10"/>
  <c r="C2101" i="10"/>
  <c r="D2101" i="10"/>
  <c r="E2101" i="10"/>
  <c r="F2101" i="10"/>
  <c r="G2101" i="10"/>
  <c r="H2101" i="10"/>
  <c r="B2102" i="10"/>
  <c r="C2102" i="10"/>
  <c r="D2102" i="10"/>
  <c r="E2102" i="10"/>
  <c r="F2102" i="10"/>
  <c r="G2102" i="10"/>
  <c r="H2102" i="10"/>
  <c r="B2103" i="10"/>
  <c r="C2103" i="10"/>
  <c r="D2103" i="10"/>
  <c r="E2103" i="10"/>
  <c r="F2103" i="10"/>
  <c r="G2103" i="10"/>
  <c r="H2103" i="10"/>
  <c r="B2104" i="10"/>
  <c r="C2104" i="10"/>
  <c r="D2104" i="10"/>
  <c r="E2104" i="10"/>
  <c r="F2104" i="10"/>
  <c r="G2104" i="10"/>
  <c r="H2104" i="10"/>
  <c r="B2105" i="10"/>
  <c r="C2105" i="10"/>
  <c r="D2105" i="10"/>
  <c r="E2105" i="10"/>
  <c r="F2105" i="10"/>
  <c r="G2105" i="10"/>
  <c r="H2105" i="10"/>
  <c r="B2106" i="10"/>
  <c r="C2106" i="10"/>
  <c r="D2106" i="10"/>
  <c r="E2106" i="10"/>
  <c r="F2106" i="10"/>
  <c r="G2106" i="10"/>
  <c r="H2106" i="10"/>
  <c r="B2107" i="10"/>
  <c r="C2107" i="10"/>
  <c r="D2107" i="10"/>
  <c r="E2107" i="10"/>
  <c r="F2107" i="10"/>
  <c r="G2107" i="10"/>
  <c r="H2107" i="10"/>
  <c r="B2108" i="10"/>
  <c r="C2108" i="10"/>
  <c r="D2108" i="10"/>
  <c r="E2108" i="10"/>
  <c r="F2108" i="10"/>
  <c r="G2108" i="10"/>
  <c r="H2108" i="10"/>
  <c r="B2109" i="10"/>
  <c r="C2109" i="10"/>
  <c r="D2109" i="10"/>
  <c r="E2109" i="10"/>
  <c r="F2109" i="10"/>
  <c r="G2109" i="10"/>
  <c r="H2109" i="10"/>
  <c r="B2110" i="10"/>
  <c r="C2110" i="10"/>
  <c r="D2110" i="10"/>
  <c r="E2110" i="10"/>
  <c r="F2110" i="10"/>
  <c r="G2110" i="10"/>
  <c r="H2110" i="10"/>
  <c r="B2111" i="10"/>
  <c r="C2111" i="10"/>
  <c r="D2111" i="10"/>
  <c r="E2111" i="10"/>
  <c r="F2111" i="10"/>
  <c r="G2111" i="10"/>
  <c r="H2111" i="10"/>
  <c r="B2112" i="10"/>
  <c r="C2112" i="10"/>
  <c r="D2112" i="10"/>
  <c r="E2112" i="10"/>
  <c r="F2112" i="10"/>
  <c r="G2112" i="10"/>
  <c r="H2112" i="10"/>
  <c r="B2113" i="10"/>
  <c r="C2113" i="10"/>
  <c r="D2113" i="10"/>
  <c r="E2113" i="10"/>
  <c r="F2113" i="10"/>
  <c r="G2113" i="10"/>
  <c r="H2113" i="10"/>
  <c r="B2114" i="10"/>
  <c r="C2114" i="10"/>
  <c r="D2114" i="10"/>
  <c r="E2114" i="10"/>
  <c r="F2114" i="10"/>
  <c r="G2114" i="10"/>
  <c r="H2114" i="10"/>
  <c r="B2115" i="10"/>
  <c r="C2115" i="10"/>
  <c r="D2115" i="10"/>
  <c r="E2115" i="10"/>
  <c r="F2115" i="10"/>
  <c r="G2115" i="10"/>
  <c r="H2115" i="10"/>
  <c r="B2116" i="10"/>
  <c r="C2116" i="10"/>
  <c r="D2116" i="10"/>
  <c r="E2116" i="10"/>
  <c r="F2116" i="10"/>
  <c r="G2116" i="10"/>
  <c r="H2116" i="10"/>
  <c r="B2117" i="10"/>
  <c r="C2117" i="10"/>
  <c r="D2117" i="10"/>
  <c r="E2117" i="10"/>
  <c r="F2117" i="10"/>
  <c r="G2117" i="10"/>
  <c r="H2117" i="10"/>
  <c r="B2118" i="10"/>
  <c r="C2118" i="10"/>
  <c r="D2118" i="10"/>
  <c r="E2118" i="10"/>
  <c r="F2118" i="10"/>
  <c r="G2118" i="10"/>
  <c r="H2118" i="10"/>
  <c r="B2119" i="10"/>
  <c r="C2119" i="10"/>
  <c r="D2119" i="10"/>
  <c r="E2119" i="10"/>
  <c r="F2119" i="10"/>
  <c r="G2119" i="10"/>
  <c r="H2119" i="10"/>
  <c r="B2120" i="10"/>
  <c r="C2120" i="10"/>
  <c r="D2120" i="10"/>
  <c r="E2120" i="10"/>
  <c r="F2120" i="10"/>
  <c r="G2120" i="10"/>
  <c r="H2120" i="10"/>
  <c r="B2121" i="10"/>
  <c r="C2121" i="10"/>
  <c r="D2121" i="10"/>
  <c r="E2121" i="10"/>
  <c r="F2121" i="10"/>
  <c r="G2121" i="10"/>
  <c r="H2121" i="10"/>
  <c r="B2122" i="10"/>
  <c r="C2122" i="10"/>
  <c r="D2122" i="10"/>
  <c r="E2122" i="10"/>
  <c r="F2122" i="10"/>
  <c r="G2122" i="10"/>
  <c r="H2122" i="10"/>
  <c r="B2123" i="10"/>
  <c r="C2123" i="10"/>
  <c r="D2123" i="10"/>
  <c r="E2123" i="10"/>
  <c r="F2123" i="10"/>
  <c r="G2123" i="10"/>
  <c r="H2123" i="10"/>
  <c r="B2124" i="10"/>
  <c r="C2124" i="10"/>
  <c r="D2124" i="10"/>
  <c r="E2124" i="10"/>
  <c r="F2124" i="10"/>
  <c r="G2124" i="10"/>
  <c r="H2124" i="10"/>
  <c r="B2125" i="10"/>
  <c r="C2125" i="10"/>
  <c r="D2125" i="10"/>
  <c r="E2125" i="10"/>
  <c r="F2125" i="10"/>
  <c r="G2125" i="10"/>
  <c r="H2125" i="10"/>
  <c r="B2126" i="10"/>
  <c r="C2126" i="10"/>
  <c r="D2126" i="10"/>
  <c r="E2126" i="10"/>
  <c r="F2126" i="10"/>
  <c r="G2126" i="10"/>
  <c r="H2126" i="10"/>
  <c r="B2127" i="10"/>
  <c r="C2127" i="10"/>
  <c r="D2127" i="10"/>
  <c r="E2127" i="10"/>
  <c r="F2127" i="10"/>
  <c r="G2127" i="10"/>
  <c r="H2127" i="10"/>
  <c r="B2128" i="10"/>
  <c r="C2128" i="10"/>
  <c r="D2128" i="10"/>
  <c r="E2128" i="10"/>
  <c r="F2128" i="10"/>
  <c r="G2128" i="10"/>
  <c r="H2128" i="10"/>
  <c r="B2129" i="10"/>
  <c r="C2129" i="10"/>
  <c r="D2129" i="10"/>
  <c r="E2129" i="10"/>
  <c r="F2129" i="10"/>
  <c r="G2129" i="10"/>
  <c r="H2129" i="10"/>
  <c r="B2130" i="10"/>
  <c r="C2130" i="10"/>
  <c r="D2130" i="10"/>
  <c r="E2130" i="10"/>
  <c r="F2130" i="10"/>
  <c r="G2130" i="10"/>
  <c r="H2130" i="10"/>
  <c r="B2131" i="10"/>
  <c r="C2131" i="10"/>
  <c r="D2131" i="10"/>
  <c r="E2131" i="10"/>
  <c r="F2131" i="10"/>
  <c r="G2131" i="10"/>
  <c r="H2131" i="10"/>
  <c r="B2132" i="10"/>
  <c r="C2132" i="10"/>
  <c r="D2132" i="10"/>
  <c r="E2132" i="10"/>
  <c r="F2132" i="10"/>
  <c r="G2132" i="10"/>
  <c r="H2132" i="10"/>
  <c r="B2133" i="10"/>
  <c r="C2133" i="10"/>
  <c r="D2133" i="10"/>
  <c r="E2133" i="10"/>
  <c r="F2133" i="10"/>
  <c r="G2133" i="10"/>
  <c r="H2133" i="10"/>
  <c r="B2134" i="10"/>
  <c r="C2134" i="10"/>
  <c r="D2134" i="10"/>
  <c r="E2134" i="10"/>
  <c r="F2134" i="10"/>
  <c r="G2134" i="10"/>
  <c r="H2134" i="10"/>
  <c r="B2135" i="10"/>
  <c r="C2135" i="10"/>
  <c r="D2135" i="10"/>
  <c r="E2135" i="10"/>
  <c r="F2135" i="10"/>
  <c r="G2135" i="10"/>
  <c r="H2135" i="10"/>
  <c r="B2136" i="10"/>
  <c r="C2136" i="10"/>
  <c r="D2136" i="10"/>
  <c r="E2136" i="10"/>
  <c r="F2136" i="10"/>
  <c r="G2136" i="10"/>
  <c r="H2136" i="10"/>
  <c r="B2137" i="10"/>
  <c r="C2137" i="10"/>
  <c r="D2137" i="10"/>
  <c r="E2137" i="10"/>
  <c r="F2137" i="10"/>
  <c r="G2137" i="10"/>
  <c r="H2137" i="10"/>
  <c r="B2138" i="10"/>
  <c r="C2138" i="10"/>
  <c r="D2138" i="10"/>
  <c r="E2138" i="10"/>
  <c r="F2138" i="10"/>
  <c r="G2138" i="10"/>
  <c r="H2138" i="10"/>
  <c r="B2139" i="10"/>
  <c r="C2139" i="10"/>
  <c r="D2139" i="10"/>
  <c r="E2139" i="10"/>
  <c r="F2139" i="10"/>
  <c r="G2139" i="10"/>
  <c r="H2139" i="10"/>
  <c r="B2140" i="10"/>
  <c r="C2140" i="10"/>
  <c r="D2140" i="10"/>
  <c r="E2140" i="10"/>
  <c r="F2140" i="10"/>
  <c r="G2140" i="10"/>
  <c r="H2140" i="10"/>
  <c r="B2141" i="10"/>
  <c r="C2141" i="10"/>
  <c r="D2141" i="10"/>
  <c r="E2141" i="10"/>
  <c r="F2141" i="10"/>
  <c r="G2141" i="10"/>
  <c r="H2141" i="10"/>
  <c r="B2142" i="10"/>
  <c r="C2142" i="10"/>
  <c r="D2142" i="10"/>
  <c r="E2142" i="10"/>
  <c r="F2142" i="10"/>
  <c r="G2142" i="10"/>
  <c r="H2142" i="10"/>
  <c r="B2143" i="10"/>
  <c r="C2143" i="10"/>
  <c r="D2143" i="10"/>
  <c r="E2143" i="10"/>
  <c r="F2143" i="10"/>
  <c r="G2143" i="10"/>
  <c r="H2143" i="10"/>
  <c r="B2144" i="10"/>
  <c r="C2144" i="10"/>
  <c r="D2144" i="10"/>
  <c r="E2144" i="10"/>
  <c r="F2144" i="10"/>
  <c r="G2144" i="10"/>
  <c r="H2144" i="10"/>
  <c r="B2145" i="10"/>
  <c r="C2145" i="10"/>
  <c r="D2145" i="10"/>
  <c r="E2145" i="10"/>
  <c r="F2145" i="10"/>
  <c r="G2145" i="10"/>
  <c r="H2145" i="10"/>
  <c r="B2146" i="10"/>
  <c r="C2146" i="10"/>
  <c r="D2146" i="10"/>
  <c r="E2146" i="10"/>
  <c r="F2146" i="10"/>
  <c r="G2146" i="10"/>
  <c r="H2146" i="10"/>
  <c r="B2147" i="10"/>
  <c r="C2147" i="10"/>
  <c r="D2147" i="10"/>
  <c r="E2147" i="10"/>
  <c r="F2147" i="10"/>
  <c r="G2147" i="10"/>
  <c r="H2147" i="10"/>
  <c r="B2148" i="10"/>
  <c r="C2148" i="10"/>
  <c r="D2148" i="10"/>
  <c r="E2148" i="10"/>
  <c r="F2148" i="10"/>
  <c r="G2148" i="10"/>
  <c r="H2148" i="10"/>
  <c r="B2149" i="10"/>
  <c r="C2149" i="10"/>
  <c r="D2149" i="10"/>
  <c r="E2149" i="10"/>
  <c r="F2149" i="10"/>
  <c r="G2149" i="10"/>
  <c r="H2149" i="10"/>
  <c r="B2150" i="10"/>
  <c r="C2150" i="10"/>
  <c r="D2150" i="10"/>
  <c r="E2150" i="10"/>
  <c r="F2150" i="10"/>
  <c r="G2150" i="10"/>
  <c r="H2150" i="10"/>
  <c r="B2151" i="10"/>
  <c r="C2151" i="10"/>
  <c r="D2151" i="10"/>
  <c r="E2151" i="10"/>
  <c r="F2151" i="10"/>
  <c r="G2151" i="10"/>
  <c r="H2151" i="10"/>
  <c r="B2152" i="10"/>
  <c r="C2152" i="10"/>
  <c r="D2152" i="10"/>
  <c r="E2152" i="10"/>
  <c r="F2152" i="10"/>
  <c r="G2152" i="10"/>
  <c r="H2152" i="10"/>
  <c r="B2153" i="10"/>
  <c r="C2153" i="10"/>
  <c r="D2153" i="10"/>
  <c r="E2153" i="10"/>
  <c r="F2153" i="10"/>
  <c r="G2153" i="10"/>
  <c r="H2153" i="10"/>
  <c r="B2154" i="10"/>
  <c r="C2154" i="10"/>
  <c r="D2154" i="10"/>
  <c r="E2154" i="10"/>
  <c r="F2154" i="10"/>
  <c r="G2154" i="10"/>
  <c r="H2154" i="10"/>
  <c r="B2155" i="10"/>
  <c r="C2155" i="10"/>
  <c r="D2155" i="10"/>
  <c r="E2155" i="10"/>
  <c r="F2155" i="10"/>
  <c r="G2155" i="10"/>
  <c r="H2155" i="10"/>
  <c r="B2156" i="10"/>
  <c r="C2156" i="10"/>
  <c r="D2156" i="10"/>
  <c r="E2156" i="10"/>
  <c r="F2156" i="10"/>
  <c r="G2156" i="10"/>
  <c r="H2156" i="10"/>
  <c r="B2157" i="10"/>
  <c r="C2157" i="10"/>
  <c r="D2157" i="10"/>
  <c r="E2157" i="10"/>
  <c r="F2157" i="10"/>
  <c r="G2157" i="10"/>
  <c r="H2157" i="10"/>
  <c r="B2158" i="10"/>
  <c r="C2158" i="10"/>
  <c r="D2158" i="10"/>
  <c r="E2158" i="10"/>
  <c r="F2158" i="10"/>
  <c r="G2158" i="10"/>
  <c r="H2158" i="10"/>
  <c r="B2159" i="10"/>
  <c r="C2159" i="10"/>
  <c r="D2159" i="10"/>
  <c r="E2159" i="10"/>
  <c r="F2159" i="10"/>
  <c r="G2159" i="10"/>
  <c r="H2159" i="10"/>
  <c r="B2160" i="10"/>
  <c r="C2160" i="10"/>
  <c r="D2160" i="10"/>
  <c r="E2160" i="10"/>
  <c r="F2160" i="10"/>
  <c r="G2160" i="10"/>
  <c r="H2160" i="10"/>
  <c r="B2161" i="10"/>
  <c r="C2161" i="10"/>
  <c r="D2161" i="10"/>
  <c r="E2161" i="10"/>
  <c r="F2161" i="10"/>
  <c r="G2161" i="10"/>
  <c r="H2161" i="10"/>
  <c r="B2162" i="10"/>
  <c r="C2162" i="10"/>
  <c r="D2162" i="10"/>
  <c r="E2162" i="10"/>
  <c r="F2162" i="10"/>
  <c r="G2162" i="10"/>
  <c r="H2162" i="10"/>
  <c r="B2163" i="10"/>
  <c r="C2163" i="10"/>
  <c r="D2163" i="10"/>
  <c r="E2163" i="10"/>
  <c r="F2163" i="10"/>
  <c r="G2163" i="10"/>
  <c r="H2163" i="10"/>
  <c r="B2164" i="10"/>
  <c r="C2164" i="10"/>
  <c r="D2164" i="10"/>
  <c r="E2164" i="10"/>
  <c r="F2164" i="10"/>
  <c r="G2164" i="10"/>
  <c r="H2164" i="10"/>
  <c r="B2165" i="10"/>
  <c r="C2165" i="10"/>
  <c r="D2165" i="10"/>
  <c r="E2165" i="10"/>
  <c r="F2165" i="10"/>
  <c r="G2165" i="10"/>
  <c r="H2165" i="10"/>
  <c r="B2166" i="10"/>
  <c r="C2166" i="10"/>
  <c r="D2166" i="10"/>
  <c r="E2166" i="10"/>
  <c r="F2166" i="10"/>
  <c r="G2166" i="10"/>
  <c r="H2166" i="10"/>
  <c r="B2167" i="10"/>
  <c r="C2167" i="10"/>
  <c r="D2167" i="10"/>
  <c r="E2167" i="10"/>
  <c r="F2167" i="10"/>
  <c r="G2167" i="10"/>
  <c r="H2167" i="10"/>
  <c r="B2168" i="10"/>
  <c r="C2168" i="10"/>
  <c r="D2168" i="10"/>
  <c r="E2168" i="10"/>
  <c r="F2168" i="10"/>
  <c r="G2168" i="10"/>
  <c r="H2168" i="10"/>
  <c r="B2169" i="10"/>
  <c r="C2169" i="10"/>
  <c r="D2169" i="10"/>
  <c r="E2169" i="10"/>
  <c r="F2169" i="10"/>
  <c r="G2169" i="10"/>
  <c r="H2169" i="10"/>
  <c r="B2170" i="10"/>
  <c r="C2170" i="10"/>
  <c r="D2170" i="10"/>
  <c r="E2170" i="10"/>
  <c r="F2170" i="10"/>
  <c r="G2170" i="10"/>
  <c r="H2170" i="10"/>
  <c r="B2171" i="10"/>
  <c r="C2171" i="10"/>
  <c r="D2171" i="10"/>
  <c r="E2171" i="10"/>
  <c r="F2171" i="10"/>
  <c r="G2171" i="10"/>
  <c r="H2171" i="10"/>
  <c r="B2172" i="10"/>
  <c r="C2172" i="10"/>
  <c r="D2172" i="10"/>
  <c r="E2172" i="10"/>
  <c r="F2172" i="10"/>
  <c r="G2172" i="10"/>
  <c r="H2172" i="10"/>
  <c r="B2173" i="10"/>
  <c r="C2173" i="10"/>
  <c r="D2173" i="10"/>
  <c r="E2173" i="10"/>
  <c r="F2173" i="10"/>
  <c r="G2173" i="10"/>
  <c r="H2173" i="10"/>
  <c r="B2174" i="10"/>
  <c r="C2174" i="10"/>
  <c r="D2174" i="10"/>
  <c r="E2174" i="10"/>
  <c r="F2174" i="10"/>
  <c r="G2174" i="10"/>
  <c r="H2174" i="10"/>
  <c r="B2175" i="10"/>
  <c r="C2175" i="10"/>
  <c r="D2175" i="10"/>
  <c r="E2175" i="10"/>
  <c r="F2175" i="10"/>
  <c r="G2175" i="10"/>
  <c r="H2175" i="10"/>
  <c r="B2176" i="10"/>
  <c r="C2176" i="10"/>
  <c r="D2176" i="10"/>
  <c r="E2176" i="10"/>
  <c r="F2176" i="10"/>
  <c r="G2176" i="10"/>
  <c r="H2176" i="10"/>
  <c r="B2177" i="10"/>
  <c r="C2177" i="10"/>
  <c r="D2177" i="10"/>
  <c r="E2177" i="10"/>
  <c r="F2177" i="10"/>
  <c r="G2177" i="10"/>
  <c r="H2177" i="10"/>
  <c r="B2178" i="10"/>
  <c r="C2178" i="10"/>
  <c r="D2178" i="10"/>
  <c r="E2178" i="10"/>
  <c r="F2178" i="10"/>
  <c r="G2178" i="10"/>
  <c r="H2178" i="10"/>
  <c r="B2179" i="10"/>
  <c r="C2179" i="10"/>
  <c r="D2179" i="10"/>
  <c r="E2179" i="10"/>
  <c r="F2179" i="10"/>
  <c r="G2179" i="10"/>
  <c r="H2179" i="10"/>
  <c r="B2180" i="10"/>
  <c r="C2180" i="10"/>
  <c r="D2180" i="10"/>
  <c r="E2180" i="10"/>
  <c r="F2180" i="10"/>
  <c r="G2180" i="10"/>
  <c r="H2180" i="10"/>
  <c r="B2181" i="10"/>
  <c r="C2181" i="10"/>
  <c r="D2181" i="10"/>
  <c r="E2181" i="10"/>
  <c r="F2181" i="10"/>
  <c r="G2181" i="10"/>
  <c r="H2181" i="10"/>
  <c r="B2182" i="10"/>
  <c r="C2182" i="10"/>
  <c r="D2182" i="10"/>
  <c r="E2182" i="10"/>
  <c r="F2182" i="10"/>
  <c r="G2182" i="10"/>
  <c r="H2182" i="10"/>
  <c r="B2183" i="10"/>
  <c r="C2183" i="10"/>
  <c r="D2183" i="10"/>
  <c r="E2183" i="10"/>
  <c r="F2183" i="10"/>
  <c r="G2183" i="10"/>
  <c r="H2183" i="10"/>
  <c r="B2184" i="10"/>
  <c r="C2184" i="10"/>
  <c r="D2184" i="10"/>
  <c r="E2184" i="10"/>
  <c r="F2184" i="10"/>
  <c r="G2184" i="10"/>
  <c r="H2184" i="10"/>
  <c r="B2185" i="10"/>
  <c r="C2185" i="10"/>
  <c r="D2185" i="10"/>
  <c r="E2185" i="10"/>
  <c r="F2185" i="10"/>
  <c r="G2185" i="10"/>
  <c r="H2185" i="10"/>
  <c r="B2186" i="10"/>
  <c r="C2186" i="10"/>
  <c r="D2186" i="10"/>
  <c r="E2186" i="10"/>
  <c r="F2186" i="10"/>
  <c r="G2186" i="10"/>
  <c r="H2186" i="10"/>
  <c r="B2187" i="10"/>
  <c r="C2187" i="10"/>
  <c r="D2187" i="10"/>
  <c r="E2187" i="10"/>
  <c r="F2187" i="10"/>
  <c r="G2187" i="10"/>
  <c r="H2187" i="10"/>
  <c r="B2188" i="10"/>
  <c r="C2188" i="10"/>
  <c r="D2188" i="10"/>
  <c r="E2188" i="10"/>
  <c r="F2188" i="10"/>
  <c r="G2188" i="10"/>
  <c r="H2188" i="10"/>
  <c r="B2189" i="10"/>
  <c r="C2189" i="10"/>
  <c r="D2189" i="10"/>
  <c r="E2189" i="10"/>
  <c r="F2189" i="10"/>
  <c r="G2189" i="10"/>
  <c r="H2189" i="10"/>
  <c r="B2190" i="10"/>
  <c r="C2190" i="10"/>
  <c r="D2190" i="10"/>
  <c r="E2190" i="10"/>
  <c r="F2190" i="10"/>
  <c r="G2190" i="10"/>
  <c r="H2190" i="10"/>
  <c r="B2191" i="10"/>
  <c r="C2191" i="10"/>
  <c r="D2191" i="10"/>
  <c r="E2191" i="10"/>
  <c r="F2191" i="10"/>
  <c r="G2191" i="10"/>
  <c r="H2191" i="10"/>
  <c r="B2192" i="10"/>
  <c r="C2192" i="10"/>
  <c r="D2192" i="10"/>
  <c r="E2192" i="10"/>
  <c r="F2192" i="10"/>
  <c r="G2192" i="10"/>
  <c r="H2192" i="10"/>
  <c r="B2193" i="10"/>
  <c r="C2193" i="10"/>
  <c r="D2193" i="10"/>
  <c r="E2193" i="10"/>
  <c r="F2193" i="10"/>
  <c r="G2193" i="10"/>
  <c r="H2193" i="10"/>
  <c r="B2194" i="10"/>
  <c r="C2194" i="10"/>
  <c r="D2194" i="10"/>
  <c r="E2194" i="10"/>
  <c r="F2194" i="10"/>
  <c r="G2194" i="10"/>
  <c r="H2194" i="10"/>
  <c r="B2195" i="10"/>
  <c r="C2195" i="10"/>
  <c r="D2195" i="10"/>
  <c r="E2195" i="10"/>
  <c r="F2195" i="10"/>
  <c r="G2195" i="10"/>
  <c r="H2195" i="10"/>
  <c r="B2196" i="10"/>
  <c r="C2196" i="10"/>
  <c r="D2196" i="10"/>
  <c r="E2196" i="10"/>
  <c r="F2196" i="10"/>
  <c r="G2196" i="10"/>
  <c r="H2196" i="10"/>
  <c r="B2197" i="10"/>
  <c r="C2197" i="10"/>
  <c r="D2197" i="10"/>
  <c r="E2197" i="10"/>
  <c r="F2197" i="10"/>
  <c r="G2197" i="10"/>
  <c r="H2197" i="10"/>
  <c r="B2198" i="10"/>
  <c r="C2198" i="10"/>
  <c r="D2198" i="10"/>
  <c r="E2198" i="10"/>
  <c r="F2198" i="10"/>
  <c r="G2198" i="10"/>
  <c r="H2198" i="10"/>
  <c r="B2199" i="10"/>
  <c r="C2199" i="10"/>
  <c r="D2199" i="10"/>
  <c r="E2199" i="10"/>
  <c r="F2199" i="10"/>
  <c r="G2199" i="10"/>
  <c r="H2199" i="10"/>
  <c r="B2200" i="10"/>
  <c r="C2200" i="10"/>
  <c r="D2200" i="10"/>
  <c r="E2200" i="10"/>
  <c r="F2200" i="10"/>
  <c r="G2200" i="10"/>
  <c r="H2200" i="10"/>
  <c r="B2201" i="10"/>
  <c r="C2201" i="10"/>
  <c r="D2201" i="10"/>
  <c r="E2201" i="10"/>
  <c r="F2201" i="10"/>
  <c r="G2201" i="10"/>
  <c r="H2201" i="10"/>
  <c r="B2202" i="10"/>
  <c r="C2202" i="10"/>
  <c r="D2202" i="10"/>
  <c r="E2202" i="10"/>
  <c r="F2202" i="10"/>
  <c r="G2202" i="10"/>
  <c r="H2202" i="10"/>
  <c r="B2203" i="10"/>
  <c r="C2203" i="10"/>
  <c r="D2203" i="10"/>
  <c r="E2203" i="10"/>
  <c r="F2203" i="10"/>
  <c r="G2203" i="10"/>
  <c r="H2203" i="10"/>
  <c r="B2204" i="10"/>
  <c r="C2204" i="10"/>
  <c r="D2204" i="10"/>
  <c r="E2204" i="10"/>
  <c r="F2204" i="10"/>
  <c r="G2204" i="10"/>
  <c r="H2204" i="10"/>
  <c r="B2205" i="10"/>
  <c r="C2205" i="10"/>
  <c r="D2205" i="10"/>
  <c r="E2205" i="10"/>
  <c r="F2205" i="10"/>
  <c r="G2205" i="10"/>
  <c r="H2205" i="10"/>
  <c r="B2206" i="10"/>
  <c r="C2206" i="10"/>
  <c r="D2206" i="10"/>
  <c r="E2206" i="10"/>
  <c r="F2206" i="10"/>
  <c r="G2206" i="10"/>
  <c r="H2206" i="10"/>
  <c r="B2207" i="10"/>
  <c r="C2207" i="10"/>
  <c r="D2207" i="10"/>
  <c r="E2207" i="10"/>
  <c r="F2207" i="10"/>
  <c r="G2207" i="10"/>
  <c r="H2207" i="10"/>
  <c r="B2208" i="10"/>
  <c r="C2208" i="10"/>
  <c r="D2208" i="10"/>
  <c r="E2208" i="10"/>
  <c r="F2208" i="10"/>
  <c r="G2208" i="10"/>
  <c r="H2208" i="10"/>
  <c r="B2209" i="10"/>
  <c r="C2209" i="10"/>
  <c r="D2209" i="10"/>
  <c r="E2209" i="10"/>
  <c r="F2209" i="10"/>
  <c r="G2209" i="10"/>
  <c r="H2209" i="10"/>
  <c r="B2210" i="10"/>
  <c r="C2210" i="10"/>
  <c r="D2210" i="10"/>
  <c r="E2210" i="10"/>
  <c r="F2210" i="10"/>
  <c r="G2210" i="10"/>
  <c r="H2210" i="10"/>
  <c r="B2211" i="10"/>
  <c r="C2211" i="10"/>
  <c r="D2211" i="10"/>
  <c r="E2211" i="10"/>
  <c r="F2211" i="10"/>
  <c r="G2211" i="10"/>
  <c r="H2211" i="10"/>
  <c r="B2212" i="10"/>
  <c r="C2212" i="10"/>
  <c r="D2212" i="10"/>
  <c r="E2212" i="10"/>
  <c r="F2212" i="10"/>
  <c r="G2212" i="10"/>
  <c r="H2212" i="10"/>
  <c r="B2213" i="10"/>
  <c r="C2213" i="10"/>
  <c r="D2213" i="10"/>
  <c r="E2213" i="10"/>
  <c r="F2213" i="10"/>
  <c r="G2213" i="10"/>
  <c r="H2213" i="10"/>
  <c r="B2214" i="10"/>
  <c r="C2214" i="10"/>
  <c r="D2214" i="10"/>
  <c r="E2214" i="10"/>
  <c r="F2214" i="10"/>
  <c r="G2214" i="10"/>
  <c r="H2214" i="10"/>
  <c r="B2215" i="10"/>
  <c r="C2215" i="10"/>
  <c r="D2215" i="10"/>
  <c r="E2215" i="10"/>
  <c r="F2215" i="10"/>
  <c r="G2215" i="10"/>
  <c r="H2215" i="10"/>
  <c r="B2216" i="10"/>
  <c r="C2216" i="10"/>
  <c r="D2216" i="10"/>
  <c r="E2216" i="10"/>
  <c r="F2216" i="10"/>
  <c r="G2216" i="10"/>
  <c r="H2216" i="10"/>
  <c r="B2217" i="10"/>
  <c r="C2217" i="10"/>
  <c r="D2217" i="10"/>
  <c r="E2217" i="10"/>
  <c r="F2217" i="10"/>
  <c r="G2217" i="10"/>
  <c r="H2217" i="10"/>
  <c r="B2218" i="10"/>
  <c r="C2218" i="10"/>
  <c r="D2218" i="10"/>
  <c r="E2218" i="10"/>
  <c r="F2218" i="10"/>
  <c r="G2218" i="10"/>
  <c r="H2218" i="10"/>
  <c r="B2219" i="10"/>
  <c r="C2219" i="10"/>
  <c r="D2219" i="10"/>
  <c r="E2219" i="10"/>
  <c r="F2219" i="10"/>
  <c r="G2219" i="10"/>
  <c r="H2219" i="10"/>
  <c r="B2220" i="10"/>
  <c r="C2220" i="10"/>
  <c r="D2220" i="10"/>
  <c r="E2220" i="10"/>
  <c r="F2220" i="10"/>
  <c r="G2220" i="10"/>
  <c r="H2220" i="10"/>
  <c r="B2221" i="10"/>
  <c r="C2221" i="10"/>
  <c r="D2221" i="10"/>
  <c r="E2221" i="10"/>
  <c r="F2221" i="10"/>
  <c r="G2221" i="10"/>
  <c r="H2221" i="10"/>
  <c r="B2222" i="10"/>
  <c r="C2222" i="10"/>
  <c r="D2222" i="10"/>
  <c r="E2222" i="10"/>
  <c r="F2222" i="10"/>
  <c r="G2222" i="10"/>
  <c r="H2222" i="10"/>
  <c r="B2223" i="10"/>
  <c r="C2223" i="10"/>
  <c r="D2223" i="10"/>
  <c r="E2223" i="10"/>
  <c r="F2223" i="10"/>
  <c r="G2223" i="10"/>
  <c r="H2223" i="10"/>
  <c r="B2224" i="10"/>
  <c r="C2224" i="10"/>
  <c r="D2224" i="10"/>
  <c r="E2224" i="10"/>
  <c r="F2224" i="10"/>
  <c r="G2224" i="10"/>
  <c r="H2224" i="10"/>
  <c r="B2225" i="10"/>
  <c r="C2225" i="10"/>
  <c r="D2225" i="10"/>
  <c r="E2225" i="10"/>
  <c r="F2225" i="10"/>
  <c r="G2225" i="10"/>
  <c r="H2225" i="10"/>
  <c r="B2226" i="10"/>
  <c r="C2226" i="10"/>
  <c r="D2226" i="10"/>
  <c r="E2226" i="10"/>
  <c r="F2226" i="10"/>
  <c r="G2226" i="10"/>
  <c r="H2226" i="10"/>
  <c r="B2227" i="10"/>
  <c r="C2227" i="10"/>
  <c r="D2227" i="10"/>
  <c r="E2227" i="10"/>
  <c r="F2227" i="10"/>
  <c r="G2227" i="10"/>
  <c r="H2227" i="10"/>
  <c r="B2228" i="10"/>
  <c r="C2228" i="10"/>
  <c r="D2228" i="10"/>
  <c r="E2228" i="10"/>
  <c r="F2228" i="10"/>
  <c r="G2228" i="10"/>
  <c r="H2228" i="10"/>
  <c r="B2229" i="10"/>
  <c r="C2229" i="10"/>
  <c r="D2229" i="10"/>
  <c r="E2229" i="10"/>
  <c r="F2229" i="10"/>
  <c r="G2229" i="10"/>
  <c r="H2229" i="10"/>
  <c r="B2230" i="10"/>
  <c r="C2230" i="10"/>
  <c r="D2230" i="10"/>
  <c r="E2230" i="10"/>
  <c r="F2230" i="10"/>
  <c r="G2230" i="10"/>
  <c r="H2230" i="10"/>
  <c r="B2231" i="10"/>
  <c r="C2231" i="10"/>
  <c r="D2231" i="10"/>
  <c r="E2231" i="10"/>
  <c r="F2231" i="10"/>
  <c r="G2231" i="10"/>
  <c r="H2231" i="10"/>
  <c r="B2232" i="10"/>
  <c r="C2232" i="10"/>
  <c r="D2232" i="10"/>
  <c r="E2232" i="10"/>
  <c r="F2232" i="10"/>
  <c r="G2232" i="10"/>
  <c r="H2232" i="10"/>
  <c r="B2233" i="10"/>
  <c r="C2233" i="10"/>
  <c r="D2233" i="10"/>
  <c r="E2233" i="10"/>
  <c r="F2233" i="10"/>
  <c r="G2233" i="10"/>
  <c r="H2233" i="10"/>
  <c r="B2234" i="10"/>
  <c r="C2234" i="10"/>
  <c r="D2234" i="10"/>
  <c r="E2234" i="10"/>
  <c r="F2234" i="10"/>
  <c r="G2234" i="10"/>
  <c r="H2234" i="10"/>
  <c r="B2235" i="10"/>
  <c r="C2235" i="10"/>
  <c r="D2235" i="10"/>
  <c r="E2235" i="10"/>
  <c r="F2235" i="10"/>
  <c r="G2235" i="10"/>
  <c r="H2235" i="10"/>
  <c r="B2236" i="10"/>
  <c r="C2236" i="10"/>
  <c r="D2236" i="10"/>
  <c r="E2236" i="10"/>
  <c r="F2236" i="10"/>
  <c r="G2236" i="10"/>
  <c r="H2236" i="10"/>
  <c r="B2237" i="10"/>
  <c r="C2237" i="10"/>
  <c r="D2237" i="10"/>
  <c r="E2237" i="10"/>
  <c r="F2237" i="10"/>
  <c r="G2237" i="10"/>
  <c r="H2237" i="10"/>
  <c r="B2238" i="10"/>
  <c r="C2238" i="10"/>
  <c r="D2238" i="10"/>
  <c r="E2238" i="10"/>
  <c r="F2238" i="10"/>
  <c r="G2238" i="10"/>
  <c r="H2238" i="10"/>
  <c r="B2239" i="10"/>
  <c r="C2239" i="10"/>
  <c r="D2239" i="10"/>
  <c r="E2239" i="10"/>
  <c r="F2239" i="10"/>
  <c r="G2239" i="10"/>
  <c r="H2239" i="10"/>
  <c r="B2240" i="10"/>
  <c r="C2240" i="10"/>
  <c r="D2240" i="10"/>
  <c r="E2240" i="10"/>
  <c r="F2240" i="10"/>
  <c r="G2240" i="10"/>
  <c r="H2240" i="10"/>
  <c r="B2241" i="10"/>
  <c r="C2241" i="10"/>
  <c r="D2241" i="10"/>
  <c r="E2241" i="10"/>
  <c r="F2241" i="10"/>
  <c r="G2241" i="10"/>
  <c r="H2241" i="10"/>
  <c r="B2242" i="10"/>
  <c r="C2242" i="10"/>
  <c r="D2242" i="10"/>
  <c r="E2242" i="10"/>
  <c r="F2242" i="10"/>
  <c r="G2242" i="10"/>
  <c r="H2242" i="10"/>
  <c r="B2243" i="10"/>
  <c r="C2243" i="10"/>
  <c r="D2243" i="10"/>
  <c r="E2243" i="10"/>
  <c r="F2243" i="10"/>
  <c r="G2243" i="10"/>
  <c r="H2243" i="10"/>
  <c r="B2244" i="10"/>
  <c r="C2244" i="10"/>
  <c r="D2244" i="10"/>
  <c r="E2244" i="10"/>
  <c r="F2244" i="10"/>
  <c r="G2244" i="10"/>
  <c r="H2244" i="10"/>
  <c r="B2245" i="10"/>
  <c r="C2245" i="10"/>
  <c r="D2245" i="10"/>
  <c r="E2245" i="10"/>
  <c r="F2245" i="10"/>
  <c r="G2245" i="10"/>
  <c r="H2245" i="10"/>
  <c r="B2246" i="10"/>
  <c r="C2246" i="10"/>
  <c r="D2246" i="10"/>
  <c r="E2246" i="10"/>
  <c r="F2246" i="10"/>
  <c r="G2246" i="10"/>
  <c r="H2246" i="10"/>
  <c r="B2247" i="10"/>
  <c r="C2247" i="10"/>
  <c r="D2247" i="10"/>
  <c r="E2247" i="10"/>
  <c r="F2247" i="10"/>
  <c r="G2247" i="10"/>
  <c r="H2247" i="10"/>
  <c r="B2248" i="10"/>
  <c r="C2248" i="10"/>
  <c r="D2248" i="10"/>
  <c r="E2248" i="10"/>
  <c r="F2248" i="10"/>
  <c r="G2248" i="10"/>
  <c r="H2248" i="10"/>
  <c r="B2249" i="10"/>
  <c r="C2249" i="10"/>
  <c r="D2249" i="10"/>
  <c r="E2249" i="10"/>
  <c r="F2249" i="10"/>
  <c r="G2249" i="10"/>
  <c r="H2249" i="10"/>
  <c r="B2250" i="10"/>
  <c r="C2250" i="10"/>
  <c r="D2250" i="10"/>
  <c r="E2250" i="10"/>
  <c r="F2250" i="10"/>
  <c r="G2250" i="10"/>
  <c r="H2250" i="10"/>
  <c r="B2251" i="10"/>
  <c r="C2251" i="10"/>
  <c r="D2251" i="10"/>
  <c r="E2251" i="10"/>
  <c r="F2251" i="10"/>
  <c r="G2251" i="10"/>
  <c r="H2251" i="10"/>
  <c r="B2252" i="10"/>
  <c r="C2252" i="10"/>
  <c r="D2252" i="10"/>
  <c r="E2252" i="10"/>
  <c r="F2252" i="10"/>
  <c r="G2252" i="10"/>
  <c r="H2252" i="10"/>
  <c r="B2253" i="10"/>
  <c r="C2253" i="10"/>
  <c r="D2253" i="10"/>
  <c r="E2253" i="10"/>
  <c r="F2253" i="10"/>
  <c r="G2253" i="10"/>
  <c r="H2253" i="10"/>
  <c r="B2254" i="10"/>
  <c r="C2254" i="10"/>
  <c r="D2254" i="10"/>
  <c r="E2254" i="10"/>
  <c r="F2254" i="10"/>
  <c r="G2254" i="10"/>
  <c r="H2254" i="10"/>
  <c r="B2255" i="10"/>
  <c r="C2255" i="10"/>
  <c r="D2255" i="10"/>
  <c r="E2255" i="10"/>
  <c r="F2255" i="10"/>
  <c r="G2255" i="10"/>
  <c r="H2255" i="10"/>
  <c r="B2256" i="10"/>
  <c r="C2256" i="10"/>
  <c r="D2256" i="10"/>
  <c r="E2256" i="10"/>
  <c r="F2256" i="10"/>
  <c r="G2256" i="10"/>
  <c r="H2256" i="10"/>
  <c r="B2257" i="10"/>
  <c r="C2257" i="10"/>
  <c r="D2257" i="10"/>
  <c r="E2257" i="10"/>
  <c r="F2257" i="10"/>
  <c r="G2257" i="10"/>
  <c r="H2257" i="10"/>
  <c r="B2258" i="10"/>
  <c r="C2258" i="10"/>
  <c r="D2258" i="10"/>
  <c r="E2258" i="10"/>
  <c r="F2258" i="10"/>
  <c r="G2258" i="10"/>
  <c r="H2258" i="10"/>
  <c r="B2259" i="10"/>
  <c r="C2259" i="10"/>
  <c r="D2259" i="10"/>
  <c r="E2259" i="10"/>
  <c r="F2259" i="10"/>
  <c r="G2259" i="10"/>
  <c r="H2259" i="10"/>
  <c r="B2260" i="10"/>
  <c r="C2260" i="10"/>
  <c r="D2260" i="10"/>
  <c r="E2260" i="10"/>
  <c r="F2260" i="10"/>
  <c r="G2260" i="10"/>
  <c r="H2260" i="10"/>
  <c r="B2261" i="10"/>
  <c r="C2261" i="10"/>
  <c r="D2261" i="10"/>
  <c r="E2261" i="10"/>
  <c r="F2261" i="10"/>
  <c r="G2261" i="10"/>
  <c r="H2261" i="10"/>
  <c r="B2262" i="10"/>
  <c r="C2262" i="10"/>
  <c r="D2262" i="10"/>
  <c r="E2262" i="10"/>
  <c r="F2262" i="10"/>
  <c r="G2262" i="10"/>
  <c r="H2262" i="10"/>
  <c r="B2263" i="10"/>
  <c r="C2263" i="10"/>
  <c r="D2263" i="10"/>
  <c r="E2263" i="10"/>
  <c r="F2263" i="10"/>
  <c r="G2263" i="10"/>
  <c r="H2263" i="10"/>
  <c r="B2264" i="10"/>
  <c r="C2264" i="10"/>
  <c r="D2264" i="10"/>
  <c r="E2264" i="10"/>
  <c r="F2264" i="10"/>
  <c r="G2264" i="10"/>
  <c r="H2264" i="10"/>
  <c r="B2265" i="10"/>
  <c r="C2265" i="10"/>
  <c r="D2265" i="10"/>
  <c r="E2265" i="10"/>
  <c r="F2265" i="10"/>
  <c r="G2265" i="10"/>
  <c r="H2265" i="10"/>
  <c r="B2266" i="10"/>
  <c r="C2266" i="10"/>
  <c r="D2266" i="10"/>
  <c r="E2266" i="10"/>
  <c r="F2266" i="10"/>
  <c r="G2266" i="10"/>
  <c r="H2266" i="10"/>
  <c r="B2267" i="10"/>
  <c r="C2267" i="10"/>
  <c r="D2267" i="10"/>
  <c r="E2267" i="10"/>
  <c r="F2267" i="10"/>
  <c r="G2267" i="10"/>
  <c r="H2267" i="10"/>
  <c r="B2268" i="10"/>
  <c r="C2268" i="10"/>
  <c r="D2268" i="10"/>
  <c r="E2268" i="10"/>
  <c r="F2268" i="10"/>
  <c r="G2268" i="10"/>
  <c r="H2268" i="10"/>
  <c r="B2269" i="10"/>
  <c r="C2269" i="10"/>
  <c r="D2269" i="10"/>
  <c r="E2269" i="10"/>
  <c r="F2269" i="10"/>
  <c r="G2269" i="10"/>
  <c r="H2269" i="10"/>
  <c r="B2270" i="10"/>
  <c r="C2270" i="10"/>
  <c r="D2270" i="10"/>
  <c r="E2270" i="10"/>
  <c r="F2270" i="10"/>
  <c r="G2270" i="10"/>
  <c r="H2270" i="10"/>
  <c r="B2271" i="10"/>
  <c r="C2271" i="10"/>
  <c r="D2271" i="10"/>
  <c r="E2271" i="10"/>
  <c r="F2271" i="10"/>
  <c r="G2271" i="10"/>
  <c r="H2271" i="10"/>
  <c r="B2272" i="10"/>
  <c r="C2272" i="10"/>
  <c r="D2272" i="10"/>
  <c r="E2272" i="10"/>
  <c r="F2272" i="10"/>
  <c r="G2272" i="10"/>
  <c r="H2272" i="10"/>
  <c r="B2273" i="10"/>
  <c r="C2273" i="10"/>
  <c r="D2273" i="10"/>
  <c r="E2273" i="10"/>
  <c r="F2273" i="10"/>
  <c r="G2273" i="10"/>
  <c r="H2273" i="10"/>
  <c r="B2274" i="10"/>
  <c r="C2274" i="10"/>
  <c r="D2274" i="10"/>
  <c r="E2274" i="10"/>
  <c r="F2274" i="10"/>
  <c r="G2274" i="10"/>
  <c r="H2274" i="10"/>
  <c r="B2275" i="10"/>
  <c r="C2275" i="10"/>
  <c r="D2275" i="10"/>
  <c r="E2275" i="10"/>
  <c r="F2275" i="10"/>
  <c r="G2275" i="10"/>
  <c r="H2275" i="10"/>
  <c r="B2276" i="10"/>
  <c r="C2276" i="10"/>
  <c r="D2276" i="10"/>
  <c r="E2276" i="10"/>
  <c r="F2276" i="10"/>
  <c r="G2276" i="10"/>
  <c r="H2276" i="10"/>
  <c r="B2277" i="10"/>
  <c r="C2277" i="10"/>
  <c r="D2277" i="10"/>
  <c r="E2277" i="10"/>
  <c r="F2277" i="10"/>
  <c r="G2277" i="10"/>
  <c r="H2277" i="10"/>
  <c r="B2278" i="10"/>
  <c r="C2278" i="10"/>
  <c r="D2278" i="10"/>
  <c r="E2278" i="10"/>
  <c r="F2278" i="10"/>
  <c r="G2278" i="10"/>
  <c r="H2278" i="10"/>
  <c r="B2279" i="10"/>
  <c r="C2279" i="10"/>
  <c r="D2279" i="10"/>
  <c r="E2279" i="10"/>
  <c r="F2279" i="10"/>
  <c r="G2279" i="10"/>
  <c r="H2279" i="10"/>
  <c r="B2280" i="10"/>
  <c r="C2280" i="10"/>
  <c r="D2280" i="10"/>
  <c r="E2280" i="10"/>
  <c r="F2280" i="10"/>
  <c r="G2280" i="10"/>
  <c r="H2280" i="10"/>
  <c r="B2281" i="10"/>
  <c r="C2281" i="10"/>
  <c r="D2281" i="10"/>
  <c r="E2281" i="10"/>
  <c r="F2281" i="10"/>
  <c r="G2281" i="10"/>
  <c r="H2281" i="10"/>
  <c r="B2282" i="10"/>
  <c r="C2282" i="10"/>
  <c r="D2282" i="10"/>
  <c r="E2282" i="10"/>
  <c r="F2282" i="10"/>
  <c r="G2282" i="10"/>
  <c r="H2282" i="10"/>
  <c r="B2283" i="10"/>
  <c r="C2283" i="10"/>
  <c r="D2283" i="10"/>
  <c r="E2283" i="10"/>
  <c r="F2283" i="10"/>
  <c r="G2283" i="10"/>
  <c r="H2283" i="10"/>
  <c r="B2284" i="10"/>
  <c r="C2284" i="10"/>
  <c r="D2284" i="10"/>
  <c r="E2284" i="10"/>
  <c r="F2284" i="10"/>
  <c r="G2284" i="10"/>
  <c r="H2284" i="10"/>
  <c r="B2285" i="10"/>
  <c r="C2285" i="10"/>
  <c r="D2285" i="10"/>
  <c r="E2285" i="10"/>
  <c r="F2285" i="10"/>
  <c r="G2285" i="10"/>
  <c r="H2285" i="10"/>
  <c r="B2286" i="10"/>
  <c r="C2286" i="10"/>
  <c r="D2286" i="10"/>
  <c r="E2286" i="10"/>
  <c r="F2286" i="10"/>
  <c r="G2286" i="10"/>
  <c r="H2286" i="10"/>
  <c r="B2287" i="10"/>
  <c r="C2287" i="10"/>
  <c r="D2287" i="10"/>
  <c r="E2287" i="10"/>
  <c r="F2287" i="10"/>
  <c r="G2287" i="10"/>
  <c r="H2287" i="10"/>
  <c r="B2288" i="10"/>
  <c r="C2288" i="10"/>
  <c r="D2288" i="10"/>
  <c r="E2288" i="10"/>
  <c r="F2288" i="10"/>
  <c r="G2288" i="10"/>
  <c r="H2288" i="10"/>
  <c r="B2289" i="10"/>
  <c r="C2289" i="10"/>
  <c r="D2289" i="10"/>
  <c r="E2289" i="10"/>
  <c r="F2289" i="10"/>
  <c r="G2289" i="10"/>
  <c r="H2289" i="10"/>
  <c r="B2290" i="10"/>
  <c r="C2290" i="10"/>
  <c r="D2290" i="10"/>
  <c r="E2290" i="10"/>
  <c r="F2290" i="10"/>
  <c r="G2290" i="10"/>
  <c r="H2290" i="10"/>
  <c r="B2291" i="10"/>
  <c r="C2291" i="10"/>
  <c r="D2291" i="10"/>
  <c r="E2291" i="10"/>
  <c r="F2291" i="10"/>
  <c r="G2291" i="10"/>
  <c r="H2291" i="10"/>
  <c r="B2292" i="10"/>
  <c r="C2292" i="10"/>
  <c r="D2292" i="10"/>
  <c r="E2292" i="10"/>
  <c r="F2292" i="10"/>
  <c r="G2292" i="10"/>
  <c r="H2292" i="10"/>
  <c r="B2293" i="10"/>
  <c r="C2293" i="10"/>
  <c r="D2293" i="10"/>
  <c r="E2293" i="10"/>
  <c r="F2293" i="10"/>
  <c r="G2293" i="10"/>
  <c r="H2293" i="10"/>
  <c r="B2294" i="10"/>
  <c r="C2294" i="10"/>
  <c r="D2294" i="10"/>
  <c r="E2294" i="10"/>
  <c r="F2294" i="10"/>
  <c r="G2294" i="10"/>
  <c r="H2294" i="10"/>
  <c r="B2295" i="10"/>
  <c r="C2295" i="10"/>
  <c r="D2295" i="10"/>
  <c r="E2295" i="10"/>
  <c r="F2295" i="10"/>
  <c r="G2295" i="10"/>
  <c r="H2295" i="10"/>
  <c r="B2296" i="10"/>
  <c r="C2296" i="10"/>
  <c r="D2296" i="10"/>
  <c r="E2296" i="10"/>
  <c r="F2296" i="10"/>
  <c r="G2296" i="10"/>
  <c r="H2296" i="10"/>
  <c r="B2297" i="10"/>
  <c r="C2297" i="10"/>
  <c r="D2297" i="10"/>
  <c r="E2297" i="10"/>
  <c r="F2297" i="10"/>
  <c r="G2297" i="10"/>
  <c r="H2297" i="10"/>
  <c r="B2298" i="10"/>
  <c r="C2298" i="10"/>
  <c r="D2298" i="10"/>
  <c r="E2298" i="10"/>
  <c r="F2298" i="10"/>
  <c r="G2298" i="10"/>
  <c r="H2298" i="10"/>
  <c r="B2299" i="10"/>
  <c r="C2299" i="10"/>
  <c r="D2299" i="10"/>
  <c r="E2299" i="10"/>
  <c r="F2299" i="10"/>
  <c r="G2299" i="10"/>
  <c r="H2299" i="10"/>
  <c r="B2300" i="10"/>
  <c r="C2300" i="10"/>
  <c r="D2300" i="10"/>
  <c r="E2300" i="10"/>
  <c r="F2300" i="10"/>
  <c r="G2300" i="10"/>
  <c r="H2300" i="10"/>
  <c r="B2301" i="10"/>
  <c r="C2301" i="10"/>
  <c r="D2301" i="10"/>
  <c r="E2301" i="10"/>
  <c r="F2301" i="10"/>
  <c r="G2301" i="10"/>
  <c r="H2301" i="10"/>
  <c r="B2302" i="10"/>
  <c r="C2302" i="10"/>
  <c r="D2302" i="10"/>
  <c r="E2302" i="10"/>
  <c r="F2302" i="10"/>
  <c r="G2302" i="10"/>
  <c r="H2302" i="10"/>
  <c r="B2303" i="10"/>
  <c r="C2303" i="10"/>
  <c r="D2303" i="10"/>
  <c r="E2303" i="10"/>
  <c r="F2303" i="10"/>
  <c r="G2303" i="10"/>
  <c r="H2303" i="10"/>
  <c r="B2304" i="10"/>
  <c r="C2304" i="10"/>
  <c r="D2304" i="10"/>
  <c r="E2304" i="10"/>
  <c r="F2304" i="10"/>
  <c r="G2304" i="10"/>
  <c r="H2304" i="10"/>
  <c r="B2305" i="10"/>
  <c r="C2305" i="10"/>
  <c r="D2305" i="10"/>
  <c r="E2305" i="10"/>
  <c r="F2305" i="10"/>
  <c r="G2305" i="10"/>
  <c r="H2305" i="10"/>
  <c r="B2306" i="10"/>
  <c r="C2306" i="10"/>
  <c r="D2306" i="10"/>
  <c r="E2306" i="10"/>
  <c r="F2306" i="10"/>
  <c r="G2306" i="10"/>
  <c r="H2306" i="10"/>
  <c r="B2307" i="10"/>
  <c r="C2307" i="10"/>
  <c r="D2307" i="10"/>
  <c r="E2307" i="10"/>
  <c r="F2307" i="10"/>
  <c r="G2307" i="10"/>
  <c r="H2307" i="10"/>
  <c r="B2308" i="10"/>
  <c r="C2308" i="10"/>
  <c r="D2308" i="10"/>
  <c r="E2308" i="10"/>
  <c r="F2308" i="10"/>
  <c r="G2308" i="10"/>
  <c r="H2308" i="10"/>
  <c r="B2309" i="10"/>
  <c r="C2309" i="10"/>
  <c r="D2309" i="10"/>
  <c r="E2309" i="10"/>
  <c r="F2309" i="10"/>
  <c r="G2309" i="10"/>
  <c r="H2309" i="10"/>
  <c r="B2310" i="10"/>
  <c r="C2310" i="10"/>
  <c r="D2310" i="10"/>
  <c r="E2310" i="10"/>
  <c r="F2310" i="10"/>
  <c r="G2310" i="10"/>
  <c r="H2310" i="10"/>
  <c r="B2311" i="10"/>
  <c r="C2311" i="10"/>
  <c r="D2311" i="10"/>
  <c r="E2311" i="10"/>
  <c r="F2311" i="10"/>
  <c r="G2311" i="10"/>
  <c r="H2311" i="10"/>
  <c r="B2312" i="10"/>
  <c r="C2312" i="10"/>
  <c r="D2312" i="10"/>
  <c r="E2312" i="10"/>
  <c r="F2312" i="10"/>
  <c r="G2312" i="10"/>
  <c r="H2312" i="10"/>
  <c r="B2313" i="10"/>
  <c r="C2313" i="10"/>
  <c r="D2313" i="10"/>
  <c r="E2313" i="10"/>
  <c r="F2313" i="10"/>
  <c r="G2313" i="10"/>
  <c r="H2313" i="10"/>
  <c r="B2314" i="10"/>
  <c r="C2314" i="10"/>
  <c r="D2314" i="10"/>
  <c r="E2314" i="10"/>
  <c r="F2314" i="10"/>
  <c r="G2314" i="10"/>
  <c r="H2314" i="10"/>
  <c r="B2315" i="10"/>
  <c r="C2315" i="10"/>
  <c r="D2315" i="10"/>
  <c r="E2315" i="10"/>
  <c r="F2315" i="10"/>
  <c r="G2315" i="10"/>
  <c r="H2315" i="10"/>
  <c r="B2316" i="10"/>
  <c r="C2316" i="10"/>
  <c r="D2316" i="10"/>
  <c r="E2316" i="10"/>
  <c r="F2316" i="10"/>
  <c r="G2316" i="10"/>
  <c r="H2316" i="10"/>
  <c r="B2317" i="10"/>
  <c r="C2317" i="10"/>
  <c r="D2317" i="10"/>
  <c r="E2317" i="10"/>
  <c r="F2317" i="10"/>
  <c r="G2317" i="10"/>
  <c r="H2317" i="10"/>
  <c r="B2318" i="10"/>
  <c r="C2318" i="10"/>
  <c r="D2318" i="10"/>
  <c r="E2318" i="10"/>
  <c r="F2318" i="10"/>
  <c r="G2318" i="10"/>
  <c r="H2318" i="10"/>
  <c r="B2319" i="10"/>
  <c r="C2319" i="10"/>
  <c r="D2319" i="10"/>
  <c r="E2319" i="10"/>
  <c r="F2319" i="10"/>
  <c r="G2319" i="10"/>
  <c r="H2319" i="10"/>
  <c r="B2320" i="10"/>
  <c r="C2320" i="10"/>
  <c r="D2320" i="10"/>
  <c r="E2320" i="10"/>
  <c r="F2320" i="10"/>
  <c r="G2320" i="10"/>
  <c r="H2320" i="10"/>
  <c r="B2321" i="10"/>
  <c r="C2321" i="10"/>
  <c r="D2321" i="10"/>
  <c r="E2321" i="10"/>
  <c r="F2321" i="10"/>
  <c r="G2321" i="10"/>
  <c r="H2321" i="10"/>
  <c r="B2322" i="10"/>
  <c r="C2322" i="10"/>
  <c r="D2322" i="10"/>
  <c r="E2322" i="10"/>
  <c r="F2322" i="10"/>
  <c r="G2322" i="10"/>
  <c r="H2322" i="10"/>
  <c r="B2323" i="10"/>
  <c r="C2323" i="10"/>
  <c r="D2323" i="10"/>
  <c r="E2323" i="10"/>
  <c r="F2323" i="10"/>
  <c r="G2323" i="10"/>
  <c r="H2323" i="10"/>
  <c r="B2324" i="10"/>
  <c r="C2324" i="10"/>
  <c r="D2324" i="10"/>
  <c r="E2324" i="10"/>
  <c r="F2324" i="10"/>
  <c r="G2324" i="10"/>
  <c r="H2324" i="10"/>
  <c r="B2325" i="10"/>
  <c r="C2325" i="10"/>
  <c r="D2325" i="10"/>
  <c r="E2325" i="10"/>
  <c r="F2325" i="10"/>
  <c r="G2325" i="10"/>
  <c r="H2325" i="10"/>
  <c r="B2326" i="10"/>
  <c r="C2326" i="10"/>
  <c r="D2326" i="10"/>
  <c r="E2326" i="10"/>
  <c r="F2326" i="10"/>
  <c r="G2326" i="10"/>
  <c r="H2326" i="10"/>
  <c r="B2327" i="10"/>
  <c r="C2327" i="10"/>
  <c r="D2327" i="10"/>
  <c r="E2327" i="10"/>
  <c r="F2327" i="10"/>
  <c r="G2327" i="10"/>
  <c r="H2327" i="10"/>
  <c r="B2328" i="10"/>
  <c r="C2328" i="10"/>
  <c r="D2328" i="10"/>
  <c r="E2328" i="10"/>
  <c r="F2328" i="10"/>
  <c r="G2328" i="10"/>
  <c r="H2328" i="10"/>
  <c r="B2329" i="10"/>
  <c r="C2329" i="10"/>
  <c r="D2329" i="10"/>
  <c r="E2329" i="10"/>
  <c r="F2329" i="10"/>
  <c r="G2329" i="10"/>
  <c r="H2329" i="10"/>
  <c r="B2330" i="10"/>
  <c r="C2330" i="10"/>
  <c r="D2330" i="10"/>
  <c r="E2330" i="10"/>
  <c r="F2330" i="10"/>
  <c r="G2330" i="10"/>
  <c r="H2330" i="10"/>
  <c r="B2331" i="10"/>
  <c r="C2331" i="10"/>
  <c r="D2331" i="10"/>
  <c r="E2331" i="10"/>
  <c r="F2331" i="10"/>
  <c r="G2331" i="10"/>
  <c r="H2331" i="10"/>
  <c r="B2332" i="10"/>
  <c r="C2332" i="10"/>
  <c r="D2332" i="10"/>
  <c r="E2332" i="10"/>
  <c r="F2332" i="10"/>
  <c r="G2332" i="10"/>
  <c r="H2332" i="10"/>
  <c r="B2333" i="10"/>
  <c r="C2333" i="10"/>
  <c r="D2333" i="10"/>
  <c r="E2333" i="10"/>
  <c r="F2333" i="10"/>
  <c r="G2333" i="10"/>
  <c r="H2333" i="10"/>
  <c r="B2334" i="10"/>
  <c r="C2334" i="10"/>
  <c r="D2334" i="10"/>
  <c r="E2334" i="10"/>
  <c r="F2334" i="10"/>
  <c r="G2334" i="10"/>
  <c r="H2334" i="10"/>
  <c r="B2335" i="10"/>
  <c r="C2335" i="10"/>
  <c r="D2335" i="10"/>
  <c r="E2335" i="10"/>
  <c r="F2335" i="10"/>
  <c r="G2335" i="10"/>
  <c r="H2335" i="10"/>
  <c r="B2336" i="10"/>
  <c r="C2336" i="10"/>
  <c r="D2336" i="10"/>
  <c r="E2336" i="10"/>
  <c r="F2336" i="10"/>
  <c r="G2336" i="10"/>
  <c r="H2336" i="10"/>
  <c r="B2337" i="10"/>
  <c r="C2337" i="10"/>
  <c r="D2337" i="10"/>
  <c r="E2337" i="10"/>
  <c r="F2337" i="10"/>
  <c r="G2337" i="10"/>
  <c r="H2337" i="10"/>
  <c r="B2338" i="10"/>
  <c r="C2338" i="10"/>
  <c r="D2338" i="10"/>
  <c r="E2338" i="10"/>
  <c r="F2338" i="10"/>
  <c r="G2338" i="10"/>
  <c r="H2338" i="10"/>
  <c r="B2339" i="10"/>
  <c r="C2339" i="10"/>
  <c r="D2339" i="10"/>
  <c r="E2339" i="10"/>
  <c r="F2339" i="10"/>
  <c r="G2339" i="10"/>
  <c r="H2339" i="10"/>
  <c r="B2340" i="10"/>
  <c r="C2340" i="10"/>
  <c r="D2340" i="10"/>
  <c r="E2340" i="10"/>
  <c r="F2340" i="10"/>
  <c r="G2340" i="10"/>
  <c r="H2340" i="10"/>
  <c r="B2341" i="10"/>
  <c r="C2341" i="10"/>
  <c r="D2341" i="10"/>
  <c r="E2341" i="10"/>
  <c r="F2341" i="10"/>
  <c r="G2341" i="10"/>
  <c r="H2341" i="10"/>
  <c r="B2342" i="10"/>
  <c r="C2342" i="10"/>
  <c r="D2342" i="10"/>
  <c r="E2342" i="10"/>
  <c r="F2342" i="10"/>
  <c r="G2342" i="10"/>
  <c r="H2342" i="10"/>
  <c r="B2343" i="10"/>
  <c r="C2343" i="10"/>
  <c r="D2343" i="10"/>
  <c r="E2343" i="10"/>
  <c r="F2343" i="10"/>
  <c r="G2343" i="10"/>
  <c r="H2343" i="10"/>
  <c r="B2344" i="10"/>
  <c r="C2344" i="10"/>
  <c r="D2344" i="10"/>
  <c r="E2344" i="10"/>
  <c r="F2344" i="10"/>
  <c r="G2344" i="10"/>
  <c r="H2344" i="10"/>
  <c r="B2345" i="10"/>
  <c r="C2345" i="10"/>
  <c r="D2345" i="10"/>
  <c r="E2345" i="10"/>
  <c r="F2345" i="10"/>
  <c r="G2345" i="10"/>
  <c r="H2345" i="10"/>
  <c r="B2346" i="10"/>
  <c r="C2346" i="10"/>
  <c r="D2346" i="10"/>
  <c r="E2346" i="10"/>
  <c r="F2346" i="10"/>
  <c r="G2346" i="10"/>
  <c r="H2346" i="10"/>
  <c r="B2347" i="10"/>
  <c r="C2347" i="10"/>
  <c r="D2347" i="10"/>
  <c r="E2347" i="10"/>
  <c r="F2347" i="10"/>
  <c r="G2347" i="10"/>
  <c r="H2347" i="10"/>
  <c r="B2348" i="10"/>
  <c r="C2348" i="10"/>
  <c r="D2348" i="10"/>
  <c r="E2348" i="10"/>
  <c r="F2348" i="10"/>
  <c r="G2348" i="10"/>
  <c r="H2348" i="10"/>
  <c r="B2349" i="10"/>
  <c r="C2349" i="10"/>
  <c r="D2349" i="10"/>
  <c r="E2349" i="10"/>
  <c r="F2349" i="10"/>
  <c r="G2349" i="10"/>
  <c r="H2349" i="10"/>
  <c r="B2350" i="10"/>
  <c r="C2350" i="10"/>
  <c r="D2350" i="10"/>
  <c r="E2350" i="10"/>
  <c r="F2350" i="10"/>
  <c r="G2350" i="10"/>
  <c r="H2350" i="10"/>
  <c r="B2351" i="10"/>
  <c r="C2351" i="10"/>
  <c r="D2351" i="10"/>
  <c r="E2351" i="10"/>
  <c r="F2351" i="10"/>
  <c r="G2351" i="10"/>
  <c r="H2351" i="10"/>
  <c r="B2352" i="10"/>
  <c r="C2352" i="10"/>
  <c r="D2352" i="10"/>
  <c r="E2352" i="10"/>
  <c r="F2352" i="10"/>
  <c r="G2352" i="10"/>
  <c r="H2352" i="10"/>
  <c r="B2353" i="10"/>
  <c r="C2353" i="10"/>
  <c r="D2353" i="10"/>
  <c r="E2353" i="10"/>
  <c r="F2353" i="10"/>
  <c r="G2353" i="10"/>
  <c r="H2353" i="10"/>
  <c r="B2354" i="10"/>
  <c r="C2354" i="10"/>
  <c r="D2354" i="10"/>
  <c r="E2354" i="10"/>
  <c r="F2354" i="10"/>
  <c r="G2354" i="10"/>
  <c r="H2354" i="10"/>
  <c r="B2355" i="10"/>
  <c r="C2355" i="10"/>
  <c r="D2355" i="10"/>
  <c r="E2355" i="10"/>
  <c r="F2355" i="10"/>
  <c r="G2355" i="10"/>
  <c r="H2355" i="10"/>
  <c r="B2356" i="10"/>
  <c r="C2356" i="10"/>
  <c r="D2356" i="10"/>
  <c r="E2356" i="10"/>
  <c r="F2356" i="10"/>
  <c r="G2356" i="10"/>
  <c r="H2356" i="10"/>
  <c r="B2357" i="10"/>
  <c r="C2357" i="10"/>
  <c r="D2357" i="10"/>
  <c r="E2357" i="10"/>
  <c r="F2357" i="10"/>
  <c r="G2357" i="10"/>
  <c r="H2357" i="10"/>
  <c r="B2358" i="10"/>
  <c r="C2358" i="10"/>
  <c r="D2358" i="10"/>
  <c r="E2358" i="10"/>
  <c r="F2358" i="10"/>
  <c r="G2358" i="10"/>
  <c r="H2358" i="10"/>
  <c r="B2359" i="10"/>
  <c r="C2359" i="10"/>
  <c r="D2359" i="10"/>
  <c r="E2359" i="10"/>
  <c r="F2359" i="10"/>
  <c r="G2359" i="10"/>
  <c r="H2359" i="10"/>
  <c r="B2360" i="10"/>
  <c r="C2360" i="10"/>
  <c r="D2360" i="10"/>
  <c r="E2360" i="10"/>
  <c r="F2360" i="10"/>
  <c r="G2360" i="10"/>
  <c r="H2360" i="10"/>
  <c r="B2361" i="10"/>
  <c r="C2361" i="10"/>
  <c r="D2361" i="10"/>
  <c r="E2361" i="10"/>
  <c r="F2361" i="10"/>
  <c r="G2361" i="10"/>
  <c r="H2361" i="10"/>
  <c r="B2362" i="10"/>
  <c r="C2362" i="10"/>
  <c r="D2362" i="10"/>
  <c r="E2362" i="10"/>
  <c r="F2362" i="10"/>
  <c r="G2362" i="10"/>
  <c r="H2362" i="10"/>
  <c r="B2363" i="10"/>
  <c r="C2363" i="10"/>
  <c r="D2363" i="10"/>
  <c r="E2363" i="10"/>
  <c r="F2363" i="10"/>
  <c r="G2363" i="10"/>
  <c r="H2363" i="10"/>
  <c r="B2364" i="10"/>
  <c r="C2364" i="10"/>
  <c r="D2364" i="10"/>
  <c r="E2364" i="10"/>
  <c r="F2364" i="10"/>
  <c r="G2364" i="10"/>
  <c r="H2364" i="10"/>
  <c r="B2365" i="10"/>
  <c r="C2365" i="10"/>
  <c r="D2365" i="10"/>
  <c r="E2365" i="10"/>
  <c r="F2365" i="10"/>
  <c r="G2365" i="10"/>
  <c r="H2365" i="10"/>
  <c r="B2366" i="10"/>
  <c r="C2366" i="10"/>
  <c r="D2366" i="10"/>
  <c r="E2366" i="10"/>
  <c r="F2366" i="10"/>
  <c r="G2366" i="10"/>
  <c r="H2366" i="10"/>
  <c r="B2367" i="10"/>
  <c r="C2367" i="10"/>
  <c r="D2367" i="10"/>
  <c r="E2367" i="10"/>
  <c r="F2367" i="10"/>
  <c r="G2367" i="10"/>
  <c r="H2367" i="10"/>
  <c r="B2368" i="10"/>
  <c r="C2368" i="10"/>
  <c r="D2368" i="10"/>
  <c r="E2368" i="10"/>
  <c r="F2368" i="10"/>
  <c r="G2368" i="10"/>
  <c r="H2368" i="10"/>
  <c r="B2369" i="10"/>
  <c r="C2369" i="10"/>
  <c r="D2369" i="10"/>
  <c r="E2369" i="10"/>
  <c r="F2369" i="10"/>
  <c r="G2369" i="10"/>
  <c r="H2369" i="10"/>
  <c r="B2370" i="10"/>
  <c r="C2370" i="10"/>
  <c r="D2370" i="10"/>
  <c r="E2370" i="10"/>
  <c r="F2370" i="10"/>
  <c r="G2370" i="10"/>
  <c r="H2370" i="10"/>
  <c r="B2371" i="10"/>
  <c r="C2371" i="10"/>
  <c r="D2371" i="10"/>
  <c r="E2371" i="10"/>
  <c r="F2371" i="10"/>
  <c r="G2371" i="10"/>
  <c r="H2371" i="10"/>
  <c r="B2372" i="10"/>
  <c r="C2372" i="10"/>
  <c r="D2372" i="10"/>
  <c r="E2372" i="10"/>
  <c r="F2372" i="10"/>
  <c r="G2372" i="10"/>
  <c r="H2372" i="10"/>
  <c r="B2373" i="10"/>
  <c r="C2373" i="10"/>
  <c r="D2373" i="10"/>
  <c r="E2373" i="10"/>
  <c r="F2373" i="10"/>
  <c r="G2373" i="10"/>
  <c r="H2373" i="10"/>
  <c r="B2374" i="10"/>
  <c r="C2374" i="10"/>
  <c r="D2374" i="10"/>
  <c r="E2374" i="10"/>
  <c r="F2374" i="10"/>
  <c r="G2374" i="10"/>
  <c r="H2374" i="10"/>
  <c r="B2375" i="10"/>
  <c r="C2375" i="10"/>
  <c r="D2375" i="10"/>
  <c r="E2375" i="10"/>
  <c r="F2375" i="10"/>
  <c r="G2375" i="10"/>
  <c r="H2375" i="10"/>
  <c r="B2376" i="10"/>
  <c r="C2376" i="10"/>
  <c r="D2376" i="10"/>
  <c r="E2376" i="10"/>
  <c r="F2376" i="10"/>
  <c r="G2376" i="10"/>
  <c r="H2376" i="10"/>
  <c r="B2377" i="10"/>
  <c r="C2377" i="10"/>
  <c r="D2377" i="10"/>
  <c r="E2377" i="10"/>
  <c r="F2377" i="10"/>
  <c r="G2377" i="10"/>
  <c r="H2377" i="10"/>
  <c r="B2378" i="10"/>
  <c r="C2378" i="10"/>
  <c r="D2378" i="10"/>
  <c r="E2378" i="10"/>
  <c r="F2378" i="10"/>
  <c r="G2378" i="10"/>
  <c r="H2378" i="10"/>
  <c r="B2379" i="10"/>
  <c r="C2379" i="10"/>
  <c r="D2379" i="10"/>
  <c r="E2379" i="10"/>
  <c r="F2379" i="10"/>
  <c r="G2379" i="10"/>
  <c r="H2379" i="10"/>
  <c r="B2380" i="10"/>
  <c r="C2380" i="10"/>
  <c r="D2380" i="10"/>
  <c r="E2380" i="10"/>
  <c r="F2380" i="10"/>
  <c r="G2380" i="10"/>
  <c r="H2380" i="10"/>
  <c r="B2381" i="10"/>
  <c r="C2381" i="10"/>
  <c r="D2381" i="10"/>
  <c r="E2381" i="10"/>
  <c r="F2381" i="10"/>
  <c r="G2381" i="10"/>
  <c r="H2381" i="10"/>
  <c r="B2382" i="10"/>
  <c r="C2382" i="10"/>
  <c r="D2382" i="10"/>
  <c r="E2382" i="10"/>
  <c r="F2382" i="10"/>
  <c r="G2382" i="10"/>
  <c r="H2382" i="10"/>
  <c r="B2383" i="10"/>
  <c r="C2383" i="10"/>
  <c r="D2383" i="10"/>
  <c r="E2383" i="10"/>
  <c r="F2383" i="10"/>
  <c r="G2383" i="10"/>
  <c r="H2383" i="10"/>
  <c r="B2384" i="10"/>
  <c r="C2384" i="10"/>
  <c r="D2384" i="10"/>
  <c r="E2384" i="10"/>
  <c r="F2384" i="10"/>
  <c r="G2384" i="10"/>
  <c r="H2384" i="10"/>
  <c r="B2385" i="10"/>
  <c r="C2385" i="10"/>
  <c r="D2385" i="10"/>
  <c r="E2385" i="10"/>
  <c r="F2385" i="10"/>
  <c r="G2385" i="10"/>
  <c r="H2385" i="10"/>
  <c r="B2386" i="10"/>
  <c r="C2386" i="10"/>
  <c r="D2386" i="10"/>
  <c r="E2386" i="10"/>
  <c r="F2386" i="10"/>
  <c r="G2386" i="10"/>
  <c r="H2386" i="10"/>
  <c r="B2387" i="10"/>
  <c r="C2387" i="10"/>
  <c r="D2387" i="10"/>
  <c r="E2387" i="10"/>
  <c r="F2387" i="10"/>
  <c r="G2387" i="10"/>
  <c r="H2387" i="10"/>
  <c r="B2388" i="10"/>
  <c r="C2388" i="10"/>
  <c r="D2388" i="10"/>
  <c r="E2388" i="10"/>
  <c r="F2388" i="10"/>
  <c r="G2388" i="10"/>
  <c r="H2388" i="10"/>
  <c r="B2389" i="10"/>
  <c r="C2389" i="10"/>
  <c r="D2389" i="10"/>
  <c r="E2389" i="10"/>
  <c r="F2389" i="10"/>
  <c r="G2389" i="10"/>
  <c r="H2389" i="10"/>
  <c r="B2390" i="10"/>
  <c r="C2390" i="10"/>
  <c r="D2390" i="10"/>
  <c r="E2390" i="10"/>
  <c r="F2390" i="10"/>
  <c r="G2390" i="10"/>
  <c r="H2390" i="10"/>
  <c r="B2391" i="10"/>
  <c r="C2391" i="10"/>
  <c r="D2391" i="10"/>
  <c r="E2391" i="10"/>
  <c r="F2391" i="10"/>
  <c r="G2391" i="10"/>
  <c r="H2391" i="10"/>
  <c r="B2392" i="10"/>
  <c r="C2392" i="10"/>
  <c r="D2392" i="10"/>
  <c r="E2392" i="10"/>
  <c r="F2392" i="10"/>
  <c r="G2392" i="10"/>
  <c r="H2392" i="10"/>
  <c r="B2393" i="10"/>
  <c r="C2393" i="10"/>
  <c r="D2393" i="10"/>
  <c r="E2393" i="10"/>
  <c r="F2393" i="10"/>
  <c r="G2393" i="10"/>
  <c r="H2393" i="10"/>
  <c r="B2394" i="10"/>
  <c r="C2394" i="10"/>
  <c r="D2394" i="10"/>
  <c r="E2394" i="10"/>
  <c r="F2394" i="10"/>
  <c r="G2394" i="10"/>
  <c r="H2394" i="10"/>
  <c r="B2395" i="10"/>
  <c r="C2395" i="10"/>
  <c r="D2395" i="10"/>
  <c r="E2395" i="10"/>
  <c r="F2395" i="10"/>
  <c r="G2395" i="10"/>
  <c r="H2395" i="10"/>
  <c r="B2396" i="10"/>
  <c r="C2396" i="10"/>
  <c r="D2396" i="10"/>
  <c r="E2396" i="10"/>
  <c r="F2396" i="10"/>
  <c r="G2396" i="10"/>
  <c r="H2396" i="10"/>
  <c r="B2397" i="10"/>
  <c r="C2397" i="10"/>
  <c r="D2397" i="10"/>
  <c r="E2397" i="10"/>
  <c r="F2397" i="10"/>
  <c r="G2397" i="10"/>
  <c r="H2397" i="10"/>
  <c r="B2398" i="10"/>
  <c r="C2398" i="10"/>
  <c r="D2398" i="10"/>
  <c r="E2398" i="10"/>
  <c r="F2398" i="10"/>
  <c r="G2398" i="10"/>
  <c r="H2398" i="10"/>
  <c r="B2399" i="10"/>
  <c r="C2399" i="10"/>
  <c r="D2399" i="10"/>
  <c r="E2399" i="10"/>
  <c r="F2399" i="10"/>
  <c r="G2399" i="10"/>
  <c r="H2399" i="10"/>
  <c r="B2400" i="10"/>
  <c r="C2400" i="10"/>
  <c r="D2400" i="10"/>
  <c r="E2400" i="10"/>
  <c r="F2400" i="10"/>
  <c r="G2400" i="10"/>
  <c r="H2400" i="10"/>
  <c r="B2401" i="10"/>
  <c r="C2401" i="10"/>
  <c r="D2401" i="10"/>
  <c r="E2401" i="10"/>
  <c r="F2401" i="10"/>
  <c r="G2401" i="10"/>
  <c r="H2401" i="10"/>
  <c r="B2402" i="10"/>
  <c r="C2402" i="10"/>
  <c r="D2402" i="10"/>
  <c r="E2402" i="10"/>
  <c r="F2402" i="10"/>
  <c r="G2402" i="10"/>
  <c r="H2402" i="10"/>
  <c r="B2403" i="10"/>
  <c r="C2403" i="10"/>
  <c r="D2403" i="10"/>
  <c r="E2403" i="10"/>
  <c r="F2403" i="10"/>
  <c r="G2403" i="10"/>
  <c r="H2403" i="10"/>
  <c r="B2404" i="10"/>
  <c r="C2404" i="10"/>
  <c r="D2404" i="10"/>
  <c r="E2404" i="10"/>
  <c r="F2404" i="10"/>
  <c r="G2404" i="10"/>
  <c r="H2404" i="10"/>
  <c r="B2405" i="10"/>
  <c r="C2405" i="10"/>
  <c r="D2405" i="10"/>
  <c r="E2405" i="10"/>
  <c r="F2405" i="10"/>
  <c r="G2405" i="10"/>
  <c r="H2405" i="10"/>
  <c r="B2406" i="10"/>
  <c r="C2406" i="10"/>
  <c r="D2406" i="10"/>
  <c r="E2406" i="10"/>
  <c r="F2406" i="10"/>
  <c r="G2406" i="10"/>
  <c r="H2406" i="10"/>
  <c r="B2407" i="10"/>
  <c r="C2407" i="10"/>
  <c r="D2407" i="10"/>
  <c r="E2407" i="10"/>
  <c r="F2407" i="10"/>
  <c r="G2407" i="10"/>
  <c r="H2407" i="10"/>
  <c r="B2408" i="10"/>
  <c r="C2408" i="10"/>
  <c r="D2408" i="10"/>
  <c r="E2408" i="10"/>
  <c r="F2408" i="10"/>
  <c r="G2408" i="10"/>
  <c r="H2408" i="10"/>
  <c r="B2409" i="10"/>
  <c r="C2409" i="10"/>
  <c r="D2409" i="10"/>
  <c r="E2409" i="10"/>
  <c r="F2409" i="10"/>
  <c r="G2409" i="10"/>
  <c r="H2409" i="10"/>
  <c r="B2410" i="10"/>
  <c r="C2410" i="10"/>
  <c r="D2410" i="10"/>
  <c r="E2410" i="10"/>
  <c r="F2410" i="10"/>
  <c r="G2410" i="10"/>
  <c r="H2410" i="10"/>
  <c r="B2411" i="10"/>
  <c r="C2411" i="10"/>
  <c r="D2411" i="10"/>
  <c r="E2411" i="10"/>
  <c r="F2411" i="10"/>
  <c r="G2411" i="10"/>
  <c r="H2411" i="10"/>
  <c r="B2412" i="10"/>
  <c r="C2412" i="10"/>
  <c r="D2412" i="10"/>
  <c r="E2412" i="10"/>
  <c r="F2412" i="10"/>
  <c r="G2412" i="10"/>
  <c r="H2412" i="10"/>
  <c r="B2413" i="10"/>
  <c r="C2413" i="10"/>
  <c r="D2413" i="10"/>
  <c r="E2413" i="10"/>
  <c r="F2413" i="10"/>
  <c r="G2413" i="10"/>
  <c r="H2413" i="10"/>
  <c r="B2414" i="10"/>
  <c r="C2414" i="10"/>
  <c r="D2414" i="10"/>
  <c r="E2414" i="10"/>
  <c r="F2414" i="10"/>
  <c r="G2414" i="10"/>
  <c r="H2414" i="10"/>
  <c r="B2415" i="10"/>
  <c r="C2415" i="10"/>
  <c r="D2415" i="10"/>
  <c r="E2415" i="10"/>
  <c r="F2415" i="10"/>
  <c r="G2415" i="10"/>
  <c r="H2415" i="10"/>
  <c r="B2416" i="10"/>
  <c r="C2416" i="10"/>
  <c r="D2416" i="10"/>
  <c r="E2416" i="10"/>
  <c r="F2416" i="10"/>
  <c r="G2416" i="10"/>
  <c r="H2416" i="10"/>
  <c r="B2417" i="10"/>
  <c r="C2417" i="10"/>
  <c r="D2417" i="10"/>
  <c r="E2417" i="10"/>
  <c r="F2417" i="10"/>
  <c r="G2417" i="10"/>
  <c r="H2417" i="10"/>
  <c r="B2418" i="10"/>
  <c r="C2418" i="10"/>
  <c r="D2418" i="10"/>
  <c r="E2418" i="10"/>
  <c r="F2418" i="10"/>
  <c r="G2418" i="10"/>
  <c r="H2418" i="10"/>
  <c r="B2419" i="10"/>
  <c r="C2419" i="10"/>
  <c r="D2419" i="10"/>
  <c r="E2419" i="10"/>
  <c r="F2419" i="10"/>
  <c r="G2419" i="10"/>
  <c r="H2419" i="10"/>
  <c r="B2420" i="10"/>
  <c r="C2420" i="10"/>
  <c r="D2420" i="10"/>
  <c r="E2420" i="10"/>
  <c r="F2420" i="10"/>
  <c r="G2420" i="10"/>
  <c r="H2420" i="10"/>
  <c r="B2421" i="10"/>
  <c r="C2421" i="10"/>
  <c r="D2421" i="10"/>
  <c r="E2421" i="10"/>
  <c r="F2421" i="10"/>
  <c r="G2421" i="10"/>
  <c r="H2421" i="10"/>
  <c r="B2422" i="10"/>
  <c r="C2422" i="10"/>
  <c r="D2422" i="10"/>
  <c r="E2422" i="10"/>
  <c r="F2422" i="10"/>
  <c r="G2422" i="10"/>
  <c r="H2422" i="10"/>
  <c r="B2423" i="10"/>
  <c r="C2423" i="10"/>
  <c r="D2423" i="10"/>
  <c r="E2423" i="10"/>
  <c r="F2423" i="10"/>
  <c r="G2423" i="10"/>
  <c r="H2423" i="10"/>
  <c r="B2424" i="10"/>
  <c r="C2424" i="10"/>
  <c r="D2424" i="10"/>
  <c r="E2424" i="10"/>
  <c r="F2424" i="10"/>
  <c r="G2424" i="10"/>
  <c r="H2424" i="10"/>
  <c r="B2425" i="10"/>
  <c r="C2425" i="10"/>
  <c r="D2425" i="10"/>
  <c r="E2425" i="10"/>
  <c r="F2425" i="10"/>
  <c r="G2425" i="10"/>
  <c r="H2425" i="10"/>
  <c r="B2426" i="10"/>
  <c r="C2426" i="10"/>
  <c r="D2426" i="10"/>
  <c r="E2426" i="10"/>
  <c r="F2426" i="10"/>
  <c r="G2426" i="10"/>
  <c r="H2426" i="10"/>
  <c r="B2427" i="10"/>
  <c r="C2427" i="10"/>
  <c r="D2427" i="10"/>
  <c r="E2427" i="10"/>
  <c r="F2427" i="10"/>
  <c r="G2427" i="10"/>
  <c r="H2427" i="10"/>
  <c r="B2428" i="10"/>
  <c r="C2428" i="10"/>
  <c r="D2428" i="10"/>
  <c r="E2428" i="10"/>
  <c r="F2428" i="10"/>
  <c r="G2428" i="10"/>
  <c r="H2428" i="10"/>
  <c r="B2429" i="10"/>
  <c r="C2429" i="10"/>
  <c r="D2429" i="10"/>
  <c r="E2429" i="10"/>
  <c r="F2429" i="10"/>
  <c r="G2429" i="10"/>
  <c r="H2429" i="10"/>
  <c r="B2430" i="10"/>
  <c r="C2430" i="10"/>
  <c r="D2430" i="10"/>
  <c r="E2430" i="10"/>
  <c r="F2430" i="10"/>
  <c r="G2430" i="10"/>
  <c r="H2430" i="10"/>
  <c r="B2431" i="10"/>
  <c r="C2431" i="10"/>
  <c r="D2431" i="10"/>
  <c r="E2431" i="10"/>
  <c r="F2431" i="10"/>
  <c r="G2431" i="10"/>
  <c r="H2431" i="10"/>
  <c r="B2432" i="10"/>
  <c r="C2432" i="10"/>
  <c r="D2432" i="10"/>
  <c r="E2432" i="10"/>
  <c r="F2432" i="10"/>
  <c r="G2432" i="10"/>
  <c r="H2432" i="10"/>
  <c r="B2433" i="10"/>
  <c r="C2433" i="10"/>
  <c r="D2433" i="10"/>
  <c r="E2433" i="10"/>
  <c r="F2433" i="10"/>
  <c r="G2433" i="10"/>
  <c r="H2433" i="10"/>
  <c r="B2434" i="10"/>
  <c r="C2434" i="10"/>
  <c r="D2434" i="10"/>
  <c r="E2434" i="10"/>
  <c r="F2434" i="10"/>
  <c r="G2434" i="10"/>
  <c r="H2434" i="10"/>
  <c r="B2435" i="10"/>
  <c r="C2435" i="10"/>
  <c r="D2435" i="10"/>
  <c r="E2435" i="10"/>
  <c r="F2435" i="10"/>
  <c r="G2435" i="10"/>
  <c r="H2435" i="10"/>
  <c r="B2436" i="10"/>
  <c r="C2436" i="10"/>
  <c r="D2436" i="10"/>
  <c r="E2436" i="10"/>
  <c r="F2436" i="10"/>
  <c r="G2436" i="10"/>
  <c r="H2436" i="10"/>
  <c r="B2437" i="10"/>
  <c r="C2437" i="10"/>
  <c r="D2437" i="10"/>
  <c r="E2437" i="10"/>
  <c r="F2437" i="10"/>
  <c r="G2437" i="10"/>
  <c r="H2437" i="10"/>
  <c r="B2438" i="10"/>
  <c r="C2438" i="10"/>
  <c r="D2438" i="10"/>
  <c r="E2438" i="10"/>
  <c r="F2438" i="10"/>
  <c r="G2438" i="10"/>
  <c r="H2438" i="10"/>
  <c r="B2439" i="10"/>
  <c r="C2439" i="10"/>
  <c r="D2439" i="10"/>
  <c r="E2439" i="10"/>
  <c r="F2439" i="10"/>
  <c r="G2439" i="10"/>
  <c r="H2439" i="10"/>
  <c r="B2440" i="10"/>
  <c r="C2440" i="10"/>
  <c r="D2440" i="10"/>
  <c r="E2440" i="10"/>
  <c r="F2440" i="10"/>
  <c r="G2440" i="10"/>
  <c r="H2440" i="10"/>
  <c r="B2441" i="10"/>
  <c r="C2441" i="10"/>
  <c r="D2441" i="10"/>
  <c r="E2441" i="10"/>
  <c r="F2441" i="10"/>
  <c r="G2441" i="10"/>
  <c r="H2441" i="10"/>
  <c r="B2442" i="10"/>
  <c r="C2442" i="10"/>
  <c r="D2442" i="10"/>
  <c r="E2442" i="10"/>
  <c r="F2442" i="10"/>
  <c r="G2442" i="10"/>
  <c r="H2442" i="10"/>
  <c r="B2443" i="10"/>
  <c r="C2443" i="10"/>
  <c r="D2443" i="10"/>
  <c r="E2443" i="10"/>
  <c r="F2443" i="10"/>
  <c r="G2443" i="10"/>
  <c r="H2443" i="10"/>
  <c r="B2444" i="10"/>
  <c r="C2444" i="10"/>
  <c r="D2444" i="10"/>
  <c r="E2444" i="10"/>
  <c r="F2444" i="10"/>
  <c r="G2444" i="10"/>
  <c r="H2444" i="10"/>
  <c r="B2445" i="10"/>
  <c r="C2445" i="10"/>
  <c r="D2445" i="10"/>
  <c r="E2445" i="10"/>
  <c r="F2445" i="10"/>
  <c r="G2445" i="10"/>
  <c r="H2445" i="10"/>
  <c r="B2446" i="10"/>
  <c r="C2446" i="10"/>
  <c r="D2446" i="10"/>
  <c r="E2446" i="10"/>
  <c r="F2446" i="10"/>
  <c r="G2446" i="10"/>
  <c r="H2446" i="10"/>
  <c r="B2447" i="10"/>
  <c r="C2447" i="10"/>
  <c r="D2447" i="10"/>
  <c r="E2447" i="10"/>
  <c r="F2447" i="10"/>
  <c r="G2447" i="10"/>
  <c r="H2447" i="10"/>
  <c r="B2448" i="10"/>
  <c r="C2448" i="10"/>
  <c r="D2448" i="10"/>
  <c r="E2448" i="10"/>
  <c r="F2448" i="10"/>
  <c r="G2448" i="10"/>
  <c r="H2448" i="10"/>
  <c r="B2449" i="10"/>
  <c r="C2449" i="10"/>
  <c r="D2449" i="10"/>
  <c r="E2449" i="10"/>
  <c r="F2449" i="10"/>
  <c r="G2449" i="10"/>
  <c r="H2449" i="10"/>
  <c r="B2450" i="10"/>
  <c r="C2450" i="10"/>
  <c r="D2450" i="10"/>
  <c r="E2450" i="10"/>
  <c r="F2450" i="10"/>
  <c r="G2450" i="10"/>
  <c r="H2450" i="10"/>
  <c r="B2451" i="10"/>
  <c r="C2451" i="10"/>
  <c r="D2451" i="10"/>
  <c r="E2451" i="10"/>
  <c r="F2451" i="10"/>
  <c r="G2451" i="10"/>
  <c r="H2451" i="10"/>
  <c r="B2452" i="10"/>
  <c r="C2452" i="10"/>
  <c r="D2452" i="10"/>
  <c r="E2452" i="10"/>
  <c r="F2452" i="10"/>
  <c r="G2452" i="10"/>
  <c r="H2452" i="10"/>
  <c r="B2453" i="10"/>
  <c r="C2453" i="10"/>
  <c r="D2453" i="10"/>
  <c r="E2453" i="10"/>
  <c r="F2453" i="10"/>
  <c r="G2453" i="10"/>
  <c r="H2453" i="10"/>
  <c r="B2454" i="10"/>
  <c r="C2454" i="10"/>
  <c r="D2454" i="10"/>
  <c r="E2454" i="10"/>
  <c r="F2454" i="10"/>
  <c r="G2454" i="10"/>
  <c r="H2454" i="10"/>
  <c r="B2455" i="10"/>
  <c r="C2455" i="10"/>
  <c r="D2455" i="10"/>
  <c r="E2455" i="10"/>
  <c r="F2455" i="10"/>
  <c r="G2455" i="10"/>
  <c r="H2455" i="10"/>
  <c r="B2456" i="10"/>
  <c r="C2456" i="10"/>
  <c r="D2456" i="10"/>
  <c r="E2456" i="10"/>
  <c r="F2456" i="10"/>
  <c r="G2456" i="10"/>
  <c r="H2456" i="10"/>
  <c r="B2457" i="10"/>
  <c r="C2457" i="10"/>
  <c r="D2457" i="10"/>
  <c r="E2457" i="10"/>
  <c r="F2457" i="10"/>
  <c r="G2457" i="10"/>
  <c r="H2457" i="10"/>
  <c r="B2458" i="10"/>
  <c r="C2458" i="10"/>
  <c r="D2458" i="10"/>
  <c r="E2458" i="10"/>
  <c r="F2458" i="10"/>
  <c r="G2458" i="10"/>
  <c r="H2458" i="10"/>
  <c r="B2459" i="10"/>
  <c r="C2459" i="10"/>
  <c r="D2459" i="10"/>
  <c r="E2459" i="10"/>
  <c r="F2459" i="10"/>
  <c r="G2459" i="10"/>
  <c r="H2459" i="10"/>
  <c r="B2460" i="10"/>
  <c r="C2460" i="10"/>
  <c r="D2460" i="10"/>
  <c r="E2460" i="10"/>
  <c r="F2460" i="10"/>
  <c r="G2460" i="10"/>
  <c r="H2460" i="10"/>
  <c r="B2461" i="10"/>
  <c r="C2461" i="10"/>
  <c r="D2461" i="10"/>
  <c r="E2461" i="10"/>
  <c r="F2461" i="10"/>
  <c r="G2461" i="10"/>
  <c r="H2461" i="10"/>
  <c r="B2462" i="10"/>
  <c r="C2462" i="10"/>
  <c r="D2462" i="10"/>
  <c r="E2462" i="10"/>
  <c r="F2462" i="10"/>
  <c r="G2462" i="10"/>
  <c r="H2462" i="10"/>
  <c r="B2463" i="10"/>
  <c r="C2463" i="10"/>
  <c r="D2463" i="10"/>
  <c r="E2463" i="10"/>
  <c r="F2463" i="10"/>
  <c r="G2463" i="10"/>
  <c r="H2463" i="10"/>
  <c r="B2464" i="10"/>
  <c r="C2464" i="10"/>
  <c r="D2464" i="10"/>
  <c r="E2464" i="10"/>
  <c r="F2464" i="10"/>
  <c r="G2464" i="10"/>
  <c r="H2464" i="10"/>
  <c r="B2465" i="10"/>
  <c r="C2465" i="10"/>
  <c r="D2465" i="10"/>
  <c r="E2465" i="10"/>
  <c r="F2465" i="10"/>
  <c r="G2465" i="10"/>
  <c r="H2465" i="10"/>
  <c r="B2466" i="10"/>
  <c r="C2466" i="10"/>
  <c r="D2466" i="10"/>
  <c r="E2466" i="10"/>
  <c r="F2466" i="10"/>
  <c r="G2466" i="10"/>
  <c r="H2466" i="10"/>
  <c r="B2467" i="10"/>
  <c r="C2467" i="10"/>
  <c r="D2467" i="10"/>
  <c r="E2467" i="10"/>
  <c r="F2467" i="10"/>
  <c r="G2467" i="10"/>
  <c r="H2467" i="10"/>
  <c r="B2468" i="10"/>
  <c r="C2468" i="10"/>
  <c r="D2468" i="10"/>
  <c r="E2468" i="10"/>
  <c r="F2468" i="10"/>
  <c r="G2468" i="10"/>
  <c r="H2468" i="10"/>
  <c r="B2469" i="10"/>
  <c r="C2469" i="10"/>
  <c r="D2469" i="10"/>
  <c r="E2469" i="10"/>
  <c r="F2469" i="10"/>
  <c r="G2469" i="10"/>
  <c r="H2469" i="10"/>
  <c r="B2470" i="10"/>
  <c r="C2470" i="10"/>
  <c r="D2470" i="10"/>
  <c r="E2470" i="10"/>
  <c r="F2470" i="10"/>
  <c r="G2470" i="10"/>
  <c r="H2470" i="10"/>
  <c r="B2471" i="10"/>
  <c r="C2471" i="10"/>
  <c r="D2471" i="10"/>
  <c r="E2471" i="10"/>
  <c r="F2471" i="10"/>
  <c r="G2471" i="10"/>
  <c r="H2471" i="10"/>
  <c r="B2472" i="10"/>
  <c r="C2472" i="10"/>
  <c r="D2472" i="10"/>
  <c r="E2472" i="10"/>
  <c r="F2472" i="10"/>
  <c r="G2472" i="10"/>
  <c r="H2472" i="10"/>
  <c r="B2473" i="10"/>
  <c r="C2473" i="10"/>
  <c r="D2473" i="10"/>
  <c r="E2473" i="10"/>
  <c r="F2473" i="10"/>
  <c r="G2473" i="10"/>
  <c r="H2473" i="10"/>
  <c r="B2474" i="10"/>
  <c r="C2474" i="10"/>
  <c r="D2474" i="10"/>
  <c r="E2474" i="10"/>
  <c r="F2474" i="10"/>
  <c r="G2474" i="10"/>
  <c r="H2474" i="10"/>
  <c r="B2475" i="10"/>
  <c r="C2475" i="10"/>
  <c r="D2475" i="10"/>
  <c r="E2475" i="10"/>
  <c r="F2475" i="10"/>
  <c r="G2475" i="10"/>
  <c r="H2475" i="10"/>
  <c r="B2476" i="10"/>
  <c r="C2476" i="10"/>
  <c r="D2476" i="10"/>
  <c r="E2476" i="10"/>
  <c r="F2476" i="10"/>
  <c r="G2476" i="10"/>
  <c r="H2476" i="10"/>
  <c r="B2477" i="10"/>
  <c r="C2477" i="10"/>
  <c r="D2477" i="10"/>
  <c r="E2477" i="10"/>
  <c r="F2477" i="10"/>
  <c r="G2477" i="10"/>
  <c r="H2477" i="10"/>
  <c r="B2478" i="10"/>
  <c r="C2478" i="10"/>
  <c r="D2478" i="10"/>
  <c r="E2478" i="10"/>
  <c r="F2478" i="10"/>
  <c r="G2478" i="10"/>
  <c r="H2478" i="10"/>
  <c r="B2479" i="10"/>
  <c r="C2479" i="10"/>
  <c r="D2479" i="10"/>
  <c r="E2479" i="10"/>
  <c r="F2479" i="10"/>
  <c r="G2479" i="10"/>
  <c r="H2479" i="10"/>
  <c r="B2480" i="10"/>
  <c r="C2480" i="10"/>
  <c r="D2480" i="10"/>
  <c r="E2480" i="10"/>
  <c r="F2480" i="10"/>
  <c r="G2480" i="10"/>
  <c r="H2480" i="10"/>
  <c r="B2481" i="10"/>
  <c r="C2481" i="10"/>
  <c r="D2481" i="10"/>
  <c r="E2481" i="10"/>
  <c r="F2481" i="10"/>
  <c r="G2481" i="10"/>
  <c r="H2481" i="10"/>
  <c r="B2482" i="10"/>
  <c r="C2482" i="10"/>
  <c r="D2482" i="10"/>
  <c r="E2482" i="10"/>
  <c r="F2482" i="10"/>
  <c r="G2482" i="10"/>
  <c r="H2482" i="10"/>
  <c r="B2483" i="10"/>
  <c r="C2483" i="10"/>
  <c r="D2483" i="10"/>
  <c r="E2483" i="10"/>
  <c r="F2483" i="10"/>
  <c r="G2483" i="10"/>
  <c r="H2483" i="10"/>
  <c r="B2484" i="10"/>
  <c r="C2484" i="10"/>
  <c r="D2484" i="10"/>
  <c r="E2484" i="10"/>
  <c r="F2484" i="10"/>
  <c r="G2484" i="10"/>
  <c r="H2484" i="10"/>
  <c r="B2485" i="10"/>
  <c r="C2485" i="10"/>
  <c r="D2485" i="10"/>
  <c r="E2485" i="10"/>
  <c r="F2485" i="10"/>
  <c r="G2485" i="10"/>
  <c r="H2485" i="10"/>
  <c r="B2486" i="10"/>
  <c r="C2486" i="10"/>
  <c r="D2486" i="10"/>
  <c r="E2486" i="10"/>
  <c r="F2486" i="10"/>
  <c r="G2486" i="10"/>
  <c r="H2486" i="10"/>
  <c r="B2487" i="10"/>
  <c r="C2487" i="10"/>
  <c r="D2487" i="10"/>
  <c r="E2487" i="10"/>
  <c r="F2487" i="10"/>
  <c r="G2487" i="10"/>
  <c r="H2487" i="10"/>
  <c r="B2488" i="10"/>
  <c r="C2488" i="10"/>
  <c r="D2488" i="10"/>
  <c r="E2488" i="10"/>
  <c r="F2488" i="10"/>
  <c r="G2488" i="10"/>
  <c r="H2488" i="10"/>
  <c r="B2489" i="10"/>
  <c r="C2489" i="10"/>
  <c r="D2489" i="10"/>
  <c r="E2489" i="10"/>
  <c r="F2489" i="10"/>
  <c r="G2489" i="10"/>
  <c r="H2489" i="10"/>
  <c r="B2490" i="10"/>
  <c r="C2490" i="10"/>
  <c r="D2490" i="10"/>
  <c r="E2490" i="10"/>
  <c r="F2490" i="10"/>
  <c r="G2490" i="10"/>
  <c r="H2490" i="10"/>
  <c r="B2491" i="10"/>
  <c r="C2491" i="10"/>
  <c r="D2491" i="10"/>
  <c r="E2491" i="10"/>
  <c r="F2491" i="10"/>
  <c r="G2491" i="10"/>
  <c r="H2491" i="10"/>
  <c r="B2492" i="10"/>
  <c r="C2492" i="10"/>
  <c r="D2492" i="10"/>
  <c r="E2492" i="10"/>
  <c r="F2492" i="10"/>
  <c r="G2492" i="10"/>
  <c r="H2492" i="10"/>
  <c r="B2493" i="10"/>
  <c r="C2493" i="10"/>
  <c r="D2493" i="10"/>
  <c r="E2493" i="10"/>
  <c r="F2493" i="10"/>
  <c r="G2493" i="10"/>
  <c r="H2493" i="10"/>
  <c r="B2494" i="10"/>
  <c r="C2494" i="10"/>
  <c r="D2494" i="10"/>
  <c r="E2494" i="10"/>
  <c r="F2494" i="10"/>
  <c r="G2494" i="10"/>
  <c r="H2494" i="10"/>
  <c r="B2495" i="10"/>
  <c r="C2495" i="10"/>
  <c r="D2495" i="10"/>
  <c r="E2495" i="10"/>
  <c r="F2495" i="10"/>
  <c r="G2495" i="10"/>
  <c r="H2495" i="10"/>
  <c r="B2496" i="10"/>
  <c r="C2496" i="10"/>
  <c r="D2496" i="10"/>
  <c r="E2496" i="10"/>
  <c r="F2496" i="10"/>
  <c r="G2496" i="10"/>
  <c r="H2496" i="10"/>
  <c r="B2497" i="10"/>
  <c r="C2497" i="10"/>
  <c r="D2497" i="10"/>
  <c r="E2497" i="10"/>
  <c r="F2497" i="10"/>
  <c r="G2497" i="10"/>
  <c r="H2497" i="10"/>
  <c r="B2498" i="10"/>
  <c r="C2498" i="10"/>
  <c r="D2498" i="10"/>
  <c r="E2498" i="10"/>
  <c r="F2498" i="10"/>
  <c r="G2498" i="10"/>
  <c r="H2498" i="10"/>
  <c r="B2499" i="10"/>
  <c r="C2499" i="10"/>
  <c r="D2499" i="10"/>
  <c r="E2499" i="10"/>
  <c r="F2499" i="10"/>
  <c r="G2499" i="10"/>
  <c r="H2499" i="10"/>
  <c r="B2500" i="10"/>
  <c r="C2500" i="10"/>
  <c r="D2500" i="10"/>
  <c r="E2500" i="10"/>
  <c r="F2500" i="10"/>
  <c r="G2500" i="10"/>
  <c r="H2500" i="10"/>
  <c r="B2501" i="10"/>
  <c r="C2501" i="10"/>
  <c r="D2501" i="10"/>
  <c r="E2501" i="10"/>
  <c r="F2501" i="10"/>
  <c r="G2501" i="10"/>
  <c r="H2501" i="10"/>
  <c r="B2502" i="10"/>
  <c r="C2502" i="10"/>
  <c r="D2502" i="10"/>
  <c r="E2502" i="10"/>
  <c r="F2502" i="10"/>
  <c r="G2502" i="10"/>
  <c r="H2502" i="10"/>
  <c r="B2503" i="10"/>
  <c r="C2503" i="10"/>
  <c r="D2503" i="10"/>
  <c r="E2503" i="10"/>
  <c r="F2503" i="10"/>
  <c r="G2503" i="10"/>
  <c r="H2503" i="10"/>
  <c r="B2504" i="10"/>
  <c r="C2504" i="10"/>
  <c r="D2504" i="10"/>
  <c r="E2504" i="10"/>
  <c r="F2504" i="10"/>
  <c r="G2504" i="10"/>
  <c r="H2504" i="10"/>
  <c r="B2505" i="10"/>
  <c r="C2505" i="10"/>
  <c r="D2505" i="10"/>
  <c r="E2505" i="10"/>
  <c r="F2505" i="10"/>
  <c r="G2505" i="10"/>
  <c r="H2505" i="10"/>
  <c r="B2506" i="10"/>
  <c r="C2506" i="10"/>
  <c r="D2506" i="10"/>
  <c r="E2506" i="10"/>
  <c r="F2506" i="10"/>
  <c r="G2506" i="10"/>
  <c r="H2506" i="10"/>
  <c r="B2507" i="10"/>
  <c r="C2507" i="10"/>
  <c r="D2507" i="10"/>
  <c r="E2507" i="10"/>
  <c r="F2507" i="10"/>
  <c r="G2507" i="10"/>
  <c r="H2507" i="10"/>
  <c r="B2508" i="10"/>
  <c r="C2508" i="10"/>
  <c r="D2508" i="10"/>
  <c r="E2508" i="10"/>
  <c r="F2508" i="10"/>
  <c r="G2508" i="10"/>
  <c r="H2508" i="10"/>
  <c r="B2509" i="10"/>
  <c r="C2509" i="10"/>
  <c r="D2509" i="10"/>
  <c r="E2509" i="10"/>
  <c r="F2509" i="10"/>
  <c r="G2509" i="10"/>
  <c r="H2509" i="10"/>
  <c r="B2510" i="10"/>
  <c r="C2510" i="10"/>
  <c r="D2510" i="10"/>
  <c r="E2510" i="10"/>
  <c r="F2510" i="10"/>
  <c r="G2510" i="10"/>
  <c r="H2510" i="10"/>
  <c r="B2511" i="10"/>
  <c r="C2511" i="10"/>
  <c r="D2511" i="10"/>
  <c r="E2511" i="10"/>
  <c r="F2511" i="10"/>
  <c r="G2511" i="10"/>
  <c r="H2511" i="10"/>
  <c r="B2512" i="10"/>
  <c r="C2512" i="10"/>
  <c r="D2512" i="10"/>
  <c r="E2512" i="10"/>
  <c r="F2512" i="10"/>
  <c r="G2512" i="10"/>
  <c r="H2512" i="10"/>
  <c r="B2513" i="10"/>
  <c r="C2513" i="10"/>
  <c r="D2513" i="10"/>
  <c r="E2513" i="10"/>
  <c r="F2513" i="10"/>
  <c r="G2513" i="10"/>
  <c r="H2513" i="10"/>
  <c r="B2514" i="10"/>
  <c r="C2514" i="10"/>
  <c r="D2514" i="10"/>
  <c r="E2514" i="10"/>
  <c r="F2514" i="10"/>
  <c r="G2514" i="10"/>
  <c r="H2514" i="10"/>
  <c r="B2515" i="10"/>
  <c r="C2515" i="10"/>
  <c r="D2515" i="10"/>
  <c r="E2515" i="10"/>
  <c r="F2515" i="10"/>
  <c r="G2515" i="10"/>
  <c r="H2515" i="10"/>
  <c r="B2516" i="10"/>
  <c r="C2516" i="10"/>
  <c r="D2516" i="10"/>
  <c r="E2516" i="10"/>
  <c r="F2516" i="10"/>
  <c r="G2516" i="10"/>
  <c r="H2516" i="10"/>
  <c r="B2517" i="10"/>
  <c r="C2517" i="10"/>
  <c r="D2517" i="10"/>
  <c r="E2517" i="10"/>
  <c r="F2517" i="10"/>
  <c r="G2517" i="10"/>
  <c r="H2517" i="10"/>
  <c r="B2518" i="10"/>
  <c r="C2518" i="10"/>
  <c r="D2518" i="10"/>
  <c r="E2518" i="10"/>
  <c r="F2518" i="10"/>
  <c r="G2518" i="10"/>
  <c r="H2518" i="10"/>
  <c r="B2519" i="10"/>
  <c r="C2519" i="10"/>
  <c r="D2519" i="10"/>
  <c r="E2519" i="10"/>
  <c r="F2519" i="10"/>
  <c r="G2519" i="10"/>
  <c r="H2519" i="10"/>
  <c r="B2520" i="10"/>
  <c r="C2520" i="10"/>
  <c r="D2520" i="10"/>
  <c r="E2520" i="10"/>
  <c r="F2520" i="10"/>
  <c r="G2520" i="10"/>
  <c r="H2520" i="10"/>
  <c r="B2521" i="10"/>
  <c r="C2521" i="10"/>
  <c r="D2521" i="10"/>
  <c r="E2521" i="10"/>
  <c r="F2521" i="10"/>
  <c r="G2521" i="10"/>
  <c r="H2521" i="10"/>
  <c r="B2522" i="10"/>
  <c r="C2522" i="10"/>
  <c r="D2522" i="10"/>
  <c r="E2522" i="10"/>
  <c r="F2522" i="10"/>
  <c r="G2522" i="10"/>
  <c r="H2522" i="10"/>
  <c r="B2523" i="10"/>
  <c r="C2523" i="10"/>
  <c r="D2523" i="10"/>
  <c r="E2523" i="10"/>
  <c r="F2523" i="10"/>
  <c r="G2523" i="10"/>
  <c r="H2523" i="10"/>
  <c r="B2524" i="10"/>
  <c r="C2524" i="10"/>
  <c r="D2524" i="10"/>
  <c r="E2524" i="10"/>
  <c r="F2524" i="10"/>
  <c r="G2524" i="10"/>
  <c r="H2524" i="10"/>
  <c r="B2525" i="10"/>
  <c r="C2525" i="10"/>
  <c r="D2525" i="10"/>
  <c r="E2525" i="10"/>
  <c r="F2525" i="10"/>
  <c r="G2525" i="10"/>
  <c r="H2525" i="10"/>
  <c r="B2526" i="10"/>
  <c r="C2526" i="10"/>
  <c r="D2526" i="10"/>
  <c r="E2526" i="10"/>
  <c r="F2526" i="10"/>
  <c r="G2526" i="10"/>
  <c r="H2526" i="10"/>
  <c r="B2527" i="10"/>
  <c r="C2527" i="10"/>
  <c r="D2527" i="10"/>
  <c r="E2527" i="10"/>
  <c r="F2527" i="10"/>
  <c r="G2527" i="10"/>
  <c r="H2527" i="10"/>
  <c r="B2528" i="10"/>
  <c r="C2528" i="10"/>
  <c r="D2528" i="10"/>
  <c r="E2528" i="10"/>
  <c r="F2528" i="10"/>
  <c r="G2528" i="10"/>
  <c r="H2528" i="10"/>
  <c r="B2529" i="10"/>
  <c r="C2529" i="10"/>
  <c r="D2529" i="10"/>
  <c r="E2529" i="10"/>
  <c r="F2529" i="10"/>
  <c r="G2529" i="10"/>
  <c r="H2529" i="10"/>
  <c r="B2530" i="10"/>
  <c r="C2530" i="10"/>
  <c r="D2530" i="10"/>
  <c r="E2530" i="10"/>
  <c r="F2530" i="10"/>
  <c r="G2530" i="10"/>
  <c r="H2530" i="10"/>
  <c r="B2531" i="10"/>
  <c r="C2531" i="10"/>
  <c r="D2531" i="10"/>
  <c r="E2531" i="10"/>
  <c r="F2531" i="10"/>
  <c r="G2531" i="10"/>
  <c r="H2531" i="10"/>
  <c r="B2532" i="10"/>
  <c r="C2532" i="10"/>
  <c r="D2532" i="10"/>
  <c r="E2532" i="10"/>
  <c r="F2532" i="10"/>
  <c r="G2532" i="10"/>
  <c r="H2532" i="10"/>
  <c r="B2533" i="10"/>
  <c r="C2533" i="10"/>
  <c r="D2533" i="10"/>
  <c r="E2533" i="10"/>
  <c r="F2533" i="10"/>
  <c r="G2533" i="10"/>
  <c r="H2533" i="10"/>
  <c r="B2534" i="10"/>
  <c r="C2534" i="10"/>
  <c r="D2534" i="10"/>
  <c r="E2534" i="10"/>
  <c r="F2534" i="10"/>
  <c r="G2534" i="10"/>
  <c r="H2534" i="10"/>
  <c r="B2535" i="10"/>
  <c r="C2535" i="10"/>
  <c r="D2535" i="10"/>
  <c r="E2535" i="10"/>
  <c r="F2535" i="10"/>
  <c r="G2535" i="10"/>
  <c r="H2535" i="10"/>
  <c r="B2536" i="10"/>
  <c r="C2536" i="10"/>
  <c r="D2536" i="10"/>
  <c r="E2536" i="10"/>
  <c r="F2536" i="10"/>
  <c r="G2536" i="10"/>
  <c r="H2536" i="10"/>
  <c r="B2537" i="10"/>
  <c r="C2537" i="10"/>
  <c r="D2537" i="10"/>
  <c r="E2537" i="10"/>
  <c r="F2537" i="10"/>
  <c r="G2537" i="10"/>
  <c r="H2537" i="10"/>
  <c r="B2538" i="10"/>
  <c r="C2538" i="10"/>
  <c r="D2538" i="10"/>
  <c r="E2538" i="10"/>
  <c r="F2538" i="10"/>
  <c r="G2538" i="10"/>
  <c r="H2538" i="10"/>
  <c r="B2539" i="10"/>
  <c r="C2539" i="10"/>
  <c r="D2539" i="10"/>
  <c r="E2539" i="10"/>
  <c r="F2539" i="10"/>
  <c r="G2539" i="10"/>
  <c r="H2539" i="10"/>
  <c r="B2540" i="10"/>
  <c r="C2540" i="10"/>
  <c r="D2540" i="10"/>
  <c r="E2540" i="10"/>
  <c r="F2540" i="10"/>
  <c r="G2540" i="10"/>
  <c r="H2540" i="10"/>
  <c r="B2541" i="10"/>
  <c r="C2541" i="10"/>
  <c r="D2541" i="10"/>
  <c r="E2541" i="10"/>
  <c r="F2541" i="10"/>
  <c r="G2541" i="10"/>
  <c r="H2541" i="10"/>
  <c r="B2542" i="10"/>
  <c r="C2542" i="10"/>
  <c r="D2542" i="10"/>
  <c r="E2542" i="10"/>
  <c r="F2542" i="10"/>
  <c r="G2542" i="10"/>
  <c r="H2542" i="10"/>
  <c r="B2543" i="10"/>
  <c r="C2543" i="10"/>
  <c r="D2543" i="10"/>
  <c r="E2543" i="10"/>
  <c r="F2543" i="10"/>
  <c r="G2543" i="10"/>
  <c r="H2543" i="10"/>
  <c r="B2544" i="10"/>
  <c r="C2544" i="10"/>
  <c r="D2544" i="10"/>
  <c r="E2544" i="10"/>
  <c r="F2544" i="10"/>
  <c r="G2544" i="10"/>
  <c r="H2544" i="10"/>
  <c r="B2545" i="10"/>
  <c r="C2545" i="10"/>
  <c r="D2545" i="10"/>
  <c r="E2545" i="10"/>
  <c r="F2545" i="10"/>
  <c r="G2545" i="10"/>
  <c r="H2545" i="10"/>
  <c r="B2546" i="10"/>
  <c r="C2546" i="10"/>
  <c r="D2546" i="10"/>
  <c r="E2546" i="10"/>
  <c r="F2546" i="10"/>
  <c r="G2546" i="10"/>
  <c r="H2546" i="10"/>
  <c r="B2547" i="10"/>
  <c r="C2547" i="10"/>
  <c r="D2547" i="10"/>
  <c r="E2547" i="10"/>
  <c r="F2547" i="10"/>
  <c r="G2547" i="10"/>
  <c r="H2547" i="10"/>
  <c r="B2548" i="10"/>
  <c r="C2548" i="10"/>
  <c r="D2548" i="10"/>
  <c r="E2548" i="10"/>
  <c r="F2548" i="10"/>
  <c r="G2548" i="10"/>
  <c r="H2548" i="10"/>
  <c r="B2549" i="10"/>
  <c r="C2549" i="10"/>
  <c r="D2549" i="10"/>
  <c r="E2549" i="10"/>
  <c r="F2549" i="10"/>
  <c r="G2549" i="10"/>
  <c r="H2549" i="10"/>
  <c r="B2550" i="10"/>
  <c r="C2550" i="10"/>
  <c r="D2550" i="10"/>
  <c r="E2550" i="10"/>
  <c r="F2550" i="10"/>
  <c r="G2550" i="10"/>
  <c r="H2550" i="10"/>
  <c r="B2551" i="10"/>
  <c r="C2551" i="10"/>
  <c r="D2551" i="10"/>
  <c r="E2551" i="10"/>
  <c r="F2551" i="10"/>
  <c r="G2551" i="10"/>
  <c r="H2551" i="10"/>
  <c r="B2552" i="10"/>
  <c r="C2552" i="10"/>
  <c r="D2552" i="10"/>
  <c r="E2552" i="10"/>
  <c r="F2552" i="10"/>
  <c r="G2552" i="10"/>
  <c r="H2552" i="10"/>
  <c r="B2553" i="10"/>
  <c r="C2553" i="10"/>
  <c r="D2553" i="10"/>
  <c r="E2553" i="10"/>
  <c r="F2553" i="10"/>
  <c r="G2553" i="10"/>
  <c r="H2553" i="10"/>
  <c r="B2554" i="10"/>
  <c r="C2554" i="10"/>
  <c r="D2554" i="10"/>
  <c r="E2554" i="10"/>
  <c r="F2554" i="10"/>
  <c r="G2554" i="10"/>
  <c r="H2554" i="10"/>
  <c r="B2555" i="10"/>
  <c r="C2555" i="10"/>
  <c r="D2555" i="10"/>
  <c r="E2555" i="10"/>
  <c r="F2555" i="10"/>
  <c r="G2555" i="10"/>
  <c r="H2555" i="10"/>
  <c r="B2556" i="10"/>
  <c r="C2556" i="10"/>
  <c r="D2556" i="10"/>
  <c r="E2556" i="10"/>
  <c r="F2556" i="10"/>
  <c r="G2556" i="10"/>
  <c r="H2556" i="10"/>
  <c r="B2557" i="10"/>
  <c r="C2557" i="10"/>
  <c r="D2557" i="10"/>
  <c r="E2557" i="10"/>
  <c r="F2557" i="10"/>
  <c r="G2557" i="10"/>
  <c r="H2557" i="10"/>
  <c r="B2558" i="10"/>
  <c r="C2558" i="10"/>
  <c r="D2558" i="10"/>
  <c r="E2558" i="10"/>
  <c r="F2558" i="10"/>
  <c r="G2558" i="10"/>
  <c r="H2558" i="10"/>
  <c r="B2559" i="10"/>
  <c r="C2559" i="10"/>
  <c r="D2559" i="10"/>
  <c r="E2559" i="10"/>
  <c r="F2559" i="10"/>
  <c r="G2559" i="10"/>
  <c r="H2559" i="10"/>
  <c r="B2560" i="10"/>
  <c r="C2560" i="10"/>
  <c r="D2560" i="10"/>
  <c r="E2560" i="10"/>
  <c r="F2560" i="10"/>
  <c r="G2560" i="10"/>
  <c r="H2560" i="10"/>
  <c r="B2561" i="10"/>
  <c r="C2561" i="10"/>
  <c r="D2561" i="10"/>
  <c r="E2561" i="10"/>
  <c r="F2561" i="10"/>
  <c r="G2561" i="10"/>
  <c r="H2561" i="10"/>
  <c r="B2562" i="10"/>
  <c r="C2562" i="10"/>
  <c r="D2562" i="10"/>
  <c r="E2562" i="10"/>
  <c r="F2562" i="10"/>
  <c r="G2562" i="10"/>
  <c r="H2562" i="10"/>
  <c r="B2563" i="10"/>
  <c r="C2563" i="10"/>
  <c r="D2563" i="10"/>
  <c r="E2563" i="10"/>
  <c r="F2563" i="10"/>
  <c r="G2563" i="10"/>
  <c r="H2563" i="10"/>
  <c r="B2564" i="10"/>
  <c r="C2564" i="10"/>
  <c r="D2564" i="10"/>
  <c r="E2564" i="10"/>
  <c r="F2564" i="10"/>
  <c r="G2564" i="10"/>
  <c r="H2564" i="10"/>
  <c r="B2565" i="10"/>
  <c r="C2565" i="10"/>
  <c r="D2565" i="10"/>
  <c r="E2565" i="10"/>
  <c r="F2565" i="10"/>
  <c r="G2565" i="10"/>
  <c r="H2565" i="10"/>
  <c r="B2566" i="10"/>
  <c r="C2566" i="10"/>
  <c r="D2566" i="10"/>
  <c r="E2566" i="10"/>
  <c r="F2566" i="10"/>
  <c r="G2566" i="10"/>
  <c r="H2566" i="10"/>
  <c r="B2567" i="10"/>
  <c r="C2567" i="10"/>
  <c r="D2567" i="10"/>
  <c r="E2567" i="10"/>
  <c r="F2567" i="10"/>
  <c r="G2567" i="10"/>
  <c r="H2567" i="10"/>
  <c r="B2568" i="10"/>
  <c r="C2568" i="10"/>
  <c r="D2568" i="10"/>
  <c r="E2568" i="10"/>
  <c r="F2568" i="10"/>
  <c r="G2568" i="10"/>
  <c r="H2568" i="10"/>
  <c r="B2569" i="10"/>
  <c r="C2569" i="10"/>
  <c r="D2569" i="10"/>
  <c r="E2569" i="10"/>
  <c r="F2569" i="10"/>
  <c r="G2569" i="10"/>
  <c r="H2569" i="10"/>
  <c r="B2570" i="10"/>
  <c r="C2570" i="10"/>
  <c r="D2570" i="10"/>
  <c r="E2570" i="10"/>
  <c r="F2570" i="10"/>
  <c r="G2570" i="10"/>
  <c r="H2570" i="10"/>
  <c r="B2571" i="10"/>
  <c r="C2571" i="10"/>
  <c r="D2571" i="10"/>
  <c r="E2571" i="10"/>
  <c r="F2571" i="10"/>
  <c r="G2571" i="10"/>
  <c r="H2571" i="10"/>
  <c r="B2572" i="10"/>
  <c r="C2572" i="10"/>
  <c r="D2572" i="10"/>
  <c r="E2572" i="10"/>
  <c r="F2572" i="10"/>
  <c r="G2572" i="10"/>
  <c r="H2572" i="10"/>
  <c r="B2573" i="10"/>
  <c r="C2573" i="10"/>
  <c r="D2573" i="10"/>
  <c r="E2573" i="10"/>
  <c r="F2573" i="10"/>
  <c r="G2573" i="10"/>
  <c r="H2573" i="10"/>
  <c r="B2574" i="10"/>
  <c r="C2574" i="10"/>
  <c r="D2574" i="10"/>
  <c r="E2574" i="10"/>
  <c r="F2574" i="10"/>
  <c r="G2574" i="10"/>
  <c r="H2574" i="10"/>
  <c r="B2575" i="10"/>
  <c r="C2575" i="10"/>
  <c r="D2575" i="10"/>
  <c r="E2575" i="10"/>
  <c r="F2575" i="10"/>
  <c r="G2575" i="10"/>
  <c r="H2575" i="10"/>
  <c r="B2576" i="10"/>
  <c r="C2576" i="10"/>
  <c r="D2576" i="10"/>
  <c r="E2576" i="10"/>
  <c r="F2576" i="10"/>
  <c r="G2576" i="10"/>
  <c r="H2576" i="10"/>
  <c r="B2577" i="10"/>
  <c r="C2577" i="10"/>
  <c r="D2577" i="10"/>
  <c r="E2577" i="10"/>
  <c r="F2577" i="10"/>
  <c r="G2577" i="10"/>
  <c r="H2577" i="10"/>
  <c r="B2578" i="10"/>
  <c r="C2578" i="10"/>
  <c r="D2578" i="10"/>
  <c r="E2578" i="10"/>
  <c r="F2578" i="10"/>
  <c r="G2578" i="10"/>
  <c r="H2578" i="10"/>
  <c r="B2579" i="10"/>
  <c r="C2579" i="10"/>
  <c r="D2579" i="10"/>
  <c r="E2579" i="10"/>
  <c r="F2579" i="10"/>
  <c r="G2579" i="10"/>
  <c r="H2579" i="10"/>
  <c r="B2580" i="10"/>
  <c r="C2580" i="10"/>
  <c r="D2580" i="10"/>
  <c r="E2580" i="10"/>
  <c r="F2580" i="10"/>
  <c r="G2580" i="10"/>
  <c r="H2580" i="10"/>
  <c r="B2581" i="10"/>
  <c r="C2581" i="10"/>
  <c r="D2581" i="10"/>
  <c r="E2581" i="10"/>
  <c r="F2581" i="10"/>
  <c r="G2581" i="10"/>
  <c r="H2581" i="10"/>
  <c r="B2582" i="10"/>
  <c r="C2582" i="10"/>
  <c r="D2582" i="10"/>
  <c r="E2582" i="10"/>
  <c r="F2582" i="10"/>
  <c r="G2582" i="10"/>
  <c r="H2582" i="10"/>
  <c r="B2583" i="10"/>
  <c r="C2583" i="10"/>
  <c r="D2583" i="10"/>
  <c r="E2583" i="10"/>
  <c r="F2583" i="10"/>
  <c r="G2583" i="10"/>
  <c r="H2583" i="10"/>
  <c r="B2584" i="10"/>
  <c r="C2584" i="10"/>
  <c r="D2584" i="10"/>
  <c r="E2584" i="10"/>
  <c r="F2584" i="10"/>
  <c r="G2584" i="10"/>
  <c r="H2584" i="10"/>
  <c r="B2585" i="10"/>
  <c r="C2585" i="10"/>
  <c r="D2585" i="10"/>
  <c r="E2585" i="10"/>
  <c r="F2585" i="10"/>
  <c r="G2585" i="10"/>
  <c r="H2585" i="10"/>
  <c r="B2586" i="10"/>
  <c r="C2586" i="10"/>
  <c r="D2586" i="10"/>
  <c r="E2586" i="10"/>
  <c r="F2586" i="10"/>
  <c r="G2586" i="10"/>
  <c r="H2586" i="10"/>
  <c r="B2587" i="10"/>
  <c r="C2587" i="10"/>
  <c r="D2587" i="10"/>
  <c r="E2587" i="10"/>
  <c r="F2587" i="10"/>
  <c r="G2587" i="10"/>
  <c r="H2587" i="10"/>
  <c r="B2588" i="10"/>
  <c r="C2588" i="10"/>
  <c r="D2588" i="10"/>
  <c r="E2588" i="10"/>
  <c r="F2588" i="10"/>
  <c r="G2588" i="10"/>
  <c r="H2588" i="10"/>
  <c r="B2589" i="10"/>
  <c r="C2589" i="10"/>
  <c r="D2589" i="10"/>
  <c r="E2589" i="10"/>
  <c r="F2589" i="10"/>
  <c r="G2589" i="10"/>
  <c r="H2589" i="10"/>
  <c r="B2590" i="10"/>
  <c r="C2590" i="10"/>
  <c r="D2590" i="10"/>
  <c r="E2590" i="10"/>
  <c r="F2590" i="10"/>
  <c r="G2590" i="10"/>
  <c r="H2590" i="10"/>
  <c r="B2591" i="10"/>
  <c r="C2591" i="10"/>
  <c r="D2591" i="10"/>
  <c r="E2591" i="10"/>
  <c r="F2591" i="10"/>
  <c r="G2591" i="10"/>
  <c r="H2591" i="10"/>
  <c r="B2592" i="10"/>
  <c r="C2592" i="10"/>
  <c r="D2592" i="10"/>
  <c r="E2592" i="10"/>
  <c r="F2592" i="10"/>
  <c r="G2592" i="10"/>
  <c r="H2592" i="10"/>
  <c r="B2593" i="10"/>
  <c r="C2593" i="10"/>
  <c r="D2593" i="10"/>
  <c r="E2593" i="10"/>
  <c r="F2593" i="10"/>
  <c r="G2593" i="10"/>
  <c r="H2593" i="10"/>
  <c r="B2594" i="10"/>
  <c r="C2594" i="10"/>
  <c r="D2594" i="10"/>
  <c r="E2594" i="10"/>
  <c r="F2594" i="10"/>
  <c r="G2594" i="10"/>
  <c r="H2594" i="10"/>
  <c r="B2595" i="10"/>
  <c r="C2595" i="10"/>
  <c r="D2595" i="10"/>
  <c r="E2595" i="10"/>
  <c r="F2595" i="10"/>
  <c r="G2595" i="10"/>
  <c r="H2595" i="10"/>
  <c r="B2596" i="10"/>
  <c r="C2596" i="10"/>
  <c r="D2596" i="10"/>
  <c r="E2596" i="10"/>
  <c r="F2596" i="10"/>
  <c r="G2596" i="10"/>
  <c r="H2596" i="10"/>
  <c r="B2597" i="10"/>
  <c r="C2597" i="10"/>
  <c r="D2597" i="10"/>
  <c r="E2597" i="10"/>
  <c r="F2597" i="10"/>
  <c r="G2597" i="10"/>
  <c r="H2597" i="10"/>
  <c r="B2598" i="10"/>
  <c r="C2598" i="10"/>
  <c r="D2598" i="10"/>
  <c r="E2598" i="10"/>
  <c r="F2598" i="10"/>
  <c r="G2598" i="10"/>
  <c r="H2598" i="10"/>
  <c r="B2599" i="10"/>
  <c r="C2599" i="10"/>
  <c r="D2599" i="10"/>
  <c r="E2599" i="10"/>
  <c r="F2599" i="10"/>
  <c r="G2599" i="10"/>
  <c r="H2599" i="10"/>
  <c r="B2600" i="10"/>
  <c r="C2600" i="10"/>
  <c r="D2600" i="10"/>
  <c r="E2600" i="10"/>
  <c r="F2600" i="10"/>
  <c r="G2600" i="10"/>
  <c r="H2600" i="10"/>
  <c r="B2601" i="10"/>
  <c r="C2601" i="10"/>
  <c r="D2601" i="10"/>
  <c r="E2601" i="10"/>
  <c r="F2601" i="10"/>
  <c r="G2601" i="10"/>
  <c r="H2601" i="10"/>
  <c r="B2602" i="10"/>
  <c r="C2602" i="10"/>
  <c r="D2602" i="10"/>
  <c r="E2602" i="10"/>
  <c r="F2602" i="10"/>
  <c r="G2602" i="10"/>
  <c r="H2602" i="10"/>
  <c r="B2603" i="10"/>
  <c r="C2603" i="10"/>
  <c r="D2603" i="10"/>
  <c r="E2603" i="10"/>
  <c r="F2603" i="10"/>
  <c r="G2603" i="10"/>
  <c r="H2603" i="10"/>
  <c r="B2604" i="10"/>
  <c r="C2604" i="10"/>
  <c r="D2604" i="10"/>
  <c r="E2604" i="10"/>
  <c r="F2604" i="10"/>
  <c r="G2604" i="10"/>
  <c r="H2604" i="10"/>
  <c r="B2605" i="10"/>
  <c r="C2605" i="10"/>
  <c r="D2605" i="10"/>
  <c r="E2605" i="10"/>
  <c r="F2605" i="10"/>
  <c r="G2605" i="10"/>
  <c r="H2605" i="10"/>
  <c r="B2606" i="10"/>
  <c r="C2606" i="10"/>
  <c r="D2606" i="10"/>
  <c r="E2606" i="10"/>
  <c r="F2606" i="10"/>
  <c r="G2606" i="10"/>
  <c r="H2606" i="10"/>
  <c r="B2607" i="10"/>
  <c r="C2607" i="10"/>
  <c r="D2607" i="10"/>
  <c r="E2607" i="10"/>
  <c r="F2607" i="10"/>
  <c r="G2607" i="10"/>
  <c r="H2607" i="10"/>
  <c r="B2608" i="10"/>
  <c r="C2608" i="10"/>
  <c r="D2608" i="10"/>
  <c r="E2608" i="10"/>
  <c r="F2608" i="10"/>
  <c r="G2608" i="10"/>
  <c r="H2608" i="10"/>
  <c r="B2609" i="10"/>
  <c r="C2609" i="10"/>
  <c r="D2609" i="10"/>
  <c r="E2609" i="10"/>
  <c r="F2609" i="10"/>
  <c r="G2609" i="10"/>
  <c r="H2609" i="10"/>
  <c r="B2610" i="10"/>
  <c r="C2610" i="10"/>
  <c r="D2610" i="10"/>
  <c r="E2610" i="10"/>
  <c r="F2610" i="10"/>
  <c r="G2610" i="10"/>
  <c r="H2610" i="10"/>
  <c r="B2611" i="10"/>
  <c r="C2611" i="10"/>
  <c r="D2611" i="10"/>
  <c r="E2611" i="10"/>
  <c r="F2611" i="10"/>
  <c r="G2611" i="10"/>
  <c r="H2611" i="10"/>
  <c r="B2612" i="10"/>
  <c r="C2612" i="10"/>
  <c r="D2612" i="10"/>
  <c r="E2612" i="10"/>
  <c r="F2612" i="10"/>
  <c r="G2612" i="10"/>
  <c r="H2612" i="10"/>
  <c r="B2613" i="10"/>
  <c r="C2613" i="10"/>
  <c r="D2613" i="10"/>
  <c r="E2613" i="10"/>
  <c r="F2613" i="10"/>
  <c r="G2613" i="10"/>
  <c r="H2613" i="10"/>
  <c r="B2614" i="10"/>
  <c r="C2614" i="10"/>
  <c r="D2614" i="10"/>
  <c r="E2614" i="10"/>
  <c r="F2614" i="10"/>
  <c r="G2614" i="10"/>
  <c r="H2614" i="10"/>
  <c r="B2615" i="10"/>
  <c r="C2615" i="10"/>
  <c r="D2615" i="10"/>
  <c r="E2615" i="10"/>
  <c r="F2615" i="10"/>
  <c r="G2615" i="10"/>
  <c r="H2615" i="10"/>
  <c r="B2616" i="10"/>
  <c r="C2616" i="10"/>
  <c r="D2616" i="10"/>
  <c r="E2616" i="10"/>
  <c r="F2616" i="10"/>
  <c r="G2616" i="10"/>
  <c r="H2616" i="10"/>
  <c r="B2617" i="10"/>
  <c r="C2617" i="10"/>
  <c r="D2617" i="10"/>
  <c r="E2617" i="10"/>
  <c r="F2617" i="10"/>
  <c r="G2617" i="10"/>
  <c r="H2617" i="10"/>
  <c r="B2618" i="10"/>
  <c r="C2618" i="10"/>
  <c r="D2618" i="10"/>
  <c r="E2618" i="10"/>
  <c r="F2618" i="10"/>
  <c r="G2618" i="10"/>
  <c r="H2618" i="10"/>
  <c r="B2619" i="10"/>
  <c r="C2619" i="10"/>
  <c r="D2619" i="10"/>
  <c r="E2619" i="10"/>
  <c r="F2619" i="10"/>
  <c r="G2619" i="10"/>
  <c r="H2619" i="10"/>
  <c r="B2620" i="10"/>
  <c r="C2620" i="10"/>
  <c r="D2620" i="10"/>
  <c r="E2620" i="10"/>
  <c r="F2620" i="10"/>
  <c r="G2620" i="10"/>
  <c r="H2620" i="10"/>
  <c r="B2621" i="10"/>
  <c r="C2621" i="10"/>
  <c r="D2621" i="10"/>
  <c r="E2621" i="10"/>
  <c r="F2621" i="10"/>
  <c r="G2621" i="10"/>
  <c r="H2621" i="10"/>
  <c r="B2622" i="10"/>
  <c r="C2622" i="10"/>
  <c r="D2622" i="10"/>
  <c r="E2622" i="10"/>
  <c r="F2622" i="10"/>
  <c r="G2622" i="10"/>
  <c r="H2622" i="10"/>
  <c r="B2623" i="10"/>
  <c r="C2623" i="10"/>
  <c r="D2623" i="10"/>
  <c r="E2623" i="10"/>
  <c r="F2623" i="10"/>
  <c r="G2623" i="10"/>
  <c r="H2623" i="10"/>
  <c r="B2624" i="10"/>
  <c r="C2624" i="10"/>
  <c r="D2624" i="10"/>
  <c r="E2624" i="10"/>
  <c r="F2624" i="10"/>
  <c r="G2624" i="10"/>
  <c r="H2624" i="10"/>
  <c r="B2625" i="10"/>
  <c r="C2625" i="10"/>
  <c r="D2625" i="10"/>
  <c r="E2625" i="10"/>
  <c r="F2625" i="10"/>
  <c r="G2625" i="10"/>
  <c r="H2625" i="10"/>
  <c r="B2626" i="10"/>
  <c r="C2626" i="10"/>
  <c r="D2626" i="10"/>
  <c r="E2626" i="10"/>
  <c r="F2626" i="10"/>
  <c r="G2626" i="10"/>
  <c r="H2626" i="10"/>
  <c r="B2627" i="10"/>
  <c r="C2627" i="10"/>
  <c r="D2627" i="10"/>
  <c r="E2627" i="10"/>
  <c r="F2627" i="10"/>
  <c r="G2627" i="10"/>
  <c r="H2627" i="10"/>
  <c r="B2628" i="10"/>
  <c r="C2628" i="10"/>
  <c r="D2628" i="10"/>
  <c r="E2628" i="10"/>
  <c r="F2628" i="10"/>
  <c r="G2628" i="10"/>
  <c r="H2628" i="10"/>
  <c r="B2629" i="10"/>
  <c r="C2629" i="10"/>
  <c r="D2629" i="10"/>
  <c r="E2629" i="10"/>
  <c r="F2629" i="10"/>
  <c r="G2629" i="10"/>
  <c r="H2629" i="10"/>
  <c r="B2630" i="10"/>
  <c r="C2630" i="10"/>
  <c r="D2630" i="10"/>
  <c r="E2630" i="10"/>
  <c r="F2630" i="10"/>
  <c r="G2630" i="10"/>
  <c r="H2630" i="10"/>
  <c r="B2631" i="10"/>
  <c r="C2631" i="10"/>
  <c r="D2631" i="10"/>
  <c r="E2631" i="10"/>
  <c r="F2631" i="10"/>
  <c r="G2631" i="10"/>
  <c r="H2631" i="10"/>
  <c r="B2632" i="10"/>
  <c r="C2632" i="10"/>
  <c r="D2632" i="10"/>
  <c r="E2632" i="10"/>
  <c r="F2632" i="10"/>
  <c r="G2632" i="10"/>
  <c r="H2632" i="10"/>
  <c r="B2633" i="10"/>
  <c r="C2633" i="10"/>
  <c r="D2633" i="10"/>
  <c r="E2633" i="10"/>
  <c r="F2633" i="10"/>
  <c r="G2633" i="10"/>
  <c r="H2633" i="10"/>
  <c r="B2634" i="10"/>
  <c r="C2634" i="10"/>
  <c r="D2634" i="10"/>
  <c r="E2634" i="10"/>
  <c r="F2634" i="10"/>
  <c r="G2634" i="10"/>
  <c r="H2634" i="10"/>
  <c r="B2635" i="10"/>
  <c r="C2635" i="10"/>
  <c r="D2635" i="10"/>
  <c r="E2635" i="10"/>
  <c r="F2635" i="10"/>
  <c r="G2635" i="10"/>
  <c r="H2635" i="10"/>
  <c r="B2636" i="10"/>
  <c r="C2636" i="10"/>
  <c r="D2636" i="10"/>
  <c r="E2636" i="10"/>
  <c r="F2636" i="10"/>
  <c r="G2636" i="10"/>
  <c r="H2636" i="10"/>
  <c r="B2637" i="10"/>
  <c r="C2637" i="10"/>
  <c r="D2637" i="10"/>
  <c r="E2637" i="10"/>
  <c r="F2637" i="10"/>
  <c r="G2637" i="10"/>
  <c r="H2637" i="10"/>
  <c r="B2638" i="10"/>
  <c r="C2638" i="10"/>
  <c r="D2638" i="10"/>
  <c r="E2638" i="10"/>
  <c r="F2638" i="10"/>
  <c r="G2638" i="10"/>
  <c r="H2638" i="10"/>
  <c r="B2639" i="10"/>
  <c r="C2639" i="10"/>
  <c r="D2639" i="10"/>
  <c r="E2639" i="10"/>
  <c r="F2639" i="10"/>
  <c r="G2639" i="10"/>
  <c r="H2639" i="10"/>
  <c r="B2640" i="10"/>
  <c r="C2640" i="10"/>
  <c r="D2640" i="10"/>
  <c r="E2640" i="10"/>
  <c r="F2640" i="10"/>
  <c r="G2640" i="10"/>
  <c r="H2640" i="10"/>
  <c r="B2641" i="10"/>
  <c r="C2641" i="10"/>
  <c r="D2641" i="10"/>
  <c r="E2641" i="10"/>
  <c r="F2641" i="10"/>
  <c r="G2641" i="10"/>
  <c r="H2641" i="10"/>
  <c r="B2642" i="10"/>
  <c r="C2642" i="10"/>
  <c r="D2642" i="10"/>
  <c r="E2642" i="10"/>
  <c r="F2642" i="10"/>
  <c r="G2642" i="10"/>
  <c r="H2642" i="10"/>
  <c r="B2643" i="10"/>
  <c r="C2643" i="10"/>
  <c r="D2643" i="10"/>
  <c r="E2643" i="10"/>
  <c r="F2643" i="10"/>
  <c r="G2643" i="10"/>
  <c r="H2643" i="10"/>
  <c r="B2644" i="10"/>
  <c r="C2644" i="10"/>
  <c r="D2644" i="10"/>
  <c r="E2644" i="10"/>
  <c r="F2644" i="10"/>
  <c r="G2644" i="10"/>
  <c r="H2644" i="10"/>
  <c r="B2645" i="10"/>
  <c r="C2645" i="10"/>
  <c r="D2645" i="10"/>
  <c r="E2645" i="10"/>
  <c r="F2645" i="10"/>
  <c r="G2645" i="10"/>
  <c r="H2645" i="10"/>
  <c r="B2646" i="10"/>
  <c r="C2646" i="10"/>
  <c r="D2646" i="10"/>
  <c r="E2646" i="10"/>
  <c r="F2646" i="10"/>
  <c r="G2646" i="10"/>
  <c r="H2646" i="10"/>
  <c r="B2647" i="10"/>
  <c r="C2647" i="10"/>
  <c r="D2647" i="10"/>
  <c r="E2647" i="10"/>
  <c r="F2647" i="10"/>
  <c r="G2647" i="10"/>
  <c r="H2647" i="10"/>
  <c r="B2648" i="10"/>
  <c r="C2648" i="10"/>
  <c r="D2648" i="10"/>
  <c r="E2648" i="10"/>
  <c r="F2648" i="10"/>
  <c r="G2648" i="10"/>
  <c r="H2648" i="10"/>
  <c r="B2649" i="10"/>
  <c r="C2649" i="10"/>
  <c r="D2649" i="10"/>
  <c r="E2649" i="10"/>
  <c r="F2649" i="10"/>
  <c r="G2649" i="10"/>
  <c r="H2649" i="10"/>
  <c r="B2650" i="10"/>
  <c r="C2650" i="10"/>
  <c r="D2650" i="10"/>
  <c r="E2650" i="10"/>
  <c r="F2650" i="10"/>
  <c r="G2650" i="10"/>
  <c r="H2650" i="10"/>
  <c r="B2651" i="10"/>
  <c r="C2651" i="10"/>
  <c r="D2651" i="10"/>
  <c r="E2651" i="10"/>
  <c r="F2651" i="10"/>
  <c r="G2651" i="10"/>
  <c r="H2651" i="10"/>
  <c r="B2652" i="10"/>
  <c r="C2652" i="10"/>
  <c r="D2652" i="10"/>
  <c r="E2652" i="10"/>
  <c r="F2652" i="10"/>
  <c r="G2652" i="10"/>
  <c r="H2652" i="10"/>
  <c r="B2653" i="10"/>
  <c r="C2653" i="10"/>
  <c r="D2653" i="10"/>
  <c r="E2653" i="10"/>
  <c r="F2653" i="10"/>
  <c r="G2653" i="10"/>
  <c r="H2653" i="10"/>
  <c r="B2654" i="10"/>
  <c r="C2654" i="10"/>
  <c r="D2654" i="10"/>
  <c r="E2654" i="10"/>
  <c r="F2654" i="10"/>
  <c r="G2654" i="10"/>
  <c r="H2654" i="10"/>
  <c r="B2655" i="10"/>
  <c r="C2655" i="10"/>
  <c r="D2655" i="10"/>
  <c r="E2655" i="10"/>
  <c r="F2655" i="10"/>
  <c r="G2655" i="10"/>
  <c r="H2655" i="10"/>
  <c r="B2656" i="10"/>
  <c r="C2656" i="10"/>
  <c r="D2656" i="10"/>
  <c r="E2656" i="10"/>
  <c r="F2656" i="10"/>
  <c r="G2656" i="10"/>
  <c r="H2656" i="10"/>
  <c r="B2657" i="10"/>
  <c r="C2657" i="10"/>
  <c r="D2657" i="10"/>
  <c r="E2657" i="10"/>
  <c r="F2657" i="10"/>
  <c r="G2657" i="10"/>
  <c r="H2657" i="10"/>
  <c r="B2658" i="10"/>
  <c r="C2658" i="10"/>
  <c r="D2658" i="10"/>
  <c r="E2658" i="10"/>
  <c r="F2658" i="10"/>
  <c r="G2658" i="10"/>
  <c r="H2658" i="10"/>
  <c r="B2659" i="10"/>
  <c r="C2659" i="10"/>
  <c r="D2659" i="10"/>
  <c r="E2659" i="10"/>
  <c r="F2659" i="10"/>
  <c r="G2659" i="10"/>
  <c r="H2659" i="10"/>
  <c r="B2660" i="10"/>
  <c r="C2660" i="10"/>
  <c r="D2660" i="10"/>
  <c r="E2660" i="10"/>
  <c r="F2660" i="10"/>
  <c r="G2660" i="10"/>
  <c r="H2660" i="10"/>
  <c r="B2661" i="10"/>
  <c r="C2661" i="10"/>
  <c r="D2661" i="10"/>
  <c r="E2661" i="10"/>
  <c r="F2661" i="10"/>
  <c r="G2661" i="10"/>
  <c r="H2661" i="10"/>
  <c r="B2662" i="10"/>
  <c r="C2662" i="10"/>
  <c r="D2662" i="10"/>
  <c r="E2662" i="10"/>
  <c r="F2662" i="10"/>
  <c r="G2662" i="10"/>
  <c r="H2662" i="10"/>
  <c r="B2663" i="10"/>
  <c r="C2663" i="10"/>
  <c r="D2663" i="10"/>
  <c r="E2663" i="10"/>
  <c r="F2663" i="10"/>
  <c r="G2663" i="10"/>
  <c r="H2663" i="10"/>
  <c r="B2664" i="10"/>
  <c r="C2664" i="10"/>
  <c r="D2664" i="10"/>
  <c r="E2664" i="10"/>
  <c r="F2664" i="10"/>
  <c r="G2664" i="10"/>
  <c r="H2664" i="10"/>
  <c r="B2665" i="10"/>
  <c r="C2665" i="10"/>
  <c r="D2665" i="10"/>
  <c r="E2665" i="10"/>
  <c r="F2665" i="10"/>
  <c r="G2665" i="10"/>
  <c r="H2665" i="10"/>
  <c r="B2666" i="10"/>
  <c r="C2666" i="10"/>
  <c r="D2666" i="10"/>
  <c r="E2666" i="10"/>
  <c r="F2666" i="10"/>
  <c r="G2666" i="10"/>
  <c r="H2666" i="10"/>
  <c r="B2667" i="10"/>
  <c r="C2667" i="10"/>
  <c r="D2667" i="10"/>
  <c r="E2667" i="10"/>
  <c r="F2667" i="10"/>
  <c r="G2667" i="10"/>
  <c r="H2667" i="10"/>
  <c r="B2668" i="10"/>
  <c r="C2668" i="10"/>
  <c r="D2668" i="10"/>
  <c r="E2668" i="10"/>
  <c r="F2668" i="10"/>
  <c r="G2668" i="10"/>
  <c r="H2668" i="10"/>
  <c r="B2669" i="10"/>
  <c r="C2669" i="10"/>
  <c r="D2669" i="10"/>
  <c r="E2669" i="10"/>
  <c r="F2669" i="10"/>
  <c r="G2669" i="10"/>
  <c r="H2669" i="10"/>
  <c r="B2670" i="10"/>
  <c r="C2670" i="10"/>
  <c r="D2670" i="10"/>
  <c r="E2670" i="10"/>
  <c r="F2670" i="10"/>
  <c r="G2670" i="10"/>
  <c r="H2670" i="10"/>
  <c r="B2671" i="10"/>
  <c r="C2671" i="10"/>
  <c r="D2671" i="10"/>
  <c r="E2671" i="10"/>
  <c r="F2671" i="10"/>
  <c r="G2671" i="10"/>
  <c r="H2671" i="10"/>
  <c r="B2672" i="10"/>
  <c r="C2672" i="10"/>
  <c r="D2672" i="10"/>
  <c r="E2672" i="10"/>
  <c r="F2672" i="10"/>
  <c r="G2672" i="10"/>
  <c r="H2672" i="10"/>
  <c r="B2673" i="10"/>
  <c r="C2673" i="10"/>
  <c r="D2673" i="10"/>
  <c r="E2673" i="10"/>
  <c r="F2673" i="10"/>
  <c r="G2673" i="10"/>
  <c r="H2673" i="10"/>
  <c r="B2674" i="10"/>
  <c r="C2674" i="10"/>
  <c r="D2674" i="10"/>
  <c r="E2674" i="10"/>
  <c r="F2674" i="10"/>
  <c r="G2674" i="10"/>
  <c r="H2674" i="10"/>
  <c r="B2675" i="10"/>
  <c r="C2675" i="10"/>
  <c r="D2675" i="10"/>
  <c r="E2675" i="10"/>
  <c r="F2675" i="10"/>
  <c r="G2675" i="10"/>
  <c r="H2675" i="10"/>
  <c r="B2676" i="10"/>
  <c r="C2676" i="10"/>
  <c r="D2676" i="10"/>
  <c r="E2676" i="10"/>
  <c r="F2676" i="10"/>
  <c r="G2676" i="10"/>
  <c r="H2676" i="10"/>
  <c r="B2677" i="10"/>
  <c r="C2677" i="10"/>
  <c r="D2677" i="10"/>
  <c r="E2677" i="10"/>
  <c r="F2677" i="10"/>
  <c r="G2677" i="10"/>
  <c r="H2677" i="10"/>
  <c r="B2678" i="10"/>
  <c r="C2678" i="10"/>
  <c r="D2678" i="10"/>
  <c r="E2678" i="10"/>
  <c r="F2678" i="10"/>
  <c r="G2678" i="10"/>
  <c r="H2678" i="10"/>
  <c r="B2679" i="10"/>
  <c r="C2679" i="10"/>
  <c r="D2679" i="10"/>
  <c r="E2679" i="10"/>
  <c r="F2679" i="10"/>
  <c r="G2679" i="10"/>
  <c r="H2679" i="10"/>
  <c r="B2680" i="10"/>
  <c r="C2680" i="10"/>
  <c r="D2680" i="10"/>
  <c r="E2680" i="10"/>
  <c r="F2680" i="10"/>
  <c r="G2680" i="10"/>
  <c r="H2680" i="10"/>
  <c r="B2681" i="10"/>
  <c r="C2681" i="10"/>
  <c r="D2681" i="10"/>
  <c r="E2681" i="10"/>
  <c r="F2681" i="10"/>
  <c r="G2681" i="10"/>
  <c r="H2681" i="10"/>
  <c r="B2682" i="10"/>
  <c r="C2682" i="10"/>
  <c r="D2682" i="10"/>
  <c r="E2682" i="10"/>
  <c r="F2682" i="10"/>
  <c r="G2682" i="10"/>
  <c r="H2682" i="10"/>
  <c r="B2683" i="10"/>
  <c r="C2683" i="10"/>
  <c r="D2683" i="10"/>
  <c r="E2683" i="10"/>
  <c r="F2683" i="10"/>
  <c r="G2683" i="10"/>
  <c r="H2683" i="10"/>
  <c r="B2684" i="10"/>
  <c r="C2684" i="10"/>
  <c r="D2684" i="10"/>
  <c r="E2684" i="10"/>
  <c r="F2684" i="10"/>
  <c r="G2684" i="10"/>
  <c r="H2684" i="10"/>
  <c r="B2685" i="10"/>
  <c r="C2685" i="10"/>
  <c r="D2685" i="10"/>
  <c r="E2685" i="10"/>
  <c r="F2685" i="10"/>
  <c r="G2685" i="10"/>
  <c r="H2685" i="10"/>
  <c r="B2686" i="10"/>
  <c r="C2686" i="10"/>
  <c r="D2686" i="10"/>
  <c r="E2686" i="10"/>
  <c r="F2686" i="10"/>
  <c r="G2686" i="10"/>
  <c r="H2686" i="10"/>
  <c r="B2687" i="10"/>
  <c r="C2687" i="10"/>
  <c r="D2687" i="10"/>
  <c r="E2687" i="10"/>
  <c r="F2687" i="10"/>
  <c r="G2687" i="10"/>
  <c r="H2687" i="10"/>
  <c r="B2688" i="10"/>
  <c r="C2688" i="10"/>
  <c r="D2688" i="10"/>
  <c r="E2688" i="10"/>
  <c r="F2688" i="10"/>
  <c r="G2688" i="10"/>
  <c r="H2688" i="10"/>
  <c r="B2689" i="10"/>
  <c r="C2689" i="10"/>
  <c r="D2689" i="10"/>
  <c r="E2689" i="10"/>
  <c r="F2689" i="10"/>
  <c r="G2689" i="10"/>
  <c r="H2689" i="10"/>
  <c r="B2690" i="10"/>
  <c r="C2690" i="10"/>
  <c r="D2690" i="10"/>
  <c r="E2690" i="10"/>
  <c r="F2690" i="10"/>
  <c r="G2690" i="10"/>
  <c r="H2690" i="10"/>
  <c r="B2691" i="10"/>
  <c r="C2691" i="10"/>
  <c r="D2691" i="10"/>
  <c r="E2691" i="10"/>
  <c r="F2691" i="10"/>
  <c r="G2691" i="10"/>
  <c r="H2691" i="10"/>
  <c r="B2692" i="10"/>
  <c r="C2692" i="10"/>
  <c r="D2692" i="10"/>
  <c r="E2692" i="10"/>
  <c r="F2692" i="10"/>
  <c r="G2692" i="10"/>
  <c r="H2692" i="10"/>
  <c r="B2693" i="10"/>
  <c r="C2693" i="10"/>
  <c r="D2693" i="10"/>
  <c r="E2693" i="10"/>
  <c r="F2693" i="10"/>
  <c r="G2693" i="10"/>
  <c r="H2693" i="10"/>
  <c r="B2694" i="10"/>
  <c r="C2694" i="10"/>
  <c r="D2694" i="10"/>
  <c r="E2694" i="10"/>
  <c r="F2694" i="10"/>
  <c r="G2694" i="10"/>
  <c r="H2694" i="10"/>
  <c r="B2695" i="10"/>
  <c r="C2695" i="10"/>
  <c r="D2695" i="10"/>
  <c r="E2695" i="10"/>
  <c r="F2695" i="10"/>
  <c r="G2695" i="10"/>
  <c r="H2695" i="10"/>
  <c r="B2696" i="10"/>
  <c r="C2696" i="10"/>
  <c r="D2696" i="10"/>
  <c r="E2696" i="10"/>
  <c r="F2696" i="10"/>
  <c r="G2696" i="10"/>
  <c r="H2696" i="10"/>
  <c r="B2697" i="10"/>
  <c r="C2697" i="10"/>
  <c r="D2697" i="10"/>
  <c r="E2697" i="10"/>
  <c r="F2697" i="10"/>
  <c r="G2697" i="10"/>
  <c r="H2697" i="10"/>
  <c r="B2698" i="10"/>
  <c r="C2698" i="10"/>
  <c r="D2698" i="10"/>
  <c r="E2698" i="10"/>
  <c r="F2698" i="10"/>
  <c r="G2698" i="10"/>
  <c r="H2698" i="10"/>
  <c r="B2699" i="10"/>
  <c r="C2699" i="10"/>
  <c r="D2699" i="10"/>
  <c r="E2699" i="10"/>
  <c r="F2699" i="10"/>
  <c r="G2699" i="10"/>
  <c r="H2699" i="10"/>
  <c r="B2700" i="10"/>
  <c r="C2700" i="10"/>
  <c r="D2700" i="10"/>
  <c r="E2700" i="10"/>
  <c r="F2700" i="10"/>
  <c r="G2700" i="10"/>
  <c r="H2700" i="10"/>
  <c r="B2701" i="10"/>
  <c r="C2701" i="10"/>
  <c r="D2701" i="10"/>
  <c r="E2701" i="10"/>
  <c r="F2701" i="10"/>
  <c r="G2701" i="10"/>
  <c r="H2701" i="10"/>
  <c r="B2702" i="10"/>
  <c r="C2702" i="10"/>
  <c r="D2702" i="10"/>
  <c r="E2702" i="10"/>
  <c r="F2702" i="10"/>
  <c r="G2702" i="10"/>
  <c r="H2702" i="10"/>
  <c r="B2703" i="10"/>
  <c r="C2703" i="10"/>
  <c r="D2703" i="10"/>
  <c r="E2703" i="10"/>
  <c r="F2703" i="10"/>
  <c r="G2703" i="10"/>
  <c r="H2703" i="10"/>
  <c r="B2704" i="10"/>
  <c r="C2704" i="10"/>
  <c r="D2704" i="10"/>
  <c r="E2704" i="10"/>
  <c r="F2704" i="10"/>
  <c r="G2704" i="10"/>
  <c r="H2704" i="10"/>
  <c r="B2705" i="10"/>
  <c r="C2705" i="10"/>
  <c r="D2705" i="10"/>
  <c r="E2705" i="10"/>
  <c r="F2705" i="10"/>
  <c r="G2705" i="10"/>
  <c r="H2705" i="10"/>
  <c r="B2706" i="10"/>
  <c r="C2706" i="10"/>
  <c r="D2706" i="10"/>
  <c r="E2706" i="10"/>
  <c r="F2706" i="10"/>
  <c r="G2706" i="10"/>
  <c r="H2706" i="10"/>
  <c r="B2707" i="10"/>
  <c r="C2707" i="10"/>
  <c r="D2707" i="10"/>
  <c r="E2707" i="10"/>
  <c r="F2707" i="10"/>
  <c r="G2707" i="10"/>
  <c r="H2707" i="10"/>
  <c r="B2708" i="10"/>
  <c r="C2708" i="10"/>
  <c r="D2708" i="10"/>
  <c r="E2708" i="10"/>
  <c r="F2708" i="10"/>
  <c r="G2708" i="10"/>
  <c r="H2708" i="10"/>
  <c r="B2709" i="10"/>
  <c r="C2709" i="10"/>
  <c r="D2709" i="10"/>
  <c r="E2709" i="10"/>
  <c r="F2709" i="10"/>
  <c r="G2709" i="10"/>
  <c r="H2709" i="10"/>
  <c r="B2710" i="10"/>
  <c r="C2710" i="10"/>
  <c r="D2710" i="10"/>
  <c r="E2710" i="10"/>
  <c r="F2710" i="10"/>
  <c r="G2710" i="10"/>
  <c r="H2710" i="10"/>
  <c r="B2711" i="10"/>
  <c r="C2711" i="10"/>
  <c r="D2711" i="10"/>
  <c r="E2711" i="10"/>
  <c r="F2711" i="10"/>
  <c r="G2711" i="10"/>
  <c r="H2711" i="10"/>
  <c r="B2712" i="10"/>
  <c r="C2712" i="10"/>
  <c r="D2712" i="10"/>
  <c r="E2712" i="10"/>
  <c r="F2712" i="10"/>
  <c r="G2712" i="10"/>
  <c r="H2712" i="10"/>
  <c r="B2713" i="10"/>
  <c r="C2713" i="10"/>
  <c r="D2713" i="10"/>
  <c r="E2713" i="10"/>
  <c r="F2713" i="10"/>
  <c r="G2713" i="10"/>
  <c r="H2713" i="10"/>
  <c r="B2714" i="10"/>
  <c r="C2714" i="10"/>
  <c r="D2714" i="10"/>
  <c r="E2714" i="10"/>
  <c r="F2714" i="10"/>
  <c r="G2714" i="10"/>
  <c r="H2714" i="10"/>
  <c r="B2715" i="10"/>
  <c r="C2715" i="10"/>
  <c r="D2715" i="10"/>
  <c r="E2715" i="10"/>
  <c r="F2715" i="10"/>
  <c r="G2715" i="10"/>
  <c r="H2715" i="10"/>
  <c r="B2716" i="10"/>
  <c r="C2716" i="10"/>
  <c r="D2716" i="10"/>
  <c r="E2716" i="10"/>
  <c r="F2716" i="10"/>
  <c r="G2716" i="10"/>
  <c r="H2716" i="10"/>
  <c r="B2717" i="10"/>
  <c r="C2717" i="10"/>
  <c r="D2717" i="10"/>
  <c r="E2717" i="10"/>
  <c r="F2717" i="10"/>
  <c r="G2717" i="10"/>
  <c r="H2717" i="10"/>
  <c r="B2718" i="10"/>
  <c r="C2718" i="10"/>
  <c r="D2718" i="10"/>
  <c r="E2718" i="10"/>
  <c r="F2718" i="10"/>
  <c r="G2718" i="10"/>
  <c r="H2718" i="10"/>
  <c r="B2719" i="10"/>
  <c r="C2719" i="10"/>
  <c r="D2719" i="10"/>
  <c r="E2719" i="10"/>
  <c r="F2719" i="10"/>
  <c r="G2719" i="10"/>
  <c r="H2719" i="10"/>
  <c r="B2720" i="10"/>
  <c r="C2720" i="10"/>
  <c r="D2720" i="10"/>
  <c r="E2720" i="10"/>
  <c r="F2720" i="10"/>
  <c r="G2720" i="10"/>
  <c r="H2720" i="10"/>
  <c r="B2721" i="10"/>
  <c r="C2721" i="10"/>
  <c r="D2721" i="10"/>
  <c r="E2721" i="10"/>
  <c r="F2721" i="10"/>
  <c r="G2721" i="10"/>
  <c r="H2721" i="10"/>
  <c r="B2722" i="10"/>
  <c r="C2722" i="10"/>
  <c r="D2722" i="10"/>
  <c r="E2722" i="10"/>
  <c r="F2722" i="10"/>
  <c r="G2722" i="10"/>
  <c r="H2722" i="10"/>
  <c r="B2723" i="10"/>
  <c r="C2723" i="10"/>
  <c r="D2723" i="10"/>
  <c r="E2723" i="10"/>
  <c r="F2723" i="10"/>
  <c r="G2723" i="10"/>
  <c r="H2723" i="10"/>
  <c r="B2724" i="10"/>
  <c r="C2724" i="10"/>
  <c r="D2724" i="10"/>
  <c r="E2724" i="10"/>
  <c r="F2724" i="10"/>
  <c r="G2724" i="10"/>
  <c r="H2724" i="10"/>
  <c r="B2725" i="10"/>
  <c r="C2725" i="10"/>
  <c r="D2725" i="10"/>
  <c r="E2725" i="10"/>
  <c r="F2725" i="10"/>
  <c r="G2725" i="10"/>
  <c r="H2725" i="10"/>
  <c r="B2726" i="10"/>
  <c r="C2726" i="10"/>
  <c r="D2726" i="10"/>
  <c r="E2726" i="10"/>
  <c r="F2726" i="10"/>
  <c r="G2726" i="10"/>
  <c r="H2726" i="10"/>
  <c r="B2727" i="10"/>
  <c r="C2727" i="10"/>
  <c r="D2727" i="10"/>
  <c r="E2727" i="10"/>
  <c r="F2727" i="10"/>
  <c r="G2727" i="10"/>
  <c r="H2727" i="10"/>
  <c r="B2728" i="10"/>
  <c r="C2728" i="10"/>
  <c r="D2728" i="10"/>
  <c r="E2728" i="10"/>
  <c r="F2728" i="10"/>
  <c r="G2728" i="10"/>
  <c r="H2728" i="10"/>
  <c r="B2729" i="10"/>
  <c r="C2729" i="10"/>
  <c r="D2729" i="10"/>
  <c r="E2729" i="10"/>
  <c r="F2729" i="10"/>
  <c r="G2729" i="10"/>
  <c r="H2729" i="10"/>
  <c r="B2730" i="10"/>
  <c r="C2730" i="10"/>
  <c r="D2730" i="10"/>
  <c r="E2730" i="10"/>
  <c r="F2730" i="10"/>
  <c r="G2730" i="10"/>
  <c r="H2730" i="10"/>
  <c r="B2731" i="10"/>
  <c r="C2731" i="10"/>
  <c r="D2731" i="10"/>
  <c r="E2731" i="10"/>
  <c r="F2731" i="10"/>
  <c r="G2731" i="10"/>
  <c r="H2731" i="10"/>
  <c r="B2732" i="10"/>
  <c r="C2732" i="10"/>
  <c r="D2732" i="10"/>
  <c r="E2732" i="10"/>
  <c r="F2732" i="10"/>
  <c r="G2732" i="10"/>
  <c r="H2732" i="10"/>
  <c r="B2733" i="10"/>
  <c r="C2733" i="10"/>
  <c r="D2733" i="10"/>
  <c r="E2733" i="10"/>
  <c r="F2733" i="10"/>
  <c r="G2733" i="10"/>
  <c r="H2733" i="10"/>
  <c r="B2734" i="10"/>
  <c r="C2734" i="10"/>
  <c r="D2734" i="10"/>
  <c r="E2734" i="10"/>
  <c r="F2734" i="10"/>
  <c r="G2734" i="10"/>
  <c r="H2734" i="10"/>
  <c r="B2735" i="10"/>
  <c r="C2735" i="10"/>
  <c r="D2735" i="10"/>
  <c r="E2735" i="10"/>
  <c r="F2735" i="10"/>
  <c r="G2735" i="10"/>
  <c r="H2735" i="10"/>
  <c r="B2736" i="10"/>
  <c r="C2736" i="10"/>
  <c r="D2736" i="10"/>
  <c r="E2736" i="10"/>
  <c r="F2736" i="10"/>
  <c r="G2736" i="10"/>
  <c r="H2736" i="10"/>
  <c r="B2737" i="10"/>
  <c r="C2737" i="10"/>
  <c r="D2737" i="10"/>
  <c r="E2737" i="10"/>
  <c r="F2737" i="10"/>
  <c r="G2737" i="10"/>
  <c r="H2737" i="10"/>
  <c r="B2738" i="10"/>
  <c r="C2738" i="10"/>
  <c r="D2738" i="10"/>
  <c r="E2738" i="10"/>
  <c r="F2738" i="10"/>
  <c r="G2738" i="10"/>
  <c r="H2738" i="10"/>
  <c r="B2739" i="10"/>
  <c r="C2739" i="10"/>
  <c r="D2739" i="10"/>
  <c r="E2739" i="10"/>
  <c r="F2739" i="10"/>
  <c r="G2739" i="10"/>
  <c r="H2739" i="10"/>
  <c r="B2740" i="10"/>
  <c r="C2740" i="10"/>
  <c r="D2740" i="10"/>
  <c r="E2740" i="10"/>
  <c r="F2740" i="10"/>
  <c r="G2740" i="10"/>
  <c r="H2740" i="10"/>
  <c r="B2741" i="10"/>
  <c r="C2741" i="10"/>
  <c r="D2741" i="10"/>
  <c r="E2741" i="10"/>
  <c r="F2741" i="10"/>
  <c r="G2741" i="10"/>
  <c r="H2741" i="10"/>
  <c r="B2742" i="10"/>
  <c r="C2742" i="10"/>
  <c r="D2742" i="10"/>
  <c r="E2742" i="10"/>
  <c r="F2742" i="10"/>
  <c r="G2742" i="10"/>
  <c r="H2742" i="10"/>
  <c r="B2743" i="10"/>
  <c r="C2743" i="10"/>
  <c r="D2743" i="10"/>
  <c r="E2743" i="10"/>
  <c r="F2743" i="10"/>
  <c r="G2743" i="10"/>
  <c r="H2743" i="10"/>
  <c r="B2744" i="10"/>
  <c r="C2744" i="10"/>
  <c r="D2744" i="10"/>
  <c r="E2744" i="10"/>
  <c r="F2744" i="10"/>
  <c r="G2744" i="10"/>
  <c r="H2744" i="10"/>
  <c r="B2745" i="10"/>
  <c r="C2745" i="10"/>
  <c r="D2745" i="10"/>
  <c r="E2745" i="10"/>
  <c r="F2745" i="10"/>
  <c r="G2745" i="10"/>
  <c r="H2745" i="10"/>
  <c r="B2746" i="10"/>
  <c r="C2746" i="10"/>
  <c r="D2746" i="10"/>
  <c r="E2746" i="10"/>
  <c r="F2746" i="10"/>
  <c r="G2746" i="10"/>
  <c r="H2746" i="10"/>
  <c r="B2747" i="10"/>
  <c r="C2747" i="10"/>
  <c r="D2747" i="10"/>
  <c r="E2747" i="10"/>
  <c r="F2747" i="10"/>
  <c r="G2747" i="10"/>
  <c r="H2747" i="10"/>
  <c r="B2748" i="10"/>
  <c r="C2748" i="10"/>
  <c r="D2748" i="10"/>
  <c r="E2748" i="10"/>
  <c r="F2748" i="10"/>
  <c r="G2748" i="10"/>
  <c r="H2748" i="10"/>
  <c r="B2749" i="10"/>
  <c r="C2749" i="10"/>
  <c r="D2749" i="10"/>
  <c r="E2749" i="10"/>
  <c r="F2749" i="10"/>
  <c r="G2749" i="10"/>
  <c r="H2749" i="10"/>
  <c r="B2750" i="10"/>
  <c r="C2750" i="10"/>
  <c r="D2750" i="10"/>
  <c r="E2750" i="10"/>
  <c r="F2750" i="10"/>
  <c r="G2750" i="10"/>
  <c r="H2750" i="10"/>
  <c r="B2751" i="10"/>
  <c r="C2751" i="10"/>
  <c r="D2751" i="10"/>
  <c r="E2751" i="10"/>
  <c r="F2751" i="10"/>
  <c r="G2751" i="10"/>
  <c r="H2751" i="10"/>
  <c r="B2752" i="10"/>
  <c r="C2752" i="10"/>
  <c r="D2752" i="10"/>
  <c r="E2752" i="10"/>
  <c r="F2752" i="10"/>
  <c r="G2752" i="10"/>
  <c r="H2752" i="10"/>
  <c r="B2753" i="10"/>
  <c r="C2753" i="10"/>
  <c r="D2753" i="10"/>
  <c r="E2753" i="10"/>
  <c r="F2753" i="10"/>
  <c r="G2753" i="10"/>
  <c r="H2753" i="10"/>
  <c r="B2754" i="10"/>
  <c r="C2754" i="10"/>
  <c r="D2754" i="10"/>
  <c r="E2754" i="10"/>
  <c r="F2754" i="10"/>
  <c r="G2754" i="10"/>
  <c r="H2754" i="10"/>
  <c r="B2755" i="10"/>
  <c r="C2755" i="10"/>
  <c r="D2755" i="10"/>
  <c r="E2755" i="10"/>
  <c r="F2755" i="10"/>
  <c r="G2755" i="10"/>
  <c r="H2755" i="10"/>
  <c r="B2756" i="10"/>
  <c r="C2756" i="10"/>
  <c r="D2756" i="10"/>
  <c r="E2756" i="10"/>
  <c r="F2756" i="10"/>
  <c r="G2756" i="10"/>
  <c r="H2756" i="10"/>
  <c r="B2757" i="10"/>
  <c r="C2757" i="10"/>
  <c r="D2757" i="10"/>
  <c r="E2757" i="10"/>
  <c r="F2757" i="10"/>
  <c r="G2757" i="10"/>
  <c r="H2757" i="10"/>
  <c r="B2758" i="10"/>
  <c r="C2758" i="10"/>
  <c r="D2758" i="10"/>
  <c r="E2758" i="10"/>
  <c r="F2758" i="10"/>
  <c r="G2758" i="10"/>
  <c r="H2758" i="10"/>
  <c r="B2759" i="10"/>
  <c r="C2759" i="10"/>
  <c r="D2759" i="10"/>
  <c r="E2759" i="10"/>
  <c r="F2759" i="10"/>
  <c r="G2759" i="10"/>
  <c r="H2759" i="10"/>
  <c r="B2760" i="10"/>
  <c r="C2760" i="10"/>
  <c r="D2760" i="10"/>
  <c r="E2760" i="10"/>
  <c r="F2760" i="10"/>
  <c r="G2760" i="10"/>
  <c r="H2760" i="10"/>
  <c r="B2761" i="10"/>
  <c r="C2761" i="10"/>
  <c r="D2761" i="10"/>
  <c r="E2761" i="10"/>
  <c r="F2761" i="10"/>
  <c r="G2761" i="10"/>
  <c r="H2761" i="10"/>
  <c r="B2762" i="10"/>
  <c r="C2762" i="10"/>
  <c r="D2762" i="10"/>
  <c r="E2762" i="10"/>
  <c r="F2762" i="10"/>
  <c r="G2762" i="10"/>
  <c r="H2762" i="10"/>
  <c r="B2763" i="10"/>
  <c r="C2763" i="10"/>
  <c r="D2763" i="10"/>
  <c r="E2763" i="10"/>
  <c r="F2763" i="10"/>
  <c r="G2763" i="10"/>
  <c r="H2763" i="10"/>
  <c r="B2764" i="10"/>
  <c r="C2764" i="10"/>
  <c r="D2764" i="10"/>
  <c r="E2764" i="10"/>
  <c r="F2764" i="10"/>
  <c r="G2764" i="10"/>
  <c r="H2764" i="10"/>
  <c r="B2765" i="10"/>
  <c r="C2765" i="10"/>
  <c r="D2765" i="10"/>
  <c r="E2765" i="10"/>
  <c r="F2765" i="10"/>
  <c r="G2765" i="10"/>
  <c r="H2765" i="10"/>
  <c r="B2766" i="10"/>
  <c r="C2766" i="10"/>
  <c r="D2766" i="10"/>
  <c r="E2766" i="10"/>
  <c r="F2766" i="10"/>
  <c r="G2766" i="10"/>
  <c r="H2766" i="10"/>
  <c r="B2767" i="10"/>
  <c r="C2767" i="10"/>
  <c r="D2767" i="10"/>
  <c r="E2767" i="10"/>
  <c r="F2767" i="10"/>
  <c r="G2767" i="10"/>
  <c r="H2767" i="10"/>
  <c r="B2768" i="10"/>
  <c r="C2768" i="10"/>
  <c r="D2768" i="10"/>
  <c r="E2768" i="10"/>
  <c r="F2768" i="10"/>
  <c r="G2768" i="10"/>
  <c r="H2768" i="10"/>
  <c r="B2769" i="10"/>
  <c r="C2769" i="10"/>
  <c r="D2769" i="10"/>
  <c r="E2769" i="10"/>
  <c r="F2769" i="10"/>
  <c r="G2769" i="10"/>
  <c r="H2769" i="10"/>
  <c r="B2770" i="10"/>
  <c r="C2770" i="10"/>
  <c r="D2770" i="10"/>
  <c r="E2770" i="10"/>
  <c r="F2770" i="10"/>
  <c r="G2770" i="10"/>
  <c r="H2770" i="10"/>
  <c r="B2771" i="10"/>
  <c r="C2771" i="10"/>
  <c r="D2771" i="10"/>
  <c r="E2771" i="10"/>
  <c r="F2771" i="10"/>
  <c r="G2771" i="10"/>
  <c r="H2771" i="10"/>
  <c r="B2772" i="10"/>
  <c r="C2772" i="10"/>
  <c r="D2772" i="10"/>
  <c r="E2772" i="10"/>
  <c r="F2772" i="10"/>
  <c r="G2772" i="10"/>
  <c r="H2772" i="10"/>
  <c r="B2773" i="10"/>
  <c r="C2773" i="10"/>
  <c r="D2773" i="10"/>
  <c r="E2773" i="10"/>
  <c r="F2773" i="10"/>
  <c r="G2773" i="10"/>
  <c r="H2773" i="10"/>
  <c r="B2774" i="10"/>
  <c r="C2774" i="10"/>
  <c r="D2774" i="10"/>
  <c r="E2774" i="10"/>
  <c r="F2774" i="10"/>
  <c r="G2774" i="10"/>
  <c r="H2774" i="10"/>
  <c r="B2775" i="10"/>
  <c r="C2775" i="10"/>
  <c r="D2775" i="10"/>
  <c r="E2775" i="10"/>
  <c r="F2775" i="10"/>
  <c r="G2775" i="10"/>
  <c r="H2775" i="10"/>
  <c r="B2776" i="10"/>
  <c r="C2776" i="10"/>
  <c r="D2776" i="10"/>
  <c r="E2776" i="10"/>
  <c r="F2776" i="10"/>
  <c r="G2776" i="10"/>
  <c r="H2776" i="10"/>
  <c r="B2777" i="10"/>
  <c r="C2777" i="10"/>
  <c r="D2777" i="10"/>
  <c r="E2777" i="10"/>
  <c r="F2777" i="10"/>
  <c r="G2777" i="10"/>
  <c r="H2777" i="10"/>
  <c r="B2778" i="10"/>
  <c r="C2778" i="10"/>
  <c r="D2778" i="10"/>
  <c r="E2778" i="10"/>
  <c r="F2778" i="10"/>
  <c r="G2778" i="10"/>
  <c r="H2778" i="10"/>
  <c r="B2779" i="10"/>
  <c r="C2779" i="10"/>
  <c r="D2779" i="10"/>
  <c r="E2779" i="10"/>
  <c r="F2779" i="10"/>
  <c r="G2779" i="10"/>
  <c r="H2779" i="10"/>
  <c r="B2780" i="10"/>
  <c r="C2780" i="10"/>
  <c r="D2780" i="10"/>
  <c r="E2780" i="10"/>
  <c r="F2780" i="10"/>
  <c r="G2780" i="10"/>
  <c r="H2780" i="10"/>
  <c r="B2781" i="10"/>
  <c r="C2781" i="10"/>
  <c r="D2781" i="10"/>
  <c r="E2781" i="10"/>
  <c r="F2781" i="10"/>
  <c r="G2781" i="10"/>
  <c r="H2781" i="10"/>
  <c r="B2782" i="10"/>
  <c r="C2782" i="10"/>
  <c r="D2782" i="10"/>
  <c r="E2782" i="10"/>
  <c r="F2782" i="10"/>
  <c r="G2782" i="10"/>
  <c r="H2782" i="10"/>
  <c r="B2783" i="10"/>
  <c r="C2783" i="10"/>
  <c r="D2783" i="10"/>
  <c r="E2783" i="10"/>
  <c r="F2783" i="10"/>
  <c r="G2783" i="10"/>
  <c r="H2783" i="10"/>
  <c r="B2784" i="10"/>
  <c r="C2784" i="10"/>
  <c r="D2784" i="10"/>
  <c r="E2784" i="10"/>
  <c r="F2784" i="10"/>
  <c r="G2784" i="10"/>
  <c r="H2784" i="10"/>
  <c r="B2785" i="10"/>
  <c r="C2785" i="10"/>
  <c r="D2785" i="10"/>
  <c r="E2785" i="10"/>
  <c r="F2785" i="10"/>
  <c r="G2785" i="10"/>
  <c r="H2785" i="10"/>
  <c r="B2786" i="10"/>
  <c r="C2786" i="10"/>
  <c r="D2786" i="10"/>
  <c r="E2786" i="10"/>
  <c r="F2786" i="10"/>
  <c r="G2786" i="10"/>
  <c r="H2786" i="10"/>
  <c r="B2787" i="10"/>
  <c r="C2787" i="10"/>
  <c r="D2787" i="10"/>
  <c r="E2787" i="10"/>
  <c r="F2787" i="10"/>
  <c r="G2787" i="10"/>
  <c r="H2787" i="10"/>
  <c r="B2788" i="10"/>
  <c r="C2788" i="10"/>
  <c r="D2788" i="10"/>
  <c r="E2788" i="10"/>
  <c r="F2788" i="10"/>
  <c r="G2788" i="10"/>
  <c r="H2788" i="10"/>
  <c r="B2789" i="10"/>
  <c r="C2789" i="10"/>
  <c r="D2789" i="10"/>
  <c r="E2789" i="10"/>
  <c r="F2789" i="10"/>
  <c r="G2789" i="10"/>
  <c r="H2789" i="10"/>
  <c r="B2790" i="10"/>
  <c r="C2790" i="10"/>
  <c r="D2790" i="10"/>
  <c r="E2790" i="10"/>
  <c r="F2790" i="10"/>
  <c r="G2790" i="10"/>
  <c r="H2790" i="10"/>
  <c r="B2791" i="10"/>
  <c r="C2791" i="10"/>
  <c r="D2791" i="10"/>
  <c r="E2791" i="10"/>
  <c r="F2791" i="10"/>
  <c r="G2791" i="10"/>
  <c r="H2791" i="10"/>
  <c r="B2792" i="10"/>
  <c r="C2792" i="10"/>
  <c r="D2792" i="10"/>
  <c r="E2792" i="10"/>
  <c r="F2792" i="10"/>
  <c r="G2792" i="10"/>
  <c r="H2792" i="10"/>
  <c r="B2793" i="10"/>
  <c r="C2793" i="10"/>
  <c r="D2793" i="10"/>
  <c r="E2793" i="10"/>
  <c r="F2793" i="10"/>
  <c r="G2793" i="10"/>
  <c r="H2793" i="10"/>
  <c r="B2794" i="10"/>
  <c r="C2794" i="10"/>
  <c r="D2794" i="10"/>
  <c r="E2794" i="10"/>
  <c r="F2794" i="10"/>
  <c r="G2794" i="10"/>
  <c r="H2794" i="10"/>
  <c r="B2795" i="10"/>
  <c r="C2795" i="10"/>
  <c r="D2795" i="10"/>
  <c r="E2795" i="10"/>
  <c r="F2795" i="10"/>
  <c r="G2795" i="10"/>
  <c r="H2795" i="10"/>
  <c r="B2796" i="10"/>
  <c r="C2796" i="10"/>
  <c r="D2796" i="10"/>
  <c r="E2796" i="10"/>
  <c r="F2796" i="10"/>
  <c r="G2796" i="10"/>
  <c r="H2796" i="10"/>
  <c r="B2797" i="10"/>
  <c r="C2797" i="10"/>
  <c r="D2797" i="10"/>
  <c r="E2797" i="10"/>
  <c r="F2797" i="10"/>
  <c r="G2797" i="10"/>
  <c r="H2797" i="10"/>
  <c r="B2798" i="10"/>
  <c r="C2798" i="10"/>
  <c r="D2798" i="10"/>
  <c r="E2798" i="10"/>
  <c r="F2798" i="10"/>
  <c r="G2798" i="10"/>
  <c r="H2798" i="10"/>
  <c r="B2799" i="10"/>
  <c r="C2799" i="10"/>
  <c r="D2799" i="10"/>
  <c r="E2799" i="10"/>
  <c r="F2799" i="10"/>
  <c r="G2799" i="10"/>
  <c r="H2799" i="10"/>
  <c r="B2800" i="10"/>
  <c r="C2800" i="10"/>
  <c r="D2800" i="10"/>
  <c r="E2800" i="10"/>
  <c r="F2800" i="10"/>
  <c r="G2800" i="10"/>
  <c r="H2800" i="10"/>
  <c r="B2801" i="10"/>
  <c r="C2801" i="10"/>
  <c r="D2801" i="10"/>
  <c r="E2801" i="10"/>
  <c r="F2801" i="10"/>
  <c r="G2801" i="10"/>
  <c r="H2801" i="10"/>
  <c r="B2802" i="10"/>
  <c r="C2802" i="10"/>
  <c r="D2802" i="10"/>
  <c r="E2802" i="10"/>
  <c r="F2802" i="10"/>
  <c r="G2802" i="10"/>
  <c r="H2802" i="10"/>
  <c r="B2803" i="10"/>
  <c r="C2803" i="10"/>
  <c r="D2803" i="10"/>
  <c r="E2803" i="10"/>
  <c r="F2803" i="10"/>
  <c r="G2803" i="10"/>
  <c r="H2803" i="10"/>
  <c r="B2804" i="10"/>
  <c r="C2804" i="10"/>
  <c r="D2804" i="10"/>
  <c r="E2804" i="10"/>
  <c r="F2804" i="10"/>
  <c r="G2804" i="10"/>
  <c r="H2804" i="10"/>
  <c r="B2805" i="10"/>
  <c r="C2805" i="10"/>
  <c r="D2805" i="10"/>
  <c r="E2805" i="10"/>
  <c r="F2805" i="10"/>
  <c r="G2805" i="10"/>
  <c r="H2805" i="10"/>
  <c r="B2806" i="10"/>
  <c r="C2806" i="10"/>
  <c r="D2806" i="10"/>
  <c r="E2806" i="10"/>
  <c r="F2806" i="10"/>
  <c r="G2806" i="10"/>
  <c r="H2806" i="10"/>
  <c r="B2807" i="10"/>
  <c r="C2807" i="10"/>
  <c r="D2807" i="10"/>
  <c r="E2807" i="10"/>
  <c r="F2807" i="10"/>
  <c r="G2807" i="10"/>
  <c r="H2807" i="10"/>
  <c r="B2808" i="10"/>
  <c r="C2808" i="10"/>
  <c r="D2808" i="10"/>
  <c r="E2808" i="10"/>
  <c r="F2808" i="10"/>
  <c r="G2808" i="10"/>
  <c r="H2808" i="10"/>
  <c r="B2809" i="10"/>
  <c r="C2809" i="10"/>
  <c r="D2809" i="10"/>
  <c r="E2809" i="10"/>
  <c r="F2809" i="10"/>
  <c r="G2809" i="10"/>
  <c r="H2809" i="10"/>
  <c r="B2810" i="10"/>
  <c r="C2810" i="10"/>
  <c r="D2810" i="10"/>
  <c r="E2810" i="10"/>
  <c r="F2810" i="10"/>
  <c r="G2810" i="10"/>
  <c r="H2810" i="10"/>
  <c r="B2811" i="10"/>
  <c r="C2811" i="10"/>
  <c r="D2811" i="10"/>
  <c r="E2811" i="10"/>
  <c r="F2811" i="10"/>
  <c r="G2811" i="10"/>
  <c r="H2811" i="10"/>
  <c r="B2812" i="10"/>
  <c r="C2812" i="10"/>
  <c r="D2812" i="10"/>
  <c r="E2812" i="10"/>
  <c r="F2812" i="10"/>
  <c r="G2812" i="10"/>
  <c r="H2812" i="10"/>
  <c r="B2813" i="10"/>
  <c r="C2813" i="10"/>
  <c r="D2813" i="10"/>
  <c r="E2813" i="10"/>
  <c r="F2813" i="10"/>
  <c r="G2813" i="10"/>
  <c r="H2813" i="10"/>
  <c r="B2814" i="10"/>
  <c r="C2814" i="10"/>
  <c r="D2814" i="10"/>
  <c r="E2814" i="10"/>
  <c r="F2814" i="10"/>
  <c r="G2814" i="10"/>
  <c r="H2814" i="10"/>
  <c r="B2815" i="10"/>
  <c r="C2815" i="10"/>
  <c r="D2815" i="10"/>
  <c r="E2815" i="10"/>
  <c r="F2815" i="10"/>
  <c r="G2815" i="10"/>
  <c r="H2815" i="10"/>
  <c r="B2816" i="10"/>
  <c r="C2816" i="10"/>
  <c r="D2816" i="10"/>
  <c r="E2816" i="10"/>
  <c r="F2816" i="10"/>
  <c r="G2816" i="10"/>
  <c r="H2816" i="10"/>
  <c r="B2817" i="10"/>
  <c r="C2817" i="10"/>
  <c r="D2817" i="10"/>
  <c r="E2817" i="10"/>
  <c r="F2817" i="10"/>
  <c r="G2817" i="10"/>
  <c r="H2817" i="10"/>
  <c r="B2818" i="10"/>
  <c r="C2818" i="10"/>
  <c r="D2818" i="10"/>
  <c r="E2818" i="10"/>
  <c r="F2818" i="10"/>
  <c r="G2818" i="10"/>
  <c r="H2818" i="10"/>
  <c r="B2819" i="10"/>
  <c r="C2819" i="10"/>
  <c r="D2819" i="10"/>
  <c r="E2819" i="10"/>
  <c r="F2819" i="10"/>
  <c r="G2819" i="10"/>
  <c r="H2819" i="10"/>
  <c r="B2820" i="10"/>
  <c r="C2820" i="10"/>
  <c r="D2820" i="10"/>
  <c r="E2820" i="10"/>
  <c r="F2820" i="10"/>
  <c r="G2820" i="10"/>
  <c r="H2820" i="10"/>
  <c r="B2821" i="10"/>
  <c r="C2821" i="10"/>
  <c r="D2821" i="10"/>
  <c r="E2821" i="10"/>
  <c r="F2821" i="10"/>
  <c r="G2821" i="10"/>
  <c r="H2821" i="10"/>
  <c r="B2822" i="10"/>
  <c r="C2822" i="10"/>
  <c r="D2822" i="10"/>
  <c r="E2822" i="10"/>
  <c r="F2822" i="10"/>
  <c r="G2822" i="10"/>
  <c r="H2822" i="10"/>
  <c r="B2823" i="10"/>
  <c r="C2823" i="10"/>
  <c r="D2823" i="10"/>
  <c r="E2823" i="10"/>
  <c r="F2823" i="10"/>
  <c r="G2823" i="10"/>
  <c r="H2823" i="10"/>
  <c r="B2824" i="10"/>
  <c r="C2824" i="10"/>
  <c r="D2824" i="10"/>
  <c r="E2824" i="10"/>
  <c r="F2824" i="10"/>
  <c r="G2824" i="10"/>
  <c r="H2824" i="10"/>
  <c r="B2825" i="10"/>
  <c r="C2825" i="10"/>
  <c r="D2825" i="10"/>
  <c r="E2825" i="10"/>
  <c r="F2825" i="10"/>
  <c r="G2825" i="10"/>
  <c r="H2825" i="10"/>
  <c r="B2826" i="10"/>
  <c r="C2826" i="10"/>
  <c r="D2826" i="10"/>
  <c r="E2826" i="10"/>
  <c r="F2826" i="10"/>
  <c r="G2826" i="10"/>
  <c r="H2826" i="10"/>
  <c r="B2827" i="10"/>
  <c r="C2827" i="10"/>
  <c r="D2827" i="10"/>
  <c r="E2827" i="10"/>
  <c r="F2827" i="10"/>
  <c r="G2827" i="10"/>
  <c r="H2827" i="10"/>
  <c r="B2828" i="10"/>
  <c r="C2828" i="10"/>
  <c r="D2828" i="10"/>
  <c r="E2828" i="10"/>
  <c r="F2828" i="10"/>
  <c r="G2828" i="10"/>
  <c r="H2828" i="10"/>
  <c r="B2829" i="10"/>
  <c r="C2829" i="10"/>
  <c r="D2829" i="10"/>
  <c r="E2829" i="10"/>
  <c r="F2829" i="10"/>
  <c r="G2829" i="10"/>
  <c r="H2829" i="10"/>
  <c r="B2830" i="10"/>
  <c r="C2830" i="10"/>
  <c r="D2830" i="10"/>
  <c r="E2830" i="10"/>
  <c r="F2830" i="10"/>
  <c r="G2830" i="10"/>
  <c r="H2830" i="10"/>
  <c r="B2831" i="10"/>
  <c r="C2831" i="10"/>
  <c r="D2831" i="10"/>
  <c r="E2831" i="10"/>
  <c r="F2831" i="10"/>
  <c r="G2831" i="10"/>
  <c r="H2831" i="10"/>
  <c r="B2832" i="10"/>
  <c r="C2832" i="10"/>
  <c r="D2832" i="10"/>
  <c r="E2832" i="10"/>
  <c r="F2832" i="10"/>
  <c r="G2832" i="10"/>
  <c r="H2832" i="10"/>
  <c r="B2833" i="10"/>
  <c r="C2833" i="10"/>
  <c r="D2833" i="10"/>
  <c r="E2833" i="10"/>
  <c r="F2833" i="10"/>
  <c r="G2833" i="10"/>
  <c r="H2833" i="10"/>
  <c r="B2834" i="10"/>
  <c r="C2834" i="10"/>
  <c r="D2834" i="10"/>
  <c r="E2834" i="10"/>
  <c r="F2834" i="10"/>
  <c r="G2834" i="10"/>
  <c r="H2834" i="10"/>
  <c r="B2835" i="10"/>
  <c r="C2835" i="10"/>
  <c r="D2835" i="10"/>
  <c r="E2835" i="10"/>
  <c r="F2835" i="10"/>
  <c r="G2835" i="10"/>
  <c r="H2835" i="10"/>
  <c r="B2836" i="10"/>
  <c r="C2836" i="10"/>
  <c r="D2836" i="10"/>
  <c r="E2836" i="10"/>
  <c r="F2836" i="10"/>
  <c r="G2836" i="10"/>
  <c r="H2836" i="10"/>
  <c r="B2837" i="10"/>
  <c r="C2837" i="10"/>
  <c r="D2837" i="10"/>
  <c r="E2837" i="10"/>
  <c r="F2837" i="10"/>
  <c r="G2837" i="10"/>
  <c r="H2837" i="10"/>
  <c r="B2838" i="10"/>
  <c r="C2838" i="10"/>
  <c r="D2838" i="10"/>
  <c r="E2838" i="10"/>
  <c r="F2838" i="10"/>
  <c r="G2838" i="10"/>
  <c r="H2838" i="10"/>
  <c r="B2839" i="10"/>
  <c r="C2839" i="10"/>
  <c r="D2839" i="10"/>
  <c r="E2839" i="10"/>
  <c r="F2839" i="10"/>
  <c r="G2839" i="10"/>
  <c r="H2839" i="10"/>
  <c r="B2840" i="10"/>
  <c r="C2840" i="10"/>
  <c r="D2840" i="10"/>
  <c r="E2840" i="10"/>
  <c r="F2840" i="10"/>
  <c r="G2840" i="10"/>
  <c r="H2840" i="10"/>
  <c r="B2841" i="10"/>
  <c r="C2841" i="10"/>
  <c r="D2841" i="10"/>
  <c r="E2841" i="10"/>
  <c r="F2841" i="10"/>
  <c r="G2841" i="10"/>
  <c r="H2841" i="10"/>
  <c r="B2842" i="10"/>
  <c r="C2842" i="10"/>
  <c r="D2842" i="10"/>
  <c r="E2842" i="10"/>
  <c r="F2842" i="10"/>
  <c r="G2842" i="10"/>
  <c r="H2842" i="10"/>
  <c r="B2843" i="10"/>
  <c r="C2843" i="10"/>
  <c r="D2843" i="10"/>
  <c r="E2843" i="10"/>
  <c r="F2843" i="10"/>
  <c r="G2843" i="10"/>
  <c r="H2843" i="10"/>
  <c r="B2844" i="10"/>
  <c r="C2844" i="10"/>
  <c r="D2844" i="10"/>
  <c r="E2844" i="10"/>
  <c r="F2844" i="10"/>
  <c r="G2844" i="10"/>
  <c r="H2844" i="10"/>
  <c r="B2845" i="10"/>
  <c r="C2845" i="10"/>
  <c r="D2845" i="10"/>
  <c r="E2845" i="10"/>
  <c r="F2845" i="10"/>
  <c r="G2845" i="10"/>
  <c r="H2845" i="10"/>
  <c r="B2846" i="10"/>
  <c r="C2846" i="10"/>
  <c r="D2846" i="10"/>
  <c r="E2846" i="10"/>
  <c r="F2846" i="10"/>
  <c r="G2846" i="10"/>
  <c r="H2846" i="10"/>
  <c r="B2847" i="10"/>
  <c r="C2847" i="10"/>
  <c r="D2847" i="10"/>
  <c r="E2847" i="10"/>
  <c r="F2847" i="10"/>
  <c r="G2847" i="10"/>
  <c r="H2847" i="10"/>
  <c r="B2848" i="10"/>
  <c r="C2848" i="10"/>
  <c r="D2848" i="10"/>
  <c r="E2848" i="10"/>
  <c r="F2848" i="10"/>
  <c r="G2848" i="10"/>
  <c r="H2848" i="10"/>
  <c r="B2849" i="10"/>
  <c r="C2849" i="10"/>
  <c r="D2849" i="10"/>
  <c r="E2849" i="10"/>
  <c r="F2849" i="10"/>
  <c r="G2849" i="10"/>
  <c r="H2849" i="10"/>
  <c r="B2850" i="10"/>
  <c r="C2850" i="10"/>
  <c r="D2850" i="10"/>
  <c r="E2850" i="10"/>
  <c r="F2850" i="10"/>
  <c r="G2850" i="10"/>
  <c r="H2850" i="10"/>
  <c r="B2851" i="10"/>
  <c r="C2851" i="10"/>
  <c r="D2851" i="10"/>
  <c r="E2851" i="10"/>
  <c r="F2851" i="10"/>
  <c r="G2851" i="10"/>
  <c r="H2851" i="10"/>
  <c r="B2852" i="10"/>
  <c r="C2852" i="10"/>
  <c r="D2852" i="10"/>
  <c r="E2852" i="10"/>
  <c r="F2852" i="10"/>
  <c r="G2852" i="10"/>
  <c r="H2852" i="10"/>
  <c r="B2853" i="10"/>
  <c r="C2853" i="10"/>
  <c r="D2853" i="10"/>
  <c r="E2853" i="10"/>
  <c r="F2853" i="10"/>
  <c r="G2853" i="10"/>
  <c r="H2853" i="10"/>
  <c r="B2854" i="10"/>
  <c r="C2854" i="10"/>
  <c r="D2854" i="10"/>
  <c r="E2854" i="10"/>
  <c r="F2854" i="10"/>
  <c r="G2854" i="10"/>
  <c r="H2854" i="10"/>
  <c r="B2855" i="10"/>
  <c r="C2855" i="10"/>
  <c r="D2855" i="10"/>
  <c r="E2855" i="10"/>
  <c r="F2855" i="10"/>
  <c r="G2855" i="10"/>
  <c r="H2855" i="10"/>
  <c r="B2856" i="10"/>
  <c r="C2856" i="10"/>
  <c r="D2856" i="10"/>
  <c r="E2856" i="10"/>
  <c r="F2856" i="10"/>
  <c r="G2856" i="10"/>
  <c r="H2856" i="10"/>
  <c r="B2857" i="10"/>
  <c r="C2857" i="10"/>
  <c r="D2857" i="10"/>
  <c r="E2857" i="10"/>
  <c r="F2857" i="10"/>
  <c r="G2857" i="10"/>
  <c r="H2857" i="10"/>
  <c r="B2858" i="10"/>
  <c r="C2858" i="10"/>
  <c r="D2858" i="10"/>
  <c r="E2858" i="10"/>
  <c r="F2858" i="10"/>
  <c r="G2858" i="10"/>
  <c r="H2858" i="10"/>
  <c r="B2859" i="10"/>
  <c r="C2859" i="10"/>
  <c r="D2859" i="10"/>
  <c r="E2859" i="10"/>
  <c r="F2859" i="10"/>
  <c r="G2859" i="10"/>
  <c r="H2859" i="10"/>
  <c r="B2860" i="10"/>
  <c r="C2860" i="10"/>
  <c r="D2860" i="10"/>
  <c r="E2860" i="10"/>
  <c r="F2860" i="10"/>
  <c r="G2860" i="10"/>
  <c r="H2860" i="10"/>
  <c r="B2861" i="10"/>
  <c r="C2861" i="10"/>
  <c r="D2861" i="10"/>
  <c r="E2861" i="10"/>
  <c r="F2861" i="10"/>
  <c r="G2861" i="10"/>
  <c r="H2861" i="10"/>
  <c r="B2862" i="10"/>
  <c r="C2862" i="10"/>
  <c r="D2862" i="10"/>
  <c r="E2862" i="10"/>
  <c r="F2862" i="10"/>
  <c r="G2862" i="10"/>
  <c r="H2862" i="10"/>
  <c r="B2863" i="10"/>
  <c r="C2863" i="10"/>
  <c r="D2863" i="10"/>
  <c r="E2863" i="10"/>
  <c r="F2863" i="10"/>
  <c r="G2863" i="10"/>
  <c r="H2863" i="10"/>
  <c r="B2864" i="10"/>
  <c r="C2864" i="10"/>
  <c r="D2864" i="10"/>
  <c r="E2864" i="10"/>
  <c r="F2864" i="10"/>
  <c r="G2864" i="10"/>
  <c r="H2864" i="10"/>
  <c r="B2865" i="10"/>
  <c r="C2865" i="10"/>
  <c r="D2865" i="10"/>
  <c r="E2865" i="10"/>
  <c r="F2865" i="10"/>
  <c r="G2865" i="10"/>
  <c r="H2865" i="10"/>
  <c r="B2866" i="10"/>
  <c r="C2866" i="10"/>
  <c r="D2866" i="10"/>
  <c r="E2866" i="10"/>
  <c r="F2866" i="10"/>
  <c r="G2866" i="10"/>
  <c r="H2866" i="10"/>
  <c r="B2867" i="10"/>
  <c r="C2867" i="10"/>
  <c r="D2867" i="10"/>
  <c r="E2867" i="10"/>
  <c r="F2867" i="10"/>
  <c r="G2867" i="10"/>
  <c r="H2867" i="10"/>
  <c r="B2868" i="10"/>
  <c r="C2868" i="10"/>
  <c r="D2868" i="10"/>
  <c r="E2868" i="10"/>
  <c r="F2868" i="10"/>
  <c r="G2868" i="10"/>
  <c r="H2868" i="10"/>
  <c r="B2869" i="10"/>
  <c r="C2869" i="10"/>
  <c r="D2869" i="10"/>
  <c r="E2869" i="10"/>
  <c r="F2869" i="10"/>
  <c r="G2869" i="10"/>
  <c r="H2869" i="10"/>
  <c r="B2870" i="10"/>
  <c r="C2870" i="10"/>
  <c r="D2870" i="10"/>
  <c r="E2870" i="10"/>
  <c r="F2870" i="10"/>
  <c r="G2870" i="10"/>
  <c r="H2870" i="10"/>
  <c r="B2871" i="10"/>
  <c r="C2871" i="10"/>
  <c r="D2871" i="10"/>
  <c r="E2871" i="10"/>
  <c r="F2871" i="10"/>
  <c r="G2871" i="10"/>
  <c r="H2871" i="10"/>
  <c r="B2872" i="10"/>
  <c r="C2872" i="10"/>
  <c r="D2872" i="10"/>
  <c r="E2872" i="10"/>
  <c r="F2872" i="10"/>
  <c r="G2872" i="10"/>
  <c r="H2872" i="10"/>
  <c r="B2873" i="10"/>
  <c r="C2873" i="10"/>
  <c r="D2873" i="10"/>
  <c r="E2873" i="10"/>
  <c r="F2873" i="10"/>
  <c r="G2873" i="10"/>
  <c r="H2873" i="10"/>
  <c r="B2874" i="10"/>
  <c r="C2874" i="10"/>
  <c r="D2874" i="10"/>
  <c r="E2874" i="10"/>
  <c r="F2874" i="10"/>
  <c r="G2874" i="10"/>
  <c r="H2874" i="10"/>
  <c r="B2875" i="10"/>
  <c r="C2875" i="10"/>
  <c r="D2875" i="10"/>
  <c r="E2875" i="10"/>
  <c r="F2875" i="10"/>
  <c r="G2875" i="10"/>
  <c r="H2875" i="10"/>
  <c r="B2876" i="10"/>
  <c r="C2876" i="10"/>
  <c r="D2876" i="10"/>
  <c r="E2876" i="10"/>
  <c r="F2876" i="10"/>
  <c r="G2876" i="10"/>
  <c r="H2876" i="10"/>
  <c r="B2877" i="10"/>
  <c r="C2877" i="10"/>
  <c r="D2877" i="10"/>
  <c r="E2877" i="10"/>
  <c r="F2877" i="10"/>
  <c r="G2877" i="10"/>
  <c r="H2877" i="10"/>
  <c r="B2878" i="10"/>
  <c r="C2878" i="10"/>
  <c r="D2878" i="10"/>
  <c r="E2878" i="10"/>
  <c r="F2878" i="10"/>
  <c r="G2878" i="10"/>
  <c r="H2878" i="10"/>
  <c r="B2879" i="10"/>
  <c r="C2879" i="10"/>
  <c r="D2879" i="10"/>
  <c r="E2879" i="10"/>
  <c r="F2879" i="10"/>
  <c r="G2879" i="10"/>
  <c r="H2879" i="10"/>
  <c r="B2880" i="10"/>
  <c r="C2880" i="10"/>
  <c r="D2880" i="10"/>
  <c r="E2880" i="10"/>
  <c r="F2880" i="10"/>
  <c r="G2880" i="10"/>
  <c r="H2880" i="10"/>
  <c r="B2881" i="10"/>
  <c r="C2881" i="10"/>
  <c r="D2881" i="10"/>
  <c r="E2881" i="10"/>
  <c r="F2881" i="10"/>
  <c r="G2881" i="10"/>
  <c r="H2881" i="10"/>
  <c r="B2882" i="10"/>
  <c r="C2882" i="10"/>
  <c r="D2882" i="10"/>
  <c r="E2882" i="10"/>
  <c r="F2882" i="10"/>
  <c r="G2882" i="10"/>
  <c r="H2882" i="10"/>
  <c r="B2883" i="10"/>
  <c r="C2883" i="10"/>
  <c r="D2883" i="10"/>
  <c r="E2883" i="10"/>
  <c r="F2883" i="10"/>
  <c r="G2883" i="10"/>
  <c r="H2883" i="10"/>
  <c r="B2884" i="10"/>
  <c r="C2884" i="10"/>
  <c r="D2884" i="10"/>
  <c r="E2884" i="10"/>
  <c r="F2884" i="10"/>
  <c r="G2884" i="10"/>
  <c r="H2884" i="10"/>
  <c r="B2885" i="10"/>
  <c r="C2885" i="10"/>
  <c r="D2885" i="10"/>
  <c r="E2885" i="10"/>
  <c r="F2885" i="10"/>
  <c r="G2885" i="10"/>
  <c r="H2885" i="10"/>
  <c r="B2886" i="10"/>
  <c r="C2886" i="10"/>
  <c r="D2886" i="10"/>
  <c r="E2886" i="10"/>
  <c r="F2886" i="10"/>
  <c r="G2886" i="10"/>
  <c r="H2886" i="10"/>
  <c r="B2887" i="10"/>
  <c r="C2887" i="10"/>
  <c r="D2887" i="10"/>
  <c r="E2887" i="10"/>
  <c r="F2887" i="10"/>
  <c r="G2887" i="10"/>
  <c r="H2887" i="10"/>
  <c r="B2888" i="10"/>
  <c r="C2888" i="10"/>
  <c r="D2888" i="10"/>
  <c r="E2888" i="10"/>
  <c r="F2888" i="10"/>
  <c r="G2888" i="10"/>
  <c r="H2888" i="10"/>
  <c r="B2889" i="10"/>
  <c r="C2889" i="10"/>
  <c r="D2889" i="10"/>
  <c r="E2889" i="10"/>
  <c r="F2889" i="10"/>
  <c r="G2889" i="10"/>
  <c r="H2889" i="10"/>
  <c r="B2890" i="10"/>
  <c r="C2890" i="10"/>
  <c r="D2890" i="10"/>
  <c r="E2890" i="10"/>
  <c r="F2890" i="10"/>
  <c r="G2890" i="10"/>
  <c r="H2890" i="10"/>
  <c r="B2891" i="10"/>
  <c r="C2891" i="10"/>
  <c r="D2891" i="10"/>
  <c r="E2891" i="10"/>
  <c r="F2891" i="10"/>
  <c r="G2891" i="10"/>
  <c r="H2891" i="10"/>
  <c r="B2892" i="10"/>
  <c r="C2892" i="10"/>
  <c r="D2892" i="10"/>
  <c r="E2892" i="10"/>
  <c r="F2892" i="10"/>
  <c r="G2892" i="10"/>
  <c r="H2892" i="10"/>
  <c r="B2893" i="10"/>
  <c r="C2893" i="10"/>
  <c r="D2893" i="10"/>
  <c r="E2893" i="10"/>
  <c r="F2893" i="10"/>
  <c r="G2893" i="10"/>
  <c r="H2893" i="10"/>
  <c r="B2894" i="10"/>
  <c r="C2894" i="10"/>
  <c r="D2894" i="10"/>
  <c r="E2894" i="10"/>
  <c r="F2894" i="10"/>
  <c r="G2894" i="10"/>
  <c r="H2894" i="10"/>
  <c r="B2895" i="10"/>
  <c r="C2895" i="10"/>
  <c r="D2895" i="10"/>
  <c r="E2895" i="10"/>
  <c r="F2895" i="10"/>
  <c r="G2895" i="10"/>
  <c r="H2895" i="10"/>
  <c r="B2896" i="10"/>
  <c r="C2896" i="10"/>
  <c r="D2896" i="10"/>
  <c r="E2896" i="10"/>
  <c r="F2896" i="10"/>
  <c r="G2896" i="10"/>
  <c r="H2896" i="10"/>
  <c r="B2897" i="10"/>
  <c r="C2897" i="10"/>
  <c r="D2897" i="10"/>
  <c r="E2897" i="10"/>
  <c r="F2897" i="10"/>
  <c r="G2897" i="10"/>
  <c r="H2897" i="10"/>
  <c r="B2898" i="10"/>
  <c r="C2898" i="10"/>
  <c r="D2898" i="10"/>
  <c r="E2898" i="10"/>
  <c r="F2898" i="10"/>
  <c r="G2898" i="10"/>
  <c r="H2898" i="10"/>
  <c r="B2899" i="10"/>
  <c r="C2899" i="10"/>
  <c r="D2899" i="10"/>
  <c r="E2899" i="10"/>
  <c r="F2899" i="10"/>
  <c r="G2899" i="10"/>
  <c r="H2899" i="10"/>
  <c r="B2900" i="10"/>
  <c r="C2900" i="10"/>
  <c r="D2900" i="10"/>
  <c r="E2900" i="10"/>
  <c r="F2900" i="10"/>
  <c r="G2900" i="10"/>
  <c r="H2900" i="10"/>
  <c r="B2901" i="10"/>
  <c r="C2901" i="10"/>
  <c r="D2901" i="10"/>
  <c r="E2901" i="10"/>
  <c r="F2901" i="10"/>
  <c r="G2901" i="10"/>
  <c r="H2901" i="10"/>
  <c r="B2902" i="10"/>
  <c r="C2902" i="10"/>
  <c r="D2902" i="10"/>
  <c r="E2902" i="10"/>
  <c r="F2902" i="10"/>
  <c r="G2902" i="10"/>
  <c r="H2902" i="10"/>
  <c r="B2903" i="10"/>
  <c r="C2903" i="10"/>
  <c r="D2903" i="10"/>
  <c r="E2903" i="10"/>
  <c r="F2903" i="10"/>
  <c r="G2903" i="10"/>
  <c r="H2903" i="10"/>
  <c r="B2904" i="10"/>
  <c r="C2904" i="10"/>
  <c r="D2904" i="10"/>
  <c r="E2904" i="10"/>
  <c r="F2904" i="10"/>
  <c r="G2904" i="10"/>
  <c r="H2904" i="10"/>
  <c r="B2905" i="10"/>
  <c r="C2905" i="10"/>
  <c r="D2905" i="10"/>
  <c r="E2905" i="10"/>
  <c r="F2905" i="10"/>
  <c r="G2905" i="10"/>
  <c r="H2905" i="10"/>
  <c r="B2906" i="10"/>
  <c r="C2906" i="10"/>
  <c r="D2906" i="10"/>
  <c r="E2906" i="10"/>
  <c r="F2906" i="10"/>
  <c r="G2906" i="10"/>
  <c r="H2906" i="10"/>
  <c r="B2907" i="10"/>
  <c r="C2907" i="10"/>
  <c r="D2907" i="10"/>
  <c r="E2907" i="10"/>
  <c r="F2907" i="10"/>
  <c r="G2907" i="10"/>
  <c r="H2907" i="10"/>
  <c r="B2908" i="10"/>
  <c r="C2908" i="10"/>
  <c r="D2908" i="10"/>
  <c r="E2908" i="10"/>
  <c r="F2908" i="10"/>
  <c r="G2908" i="10"/>
  <c r="H2908" i="10"/>
  <c r="B2909" i="10"/>
  <c r="C2909" i="10"/>
  <c r="D2909" i="10"/>
  <c r="E2909" i="10"/>
  <c r="F2909" i="10"/>
  <c r="G2909" i="10"/>
  <c r="H2909" i="10"/>
  <c r="B2910" i="10"/>
  <c r="C2910" i="10"/>
  <c r="D2910" i="10"/>
  <c r="E2910" i="10"/>
  <c r="F2910" i="10"/>
  <c r="G2910" i="10"/>
  <c r="H2910" i="10"/>
  <c r="B2911" i="10"/>
  <c r="C2911" i="10"/>
  <c r="D2911" i="10"/>
  <c r="E2911" i="10"/>
  <c r="F2911" i="10"/>
  <c r="G2911" i="10"/>
  <c r="H2911" i="10"/>
  <c r="B2912" i="10"/>
  <c r="C2912" i="10"/>
  <c r="D2912" i="10"/>
  <c r="E2912" i="10"/>
  <c r="F2912" i="10"/>
  <c r="G2912" i="10"/>
  <c r="H2912" i="10"/>
  <c r="B2913" i="10"/>
  <c r="C2913" i="10"/>
  <c r="D2913" i="10"/>
  <c r="E2913" i="10"/>
  <c r="F2913" i="10"/>
  <c r="G2913" i="10"/>
  <c r="H2913" i="10"/>
  <c r="B2914" i="10"/>
  <c r="C2914" i="10"/>
  <c r="D2914" i="10"/>
  <c r="E2914" i="10"/>
  <c r="F2914" i="10"/>
  <c r="G2914" i="10"/>
  <c r="H2914" i="10"/>
  <c r="B2915" i="10"/>
  <c r="C2915" i="10"/>
  <c r="D2915" i="10"/>
  <c r="E2915" i="10"/>
  <c r="F2915" i="10"/>
  <c r="G2915" i="10"/>
  <c r="H2915" i="10"/>
  <c r="B2916" i="10"/>
  <c r="C2916" i="10"/>
  <c r="D2916" i="10"/>
  <c r="E2916" i="10"/>
  <c r="F2916" i="10"/>
  <c r="G2916" i="10"/>
  <c r="H2916" i="10"/>
  <c r="B2917" i="10"/>
  <c r="C2917" i="10"/>
  <c r="D2917" i="10"/>
  <c r="E2917" i="10"/>
  <c r="F2917" i="10"/>
  <c r="G2917" i="10"/>
  <c r="H2917" i="10"/>
  <c r="B2918" i="10"/>
  <c r="C2918" i="10"/>
  <c r="D2918" i="10"/>
  <c r="E2918" i="10"/>
  <c r="F2918" i="10"/>
  <c r="G2918" i="10"/>
  <c r="H2918" i="10"/>
  <c r="B2919" i="10"/>
  <c r="C2919" i="10"/>
  <c r="D2919" i="10"/>
  <c r="E2919" i="10"/>
  <c r="F2919" i="10"/>
  <c r="G2919" i="10"/>
  <c r="H2919" i="10"/>
  <c r="B2920" i="10"/>
  <c r="C2920" i="10"/>
  <c r="D2920" i="10"/>
  <c r="E2920" i="10"/>
  <c r="F2920" i="10"/>
  <c r="G2920" i="10"/>
  <c r="H2920" i="10"/>
  <c r="B2921" i="10"/>
  <c r="C2921" i="10"/>
  <c r="D2921" i="10"/>
  <c r="E2921" i="10"/>
  <c r="F2921" i="10"/>
  <c r="G2921" i="10"/>
  <c r="H2921" i="10"/>
  <c r="B2922" i="10"/>
  <c r="C2922" i="10"/>
  <c r="D2922" i="10"/>
  <c r="E2922" i="10"/>
  <c r="F2922" i="10"/>
  <c r="G2922" i="10"/>
  <c r="H2922" i="10"/>
  <c r="B2923" i="10"/>
  <c r="C2923" i="10"/>
  <c r="D2923" i="10"/>
  <c r="E2923" i="10"/>
  <c r="F2923" i="10"/>
  <c r="G2923" i="10"/>
  <c r="H2923" i="10"/>
  <c r="B2924" i="10"/>
  <c r="C2924" i="10"/>
  <c r="D2924" i="10"/>
  <c r="E2924" i="10"/>
  <c r="F2924" i="10"/>
  <c r="G2924" i="10"/>
  <c r="H2924" i="10"/>
  <c r="B2925" i="10"/>
  <c r="C2925" i="10"/>
  <c r="D2925" i="10"/>
  <c r="E2925" i="10"/>
  <c r="F2925" i="10"/>
  <c r="G2925" i="10"/>
  <c r="H2925" i="10"/>
  <c r="B2926" i="10"/>
  <c r="C2926" i="10"/>
  <c r="D2926" i="10"/>
  <c r="E2926" i="10"/>
  <c r="F2926" i="10"/>
  <c r="G2926" i="10"/>
  <c r="H2926" i="10"/>
  <c r="B2927" i="10"/>
  <c r="C2927" i="10"/>
  <c r="D2927" i="10"/>
  <c r="E2927" i="10"/>
  <c r="F2927" i="10"/>
  <c r="G2927" i="10"/>
  <c r="H2927" i="10"/>
  <c r="B2928" i="10"/>
  <c r="C2928" i="10"/>
  <c r="D2928" i="10"/>
  <c r="E2928" i="10"/>
  <c r="F2928" i="10"/>
  <c r="G2928" i="10"/>
  <c r="H2928" i="10"/>
  <c r="B2929" i="10"/>
  <c r="C2929" i="10"/>
  <c r="D2929" i="10"/>
  <c r="E2929" i="10"/>
  <c r="F2929" i="10"/>
  <c r="G2929" i="10"/>
  <c r="H2929" i="10"/>
  <c r="B2930" i="10"/>
  <c r="C2930" i="10"/>
  <c r="D2930" i="10"/>
  <c r="E2930" i="10"/>
  <c r="F2930" i="10"/>
  <c r="G2930" i="10"/>
  <c r="H2930" i="10"/>
  <c r="B2931" i="10"/>
  <c r="C2931" i="10"/>
  <c r="D2931" i="10"/>
  <c r="E2931" i="10"/>
  <c r="F2931" i="10"/>
  <c r="G2931" i="10"/>
  <c r="H2931" i="10"/>
  <c r="B2932" i="10"/>
  <c r="C2932" i="10"/>
  <c r="D2932" i="10"/>
  <c r="E2932" i="10"/>
  <c r="F2932" i="10"/>
  <c r="G2932" i="10"/>
  <c r="H2932" i="10"/>
  <c r="B2933" i="10"/>
  <c r="C2933" i="10"/>
  <c r="D2933" i="10"/>
  <c r="E2933" i="10"/>
  <c r="F2933" i="10"/>
  <c r="G2933" i="10"/>
  <c r="H2933" i="10"/>
  <c r="B2934" i="10"/>
  <c r="C2934" i="10"/>
  <c r="D2934" i="10"/>
  <c r="E2934" i="10"/>
  <c r="F2934" i="10"/>
  <c r="G2934" i="10"/>
  <c r="H2934" i="10"/>
  <c r="B2935" i="10"/>
  <c r="C2935" i="10"/>
  <c r="D2935" i="10"/>
  <c r="E2935" i="10"/>
  <c r="F2935" i="10"/>
  <c r="G2935" i="10"/>
  <c r="H2935" i="10"/>
  <c r="B2936" i="10"/>
  <c r="C2936" i="10"/>
  <c r="D2936" i="10"/>
  <c r="E2936" i="10"/>
  <c r="F2936" i="10"/>
  <c r="G2936" i="10"/>
  <c r="H2936" i="10"/>
  <c r="B2937" i="10"/>
  <c r="C2937" i="10"/>
  <c r="D2937" i="10"/>
  <c r="E2937" i="10"/>
  <c r="F2937" i="10"/>
  <c r="G2937" i="10"/>
  <c r="H2937" i="10"/>
  <c r="B2938" i="10"/>
  <c r="C2938" i="10"/>
  <c r="D2938" i="10"/>
  <c r="E2938" i="10"/>
  <c r="F2938" i="10"/>
  <c r="G2938" i="10"/>
  <c r="H2938" i="10"/>
  <c r="B2939" i="10"/>
  <c r="C2939" i="10"/>
  <c r="D2939" i="10"/>
  <c r="E2939" i="10"/>
  <c r="F2939" i="10"/>
  <c r="G2939" i="10"/>
  <c r="H2939" i="10"/>
  <c r="B2940" i="10"/>
  <c r="C2940" i="10"/>
  <c r="D2940" i="10"/>
  <c r="E2940" i="10"/>
  <c r="F2940" i="10"/>
  <c r="G2940" i="10"/>
  <c r="H2940" i="10"/>
  <c r="B2941" i="10"/>
  <c r="C2941" i="10"/>
  <c r="D2941" i="10"/>
  <c r="E2941" i="10"/>
  <c r="F2941" i="10"/>
  <c r="G2941" i="10"/>
  <c r="H2941" i="10"/>
  <c r="B2942" i="10"/>
  <c r="C2942" i="10"/>
  <c r="D2942" i="10"/>
  <c r="E2942" i="10"/>
  <c r="F2942" i="10"/>
  <c r="G2942" i="10"/>
  <c r="H2942" i="10"/>
  <c r="B2943" i="10"/>
  <c r="C2943" i="10"/>
  <c r="D2943" i="10"/>
  <c r="E2943" i="10"/>
  <c r="F2943" i="10"/>
  <c r="G2943" i="10"/>
  <c r="H2943" i="10"/>
  <c r="B2944" i="10"/>
  <c r="C2944" i="10"/>
  <c r="D2944" i="10"/>
  <c r="E2944" i="10"/>
  <c r="F2944" i="10"/>
  <c r="G2944" i="10"/>
  <c r="H2944" i="10"/>
  <c r="B2945" i="10"/>
  <c r="C2945" i="10"/>
  <c r="D2945" i="10"/>
  <c r="E2945" i="10"/>
  <c r="F2945" i="10"/>
  <c r="G2945" i="10"/>
  <c r="H2945" i="10"/>
  <c r="B2946" i="10"/>
  <c r="C2946" i="10"/>
  <c r="D2946" i="10"/>
  <c r="E2946" i="10"/>
  <c r="F2946" i="10"/>
  <c r="G2946" i="10"/>
  <c r="H2946" i="10"/>
  <c r="B2947" i="10"/>
  <c r="C2947" i="10"/>
  <c r="D2947" i="10"/>
  <c r="E2947" i="10"/>
  <c r="F2947" i="10"/>
  <c r="G2947" i="10"/>
  <c r="H2947" i="10"/>
  <c r="B2948" i="10"/>
  <c r="C2948" i="10"/>
  <c r="D2948" i="10"/>
  <c r="E2948" i="10"/>
  <c r="F2948" i="10"/>
  <c r="G2948" i="10"/>
  <c r="H2948" i="10"/>
  <c r="B2949" i="10"/>
  <c r="C2949" i="10"/>
  <c r="D2949" i="10"/>
  <c r="E2949" i="10"/>
  <c r="F2949" i="10"/>
  <c r="G2949" i="10"/>
  <c r="H2949" i="10"/>
  <c r="B2950" i="10"/>
  <c r="C2950" i="10"/>
  <c r="D2950" i="10"/>
  <c r="E2950" i="10"/>
  <c r="F2950" i="10"/>
  <c r="G2950" i="10"/>
  <c r="H2950" i="10"/>
  <c r="B2951" i="10"/>
  <c r="C2951" i="10"/>
  <c r="D2951" i="10"/>
  <c r="E2951" i="10"/>
  <c r="F2951" i="10"/>
  <c r="G2951" i="10"/>
  <c r="H2951" i="10"/>
  <c r="B2952" i="10"/>
  <c r="C2952" i="10"/>
  <c r="D2952" i="10"/>
  <c r="E2952" i="10"/>
  <c r="F2952" i="10"/>
  <c r="G2952" i="10"/>
  <c r="H2952" i="10"/>
  <c r="B2953" i="10"/>
  <c r="C2953" i="10"/>
  <c r="D2953" i="10"/>
  <c r="E2953" i="10"/>
  <c r="F2953" i="10"/>
  <c r="G2953" i="10"/>
  <c r="H2953" i="10"/>
  <c r="B2954" i="10"/>
  <c r="C2954" i="10"/>
  <c r="D2954" i="10"/>
  <c r="E2954" i="10"/>
  <c r="F2954" i="10"/>
  <c r="G2954" i="10"/>
  <c r="H2954" i="10"/>
  <c r="B2955" i="10"/>
  <c r="C2955" i="10"/>
  <c r="D2955" i="10"/>
  <c r="E2955" i="10"/>
  <c r="F2955" i="10"/>
  <c r="G2955" i="10"/>
  <c r="H2955" i="10"/>
  <c r="B2956" i="10"/>
  <c r="C2956" i="10"/>
  <c r="D2956" i="10"/>
  <c r="E2956" i="10"/>
  <c r="F2956" i="10"/>
  <c r="G2956" i="10"/>
  <c r="H2956" i="10"/>
  <c r="B2957" i="10"/>
  <c r="C2957" i="10"/>
  <c r="D2957" i="10"/>
  <c r="E2957" i="10"/>
  <c r="F2957" i="10"/>
  <c r="G2957" i="10"/>
  <c r="H2957" i="10"/>
  <c r="B2958" i="10"/>
  <c r="C2958" i="10"/>
  <c r="D2958" i="10"/>
  <c r="E2958" i="10"/>
  <c r="F2958" i="10"/>
  <c r="G2958" i="10"/>
  <c r="H2958" i="10"/>
  <c r="B2959" i="10"/>
  <c r="C2959" i="10"/>
  <c r="D2959" i="10"/>
  <c r="E2959" i="10"/>
  <c r="F2959" i="10"/>
  <c r="G2959" i="10"/>
  <c r="H2959" i="10"/>
  <c r="B2960" i="10"/>
  <c r="C2960" i="10"/>
  <c r="D2960" i="10"/>
  <c r="E2960" i="10"/>
  <c r="F2960" i="10"/>
  <c r="G2960" i="10"/>
  <c r="H2960" i="10"/>
  <c r="B2961" i="10"/>
  <c r="C2961" i="10"/>
  <c r="D2961" i="10"/>
  <c r="E2961" i="10"/>
  <c r="F2961" i="10"/>
  <c r="G2961" i="10"/>
  <c r="H2961" i="10"/>
  <c r="B2962" i="10"/>
  <c r="C2962" i="10"/>
  <c r="D2962" i="10"/>
  <c r="E2962" i="10"/>
  <c r="F2962" i="10"/>
  <c r="G2962" i="10"/>
  <c r="H2962" i="10"/>
  <c r="B2963" i="10"/>
  <c r="C2963" i="10"/>
  <c r="D2963" i="10"/>
  <c r="E2963" i="10"/>
  <c r="F2963" i="10"/>
  <c r="G2963" i="10"/>
  <c r="H2963" i="10"/>
  <c r="B2964" i="10"/>
  <c r="C2964" i="10"/>
  <c r="D2964" i="10"/>
  <c r="E2964" i="10"/>
  <c r="F2964" i="10"/>
  <c r="G2964" i="10"/>
  <c r="H2964" i="10"/>
  <c r="B2965" i="10"/>
  <c r="C2965" i="10"/>
  <c r="D2965" i="10"/>
  <c r="E2965" i="10"/>
  <c r="F2965" i="10"/>
  <c r="G2965" i="10"/>
  <c r="H2965" i="10"/>
  <c r="B2966" i="10"/>
  <c r="C2966" i="10"/>
  <c r="D2966" i="10"/>
  <c r="E2966" i="10"/>
  <c r="F2966" i="10"/>
  <c r="G2966" i="10"/>
  <c r="H2966" i="10"/>
  <c r="B2967" i="10"/>
  <c r="C2967" i="10"/>
  <c r="D2967" i="10"/>
  <c r="E2967" i="10"/>
  <c r="F2967" i="10"/>
  <c r="G2967" i="10"/>
  <c r="H2967" i="10"/>
  <c r="B2968" i="10"/>
  <c r="C2968" i="10"/>
  <c r="D2968" i="10"/>
  <c r="E2968" i="10"/>
  <c r="F2968" i="10"/>
  <c r="G2968" i="10"/>
  <c r="H2968" i="10"/>
  <c r="B2969" i="10"/>
  <c r="C2969" i="10"/>
  <c r="D2969" i="10"/>
  <c r="E2969" i="10"/>
  <c r="F2969" i="10"/>
  <c r="G2969" i="10"/>
  <c r="H2969" i="10"/>
  <c r="B2970" i="10"/>
  <c r="C2970" i="10"/>
  <c r="D2970" i="10"/>
  <c r="E2970" i="10"/>
  <c r="F2970" i="10"/>
  <c r="G2970" i="10"/>
  <c r="H2970" i="10"/>
  <c r="B2971" i="10"/>
  <c r="C2971" i="10"/>
  <c r="D2971" i="10"/>
  <c r="E2971" i="10"/>
  <c r="F2971" i="10"/>
  <c r="G2971" i="10"/>
  <c r="H2971" i="10"/>
  <c r="B2972" i="10"/>
  <c r="C2972" i="10"/>
  <c r="D2972" i="10"/>
  <c r="E2972" i="10"/>
  <c r="F2972" i="10"/>
  <c r="G2972" i="10"/>
  <c r="H2972" i="10"/>
  <c r="B2973" i="10"/>
  <c r="C2973" i="10"/>
  <c r="D2973" i="10"/>
  <c r="E2973" i="10"/>
  <c r="F2973" i="10"/>
  <c r="G2973" i="10"/>
  <c r="H2973" i="10"/>
  <c r="B2974" i="10"/>
  <c r="C2974" i="10"/>
  <c r="D2974" i="10"/>
  <c r="E2974" i="10"/>
  <c r="F2974" i="10"/>
  <c r="G2974" i="10"/>
  <c r="H2974" i="10"/>
  <c r="B2975" i="10"/>
  <c r="C2975" i="10"/>
  <c r="D2975" i="10"/>
  <c r="E2975" i="10"/>
  <c r="F2975" i="10"/>
  <c r="G2975" i="10"/>
  <c r="H2975" i="10"/>
  <c r="B2976" i="10"/>
  <c r="C2976" i="10"/>
  <c r="D2976" i="10"/>
  <c r="E2976" i="10"/>
  <c r="F2976" i="10"/>
  <c r="G2976" i="10"/>
  <c r="H2976" i="10"/>
  <c r="B2977" i="10"/>
  <c r="C2977" i="10"/>
  <c r="D2977" i="10"/>
  <c r="E2977" i="10"/>
  <c r="F2977" i="10"/>
  <c r="G2977" i="10"/>
  <c r="H2977" i="10"/>
  <c r="B2978" i="10"/>
  <c r="C2978" i="10"/>
  <c r="D2978" i="10"/>
  <c r="E2978" i="10"/>
  <c r="F2978" i="10"/>
  <c r="G2978" i="10"/>
  <c r="H2978" i="10"/>
  <c r="B2979" i="10"/>
  <c r="C2979" i="10"/>
  <c r="D2979" i="10"/>
  <c r="E2979" i="10"/>
  <c r="F2979" i="10"/>
  <c r="G2979" i="10"/>
  <c r="H2979" i="10"/>
  <c r="B2980" i="10"/>
  <c r="C2980" i="10"/>
  <c r="D2980" i="10"/>
  <c r="E2980" i="10"/>
  <c r="F2980" i="10"/>
  <c r="G2980" i="10"/>
  <c r="H2980" i="10"/>
  <c r="B2981" i="10"/>
  <c r="C2981" i="10"/>
  <c r="D2981" i="10"/>
  <c r="E2981" i="10"/>
  <c r="F2981" i="10"/>
  <c r="G2981" i="10"/>
  <c r="H2981" i="10"/>
  <c r="B2982" i="10"/>
  <c r="C2982" i="10"/>
  <c r="D2982" i="10"/>
  <c r="E2982" i="10"/>
  <c r="F2982" i="10"/>
  <c r="G2982" i="10"/>
  <c r="H2982" i="10"/>
  <c r="B2983" i="10"/>
  <c r="C2983" i="10"/>
  <c r="D2983" i="10"/>
  <c r="E2983" i="10"/>
  <c r="F2983" i="10"/>
  <c r="G2983" i="10"/>
  <c r="H2983" i="10"/>
  <c r="B2984" i="10"/>
  <c r="C2984" i="10"/>
  <c r="D2984" i="10"/>
  <c r="E2984" i="10"/>
  <c r="F2984" i="10"/>
  <c r="G2984" i="10"/>
  <c r="H2984" i="10"/>
  <c r="B2985" i="10"/>
  <c r="C2985" i="10"/>
  <c r="D2985" i="10"/>
  <c r="E2985" i="10"/>
  <c r="F2985" i="10"/>
  <c r="G2985" i="10"/>
  <c r="H2985" i="10"/>
  <c r="B2986" i="10"/>
  <c r="C2986" i="10"/>
  <c r="D2986" i="10"/>
  <c r="E2986" i="10"/>
  <c r="F2986" i="10"/>
  <c r="G2986" i="10"/>
  <c r="H2986" i="10"/>
  <c r="B2987" i="10"/>
  <c r="C2987" i="10"/>
  <c r="D2987" i="10"/>
  <c r="E2987" i="10"/>
  <c r="F2987" i="10"/>
  <c r="G2987" i="10"/>
  <c r="H2987" i="10"/>
  <c r="B2988" i="10"/>
  <c r="C2988" i="10"/>
  <c r="D2988" i="10"/>
  <c r="E2988" i="10"/>
  <c r="F2988" i="10"/>
  <c r="G2988" i="10"/>
  <c r="H2988" i="10"/>
  <c r="B2989" i="10"/>
  <c r="C2989" i="10"/>
  <c r="D2989" i="10"/>
  <c r="E2989" i="10"/>
  <c r="F2989" i="10"/>
  <c r="G2989" i="10"/>
  <c r="H2989" i="10"/>
  <c r="B2990" i="10"/>
  <c r="C2990" i="10"/>
  <c r="D2990" i="10"/>
  <c r="E2990" i="10"/>
  <c r="F2990" i="10"/>
  <c r="G2990" i="10"/>
  <c r="H2990" i="10"/>
  <c r="B2991" i="10"/>
  <c r="C2991" i="10"/>
  <c r="D2991" i="10"/>
  <c r="E2991" i="10"/>
  <c r="F2991" i="10"/>
  <c r="G2991" i="10"/>
  <c r="H2991" i="10"/>
  <c r="B2992" i="10"/>
  <c r="C2992" i="10"/>
  <c r="D2992" i="10"/>
  <c r="E2992" i="10"/>
  <c r="F2992" i="10"/>
  <c r="G2992" i="10"/>
  <c r="H2992" i="10"/>
  <c r="B2993" i="10"/>
  <c r="C2993" i="10"/>
  <c r="D2993" i="10"/>
  <c r="E2993" i="10"/>
  <c r="F2993" i="10"/>
  <c r="G2993" i="10"/>
  <c r="H2993" i="10"/>
  <c r="B2994" i="10"/>
  <c r="C2994" i="10"/>
  <c r="D2994" i="10"/>
  <c r="E2994" i="10"/>
  <c r="F2994" i="10"/>
  <c r="G2994" i="10"/>
  <c r="H2994" i="10"/>
  <c r="B2995" i="10"/>
  <c r="C2995" i="10"/>
  <c r="D2995" i="10"/>
  <c r="E2995" i="10"/>
  <c r="F2995" i="10"/>
  <c r="G2995" i="10"/>
  <c r="H2995" i="10"/>
  <c r="B2996" i="10"/>
  <c r="C2996" i="10"/>
  <c r="D2996" i="10"/>
  <c r="E2996" i="10"/>
  <c r="F2996" i="10"/>
  <c r="G2996" i="10"/>
  <c r="H2996" i="10"/>
  <c r="B2997" i="10"/>
  <c r="C2997" i="10"/>
  <c r="D2997" i="10"/>
  <c r="E2997" i="10"/>
  <c r="F2997" i="10"/>
  <c r="G2997" i="10"/>
  <c r="H2997" i="10"/>
  <c r="B2998" i="10"/>
  <c r="C2998" i="10"/>
  <c r="D2998" i="10"/>
  <c r="E2998" i="10"/>
  <c r="F2998" i="10"/>
  <c r="G2998" i="10"/>
  <c r="H2998" i="10"/>
  <c r="B2999" i="10"/>
  <c r="C2999" i="10"/>
  <c r="D2999" i="10"/>
  <c r="E2999" i="10"/>
  <c r="F2999" i="10"/>
  <c r="G2999" i="10"/>
  <c r="H2999" i="10"/>
  <c r="B3000" i="10"/>
  <c r="C3000" i="10"/>
  <c r="D3000" i="10"/>
  <c r="E3000" i="10"/>
  <c r="F3000" i="10"/>
  <c r="G3000" i="10"/>
  <c r="H3000" i="10"/>
  <c r="B3001" i="10"/>
  <c r="C3001" i="10"/>
  <c r="D3001" i="10"/>
  <c r="E3001" i="10"/>
  <c r="F3001" i="10"/>
  <c r="G3001" i="10"/>
  <c r="H3001" i="10"/>
  <c r="B3002" i="10"/>
  <c r="C3002" i="10"/>
  <c r="D3002" i="10"/>
  <c r="E3002" i="10"/>
  <c r="F3002" i="10"/>
  <c r="G3002" i="10"/>
  <c r="H3002" i="10"/>
  <c r="B3003" i="10"/>
  <c r="C3003" i="10"/>
  <c r="D3003" i="10"/>
  <c r="E3003" i="10"/>
  <c r="F3003" i="10"/>
  <c r="G3003" i="10"/>
  <c r="H3003" i="10"/>
  <c r="B3004" i="10"/>
  <c r="C3004" i="10"/>
  <c r="D3004" i="10"/>
  <c r="E3004" i="10"/>
  <c r="F3004" i="10"/>
  <c r="G3004" i="10"/>
  <c r="H3004" i="10"/>
  <c r="B3005" i="10"/>
  <c r="C3005" i="10"/>
  <c r="D3005" i="10"/>
  <c r="E3005" i="10"/>
  <c r="F3005" i="10"/>
  <c r="G3005" i="10"/>
  <c r="H3005" i="10"/>
  <c r="B3006" i="10"/>
  <c r="C3006" i="10"/>
  <c r="D3006" i="10"/>
  <c r="E3006" i="10"/>
  <c r="F3006" i="10"/>
  <c r="G3006" i="10"/>
  <c r="H3006" i="10"/>
  <c r="B3007" i="10"/>
  <c r="C3007" i="10"/>
  <c r="D3007" i="10"/>
  <c r="E3007" i="10"/>
  <c r="F3007" i="10"/>
  <c r="G3007" i="10"/>
  <c r="H3007" i="10"/>
  <c r="B3008" i="10"/>
  <c r="C3008" i="10"/>
  <c r="D3008" i="10"/>
  <c r="E3008" i="10"/>
  <c r="F3008" i="10"/>
  <c r="G3008" i="10"/>
  <c r="H3008" i="10"/>
  <c r="B3009" i="10"/>
  <c r="C3009" i="10"/>
  <c r="D3009" i="10"/>
  <c r="E3009" i="10"/>
  <c r="F3009" i="10"/>
  <c r="G3009" i="10"/>
  <c r="H3009" i="10"/>
  <c r="B3010" i="10"/>
  <c r="C3010" i="10"/>
  <c r="D3010" i="10"/>
  <c r="E3010" i="10"/>
  <c r="F3010" i="10"/>
  <c r="G3010" i="10"/>
  <c r="H3010" i="10"/>
  <c r="B3011" i="10"/>
  <c r="C3011" i="10"/>
  <c r="D3011" i="10"/>
  <c r="E3011" i="10"/>
  <c r="F3011" i="10"/>
  <c r="G3011" i="10"/>
  <c r="H3011" i="10"/>
  <c r="B3012" i="10"/>
  <c r="C3012" i="10"/>
  <c r="D3012" i="10"/>
  <c r="E3012" i="10"/>
  <c r="F3012" i="10"/>
  <c r="G3012" i="10"/>
  <c r="H3012" i="10"/>
  <c r="B3013" i="10"/>
  <c r="C3013" i="10"/>
  <c r="D3013" i="10"/>
  <c r="E3013" i="10"/>
  <c r="F3013" i="10"/>
  <c r="G3013" i="10"/>
  <c r="H3013" i="10"/>
  <c r="B3014" i="10"/>
  <c r="C3014" i="10"/>
  <c r="D3014" i="10"/>
  <c r="E3014" i="10"/>
  <c r="F3014" i="10"/>
  <c r="G3014" i="10"/>
  <c r="H3014" i="10"/>
  <c r="B3015" i="10"/>
  <c r="C3015" i="10"/>
  <c r="D3015" i="10"/>
  <c r="E3015" i="10"/>
  <c r="F3015" i="10"/>
  <c r="G3015" i="10"/>
  <c r="H3015" i="10"/>
  <c r="B3016" i="10"/>
  <c r="C3016" i="10"/>
  <c r="D3016" i="10"/>
  <c r="E3016" i="10"/>
  <c r="F3016" i="10"/>
  <c r="G3016" i="10"/>
  <c r="H3016" i="10"/>
  <c r="B3017" i="10"/>
  <c r="C3017" i="10"/>
  <c r="D3017" i="10"/>
  <c r="E3017" i="10"/>
  <c r="F3017" i="10"/>
  <c r="G3017" i="10"/>
  <c r="H3017" i="10"/>
  <c r="B3018" i="10"/>
  <c r="C3018" i="10"/>
  <c r="D3018" i="10"/>
  <c r="E3018" i="10"/>
  <c r="F3018" i="10"/>
  <c r="G3018" i="10"/>
  <c r="H3018" i="10"/>
  <c r="B3019" i="10"/>
  <c r="C3019" i="10"/>
  <c r="D3019" i="10"/>
  <c r="E3019" i="10"/>
  <c r="F3019" i="10"/>
  <c r="G3019" i="10"/>
  <c r="H3019" i="10"/>
  <c r="B3020" i="10"/>
  <c r="C3020" i="10"/>
  <c r="D3020" i="10"/>
  <c r="E3020" i="10"/>
  <c r="F3020" i="10"/>
  <c r="G3020" i="10"/>
  <c r="H3020" i="10"/>
  <c r="B3021" i="10"/>
  <c r="C3021" i="10"/>
  <c r="D3021" i="10"/>
  <c r="E3021" i="10"/>
  <c r="F3021" i="10"/>
  <c r="G3021" i="10"/>
  <c r="H3021" i="10"/>
  <c r="B3022" i="10"/>
  <c r="C3022" i="10"/>
  <c r="D3022" i="10"/>
  <c r="E3022" i="10"/>
  <c r="F3022" i="10"/>
  <c r="G3022" i="10"/>
  <c r="H3022" i="10"/>
  <c r="B3023" i="10"/>
  <c r="C3023" i="10"/>
  <c r="D3023" i="10"/>
  <c r="E3023" i="10"/>
  <c r="F3023" i="10"/>
  <c r="G3023" i="10"/>
  <c r="H3023" i="10"/>
  <c r="B3024" i="10"/>
  <c r="C3024" i="10"/>
  <c r="D3024" i="10"/>
  <c r="E3024" i="10"/>
  <c r="F3024" i="10"/>
  <c r="G3024" i="10"/>
  <c r="H3024" i="10"/>
  <c r="B3025" i="10"/>
  <c r="C3025" i="10"/>
  <c r="D3025" i="10"/>
  <c r="E3025" i="10"/>
  <c r="F3025" i="10"/>
  <c r="G3025" i="10"/>
  <c r="H3025" i="10"/>
  <c r="B3026" i="10"/>
  <c r="C3026" i="10"/>
  <c r="D3026" i="10"/>
  <c r="E3026" i="10"/>
  <c r="F3026" i="10"/>
  <c r="G3026" i="10"/>
  <c r="H3026" i="10"/>
  <c r="B3027" i="10"/>
  <c r="C3027" i="10"/>
  <c r="D3027" i="10"/>
  <c r="E3027" i="10"/>
  <c r="F3027" i="10"/>
  <c r="G3027" i="10"/>
  <c r="H3027" i="10"/>
  <c r="B3028" i="10"/>
  <c r="C3028" i="10"/>
  <c r="D3028" i="10"/>
  <c r="E3028" i="10"/>
  <c r="F3028" i="10"/>
  <c r="G3028" i="10"/>
  <c r="H3028" i="10"/>
  <c r="B3029" i="10"/>
  <c r="C3029" i="10"/>
  <c r="D3029" i="10"/>
  <c r="E3029" i="10"/>
  <c r="F3029" i="10"/>
  <c r="G3029" i="10"/>
  <c r="H3029" i="10"/>
  <c r="B3030" i="10"/>
  <c r="C3030" i="10"/>
  <c r="D3030" i="10"/>
  <c r="E3030" i="10"/>
  <c r="F3030" i="10"/>
  <c r="G3030" i="10"/>
  <c r="H3030" i="10"/>
  <c r="B3031" i="10"/>
  <c r="C3031" i="10"/>
  <c r="D3031" i="10"/>
  <c r="E3031" i="10"/>
  <c r="F3031" i="10"/>
  <c r="G3031" i="10"/>
  <c r="H3031" i="10"/>
  <c r="B3032" i="10"/>
  <c r="C3032" i="10"/>
  <c r="D3032" i="10"/>
  <c r="E3032" i="10"/>
  <c r="F3032" i="10"/>
  <c r="G3032" i="10"/>
  <c r="H3032" i="10"/>
  <c r="B3033" i="10"/>
  <c r="C3033" i="10"/>
  <c r="D3033" i="10"/>
  <c r="E3033" i="10"/>
  <c r="F3033" i="10"/>
  <c r="G3033" i="10"/>
  <c r="H3033" i="10"/>
  <c r="B3034" i="10"/>
  <c r="C3034" i="10"/>
  <c r="D3034" i="10"/>
  <c r="E3034" i="10"/>
  <c r="F3034" i="10"/>
  <c r="G3034" i="10"/>
  <c r="H3034" i="10"/>
  <c r="B3035" i="10"/>
  <c r="C3035" i="10"/>
  <c r="D3035" i="10"/>
  <c r="E3035" i="10"/>
  <c r="F3035" i="10"/>
  <c r="G3035" i="10"/>
  <c r="H3035" i="10"/>
  <c r="B3036" i="10"/>
  <c r="C3036" i="10"/>
  <c r="D3036" i="10"/>
  <c r="E3036" i="10"/>
  <c r="F3036" i="10"/>
  <c r="G3036" i="10"/>
  <c r="H3036" i="10"/>
  <c r="B3037" i="10"/>
  <c r="C3037" i="10"/>
  <c r="D3037" i="10"/>
  <c r="E3037" i="10"/>
  <c r="F3037" i="10"/>
  <c r="G3037" i="10"/>
  <c r="H3037" i="10"/>
  <c r="B3038" i="10"/>
  <c r="C3038" i="10"/>
  <c r="D3038" i="10"/>
  <c r="E3038" i="10"/>
  <c r="F3038" i="10"/>
  <c r="G3038" i="10"/>
  <c r="H3038" i="10"/>
  <c r="B3039" i="10"/>
  <c r="C3039" i="10"/>
  <c r="D3039" i="10"/>
  <c r="E3039" i="10"/>
  <c r="F3039" i="10"/>
  <c r="G3039" i="10"/>
  <c r="H3039" i="10"/>
  <c r="B3040" i="10"/>
  <c r="C3040" i="10"/>
  <c r="D3040" i="10"/>
  <c r="E3040" i="10"/>
  <c r="F3040" i="10"/>
  <c r="G3040" i="10"/>
  <c r="H3040" i="10"/>
  <c r="B3041" i="10"/>
  <c r="C3041" i="10"/>
  <c r="D3041" i="10"/>
  <c r="E3041" i="10"/>
  <c r="F3041" i="10"/>
  <c r="G3041" i="10"/>
  <c r="H3041" i="10"/>
  <c r="B3042" i="10"/>
  <c r="C3042" i="10"/>
  <c r="D3042" i="10"/>
  <c r="E3042" i="10"/>
  <c r="F3042" i="10"/>
  <c r="G3042" i="10"/>
  <c r="H3042" i="10"/>
  <c r="B3043" i="10"/>
  <c r="C3043" i="10"/>
  <c r="D3043" i="10"/>
  <c r="E3043" i="10"/>
  <c r="F3043" i="10"/>
  <c r="G3043" i="10"/>
  <c r="H3043" i="10"/>
  <c r="B3044" i="10"/>
  <c r="C3044" i="10"/>
  <c r="D3044" i="10"/>
  <c r="E3044" i="10"/>
  <c r="F3044" i="10"/>
  <c r="G3044" i="10"/>
  <c r="H3044" i="10"/>
  <c r="B3045" i="10"/>
  <c r="C3045" i="10"/>
  <c r="D3045" i="10"/>
  <c r="E3045" i="10"/>
  <c r="F3045" i="10"/>
  <c r="G3045" i="10"/>
  <c r="H3045" i="10"/>
  <c r="B3046" i="10"/>
  <c r="C3046" i="10"/>
  <c r="D3046" i="10"/>
  <c r="E3046" i="10"/>
  <c r="F3046" i="10"/>
  <c r="G3046" i="10"/>
  <c r="H3046" i="10"/>
  <c r="B3047" i="10"/>
  <c r="C3047" i="10"/>
  <c r="D3047" i="10"/>
  <c r="E3047" i="10"/>
  <c r="F3047" i="10"/>
  <c r="G3047" i="10"/>
  <c r="H3047" i="10"/>
  <c r="B3048" i="10"/>
  <c r="C3048" i="10"/>
  <c r="D3048" i="10"/>
  <c r="E3048" i="10"/>
  <c r="F3048" i="10"/>
  <c r="G3048" i="10"/>
  <c r="H3048" i="10"/>
  <c r="B3049" i="10"/>
  <c r="C3049" i="10"/>
  <c r="D3049" i="10"/>
  <c r="E3049" i="10"/>
  <c r="F3049" i="10"/>
  <c r="G3049" i="10"/>
  <c r="H3049" i="10"/>
  <c r="B3050" i="10"/>
  <c r="C3050" i="10"/>
  <c r="D3050" i="10"/>
  <c r="E3050" i="10"/>
  <c r="F3050" i="10"/>
  <c r="G3050" i="10"/>
  <c r="H3050" i="10"/>
  <c r="B3051" i="10"/>
  <c r="C3051" i="10"/>
  <c r="D3051" i="10"/>
  <c r="E3051" i="10"/>
  <c r="F3051" i="10"/>
  <c r="G3051" i="10"/>
  <c r="H3051" i="10"/>
  <c r="B3052" i="10"/>
  <c r="C3052" i="10"/>
  <c r="D3052" i="10"/>
  <c r="E3052" i="10"/>
  <c r="F3052" i="10"/>
  <c r="G3052" i="10"/>
  <c r="H3052" i="10"/>
  <c r="B3053" i="10"/>
  <c r="C3053" i="10"/>
  <c r="D3053" i="10"/>
  <c r="E3053" i="10"/>
  <c r="F3053" i="10"/>
  <c r="G3053" i="10"/>
  <c r="H3053" i="10"/>
  <c r="B3054" i="10"/>
  <c r="C3054" i="10"/>
  <c r="D3054" i="10"/>
  <c r="E3054" i="10"/>
  <c r="F3054" i="10"/>
  <c r="G3054" i="10"/>
  <c r="H3054" i="10"/>
  <c r="B3055" i="10"/>
  <c r="C3055" i="10"/>
  <c r="D3055" i="10"/>
  <c r="E3055" i="10"/>
  <c r="F3055" i="10"/>
  <c r="G3055" i="10"/>
  <c r="H3055" i="10"/>
  <c r="B3056" i="10"/>
  <c r="C3056" i="10"/>
  <c r="D3056" i="10"/>
  <c r="E3056" i="10"/>
  <c r="F3056" i="10"/>
  <c r="G3056" i="10"/>
  <c r="H3056" i="10"/>
  <c r="B3057" i="10"/>
  <c r="C3057" i="10"/>
  <c r="D3057" i="10"/>
  <c r="E3057" i="10"/>
  <c r="F3057" i="10"/>
  <c r="G3057" i="10"/>
  <c r="H3057" i="10"/>
  <c r="B3058" i="10"/>
  <c r="C3058" i="10"/>
  <c r="D3058" i="10"/>
  <c r="E3058" i="10"/>
  <c r="F3058" i="10"/>
  <c r="G3058" i="10"/>
  <c r="H3058" i="10"/>
  <c r="B3059" i="10"/>
  <c r="C3059" i="10"/>
  <c r="D3059" i="10"/>
  <c r="E3059" i="10"/>
  <c r="F3059" i="10"/>
  <c r="G3059" i="10"/>
  <c r="H3059" i="10"/>
  <c r="B3060" i="10"/>
  <c r="C3060" i="10"/>
  <c r="D3060" i="10"/>
  <c r="E3060" i="10"/>
  <c r="F3060" i="10"/>
  <c r="G3060" i="10"/>
  <c r="H3060" i="10"/>
  <c r="B3061" i="10"/>
  <c r="C3061" i="10"/>
  <c r="D3061" i="10"/>
  <c r="E3061" i="10"/>
  <c r="F3061" i="10"/>
  <c r="G3061" i="10"/>
  <c r="H3061" i="10"/>
  <c r="B3062" i="10"/>
  <c r="C3062" i="10"/>
  <c r="D3062" i="10"/>
  <c r="E3062" i="10"/>
  <c r="F3062" i="10"/>
  <c r="G3062" i="10"/>
  <c r="H3062" i="10"/>
  <c r="B3063" i="10"/>
  <c r="C3063" i="10"/>
  <c r="D3063" i="10"/>
  <c r="E3063" i="10"/>
  <c r="F3063" i="10"/>
  <c r="G3063" i="10"/>
  <c r="H3063" i="10"/>
  <c r="B3064" i="10"/>
  <c r="C3064" i="10"/>
  <c r="D3064" i="10"/>
  <c r="E3064" i="10"/>
  <c r="F3064" i="10"/>
  <c r="G3064" i="10"/>
  <c r="H3064" i="10"/>
  <c r="B3065" i="10"/>
  <c r="C3065" i="10"/>
  <c r="D3065" i="10"/>
  <c r="E3065" i="10"/>
  <c r="F3065" i="10"/>
  <c r="G3065" i="10"/>
  <c r="H3065" i="10"/>
  <c r="B3066" i="10"/>
  <c r="C3066" i="10"/>
  <c r="D3066" i="10"/>
  <c r="E3066" i="10"/>
  <c r="F3066" i="10"/>
  <c r="G3066" i="10"/>
  <c r="H3066" i="10"/>
  <c r="B3067" i="10"/>
  <c r="C3067" i="10"/>
  <c r="D3067" i="10"/>
  <c r="E3067" i="10"/>
  <c r="F3067" i="10"/>
  <c r="G3067" i="10"/>
  <c r="H3067" i="10"/>
  <c r="B3068" i="10"/>
  <c r="C3068" i="10"/>
  <c r="D3068" i="10"/>
  <c r="E3068" i="10"/>
  <c r="F3068" i="10"/>
  <c r="G3068" i="10"/>
  <c r="H3068" i="10"/>
  <c r="B3069" i="10"/>
  <c r="C3069" i="10"/>
  <c r="D3069" i="10"/>
  <c r="E3069" i="10"/>
  <c r="F3069" i="10"/>
  <c r="G3069" i="10"/>
  <c r="H3069" i="10"/>
  <c r="B3070" i="10"/>
  <c r="C3070" i="10"/>
  <c r="D3070" i="10"/>
  <c r="E3070" i="10"/>
  <c r="F3070" i="10"/>
  <c r="G3070" i="10"/>
  <c r="H3070" i="10"/>
  <c r="B3071" i="10"/>
  <c r="C3071" i="10"/>
  <c r="D3071" i="10"/>
  <c r="E3071" i="10"/>
  <c r="F3071" i="10"/>
  <c r="G3071" i="10"/>
  <c r="H3071" i="10"/>
  <c r="B3072" i="10"/>
  <c r="C3072" i="10"/>
  <c r="D3072" i="10"/>
  <c r="E3072" i="10"/>
  <c r="F3072" i="10"/>
  <c r="G3072" i="10"/>
  <c r="H3072" i="10"/>
  <c r="B3073" i="10"/>
  <c r="C3073" i="10"/>
  <c r="D3073" i="10"/>
  <c r="E3073" i="10"/>
  <c r="F3073" i="10"/>
  <c r="G3073" i="10"/>
  <c r="H3073" i="10"/>
  <c r="B3074" i="10"/>
  <c r="C3074" i="10"/>
  <c r="D3074" i="10"/>
  <c r="E3074" i="10"/>
  <c r="F3074" i="10"/>
  <c r="G3074" i="10"/>
  <c r="H3074" i="10"/>
  <c r="B3075" i="10"/>
  <c r="C3075" i="10"/>
  <c r="D3075" i="10"/>
  <c r="E3075" i="10"/>
  <c r="F3075" i="10"/>
  <c r="G3075" i="10"/>
  <c r="H3075" i="10"/>
  <c r="B3076" i="10"/>
  <c r="C3076" i="10"/>
  <c r="D3076" i="10"/>
  <c r="E3076" i="10"/>
  <c r="F3076" i="10"/>
  <c r="G3076" i="10"/>
  <c r="H3076" i="10"/>
  <c r="B3077" i="10"/>
  <c r="C3077" i="10"/>
  <c r="D3077" i="10"/>
  <c r="E3077" i="10"/>
  <c r="F3077" i="10"/>
  <c r="G3077" i="10"/>
  <c r="H3077" i="10"/>
  <c r="B3078" i="10"/>
  <c r="C3078" i="10"/>
  <c r="D3078" i="10"/>
  <c r="E3078" i="10"/>
  <c r="F3078" i="10"/>
  <c r="G3078" i="10"/>
  <c r="H3078" i="10"/>
  <c r="B3079" i="10"/>
  <c r="C3079" i="10"/>
  <c r="D3079" i="10"/>
  <c r="E3079" i="10"/>
  <c r="F3079" i="10"/>
  <c r="G3079" i="10"/>
  <c r="H3079" i="10"/>
  <c r="B3080" i="10"/>
  <c r="C3080" i="10"/>
  <c r="D3080" i="10"/>
  <c r="E3080" i="10"/>
  <c r="F3080" i="10"/>
  <c r="G3080" i="10"/>
  <c r="H3080" i="10"/>
  <c r="B3081" i="10"/>
  <c r="C3081" i="10"/>
  <c r="D3081" i="10"/>
  <c r="E3081" i="10"/>
  <c r="F3081" i="10"/>
  <c r="G3081" i="10"/>
  <c r="H3081" i="10"/>
  <c r="B3082" i="10"/>
  <c r="C3082" i="10"/>
  <c r="D3082" i="10"/>
  <c r="E3082" i="10"/>
  <c r="F3082" i="10"/>
  <c r="G3082" i="10"/>
  <c r="H3082" i="10"/>
  <c r="B3083" i="10"/>
  <c r="C3083" i="10"/>
  <c r="D3083" i="10"/>
  <c r="E3083" i="10"/>
  <c r="F3083" i="10"/>
  <c r="G3083" i="10"/>
  <c r="H3083" i="10"/>
  <c r="B3084" i="10"/>
  <c r="C3084" i="10"/>
  <c r="D3084" i="10"/>
  <c r="E3084" i="10"/>
  <c r="F3084" i="10"/>
  <c r="G3084" i="10"/>
  <c r="H3084" i="10"/>
  <c r="B3085" i="10"/>
  <c r="C3085" i="10"/>
  <c r="D3085" i="10"/>
  <c r="E3085" i="10"/>
  <c r="F3085" i="10"/>
  <c r="G3085" i="10"/>
  <c r="H3085" i="10"/>
  <c r="B3086" i="10"/>
  <c r="C3086" i="10"/>
  <c r="D3086" i="10"/>
  <c r="E3086" i="10"/>
  <c r="F3086" i="10"/>
  <c r="G3086" i="10"/>
  <c r="H3086" i="10"/>
  <c r="B3087" i="10"/>
  <c r="C3087" i="10"/>
  <c r="D3087" i="10"/>
  <c r="E3087" i="10"/>
  <c r="F3087" i="10"/>
  <c r="G3087" i="10"/>
  <c r="H3087" i="10"/>
  <c r="B3088" i="10"/>
  <c r="C3088" i="10"/>
  <c r="D3088" i="10"/>
  <c r="E3088" i="10"/>
  <c r="F3088" i="10"/>
  <c r="G3088" i="10"/>
  <c r="H3088" i="10"/>
  <c r="B3089" i="10"/>
  <c r="C3089" i="10"/>
  <c r="D3089" i="10"/>
  <c r="E3089" i="10"/>
  <c r="F3089" i="10"/>
  <c r="G3089" i="10"/>
  <c r="H3089" i="10"/>
  <c r="B3090" i="10"/>
  <c r="C3090" i="10"/>
  <c r="D3090" i="10"/>
  <c r="E3090" i="10"/>
  <c r="F3090" i="10"/>
  <c r="G3090" i="10"/>
  <c r="H3090" i="10"/>
  <c r="B3091" i="10"/>
  <c r="C3091" i="10"/>
  <c r="D3091" i="10"/>
  <c r="E3091" i="10"/>
  <c r="F3091" i="10"/>
  <c r="G3091" i="10"/>
  <c r="H3091" i="10"/>
  <c r="B3092" i="10"/>
  <c r="C3092" i="10"/>
  <c r="D3092" i="10"/>
  <c r="E3092" i="10"/>
  <c r="F3092" i="10"/>
  <c r="G3092" i="10"/>
  <c r="H3092" i="10"/>
  <c r="B3093" i="10"/>
  <c r="C3093" i="10"/>
  <c r="D3093" i="10"/>
  <c r="E3093" i="10"/>
  <c r="F3093" i="10"/>
  <c r="G3093" i="10"/>
  <c r="H3093" i="10"/>
  <c r="B3094" i="10"/>
  <c r="C3094" i="10"/>
  <c r="D3094" i="10"/>
  <c r="E3094" i="10"/>
  <c r="F3094" i="10"/>
  <c r="G3094" i="10"/>
  <c r="H3094" i="10"/>
  <c r="B3095" i="10"/>
  <c r="C3095" i="10"/>
  <c r="D3095" i="10"/>
  <c r="E3095" i="10"/>
  <c r="F3095" i="10"/>
  <c r="G3095" i="10"/>
  <c r="H3095" i="10"/>
  <c r="B3096" i="10"/>
  <c r="C3096" i="10"/>
  <c r="D3096" i="10"/>
  <c r="E3096" i="10"/>
  <c r="F3096" i="10"/>
  <c r="G3096" i="10"/>
  <c r="H3096" i="10"/>
  <c r="B3097" i="10"/>
  <c r="C3097" i="10"/>
  <c r="D3097" i="10"/>
  <c r="E3097" i="10"/>
  <c r="F3097" i="10"/>
  <c r="G3097" i="10"/>
  <c r="H3097" i="10"/>
  <c r="B3098" i="10"/>
  <c r="C3098" i="10"/>
  <c r="D3098" i="10"/>
  <c r="E3098" i="10"/>
  <c r="F3098" i="10"/>
  <c r="G3098" i="10"/>
  <c r="H3098" i="10"/>
  <c r="B3099" i="10"/>
  <c r="C3099" i="10"/>
  <c r="D3099" i="10"/>
  <c r="E3099" i="10"/>
  <c r="F3099" i="10"/>
  <c r="G3099" i="10"/>
  <c r="H3099" i="10"/>
  <c r="B3100" i="10"/>
  <c r="C3100" i="10"/>
  <c r="D3100" i="10"/>
  <c r="E3100" i="10"/>
  <c r="F3100" i="10"/>
  <c r="G3100" i="10"/>
  <c r="H3100" i="10"/>
  <c r="B3101" i="10"/>
  <c r="C3101" i="10"/>
  <c r="D3101" i="10"/>
  <c r="E3101" i="10"/>
  <c r="F3101" i="10"/>
  <c r="G3101" i="10"/>
  <c r="H3101" i="10"/>
  <c r="B3102" i="10"/>
  <c r="C3102" i="10"/>
  <c r="D3102" i="10"/>
  <c r="E3102" i="10"/>
  <c r="F3102" i="10"/>
  <c r="G3102" i="10"/>
  <c r="H3102" i="10"/>
  <c r="B3103" i="10"/>
  <c r="C3103" i="10"/>
  <c r="D3103" i="10"/>
  <c r="E3103" i="10"/>
  <c r="F3103" i="10"/>
  <c r="G3103" i="10"/>
  <c r="H3103" i="10"/>
  <c r="B3104" i="10"/>
  <c r="C3104" i="10"/>
  <c r="D3104" i="10"/>
  <c r="E3104" i="10"/>
  <c r="F3104" i="10"/>
  <c r="G3104" i="10"/>
  <c r="H3104" i="10"/>
  <c r="B3105" i="10"/>
  <c r="C3105" i="10"/>
  <c r="D3105" i="10"/>
  <c r="E3105" i="10"/>
  <c r="F3105" i="10"/>
  <c r="G3105" i="10"/>
  <c r="H3105" i="10"/>
  <c r="B3106" i="10"/>
  <c r="C3106" i="10"/>
  <c r="D3106" i="10"/>
  <c r="E3106" i="10"/>
  <c r="F3106" i="10"/>
  <c r="G3106" i="10"/>
  <c r="H3106" i="10"/>
  <c r="B3107" i="10"/>
  <c r="C3107" i="10"/>
  <c r="D3107" i="10"/>
  <c r="E3107" i="10"/>
  <c r="F3107" i="10"/>
  <c r="G3107" i="10"/>
  <c r="H3107" i="10"/>
  <c r="B3108" i="10"/>
  <c r="C3108" i="10"/>
  <c r="D3108" i="10"/>
  <c r="E3108" i="10"/>
  <c r="F3108" i="10"/>
  <c r="G3108" i="10"/>
  <c r="H3108" i="10"/>
  <c r="B3109" i="10"/>
  <c r="C3109" i="10"/>
  <c r="D3109" i="10"/>
  <c r="E3109" i="10"/>
  <c r="F3109" i="10"/>
  <c r="G3109" i="10"/>
  <c r="H3109" i="10"/>
  <c r="B3110" i="10"/>
  <c r="C3110" i="10"/>
  <c r="D3110" i="10"/>
  <c r="E3110" i="10"/>
  <c r="F3110" i="10"/>
  <c r="G3110" i="10"/>
  <c r="H3110" i="10"/>
  <c r="B3111" i="10"/>
  <c r="C3111" i="10"/>
  <c r="D3111" i="10"/>
  <c r="E3111" i="10"/>
  <c r="F3111" i="10"/>
  <c r="G3111" i="10"/>
  <c r="H3111" i="10"/>
  <c r="B3112" i="10"/>
  <c r="C3112" i="10"/>
  <c r="D3112" i="10"/>
  <c r="E3112" i="10"/>
  <c r="F3112" i="10"/>
  <c r="G3112" i="10"/>
  <c r="H3112" i="10"/>
  <c r="B3113" i="10"/>
  <c r="C3113" i="10"/>
  <c r="D3113" i="10"/>
  <c r="E3113" i="10"/>
  <c r="F3113" i="10"/>
  <c r="G3113" i="10"/>
  <c r="H3113" i="10"/>
  <c r="B3114" i="10"/>
  <c r="C3114" i="10"/>
  <c r="D3114" i="10"/>
  <c r="E3114" i="10"/>
  <c r="F3114" i="10"/>
  <c r="G3114" i="10"/>
  <c r="H3114" i="10"/>
  <c r="B3115" i="10"/>
  <c r="C3115" i="10"/>
  <c r="D3115" i="10"/>
  <c r="E3115" i="10"/>
  <c r="F3115" i="10"/>
  <c r="G3115" i="10"/>
  <c r="H3115" i="10"/>
  <c r="B3116" i="10"/>
  <c r="C3116" i="10"/>
  <c r="D3116" i="10"/>
  <c r="E3116" i="10"/>
  <c r="F3116" i="10"/>
  <c r="G3116" i="10"/>
  <c r="H3116" i="10"/>
  <c r="B3117" i="10"/>
  <c r="C3117" i="10"/>
  <c r="D3117" i="10"/>
  <c r="E3117" i="10"/>
  <c r="F3117" i="10"/>
  <c r="G3117" i="10"/>
  <c r="H3117" i="10"/>
  <c r="B3118" i="10"/>
  <c r="C3118" i="10"/>
  <c r="D3118" i="10"/>
  <c r="E3118" i="10"/>
  <c r="F3118" i="10"/>
  <c r="G3118" i="10"/>
  <c r="H3118" i="10"/>
  <c r="B3119" i="10"/>
  <c r="C3119" i="10"/>
  <c r="D3119" i="10"/>
  <c r="E3119" i="10"/>
  <c r="F3119" i="10"/>
  <c r="G3119" i="10"/>
  <c r="H3119" i="10"/>
  <c r="B3120" i="10"/>
  <c r="C3120" i="10"/>
  <c r="D3120" i="10"/>
  <c r="E3120" i="10"/>
  <c r="F3120" i="10"/>
  <c r="G3120" i="10"/>
  <c r="H3120" i="10"/>
  <c r="B3121" i="10"/>
  <c r="C3121" i="10"/>
  <c r="D3121" i="10"/>
  <c r="E3121" i="10"/>
  <c r="F3121" i="10"/>
  <c r="G3121" i="10"/>
  <c r="H3121" i="10"/>
  <c r="B3122" i="10"/>
  <c r="C3122" i="10"/>
  <c r="D3122" i="10"/>
  <c r="E3122" i="10"/>
  <c r="F3122" i="10"/>
  <c r="G3122" i="10"/>
  <c r="H3122" i="10"/>
  <c r="B3123" i="10"/>
  <c r="C3123" i="10"/>
  <c r="D3123" i="10"/>
  <c r="E3123" i="10"/>
  <c r="F3123" i="10"/>
  <c r="G3123" i="10"/>
  <c r="H3123" i="10"/>
  <c r="B3124" i="10"/>
  <c r="C3124" i="10"/>
  <c r="D3124" i="10"/>
  <c r="E3124" i="10"/>
  <c r="F3124" i="10"/>
  <c r="G3124" i="10"/>
  <c r="H3124" i="10"/>
  <c r="B3125" i="10"/>
  <c r="C3125" i="10"/>
  <c r="D3125" i="10"/>
  <c r="E3125" i="10"/>
  <c r="F3125" i="10"/>
  <c r="G3125" i="10"/>
  <c r="H3125" i="10"/>
  <c r="B3126" i="10"/>
  <c r="C3126" i="10"/>
  <c r="D3126" i="10"/>
  <c r="E3126" i="10"/>
  <c r="F3126" i="10"/>
  <c r="G3126" i="10"/>
  <c r="H3126" i="10"/>
  <c r="B3127" i="10"/>
  <c r="C3127" i="10"/>
  <c r="D3127" i="10"/>
  <c r="E3127" i="10"/>
  <c r="F3127" i="10"/>
  <c r="G3127" i="10"/>
  <c r="H3127" i="10"/>
  <c r="B3128" i="10"/>
  <c r="C3128" i="10"/>
  <c r="D3128" i="10"/>
  <c r="E3128" i="10"/>
  <c r="F3128" i="10"/>
  <c r="G3128" i="10"/>
  <c r="H3128" i="10"/>
  <c r="B3129" i="10"/>
  <c r="C3129" i="10"/>
  <c r="D3129" i="10"/>
  <c r="E3129" i="10"/>
  <c r="F3129" i="10"/>
  <c r="G3129" i="10"/>
  <c r="H3129" i="10"/>
  <c r="B3130" i="10"/>
  <c r="C3130" i="10"/>
  <c r="D3130" i="10"/>
  <c r="E3130" i="10"/>
  <c r="F3130" i="10"/>
  <c r="G3130" i="10"/>
  <c r="H3130" i="10"/>
  <c r="B3131" i="10"/>
  <c r="C3131" i="10"/>
  <c r="D3131" i="10"/>
  <c r="E3131" i="10"/>
  <c r="F3131" i="10"/>
  <c r="G3131" i="10"/>
  <c r="H3131" i="10"/>
  <c r="B3132" i="10"/>
  <c r="C3132" i="10"/>
  <c r="D3132" i="10"/>
  <c r="E3132" i="10"/>
  <c r="F3132" i="10"/>
  <c r="G3132" i="10"/>
  <c r="H3132" i="10"/>
  <c r="B3133" i="10"/>
  <c r="C3133" i="10"/>
  <c r="D3133" i="10"/>
  <c r="E3133" i="10"/>
  <c r="F3133" i="10"/>
  <c r="G3133" i="10"/>
  <c r="H3133" i="10"/>
  <c r="B3134" i="10"/>
  <c r="C3134" i="10"/>
  <c r="D3134" i="10"/>
  <c r="E3134" i="10"/>
  <c r="F3134" i="10"/>
  <c r="G3134" i="10"/>
  <c r="H3134" i="10"/>
  <c r="B3135" i="10"/>
  <c r="C3135" i="10"/>
  <c r="D3135" i="10"/>
  <c r="E3135" i="10"/>
  <c r="F3135" i="10"/>
  <c r="G3135" i="10"/>
  <c r="H3135" i="10"/>
  <c r="B3136" i="10"/>
  <c r="C3136" i="10"/>
  <c r="D3136" i="10"/>
  <c r="E3136" i="10"/>
  <c r="F3136" i="10"/>
  <c r="G3136" i="10"/>
  <c r="H3136" i="10"/>
  <c r="B3137" i="10"/>
  <c r="C3137" i="10"/>
  <c r="D3137" i="10"/>
  <c r="E3137" i="10"/>
  <c r="F3137" i="10"/>
  <c r="G3137" i="10"/>
  <c r="H3137" i="10"/>
  <c r="B3138" i="10"/>
  <c r="C3138" i="10"/>
  <c r="D3138" i="10"/>
  <c r="E3138" i="10"/>
  <c r="F3138" i="10"/>
  <c r="G3138" i="10"/>
  <c r="H3138" i="10"/>
  <c r="B3139" i="10"/>
  <c r="C3139" i="10"/>
  <c r="D3139" i="10"/>
  <c r="E3139" i="10"/>
  <c r="F3139" i="10"/>
  <c r="G3139" i="10"/>
  <c r="H3139" i="10"/>
  <c r="B3140" i="10"/>
  <c r="C3140" i="10"/>
  <c r="D3140" i="10"/>
  <c r="E3140" i="10"/>
  <c r="F3140" i="10"/>
  <c r="G3140" i="10"/>
  <c r="H3140" i="10"/>
  <c r="B3141" i="10"/>
  <c r="C3141" i="10"/>
  <c r="D3141" i="10"/>
  <c r="E3141" i="10"/>
  <c r="F3141" i="10"/>
  <c r="G3141" i="10"/>
  <c r="H3141" i="10"/>
  <c r="B3142" i="10"/>
  <c r="C3142" i="10"/>
  <c r="D3142" i="10"/>
  <c r="E3142" i="10"/>
  <c r="F3142" i="10"/>
  <c r="G3142" i="10"/>
  <c r="H3142" i="10"/>
  <c r="B3143" i="10"/>
  <c r="C3143" i="10"/>
  <c r="D3143" i="10"/>
  <c r="E3143" i="10"/>
  <c r="F3143" i="10"/>
  <c r="G3143" i="10"/>
  <c r="H3143" i="10"/>
  <c r="B3144" i="10"/>
  <c r="C3144" i="10"/>
  <c r="D3144" i="10"/>
  <c r="E3144" i="10"/>
  <c r="F3144" i="10"/>
  <c r="G3144" i="10"/>
  <c r="H3144" i="10"/>
  <c r="B3145" i="10"/>
  <c r="C3145" i="10"/>
  <c r="D3145" i="10"/>
  <c r="E3145" i="10"/>
  <c r="F3145" i="10"/>
  <c r="G3145" i="10"/>
  <c r="H3145" i="10"/>
  <c r="B3146" i="10"/>
  <c r="C3146" i="10"/>
  <c r="D3146" i="10"/>
  <c r="E3146" i="10"/>
  <c r="F3146" i="10"/>
  <c r="G3146" i="10"/>
  <c r="H3146" i="10"/>
  <c r="B3147" i="10"/>
  <c r="C3147" i="10"/>
  <c r="D3147" i="10"/>
  <c r="E3147" i="10"/>
  <c r="F3147" i="10"/>
  <c r="G3147" i="10"/>
  <c r="H3147" i="10"/>
  <c r="B3148" i="10"/>
  <c r="C3148" i="10"/>
  <c r="D3148" i="10"/>
  <c r="E3148" i="10"/>
  <c r="F3148" i="10"/>
  <c r="G3148" i="10"/>
  <c r="H3148" i="10"/>
  <c r="B3149" i="10"/>
  <c r="C3149" i="10"/>
  <c r="D3149" i="10"/>
  <c r="E3149" i="10"/>
  <c r="F3149" i="10"/>
  <c r="G3149" i="10"/>
  <c r="H3149" i="10"/>
  <c r="B3150" i="10"/>
  <c r="C3150" i="10"/>
  <c r="D3150" i="10"/>
  <c r="E3150" i="10"/>
  <c r="F3150" i="10"/>
  <c r="G3150" i="10"/>
  <c r="H3150" i="10"/>
  <c r="B3151" i="10"/>
  <c r="C3151" i="10"/>
  <c r="D3151" i="10"/>
  <c r="E3151" i="10"/>
  <c r="F3151" i="10"/>
  <c r="G3151" i="10"/>
  <c r="H3151" i="10"/>
  <c r="B3152" i="10"/>
  <c r="C3152" i="10"/>
  <c r="D3152" i="10"/>
  <c r="E3152" i="10"/>
  <c r="F3152" i="10"/>
  <c r="G3152" i="10"/>
  <c r="H3152" i="10"/>
  <c r="B3153" i="10"/>
  <c r="C3153" i="10"/>
  <c r="D3153" i="10"/>
  <c r="E3153" i="10"/>
  <c r="F3153" i="10"/>
  <c r="G3153" i="10"/>
  <c r="H3153" i="10"/>
  <c r="B3154" i="10"/>
  <c r="C3154" i="10"/>
  <c r="D3154" i="10"/>
  <c r="E3154" i="10"/>
  <c r="F3154" i="10"/>
  <c r="G3154" i="10"/>
  <c r="H3154" i="10"/>
  <c r="B3155" i="10"/>
  <c r="C3155" i="10"/>
  <c r="D3155" i="10"/>
  <c r="E3155" i="10"/>
  <c r="F3155" i="10"/>
  <c r="G3155" i="10"/>
  <c r="H3155" i="10"/>
  <c r="B3156" i="10"/>
  <c r="C3156" i="10"/>
  <c r="D3156" i="10"/>
  <c r="E3156" i="10"/>
  <c r="F3156" i="10"/>
  <c r="G3156" i="10"/>
  <c r="H3156" i="10"/>
  <c r="B3157" i="10"/>
  <c r="C3157" i="10"/>
  <c r="D3157" i="10"/>
  <c r="E3157" i="10"/>
  <c r="F3157" i="10"/>
  <c r="G3157" i="10"/>
  <c r="H3157" i="10"/>
  <c r="B3158" i="10"/>
  <c r="C3158" i="10"/>
  <c r="D3158" i="10"/>
  <c r="E3158" i="10"/>
  <c r="F3158" i="10"/>
  <c r="G3158" i="10"/>
  <c r="H3158" i="10"/>
  <c r="B3159" i="10"/>
  <c r="C3159" i="10"/>
  <c r="D3159" i="10"/>
  <c r="E3159" i="10"/>
  <c r="F3159" i="10"/>
  <c r="G3159" i="10"/>
  <c r="H3159" i="10"/>
  <c r="B3160" i="10"/>
  <c r="C3160" i="10"/>
  <c r="D3160" i="10"/>
  <c r="E3160" i="10"/>
  <c r="F3160" i="10"/>
  <c r="G3160" i="10"/>
  <c r="H3160" i="10"/>
  <c r="B3161" i="10"/>
  <c r="C3161" i="10"/>
  <c r="D3161" i="10"/>
  <c r="E3161" i="10"/>
  <c r="F3161" i="10"/>
  <c r="G3161" i="10"/>
  <c r="H3161" i="10"/>
  <c r="B3162" i="10"/>
  <c r="C3162" i="10"/>
  <c r="D3162" i="10"/>
  <c r="E3162" i="10"/>
  <c r="F3162" i="10"/>
  <c r="G3162" i="10"/>
  <c r="H3162" i="10"/>
  <c r="B3163" i="10"/>
  <c r="C3163" i="10"/>
  <c r="D3163" i="10"/>
  <c r="E3163" i="10"/>
  <c r="F3163" i="10"/>
  <c r="G3163" i="10"/>
  <c r="H3163" i="10"/>
  <c r="B3164" i="10"/>
  <c r="C3164" i="10"/>
  <c r="D3164" i="10"/>
  <c r="E3164" i="10"/>
  <c r="F3164" i="10"/>
  <c r="G3164" i="10"/>
  <c r="H3164" i="10"/>
  <c r="B3165" i="10"/>
  <c r="C3165" i="10"/>
  <c r="D3165" i="10"/>
  <c r="E3165" i="10"/>
  <c r="F3165" i="10"/>
  <c r="G3165" i="10"/>
  <c r="H3165" i="10"/>
  <c r="B3166" i="10"/>
  <c r="C3166" i="10"/>
  <c r="D3166" i="10"/>
  <c r="E3166" i="10"/>
  <c r="F3166" i="10"/>
  <c r="G3166" i="10"/>
  <c r="H3166" i="10"/>
  <c r="B3167" i="10"/>
  <c r="C3167" i="10"/>
  <c r="D3167" i="10"/>
  <c r="E3167" i="10"/>
  <c r="F3167" i="10"/>
  <c r="G3167" i="10"/>
  <c r="H3167" i="10"/>
  <c r="B3168" i="10"/>
  <c r="C3168" i="10"/>
  <c r="D3168" i="10"/>
  <c r="E3168" i="10"/>
  <c r="F3168" i="10"/>
  <c r="G3168" i="10"/>
  <c r="H3168" i="10"/>
  <c r="B3169" i="10"/>
  <c r="C3169" i="10"/>
  <c r="D3169" i="10"/>
  <c r="E3169" i="10"/>
  <c r="F3169" i="10"/>
  <c r="G3169" i="10"/>
  <c r="H3169" i="10"/>
  <c r="B3170" i="10"/>
  <c r="C3170" i="10"/>
  <c r="D3170" i="10"/>
  <c r="E3170" i="10"/>
  <c r="F3170" i="10"/>
  <c r="G3170" i="10"/>
  <c r="H3170" i="10"/>
  <c r="B3171" i="10"/>
  <c r="C3171" i="10"/>
  <c r="D3171" i="10"/>
  <c r="E3171" i="10"/>
  <c r="F3171" i="10"/>
  <c r="G3171" i="10"/>
  <c r="H3171" i="10"/>
  <c r="B3172" i="10"/>
  <c r="C3172" i="10"/>
  <c r="D3172" i="10"/>
  <c r="E3172" i="10"/>
  <c r="F3172" i="10"/>
  <c r="G3172" i="10"/>
  <c r="H3172" i="10"/>
  <c r="B3173" i="10"/>
  <c r="C3173" i="10"/>
  <c r="D3173" i="10"/>
  <c r="E3173" i="10"/>
  <c r="F3173" i="10"/>
  <c r="G3173" i="10"/>
  <c r="H3173" i="10"/>
  <c r="B3174" i="10"/>
  <c r="C3174" i="10"/>
  <c r="D3174" i="10"/>
  <c r="E3174" i="10"/>
  <c r="F3174" i="10"/>
  <c r="G3174" i="10"/>
  <c r="H3174" i="10"/>
  <c r="B3175" i="10"/>
  <c r="C3175" i="10"/>
  <c r="D3175" i="10"/>
  <c r="E3175" i="10"/>
  <c r="F3175" i="10"/>
  <c r="G3175" i="10"/>
  <c r="H3175" i="10"/>
  <c r="B3176" i="10"/>
  <c r="C3176" i="10"/>
  <c r="D3176" i="10"/>
  <c r="E3176" i="10"/>
  <c r="F3176" i="10"/>
  <c r="G3176" i="10"/>
  <c r="H3176" i="10"/>
  <c r="B3177" i="10"/>
  <c r="C3177" i="10"/>
  <c r="D3177" i="10"/>
  <c r="E3177" i="10"/>
  <c r="F3177" i="10"/>
  <c r="G3177" i="10"/>
  <c r="H3177" i="10"/>
  <c r="B3178" i="10"/>
  <c r="C3178" i="10"/>
  <c r="D3178" i="10"/>
  <c r="E3178" i="10"/>
  <c r="F3178" i="10"/>
  <c r="G3178" i="10"/>
  <c r="H3178" i="10"/>
  <c r="B3179" i="10"/>
  <c r="C3179" i="10"/>
  <c r="D3179" i="10"/>
  <c r="E3179" i="10"/>
  <c r="F3179" i="10"/>
  <c r="G3179" i="10"/>
  <c r="H3179" i="10"/>
  <c r="B3180" i="10"/>
  <c r="C3180" i="10"/>
  <c r="D3180" i="10"/>
  <c r="E3180" i="10"/>
  <c r="F3180" i="10"/>
  <c r="G3180" i="10"/>
  <c r="H3180" i="10"/>
  <c r="B3181" i="10"/>
  <c r="C3181" i="10"/>
  <c r="D3181" i="10"/>
  <c r="E3181" i="10"/>
  <c r="F3181" i="10"/>
  <c r="G3181" i="10"/>
  <c r="H3181" i="10"/>
  <c r="B3182" i="10"/>
  <c r="C3182" i="10"/>
  <c r="D3182" i="10"/>
  <c r="E3182" i="10"/>
  <c r="F3182" i="10"/>
  <c r="G3182" i="10"/>
  <c r="H3182" i="10"/>
  <c r="B3183" i="10"/>
  <c r="C3183" i="10"/>
  <c r="D3183" i="10"/>
  <c r="E3183" i="10"/>
  <c r="F3183" i="10"/>
  <c r="G3183" i="10"/>
  <c r="H3183" i="10"/>
  <c r="B3184" i="10"/>
  <c r="C3184" i="10"/>
  <c r="D3184" i="10"/>
  <c r="E3184" i="10"/>
  <c r="F3184" i="10"/>
  <c r="G3184" i="10"/>
  <c r="H3184" i="10"/>
  <c r="B3185" i="10"/>
  <c r="C3185" i="10"/>
  <c r="D3185" i="10"/>
  <c r="E3185" i="10"/>
  <c r="F3185" i="10"/>
  <c r="G3185" i="10"/>
  <c r="H3185" i="10"/>
  <c r="B3186" i="10"/>
  <c r="C3186" i="10"/>
  <c r="D3186" i="10"/>
  <c r="E3186" i="10"/>
  <c r="F3186" i="10"/>
  <c r="G3186" i="10"/>
  <c r="H3186" i="10"/>
  <c r="B3187" i="10"/>
  <c r="C3187" i="10"/>
  <c r="D3187" i="10"/>
  <c r="E3187" i="10"/>
  <c r="F3187" i="10"/>
  <c r="G3187" i="10"/>
  <c r="H3187" i="10"/>
  <c r="B3188" i="10"/>
  <c r="C3188" i="10"/>
  <c r="D3188" i="10"/>
  <c r="E3188" i="10"/>
  <c r="F3188" i="10"/>
  <c r="G3188" i="10"/>
  <c r="H3188" i="10"/>
  <c r="B3189" i="10"/>
  <c r="C3189" i="10"/>
  <c r="D3189" i="10"/>
  <c r="E3189" i="10"/>
  <c r="F3189" i="10"/>
  <c r="G3189" i="10"/>
  <c r="H3189" i="10"/>
  <c r="B3190" i="10"/>
  <c r="C3190" i="10"/>
  <c r="D3190" i="10"/>
  <c r="E3190" i="10"/>
  <c r="F3190" i="10"/>
  <c r="G3190" i="10"/>
  <c r="H3190" i="10"/>
  <c r="B3191" i="10"/>
  <c r="C3191" i="10"/>
  <c r="D3191" i="10"/>
  <c r="E3191" i="10"/>
  <c r="F3191" i="10"/>
  <c r="G3191" i="10"/>
  <c r="H3191" i="10"/>
  <c r="B3192" i="10"/>
  <c r="C3192" i="10"/>
  <c r="D3192" i="10"/>
  <c r="E3192" i="10"/>
  <c r="F3192" i="10"/>
  <c r="G3192" i="10"/>
  <c r="H3192" i="10"/>
  <c r="B3193" i="10"/>
  <c r="C3193" i="10"/>
  <c r="D3193" i="10"/>
  <c r="E3193" i="10"/>
  <c r="F3193" i="10"/>
  <c r="G3193" i="10"/>
  <c r="H3193" i="10"/>
  <c r="B3194" i="10"/>
  <c r="C3194" i="10"/>
  <c r="D3194" i="10"/>
  <c r="E3194" i="10"/>
  <c r="F3194" i="10"/>
  <c r="G3194" i="10"/>
  <c r="H3194" i="10"/>
  <c r="B3195" i="10"/>
  <c r="C3195" i="10"/>
  <c r="D3195" i="10"/>
  <c r="E3195" i="10"/>
  <c r="F3195" i="10"/>
  <c r="G3195" i="10"/>
  <c r="H3195" i="10"/>
  <c r="B3196" i="10"/>
  <c r="C3196" i="10"/>
  <c r="D3196" i="10"/>
  <c r="E3196" i="10"/>
  <c r="F3196" i="10"/>
  <c r="G3196" i="10"/>
  <c r="H3196" i="10"/>
  <c r="B3197" i="10"/>
  <c r="C3197" i="10"/>
  <c r="D3197" i="10"/>
  <c r="E3197" i="10"/>
  <c r="F3197" i="10"/>
  <c r="G3197" i="10"/>
  <c r="H3197" i="10"/>
  <c r="B3198" i="10"/>
  <c r="C3198" i="10"/>
  <c r="D3198" i="10"/>
  <c r="E3198" i="10"/>
  <c r="F3198" i="10"/>
  <c r="G3198" i="10"/>
  <c r="H3198" i="10"/>
  <c r="B3199" i="10"/>
  <c r="C3199" i="10"/>
  <c r="D3199" i="10"/>
  <c r="E3199" i="10"/>
  <c r="F3199" i="10"/>
  <c r="G3199" i="10"/>
  <c r="H3199" i="10"/>
  <c r="B3200" i="10"/>
  <c r="C3200" i="10"/>
  <c r="D3200" i="10"/>
  <c r="E3200" i="10"/>
  <c r="F3200" i="10"/>
  <c r="G3200" i="10"/>
  <c r="H3200" i="10"/>
  <c r="B3201" i="10"/>
  <c r="C3201" i="10"/>
  <c r="D3201" i="10"/>
  <c r="E3201" i="10"/>
  <c r="F3201" i="10"/>
  <c r="G3201" i="10"/>
  <c r="H3201" i="10"/>
  <c r="B3202" i="10"/>
  <c r="C3202" i="10"/>
  <c r="D3202" i="10"/>
  <c r="E3202" i="10"/>
  <c r="F3202" i="10"/>
  <c r="G3202" i="10"/>
  <c r="H3202" i="10"/>
  <c r="B3203" i="10"/>
  <c r="C3203" i="10"/>
  <c r="D3203" i="10"/>
  <c r="E3203" i="10"/>
  <c r="F3203" i="10"/>
  <c r="G3203" i="10"/>
  <c r="H3203" i="10"/>
  <c r="B3204" i="10"/>
  <c r="C3204" i="10"/>
  <c r="D3204" i="10"/>
  <c r="E3204" i="10"/>
  <c r="F3204" i="10"/>
  <c r="G3204" i="10"/>
  <c r="H3204" i="10"/>
  <c r="B3205" i="10"/>
  <c r="C3205" i="10"/>
  <c r="D3205" i="10"/>
  <c r="E3205" i="10"/>
  <c r="F3205" i="10"/>
  <c r="G3205" i="10"/>
  <c r="H3205" i="10"/>
  <c r="B3206" i="10"/>
  <c r="C3206" i="10"/>
  <c r="D3206" i="10"/>
  <c r="E3206" i="10"/>
  <c r="F3206" i="10"/>
  <c r="G3206" i="10"/>
  <c r="H3206" i="10"/>
  <c r="B3207" i="10"/>
  <c r="C3207" i="10"/>
  <c r="D3207" i="10"/>
  <c r="E3207" i="10"/>
  <c r="F3207" i="10"/>
  <c r="G3207" i="10"/>
  <c r="H3207" i="10"/>
  <c r="B3208" i="10"/>
  <c r="C3208" i="10"/>
  <c r="D3208" i="10"/>
  <c r="E3208" i="10"/>
  <c r="F3208" i="10"/>
  <c r="G3208" i="10"/>
  <c r="H3208" i="10"/>
  <c r="B3209" i="10"/>
  <c r="C3209" i="10"/>
  <c r="D3209" i="10"/>
  <c r="E3209" i="10"/>
  <c r="F3209" i="10"/>
  <c r="G3209" i="10"/>
  <c r="H3209" i="10"/>
  <c r="B3210" i="10"/>
  <c r="C3210" i="10"/>
  <c r="D3210" i="10"/>
  <c r="E3210" i="10"/>
  <c r="F3210" i="10"/>
  <c r="G3210" i="10"/>
  <c r="H3210" i="10"/>
  <c r="B3211" i="10"/>
  <c r="C3211" i="10"/>
  <c r="D3211" i="10"/>
  <c r="E3211" i="10"/>
  <c r="F3211" i="10"/>
  <c r="G3211" i="10"/>
  <c r="H3211" i="10"/>
  <c r="B3212" i="10"/>
  <c r="C3212" i="10"/>
  <c r="D3212" i="10"/>
  <c r="E3212" i="10"/>
  <c r="F3212" i="10"/>
  <c r="G3212" i="10"/>
  <c r="H3212" i="10"/>
  <c r="B3213" i="10"/>
  <c r="C3213" i="10"/>
  <c r="D3213" i="10"/>
  <c r="E3213" i="10"/>
  <c r="F3213" i="10"/>
  <c r="G3213" i="10"/>
  <c r="H3213" i="10"/>
  <c r="B3214" i="10"/>
  <c r="C3214" i="10"/>
  <c r="D3214" i="10"/>
  <c r="E3214" i="10"/>
  <c r="F3214" i="10"/>
  <c r="G3214" i="10"/>
  <c r="H3214" i="10"/>
  <c r="B3215" i="10"/>
  <c r="C3215" i="10"/>
  <c r="D3215" i="10"/>
  <c r="E3215" i="10"/>
  <c r="F3215" i="10"/>
  <c r="G3215" i="10"/>
  <c r="H3215" i="10"/>
  <c r="B3216" i="10"/>
  <c r="C3216" i="10"/>
  <c r="D3216" i="10"/>
  <c r="E3216" i="10"/>
  <c r="F3216" i="10"/>
  <c r="G3216" i="10"/>
  <c r="H3216" i="10"/>
  <c r="B3217" i="10"/>
  <c r="C3217" i="10"/>
  <c r="D3217" i="10"/>
  <c r="E3217" i="10"/>
  <c r="F3217" i="10"/>
  <c r="G3217" i="10"/>
  <c r="H3217" i="10"/>
  <c r="B3218" i="10"/>
  <c r="C3218" i="10"/>
  <c r="D3218" i="10"/>
  <c r="E3218" i="10"/>
  <c r="F3218" i="10"/>
  <c r="G3218" i="10"/>
  <c r="H3218" i="10"/>
  <c r="B3219" i="10"/>
  <c r="C3219" i="10"/>
  <c r="D3219" i="10"/>
  <c r="E3219" i="10"/>
  <c r="F3219" i="10"/>
  <c r="G3219" i="10"/>
  <c r="H3219" i="10"/>
  <c r="B3220" i="10"/>
  <c r="C3220" i="10"/>
  <c r="D3220" i="10"/>
  <c r="E3220" i="10"/>
  <c r="F3220" i="10"/>
  <c r="G3220" i="10"/>
  <c r="H3220" i="10"/>
  <c r="B3221" i="10"/>
  <c r="C3221" i="10"/>
  <c r="D3221" i="10"/>
  <c r="E3221" i="10"/>
  <c r="F3221" i="10"/>
  <c r="G3221" i="10"/>
  <c r="H3221" i="10"/>
  <c r="B3222" i="10"/>
  <c r="C3222" i="10"/>
  <c r="D3222" i="10"/>
  <c r="E3222" i="10"/>
  <c r="F3222" i="10"/>
  <c r="G3222" i="10"/>
  <c r="H3222" i="10"/>
  <c r="B3223" i="10"/>
  <c r="C3223" i="10"/>
  <c r="D3223" i="10"/>
  <c r="E3223" i="10"/>
  <c r="F3223" i="10"/>
  <c r="G3223" i="10"/>
  <c r="H3223" i="10"/>
  <c r="B3224" i="10"/>
  <c r="C3224" i="10"/>
  <c r="D3224" i="10"/>
  <c r="E3224" i="10"/>
  <c r="F3224" i="10"/>
  <c r="G3224" i="10"/>
  <c r="H3224" i="10"/>
  <c r="B3225" i="10"/>
  <c r="C3225" i="10"/>
  <c r="D3225" i="10"/>
  <c r="E3225" i="10"/>
  <c r="F3225" i="10"/>
  <c r="G3225" i="10"/>
  <c r="H3225" i="10"/>
  <c r="B3226" i="10"/>
  <c r="C3226" i="10"/>
  <c r="D3226" i="10"/>
  <c r="E3226" i="10"/>
  <c r="F3226" i="10"/>
  <c r="G3226" i="10"/>
  <c r="H3226" i="10"/>
  <c r="B3227" i="10"/>
  <c r="C3227" i="10"/>
  <c r="D3227" i="10"/>
  <c r="E3227" i="10"/>
  <c r="F3227" i="10"/>
  <c r="G3227" i="10"/>
  <c r="H3227" i="10"/>
  <c r="B3228" i="10"/>
  <c r="C3228" i="10"/>
  <c r="D3228" i="10"/>
  <c r="E3228" i="10"/>
  <c r="F3228" i="10"/>
  <c r="G3228" i="10"/>
  <c r="H3228" i="10"/>
  <c r="B3229" i="10"/>
  <c r="C3229" i="10"/>
  <c r="D3229" i="10"/>
  <c r="E3229" i="10"/>
  <c r="F3229" i="10"/>
  <c r="G3229" i="10"/>
  <c r="H3229" i="10"/>
  <c r="B3230" i="10"/>
  <c r="C3230" i="10"/>
  <c r="D3230" i="10"/>
  <c r="E3230" i="10"/>
  <c r="F3230" i="10"/>
  <c r="G3230" i="10"/>
  <c r="H3230" i="10"/>
  <c r="B3231" i="10"/>
  <c r="C3231" i="10"/>
  <c r="D3231" i="10"/>
  <c r="E3231" i="10"/>
  <c r="F3231" i="10"/>
  <c r="G3231" i="10"/>
  <c r="H3231" i="10"/>
  <c r="B3232" i="10"/>
  <c r="C3232" i="10"/>
  <c r="D3232" i="10"/>
  <c r="E3232" i="10"/>
  <c r="F3232" i="10"/>
  <c r="G3232" i="10"/>
  <c r="H3232" i="10"/>
  <c r="B3233" i="10"/>
  <c r="C3233" i="10"/>
  <c r="D3233" i="10"/>
  <c r="E3233" i="10"/>
  <c r="F3233" i="10"/>
  <c r="G3233" i="10"/>
  <c r="H3233" i="10"/>
  <c r="B3234" i="10"/>
  <c r="C3234" i="10"/>
  <c r="D3234" i="10"/>
  <c r="E3234" i="10"/>
  <c r="F3234" i="10"/>
  <c r="G3234" i="10"/>
  <c r="H3234" i="10"/>
  <c r="B3235" i="10"/>
  <c r="C3235" i="10"/>
  <c r="D3235" i="10"/>
  <c r="E3235" i="10"/>
  <c r="F3235" i="10"/>
  <c r="G3235" i="10"/>
  <c r="H3235" i="10"/>
  <c r="B3236" i="10"/>
  <c r="C3236" i="10"/>
  <c r="D3236" i="10"/>
  <c r="E3236" i="10"/>
  <c r="F3236" i="10"/>
  <c r="G3236" i="10"/>
  <c r="H3236" i="10"/>
  <c r="B3237" i="10"/>
  <c r="C3237" i="10"/>
  <c r="D3237" i="10"/>
  <c r="E3237" i="10"/>
  <c r="F3237" i="10"/>
  <c r="G3237" i="10"/>
  <c r="H3237" i="10"/>
  <c r="B3238" i="10"/>
  <c r="C3238" i="10"/>
  <c r="D3238" i="10"/>
  <c r="E3238" i="10"/>
  <c r="F3238" i="10"/>
  <c r="G3238" i="10"/>
  <c r="H3238" i="10"/>
  <c r="B3239" i="10"/>
  <c r="C3239" i="10"/>
  <c r="D3239" i="10"/>
  <c r="E3239" i="10"/>
  <c r="F3239" i="10"/>
  <c r="G3239" i="10"/>
  <c r="H3239" i="10"/>
  <c r="B3240" i="10"/>
  <c r="C3240" i="10"/>
  <c r="D3240" i="10"/>
  <c r="E3240" i="10"/>
  <c r="F3240" i="10"/>
  <c r="G3240" i="10"/>
  <c r="H3240" i="10"/>
  <c r="B3241" i="10"/>
  <c r="C3241" i="10"/>
  <c r="D3241" i="10"/>
  <c r="E3241" i="10"/>
  <c r="F3241" i="10"/>
  <c r="G3241" i="10"/>
  <c r="H3241" i="10"/>
  <c r="B3242" i="10"/>
  <c r="C3242" i="10"/>
  <c r="D3242" i="10"/>
  <c r="E3242" i="10"/>
  <c r="F3242" i="10"/>
  <c r="G3242" i="10"/>
  <c r="H3242" i="10"/>
  <c r="B3243" i="10"/>
  <c r="C3243" i="10"/>
  <c r="D3243" i="10"/>
  <c r="E3243" i="10"/>
  <c r="F3243" i="10"/>
  <c r="G3243" i="10"/>
  <c r="H3243" i="10"/>
  <c r="B3244" i="10"/>
  <c r="C3244" i="10"/>
  <c r="D3244" i="10"/>
  <c r="E3244" i="10"/>
  <c r="F3244" i="10"/>
  <c r="G3244" i="10"/>
  <c r="H3244" i="10"/>
  <c r="B3245" i="10"/>
  <c r="C3245" i="10"/>
  <c r="D3245" i="10"/>
  <c r="E3245" i="10"/>
  <c r="F3245" i="10"/>
  <c r="G3245" i="10"/>
  <c r="H3245" i="10"/>
  <c r="B3246" i="10"/>
  <c r="C3246" i="10"/>
  <c r="D3246" i="10"/>
  <c r="E3246" i="10"/>
  <c r="F3246" i="10"/>
  <c r="G3246" i="10"/>
  <c r="H3246" i="10"/>
  <c r="B3247" i="10"/>
  <c r="C3247" i="10"/>
  <c r="D3247" i="10"/>
  <c r="E3247" i="10"/>
  <c r="F3247" i="10"/>
  <c r="G3247" i="10"/>
  <c r="H3247" i="10"/>
  <c r="B3248" i="10"/>
  <c r="C3248" i="10"/>
  <c r="D3248" i="10"/>
  <c r="E3248" i="10"/>
  <c r="F3248" i="10"/>
  <c r="G3248" i="10"/>
  <c r="H3248" i="10"/>
  <c r="B3249" i="10"/>
  <c r="C3249" i="10"/>
  <c r="D3249" i="10"/>
  <c r="E3249" i="10"/>
  <c r="F3249" i="10"/>
  <c r="G3249" i="10"/>
  <c r="H3249" i="10"/>
  <c r="B3250" i="10"/>
  <c r="C3250" i="10"/>
  <c r="D3250" i="10"/>
  <c r="E3250" i="10"/>
  <c r="F3250" i="10"/>
  <c r="G3250" i="10"/>
  <c r="H3250" i="10"/>
  <c r="B3251" i="10"/>
  <c r="C3251" i="10"/>
  <c r="D3251" i="10"/>
  <c r="E3251" i="10"/>
  <c r="F3251" i="10"/>
  <c r="G3251" i="10"/>
  <c r="H3251" i="10"/>
  <c r="B3252" i="10"/>
  <c r="C3252" i="10"/>
  <c r="D3252" i="10"/>
  <c r="E3252" i="10"/>
  <c r="F3252" i="10"/>
  <c r="G3252" i="10"/>
  <c r="H3252" i="10"/>
  <c r="B3253" i="10"/>
  <c r="C3253" i="10"/>
  <c r="D3253" i="10"/>
  <c r="E3253" i="10"/>
  <c r="F3253" i="10"/>
  <c r="G3253" i="10"/>
  <c r="H3253" i="10"/>
  <c r="B3254" i="10"/>
  <c r="C3254" i="10"/>
  <c r="D3254" i="10"/>
  <c r="E3254" i="10"/>
  <c r="F3254" i="10"/>
  <c r="G3254" i="10"/>
  <c r="H3254" i="10"/>
  <c r="B3255" i="10"/>
  <c r="C3255" i="10"/>
  <c r="D3255" i="10"/>
  <c r="E3255" i="10"/>
  <c r="F3255" i="10"/>
  <c r="G3255" i="10"/>
  <c r="H3255" i="10"/>
  <c r="B3256" i="10"/>
  <c r="C3256" i="10"/>
  <c r="D3256" i="10"/>
  <c r="E3256" i="10"/>
  <c r="F3256" i="10"/>
  <c r="G3256" i="10"/>
  <c r="H3256" i="10"/>
  <c r="B3257" i="10"/>
  <c r="C3257" i="10"/>
  <c r="D3257" i="10"/>
  <c r="E3257" i="10"/>
  <c r="F3257" i="10"/>
  <c r="G3257" i="10"/>
  <c r="H3257" i="10"/>
  <c r="B3258" i="10"/>
  <c r="C3258" i="10"/>
  <c r="D3258" i="10"/>
  <c r="E3258" i="10"/>
  <c r="F3258" i="10"/>
  <c r="G3258" i="10"/>
  <c r="H3258" i="10"/>
  <c r="B3259" i="10"/>
  <c r="C3259" i="10"/>
  <c r="D3259" i="10"/>
  <c r="E3259" i="10"/>
  <c r="F3259" i="10"/>
  <c r="G3259" i="10"/>
  <c r="H3259" i="10"/>
  <c r="B3260" i="10"/>
  <c r="C3260" i="10"/>
  <c r="D3260" i="10"/>
  <c r="E3260" i="10"/>
  <c r="F3260" i="10"/>
  <c r="G3260" i="10"/>
  <c r="H3260" i="10"/>
  <c r="B3261" i="10"/>
  <c r="C3261" i="10"/>
  <c r="D3261" i="10"/>
  <c r="E3261" i="10"/>
  <c r="F3261" i="10"/>
  <c r="G3261" i="10"/>
  <c r="H3261" i="10"/>
  <c r="B3262" i="10"/>
  <c r="C3262" i="10"/>
  <c r="D3262" i="10"/>
  <c r="E3262" i="10"/>
  <c r="F3262" i="10"/>
  <c r="G3262" i="10"/>
  <c r="H3262" i="10"/>
  <c r="B3263" i="10"/>
  <c r="C3263" i="10"/>
  <c r="D3263" i="10"/>
  <c r="E3263" i="10"/>
  <c r="F3263" i="10"/>
  <c r="G3263" i="10"/>
  <c r="H3263" i="10"/>
  <c r="B3264" i="10"/>
  <c r="C3264" i="10"/>
  <c r="D3264" i="10"/>
  <c r="E3264" i="10"/>
  <c r="F3264" i="10"/>
  <c r="G3264" i="10"/>
  <c r="H3264" i="10"/>
  <c r="B3265" i="10"/>
  <c r="C3265" i="10"/>
  <c r="D3265" i="10"/>
  <c r="E3265" i="10"/>
  <c r="F3265" i="10"/>
  <c r="G3265" i="10"/>
  <c r="H3265" i="10"/>
  <c r="B3266" i="10"/>
  <c r="C3266" i="10"/>
  <c r="D3266" i="10"/>
  <c r="E3266" i="10"/>
  <c r="F3266" i="10"/>
  <c r="G3266" i="10"/>
  <c r="H3266" i="10"/>
  <c r="B3267" i="10"/>
  <c r="C3267" i="10"/>
  <c r="D3267" i="10"/>
  <c r="E3267" i="10"/>
  <c r="F3267" i="10"/>
  <c r="G3267" i="10"/>
  <c r="H3267" i="10"/>
  <c r="B3268" i="10"/>
  <c r="C3268" i="10"/>
  <c r="D3268" i="10"/>
  <c r="E3268" i="10"/>
  <c r="F3268" i="10"/>
  <c r="G3268" i="10"/>
  <c r="H3268" i="10"/>
  <c r="B3269" i="10"/>
  <c r="C3269" i="10"/>
  <c r="D3269" i="10"/>
  <c r="E3269" i="10"/>
  <c r="F3269" i="10"/>
  <c r="G3269" i="10"/>
  <c r="H3269" i="10"/>
  <c r="B3270" i="10"/>
  <c r="C3270" i="10"/>
  <c r="D3270" i="10"/>
  <c r="E3270" i="10"/>
  <c r="F3270" i="10"/>
  <c r="G3270" i="10"/>
  <c r="H3270" i="10"/>
  <c r="B3271" i="10"/>
  <c r="C3271" i="10"/>
  <c r="D3271" i="10"/>
  <c r="E3271" i="10"/>
  <c r="F3271" i="10"/>
  <c r="G3271" i="10"/>
  <c r="H3271" i="10"/>
  <c r="B3272" i="10"/>
  <c r="C3272" i="10"/>
  <c r="D3272" i="10"/>
  <c r="E3272" i="10"/>
  <c r="F3272" i="10"/>
  <c r="G3272" i="10"/>
  <c r="H3272" i="10"/>
  <c r="B3273" i="10"/>
  <c r="C3273" i="10"/>
  <c r="D3273" i="10"/>
  <c r="E3273" i="10"/>
  <c r="F3273" i="10"/>
  <c r="G3273" i="10"/>
  <c r="H3273" i="10"/>
  <c r="B3274" i="10"/>
  <c r="C3274" i="10"/>
  <c r="D3274" i="10"/>
  <c r="E3274" i="10"/>
  <c r="F3274" i="10"/>
  <c r="G3274" i="10"/>
  <c r="H3274" i="10"/>
  <c r="B3275" i="10"/>
  <c r="C3275" i="10"/>
  <c r="D3275" i="10"/>
  <c r="E3275" i="10"/>
  <c r="F3275" i="10"/>
  <c r="G3275" i="10"/>
  <c r="H3275" i="10"/>
  <c r="B3276" i="10"/>
  <c r="C3276" i="10"/>
  <c r="D3276" i="10"/>
  <c r="E3276" i="10"/>
  <c r="F3276" i="10"/>
  <c r="G3276" i="10"/>
  <c r="H3276" i="10"/>
  <c r="B3277" i="10"/>
  <c r="C3277" i="10"/>
  <c r="D3277" i="10"/>
  <c r="E3277" i="10"/>
  <c r="F3277" i="10"/>
  <c r="G3277" i="10"/>
  <c r="H3277" i="10"/>
  <c r="B3278" i="10"/>
  <c r="C3278" i="10"/>
  <c r="D3278" i="10"/>
  <c r="E3278" i="10"/>
  <c r="F3278" i="10"/>
  <c r="G3278" i="10"/>
  <c r="H3278" i="10"/>
  <c r="B3279" i="10"/>
  <c r="C3279" i="10"/>
  <c r="D3279" i="10"/>
  <c r="E3279" i="10"/>
  <c r="F3279" i="10"/>
  <c r="G3279" i="10"/>
  <c r="H3279" i="10"/>
  <c r="B3280" i="10"/>
  <c r="C3280" i="10"/>
  <c r="D3280" i="10"/>
  <c r="E3280" i="10"/>
  <c r="F3280" i="10"/>
  <c r="G3280" i="10"/>
  <c r="H3280" i="10"/>
  <c r="B3281" i="10"/>
  <c r="C3281" i="10"/>
  <c r="D3281" i="10"/>
  <c r="E3281" i="10"/>
  <c r="F3281" i="10"/>
  <c r="G3281" i="10"/>
  <c r="H3281" i="10"/>
  <c r="B3282" i="10"/>
  <c r="C3282" i="10"/>
  <c r="D3282" i="10"/>
  <c r="E3282" i="10"/>
  <c r="F3282" i="10"/>
  <c r="G3282" i="10"/>
  <c r="H3282" i="10"/>
  <c r="B3283" i="10"/>
  <c r="C3283" i="10"/>
  <c r="D3283" i="10"/>
  <c r="E3283" i="10"/>
  <c r="F3283" i="10"/>
  <c r="G3283" i="10"/>
  <c r="H3283" i="10"/>
  <c r="B3284" i="10"/>
  <c r="C3284" i="10"/>
  <c r="D3284" i="10"/>
  <c r="E3284" i="10"/>
  <c r="F3284" i="10"/>
  <c r="G3284" i="10"/>
  <c r="H3284" i="10"/>
  <c r="B3285" i="10"/>
  <c r="C3285" i="10"/>
  <c r="D3285" i="10"/>
  <c r="E3285" i="10"/>
  <c r="F3285" i="10"/>
  <c r="G3285" i="10"/>
  <c r="H3285" i="10"/>
  <c r="B3286" i="10"/>
  <c r="C3286" i="10"/>
  <c r="D3286" i="10"/>
  <c r="E3286" i="10"/>
  <c r="F3286" i="10"/>
  <c r="G3286" i="10"/>
  <c r="H3286" i="10"/>
  <c r="B3287" i="10"/>
  <c r="C3287" i="10"/>
  <c r="D3287" i="10"/>
  <c r="E3287" i="10"/>
  <c r="F3287" i="10"/>
  <c r="G3287" i="10"/>
  <c r="H3287" i="10"/>
  <c r="B3288" i="10"/>
  <c r="C3288" i="10"/>
  <c r="D3288" i="10"/>
  <c r="E3288" i="10"/>
  <c r="F3288" i="10"/>
  <c r="G3288" i="10"/>
  <c r="H3288" i="10"/>
  <c r="B3289" i="10"/>
  <c r="C3289" i="10"/>
  <c r="D3289" i="10"/>
  <c r="E3289" i="10"/>
  <c r="F3289" i="10"/>
  <c r="G3289" i="10"/>
  <c r="H3289" i="10"/>
  <c r="B3290" i="10"/>
  <c r="C3290" i="10"/>
  <c r="D3290" i="10"/>
  <c r="E3290" i="10"/>
  <c r="F3290" i="10"/>
  <c r="G3290" i="10"/>
  <c r="H3290" i="10"/>
  <c r="B3291" i="10"/>
  <c r="C3291" i="10"/>
  <c r="D3291" i="10"/>
  <c r="E3291" i="10"/>
  <c r="F3291" i="10"/>
  <c r="G3291" i="10"/>
  <c r="H3291" i="10"/>
  <c r="B3292" i="10"/>
  <c r="C3292" i="10"/>
  <c r="D3292" i="10"/>
  <c r="E3292" i="10"/>
  <c r="F3292" i="10"/>
  <c r="G3292" i="10"/>
  <c r="H3292" i="10"/>
  <c r="B3293" i="10"/>
  <c r="C3293" i="10"/>
  <c r="D3293" i="10"/>
  <c r="E3293" i="10"/>
  <c r="F3293" i="10"/>
  <c r="G3293" i="10"/>
  <c r="H3293" i="10"/>
  <c r="B3294" i="10"/>
  <c r="C3294" i="10"/>
  <c r="D3294" i="10"/>
  <c r="E3294" i="10"/>
  <c r="F3294" i="10"/>
  <c r="G3294" i="10"/>
  <c r="H3294" i="10"/>
  <c r="B3295" i="10"/>
  <c r="C3295" i="10"/>
  <c r="D3295" i="10"/>
  <c r="E3295" i="10"/>
  <c r="F3295" i="10"/>
  <c r="G3295" i="10"/>
  <c r="H3295" i="10"/>
  <c r="B3296" i="10"/>
  <c r="C3296" i="10"/>
  <c r="D3296" i="10"/>
  <c r="E3296" i="10"/>
  <c r="F3296" i="10"/>
  <c r="G3296" i="10"/>
  <c r="H3296" i="10"/>
  <c r="B3297" i="10"/>
  <c r="C3297" i="10"/>
  <c r="D3297" i="10"/>
  <c r="E3297" i="10"/>
  <c r="F3297" i="10"/>
  <c r="G3297" i="10"/>
  <c r="H3297" i="10"/>
  <c r="B3298" i="10"/>
  <c r="C3298" i="10"/>
  <c r="D3298" i="10"/>
  <c r="E3298" i="10"/>
  <c r="F3298" i="10"/>
  <c r="G3298" i="10"/>
  <c r="H3298" i="10"/>
  <c r="B3299" i="10"/>
  <c r="C3299" i="10"/>
  <c r="D3299" i="10"/>
  <c r="E3299" i="10"/>
  <c r="F3299" i="10"/>
  <c r="G3299" i="10"/>
  <c r="H3299" i="10"/>
  <c r="B3300" i="10"/>
  <c r="C3300" i="10"/>
  <c r="D3300" i="10"/>
  <c r="E3300" i="10"/>
  <c r="F3300" i="10"/>
  <c r="G3300" i="10"/>
  <c r="H3300" i="10"/>
  <c r="B3301" i="10"/>
  <c r="C3301" i="10"/>
  <c r="D3301" i="10"/>
  <c r="E3301" i="10"/>
  <c r="F3301" i="10"/>
  <c r="G3301" i="10"/>
  <c r="H3301" i="10"/>
  <c r="B3302" i="10"/>
  <c r="C3302" i="10"/>
  <c r="D3302" i="10"/>
  <c r="E3302" i="10"/>
  <c r="F3302" i="10"/>
  <c r="G3302" i="10"/>
  <c r="H3302" i="10"/>
  <c r="B3303" i="10"/>
  <c r="C3303" i="10"/>
  <c r="D3303" i="10"/>
  <c r="E3303" i="10"/>
  <c r="F3303" i="10"/>
  <c r="G3303" i="10"/>
  <c r="H3303" i="10"/>
  <c r="B3304" i="10"/>
  <c r="C3304" i="10"/>
  <c r="D3304" i="10"/>
  <c r="E3304" i="10"/>
  <c r="F3304" i="10"/>
  <c r="G3304" i="10"/>
  <c r="H3304" i="10"/>
  <c r="B3305" i="10"/>
  <c r="C3305" i="10"/>
  <c r="D3305" i="10"/>
  <c r="E3305" i="10"/>
  <c r="F3305" i="10"/>
  <c r="G3305" i="10"/>
  <c r="H3305" i="10"/>
  <c r="B3306" i="10"/>
  <c r="C3306" i="10"/>
  <c r="D3306" i="10"/>
  <c r="E3306" i="10"/>
  <c r="F3306" i="10"/>
  <c r="G3306" i="10"/>
  <c r="H3306" i="10"/>
  <c r="B3307" i="10"/>
  <c r="C3307" i="10"/>
  <c r="D3307" i="10"/>
  <c r="E3307" i="10"/>
  <c r="F3307" i="10"/>
  <c r="G3307" i="10"/>
  <c r="H3307" i="10"/>
  <c r="B3308" i="10"/>
  <c r="C3308" i="10"/>
  <c r="D3308" i="10"/>
  <c r="E3308" i="10"/>
  <c r="F3308" i="10"/>
  <c r="G3308" i="10"/>
  <c r="H3308" i="10"/>
  <c r="B3309" i="10"/>
  <c r="C3309" i="10"/>
  <c r="D3309" i="10"/>
  <c r="E3309" i="10"/>
  <c r="F3309" i="10"/>
  <c r="G3309" i="10"/>
  <c r="H3309" i="10"/>
  <c r="B3310" i="10"/>
  <c r="C3310" i="10"/>
  <c r="D3310" i="10"/>
  <c r="E3310" i="10"/>
  <c r="F3310" i="10"/>
  <c r="G3310" i="10"/>
  <c r="H3310" i="10"/>
  <c r="B3311" i="10"/>
  <c r="C3311" i="10"/>
  <c r="D3311" i="10"/>
  <c r="E3311" i="10"/>
  <c r="F3311" i="10"/>
  <c r="G3311" i="10"/>
  <c r="H3311" i="10"/>
  <c r="B3312" i="10"/>
  <c r="C3312" i="10"/>
  <c r="D3312" i="10"/>
  <c r="E3312" i="10"/>
  <c r="F3312" i="10"/>
  <c r="G3312" i="10"/>
  <c r="H3312" i="10"/>
  <c r="B3313" i="10"/>
  <c r="C3313" i="10"/>
  <c r="D3313" i="10"/>
  <c r="E3313" i="10"/>
  <c r="F3313" i="10"/>
  <c r="G3313" i="10"/>
  <c r="H3313" i="10"/>
  <c r="B3314" i="10"/>
  <c r="C3314" i="10"/>
  <c r="D3314" i="10"/>
  <c r="E3314" i="10"/>
  <c r="F3314" i="10"/>
  <c r="G3314" i="10"/>
  <c r="H3314" i="10"/>
  <c r="B3315" i="10"/>
  <c r="C3315" i="10"/>
  <c r="D3315" i="10"/>
  <c r="E3315" i="10"/>
  <c r="F3315" i="10"/>
  <c r="G3315" i="10"/>
  <c r="H3315" i="10"/>
  <c r="B3316" i="10"/>
  <c r="C3316" i="10"/>
  <c r="D3316" i="10"/>
  <c r="E3316" i="10"/>
  <c r="F3316" i="10"/>
  <c r="G3316" i="10"/>
  <c r="H3316" i="10"/>
  <c r="B3317" i="10"/>
  <c r="C3317" i="10"/>
  <c r="D3317" i="10"/>
  <c r="E3317" i="10"/>
  <c r="F3317" i="10"/>
  <c r="G3317" i="10"/>
  <c r="H3317" i="10"/>
  <c r="B3318" i="10"/>
  <c r="C3318" i="10"/>
  <c r="D3318" i="10"/>
  <c r="E3318" i="10"/>
  <c r="F3318" i="10"/>
  <c r="G3318" i="10"/>
  <c r="H3318" i="10"/>
  <c r="B3319" i="10"/>
  <c r="C3319" i="10"/>
  <c r="D3319" i="10"/>
  <c r="E3319" i="10"/>
  <c r="F3319" i="10"/>
  <c r="G3319" i="10"/>
  <c r="H3319" i="10"/>
  <c r="B3320" i="10"/>
  <c r="C3320" i="10"/>
  <c r="D3320" i="10"/>
  <c r="E3320" i="10"/>
  <c r="F3320" i="10"/>
  <c r="G3320" i="10"/>
  <c r="H3320" i="10"/>
  <c r="B3321" i="10"/>
  <c r="C3321" i="10"/>
  <c r="D3321" i="10"/>
  <c r="E3321" i="10"/>
  <c r="F3321" i="10"/>
  <c r="G3321" i="10"/>
  <c r="H3321" i="10"/>
  <c r="B3322" i="10"/>
  <c r="C3322" i="10"/>
  <c r="D3322" i="10"/>
  <c r="E3322" i="10"/>
  <c r="F3322" i="10"/>
  <c r="G3322" i="10"/>
  <c r="H3322" i="10"/>
  <c r="B3323" i="10"/>
  <c r="C3323" i="10"/>
  <c r="D3323" i="10"/>
  <c r="E3323" i="10"/>
  <c r="F3323" i="10"/>
  <c r="G3323" i="10"/>
  <c r="H3323" i="10"/>
  <c r="B3324" i="10"/>
  <c r="C3324" i="10"/>
  <c r="D3324" i="10"/>
  <c r="E3324" i="10"/>
  <c r="F3324" i="10"/>
  <c r="G3324" i="10"/>
  <c r="H3324" i="10"/>
  <c r="B3325" i="10"/>
  <c r="C3325" i="10"/>
  <c r="D3325" i="10"/>
  <c r="E3325" i="10"/>
  <c r="F3325" i="10"/>
  <c r="G3325" i="10"/>
  <c r="H3325" i="10"/>
  <c r="B3326" i="10"/>
  <c r="C3326" i="10"/>
  <c r="D3326" i="10"/>
  <c r="E3326" i="10"/>
  <c r="F3326" i="10"/>
  <c r="G3326" i="10"/>
  <c r="H3326" i="10"/>
  <c r="B3327" i="10"/>
  <c r="C3327" i="10"/>
  <c r="D3327" i="10"/>
  <c r="E3327" i="10"/>
  <c r="F3327" i="10"/>
  <c r="G3327" i="10"/>
  <c r="H3327" i="10"/>
  <c r="B3328" i="10"/>
  <c r="C3328" i="10"/>
  <c r="D3328" i="10"/>
  <c r="E3328" i="10"/>
  <c r="F3328" i="10"/>
  <c r="G3328" i="10"/>
  <c r="H3328" i="10"/>
  <c r="B3329" i="10"/>
  <c r="C3329" i="10"/>
  <c r="D3329" i="10"/>
  <c r="E3329" i="10"/>
  <c r="F3329" i="10"/>
  <c r="G3329" i="10"/>
  <c r="H3329" i="10"/>
  <c r="B3330" i="10"/>
  <c r="C3330" i="10"/>
  <c r="D3330" i="10"/>
  <c r="E3330" i="10"/>
  <c r="F3330" i="10"/>
  <c r="G3330" i="10"/>
  <c r="H3330" i="10"/>
  <c r="B3331" i="10"/>
  <c r="C3331" i="10"/>
  <c r="D3331" i="10"/>
  <c r="E3331" i="10"/>
  <c r="F3331" i="10"/>
  <c r="G3331" i="10"/>
  <c r="H3331" i="10"/>
  <c r="B3332" i="10"/>
  <c r="C3332" i="10"/>
  <c r="D3332" i="10"/>
  <c r="E3332" i="10"/>
  <c r="F3332" i="10"/>
  <c r="G3332" i="10"/>
  <c r="H3332" i="10"/>
  <c r="B3333" i="10"/>
  <c r="C3333" i="10"/>
  <c r="D3333" i="10"/>
  <c r="E3333" i="10"/>
  <c r="F3333" i="10"/>
  <c r="G3333" i="10"/>
  <c r="H3333" i="10"/>
  <c r="B3334" i="10"/>
  <c r="C3334" i="10"/>
  <c r="D3334" i="10"/>
  <c r="E3334" i="10"/>
  <c r="F3334" i="10"/>
  <c r="G3334" i="10"/>
  <c r="H3334" i="10"/>
  <c r="B3335" i="10"/>
  <c r="C3335" i="10"/>
  <c r="D3335" i="10"/>
  <c r="E3335" i="10"/>
  <c r="F3335" i="10"/>
  <c r="G3335" i="10"/>
  <c r="H3335" i="10"/>
  <c r="B3336" i="10"/>
  <c r="C3336" i="10"/>
  <c r="D3336" i="10"/>
  <c r="E3336" i="10"/>
  <c r="F3336" i="10"/>
  <c r="G3336" i="10"/>
  <c r="H3336" i="10"/>
  <c r="B3337" i="10"/>
  <c r="C3337" i="10"/>
  <c r="D3337" i="10"/>
  <c r="E3337" i="10"/>
  <c r="F3337" i="10"/>
  <c r="G3337" i="10"/>
  <c r="H3337" i="10"/>
  <c r="B3338" i="10"/>
  <c r="C3338" i="10"/>
  <c r="D3338" i="10"/>
  <c r="E3338" i="10"/>
  <c r="F3338" i="10"/>
  <c r="G3338" i="10"/>
  <c r="H3338" i="10"/>
  <c r="B3339" i="10"/>
  <c r="C3339" i="10"/>
  <c r="D3339" i="10"/>
  <c r="E3339" i="10"/>
  <c r="F3339" i="10"/>
  <c r="G3339" i="10"/>
  <c r="H3339" i="10"/>
  <c r="B3340" i="10"/>
  <c r="C3340" i="10"/>
  <c r="D3340" i="10"/>
  <c r="E3340" i="10"/>
  <c r="F3340" i="10"/>
  <c r="G3340" i="10"/>
  <c r="H3340" i="10"/>
  <c r="B3341" i="10"/>
  <c r="C3341" i="10"/>
  <c r="D3341" i="10"/>
  <c r="E3341" i="10"/>
  <c r="F3341" i="10"/>
  <c r="G3341" i="10"/>
  <c r="H3341" i="10"/>
  <c r="B3342" i="10"/>
  <c r="C3342" i="10"/>
  <c r="D3342" i="10"/>
  <c r="E3342" i="10"/>
  <c r="F3342" i="10"/>
  <c r="G3342" i="10"/>
  <c r="H3342" i="10"/>
  <c r="B3343" i="10"/>
  <c r="C3343" i="10"/>
  <c r="D3343" i="10"/>
  <c r="E3343" i="10"/>
  <c r="F3343" i="10"/>
  <c r="G3343" i="10"/>
  <c r="H3343" i="10"/>
  <c r="B3344" i="10"/>
  <c r="C3344" i="10"/>
  <c r="D3344" i="10"/>
  <c r="E3344" i="10"/>
  <c r="F3344" i="10"/>
  <c r="G3344" i="10"/>
  <c r="H3344" i="10"/>
  <c r="B3345" i="10"/>
  <c r="C3345" i="10"/>
  <c r="D3345" i="10"/>
  <c r="E3345" i="10"/>
  <c r="F3345" i="10"/>
  <c r="G3345" i="10"/>
  <c r="H3345" i="10"/>
  <c r="B3346" i="10"/>
  <c r="C3346" i="10"/>
  <c r="D3346" i="10"/>
  <c r="E3346" i="10"/>
  <c r="F3346" i="10"/>
  <c r="G3346" i="10"/>
  <c r="H3346" i="10"/>
  <c r="B3347" i="10"/>
  <c r="C3347" i="10"/>
  <c r="D3347" i="10"/>
  <c r="E3347" i="10"/>
  <c r="F3347" i="10"/>
  <c r="G3347" i="10"/>
  <c r="H3347" i="10"/>
  <c r="B3348" i="10"/>
  <c r="C3348" i="10"/>
  <c r="D3348" i="10"/>
  <c r="E3348" i="10"/>
  <c r="F3348" i="10"/>
  <c r="G3348" i="10"/>
  <c r="H3348" i="10"/>
  <c r="B3349" i="10"/>
  <c r="C3349" i="10"/>
  <c r="D3349" i="10"/>
  <c r="E3349" i="10"/>
  <c r="F3349" i="10"/>
  <c r="G3349" i="10"/>
  <c r="H3349" i="10"/>
  <c r="B3350" i="10"/>
  <c r="C3350" i="10"/>
  <c r="D3350" i="10"/>
  <c r="E3350" i="10"/>
  <c r="F3350" i="10"/>
  <c r="G3350" i="10"/>
  <c r="H3350" i="10"/>
  <c r="B3351" i="10"/>
  <c r="C3351" i="10"/>
  <c r="D3351" i="10"/>
  <c r="E3351" i="10"/>
  <c r="F3351" i="10"/>
  <c r="G3351" i="10"/>
  <c r="H3351" i="10"/>
  <c r="B3352" i="10"/>
  <c r="C3352" i="10"/>
  <c r="D3352" i="10"/>
  <c r="E3352" i="10"/>
  <c r="F3352" i="10"/>
  <c r="G3352" i="10"/>
  <c r="H3352" i="10"/>
  <c r="B3353" i="10"/>
  <c r="C3353" i="10"/>
  <c r="D3353" i="10"/>
  <c r="E3353" i="10"/>
  <c r="F3353" i="10"/>
  <c r="G3353" i="10"/>
  <c r="H3353" i="10"/>
  <c r="B3354" i="10"/>
  <c r="C3354" i="10"/>
  <c r="D3354" i="10"/>
  <c r="E3354" i="10"/>
  <c r="F3354" i="10"/>
  <c r="G3354" i="10"/>
  <c r="H3354" i="10"/>
  <c r="B3355" i="10"/>
  <c r="C3355" i="10"/>
  <c r="D3355" i="10"/>
  <c r="E3355" i="10"/>
  <c r="F3355" i="10"/>
  <c r="G3355" i="10"/>
  <c r="H3355" i="10"/>
  <c r="B3356" i="10"/>
  <c r="C3356" i="10"/>
  <c r="D3356" i="10"/>
  <c r="E3356" i="10"/>
  <c r="F3356" i="10"/>
  <c r="G3356" i="10"/>
  <c r="H3356" i="10"/>
  <c r="B3357" i="10"/>
  <c r="C3357" i="10"/>
  <c r="D3357" i="10"/>
  <c r="E3357" i="10"/>
  <c r="F3357" i="10"/>
  <c r="G3357" i="10"/>
  <c r="H3357" i="10"/>
  <c r="B3358" i="10"/>
  <c r="C3358" i="10"/>
  <c r="D3358" i="10"/>
  <c r="E3358" i="10"/>
  <c r="F3358" i="10"/>
  <c r="G3358" i="10"/>
  <c r="H3358" i="10"/>
  <c r="B3359" i="10"/>
  <c r="C3359" i="10"/>
  <c r="D3359" i="10"/>
  <c r="E3359" i="10"/>
  <c r="F3359" i="10"/>
  <c r="G3359" i="10"/>
  <c r="H3359" i="10"/>
  <c r="B3360" i="10"/>
  <c r="C3360" i="10"/>
  <c r="D3360" i="10"/>
  <c r="E3360" i="10"/>
  <c r="F3360" i="10"/>
  <c r="G3360" i="10"/>
  <c r="H3360" i="10"/>
  <c r="B3361" i="10"/>
  <c r="C3361" i="10"/>
  <c r="D3361" i="10"/>
  <c r="E3361" i="10"/>
  <c r="F3361" i="10"/>
  <c r="G3361" i="10"/>
  <c r="H3361" i="10"/>
  <c r="B3362" i="10"/>
  <c r="C3362" i="10"/>
  <c r="D3362" i="10"/>
  <c r="E3362" i="10"/>
  <c r="F3362" i="10"/>
  <c r="G3362" i="10"/>
  <c r="H3362" i="10"/>
  <c r="B3363" i="10"/>
  <c r="C3363" i="10"/>
  <c r="D3363" i="10"/>
  <c r="E3363" i="10"/>
  <c r="F3363" i="10"/>
  <c r="G3363" i="10"/>
  <c r="H3363" i="10"/>
  <c r="B3364" i="10"/>
  <c r="C3364" i="10"/>
  <c r="D3364" i="10"/>
  <c r="E3364" i="10"/>
  <c r="F3364" i="10"/>
  <c r="G3364" i="10"/>
  <c r="H3364" i="10"/>
  <c r="B3365" i="10"/>
  <c r="C3365" i="10"/>
  <c r="D3365" i="10"/>
  <c r="E3365" i="10"/>
  <c r="F3365" i="10"/>
  <c r="G3365" i="10"/>
  <c r="H3365" i="10"/>
  <c r="B3366" i="10"/>
  <c r="C3366" i="10"/>
  <c r="D3366" i="10"/>
  <c r="E3366" i="10"/>
  <c r="F3366" i="10"/>
  <c r="G3366" i="10"/>
  <c r="H3366" i="10"/>
  <c r="B3367" i="10"/>
  <c r="C3367" i="10"/>
  <c r="D3367" i="10"/>
  <c r="E3367" i="10"/>
  <c r="F3367" i="10"/>
  <c r="G3367" i="10"/>
  <c r="H3367" i="10"/>
  <c r="B3368" i="10"/>
  <c r="C3368" i="10"/>
  <c r="D3368" i="10"/>
  <c r="E3368" i="10"/>
  <c r="F3368" i="10"/>
  <c r="G3368" i="10"/>
  <c r="H3368" i="10"/>
  <c r="B3369" i="10"/>
  <c r="C3369" i="10"/>
  <c r="D3369" i="10"/>
  <c r="E3369" i="10"/>
  <c r="F3369" i="10"/>
  <c r="G3369" i="10"/>
  <c r="H3369" i="10"/>
  <c r="B3370" i="10"/>
  <c r="C3370" i="10"/>
  <c r="D3370" i="10"/>
  <c r="E3370" i="10"/>
  <c r="F3370" i="10"/>
  <c r="G3370" i="10"/>
  <c r="H3370" i="10"/>
  <c r="B3371" i="10"/>
  <c r="C3371" i="10"/>
  <c r="D3371" i="10"/>
  <c r="E3371" i="10"/>
  <c r="F3371" i="10"/>
  <c r="G3371" i="10"/>
  <c r="H3371" i="10"/>
  <c r="B3372" i="10"/>
  <c r="C3372" i="10"/>
  <c r="D3372" i="10"/>
  <c r="E3372" i="10"/>
  <c r="F3372" i="10"/>
  <c r="G3372" i="10"/>
  <c r="H3372" i="10"/>
  <c r="B3373" i="10"/>
  <c r="C3373" i="10"/>
  <c r="D3373" i="10"/>
  <c r="E3373" i="10"/>
  <c r="F3373" i="10"/>
  <c r="G3373" i="10"/>
  <c r="H3373" i="10"/>
  <c r="B3374" i="10"/>
  <c r="C3374" i="10"/>
  <c r="D3374" i="10"/>
  <c r="E3374" i="10"/>
  <c r="F3374" i="10"/>
  <c r="G3374" i="10"/>
  <c r="H3374" i="10"/>
  <c r="B3375" i="10"/>
  <c r="C3375" i="10"/>
  <c r="D3375" i="10"/>
  <c r="E3375" i="10"/>
  <c r="F3375" i="10"/>
  <c r="G3375" i="10"/>
  <c r="H3375" i="10"/>
  <c r="B3376" i="10"/>
  <c r="C3376" i="10"/>
  <c r="D3376" i="10"/>
  <c r="E3376" i="10"/>
  <c r="F3376" i="10"/>
  <c r="G3376" i="10"/>
  <c r="H3376" i="10"/>
  <c r="B3377" i="10"/>
  <c r="C3377" i="10"/>
  <c r="D3377" i="10"/>
  <c r="E3377" i="10"/>
  <c r="F3377" i="10"/>
  <c r="G3377" i="10"/>
  <c r="H3377" i="10"/>
  <c r="B3378" i="10"/>
  <c r="C3378" i="10"/>
  <c r="D3378" i="10"/>
  <c r="E3378" i="10"/>
  <c r="F3378" i="10"/>
  <c r="G3378" i="10"/>
  <c r="H3378" i="10"/>
  <c r="B3379" i="10"/>
  <c r="C3379" i="10"/>
  <c r="D3379" i="10"/>
  <c r="E3379" i="10"/>
  <c r="F3379" i="10"/>
  <c r="G3379" i="10"/>
  <c r="H3379" i="10"/>
  <c r="B3380" i="10"/>
  <c r="C3380" i="10"/>
  <c r="D3380" i="10"/>
  <c r="E3380" i="10"/>
  <c r="F3380" i="10"/>
  <c r="G3380" i="10"/>
  <c r="H3380" i="10"/>
  <c r="B3381" i="10"/>
  <c r="C3381" i="10"/>
  <c r="D3381" i="10"/>
  <c r="E3381" i="10"/>
  <c r="F3381" i="10"/>
  <c r="G3381" i="10"/>
  <c r="H3381" i="10"/>
  <c r="B3382" i="10"/>
  <c r="C3382" i="10"/>
  <c r="D3382" i="10"/>
  <c r="E3382" i="10"/>
  <c r="F3382" i="10"/>
  <c r="G3382" i="10"/>
  <c r="H3382" i="10"/>
  <c r="B3383" i="10"/>
  <c r="C3383" i="10"/>
  <c r="D3383" i="10"/>
  <c r="E3383" i="10"/>
  <c r="F3383" i="10"/>
  <c r="G3383" i="10"/>
  <c r="H3383" i="10"/>
  <c r="B3384" i="10"/>
  <c r="C3384" i="10"/>
  <c r="D3384" i="10"/>
  <c r="E3384" i="10"/>
  <c r="F3384" i="10"/>
  <c r="G3384" i="10"/>
  <c r="H3384" i="10"/>
  <c r="B3385" i="10"/>
  <c r="C3385" i="10"/>
  <c r="D3385" i="10"/>
  <c r="E3385" i="10"/>
  <c r="F3385" i="10"/>
  <c r="G3385" i="10"/>
  <c r="H3385" i="10"/>
  <c r="B3386" i="10"/>
  <c r="C3386" i="10"/>
  <c r="D3386" i="10"/>
  <c r="E3386" i="10"/>
  <c r="F3386" i="10"/>
  <c r="G3386" i="10"/>
  <c r="H3386" i="10"/>
  <c r="B3387" i="10"/>
  <c r="C3387" i="10"/>
  <c r="D3387" i="10"/>
  <c r="E3387" i="10"/>
  <c r="F3387" i="10"/>
  <c r="G3387" i="10"/>
  <c r="H3387" i="10"/>
  <c r="B3388" i="10"/>
  <c r="C3388" i="10"/>
  <c r="D3388" i="10"/>
  <c r="E3388" i="10"/>
  <c r="F3388" i="10"/>
  <c r="G3388" i="10"/>
  <c r="H3388" i="10"/>
  <c r="B3389" i="10"/>
  <c r="C3389" i="10"/>
  <c r="D3389" i="10"/>
  <c r="E3389" i="10"/>
  <c r="F3389" i="10"/>
  <c r="G3389" i="10"/>
  <c r="H3389" i="10"/>
  <c r="B3390" i="10"/>
  <c r="C3390" i="10"/>
  <c r="D3390" i="10"/>
  <c r="E3390" i="10"/>
  <c r="F3390" i="10"/>
  <c r="G3390" i="10"/>
  <c r="H3390" i="10"/>
  <c r="B3391" i="10"/>
  <c r="C3391" i="10"/>
  <c r="D3391" i="10"/>
  <c r="E3391" i="10"/>
  <c r="F3391" i="10"/>
  <c r="G3391" i="10"/>
  <c r="H3391" i="10"/>
  <c r="B3392" i="10"/>
  <c r="C3392" i="10"/>
  <c r="D3392" i="10"/>
  <c r="E3392" i="10"/>
  <c r="F3392" i="10"/>
  <c r="G3392" i="10"/>
  <c r="H3392" i="10"/>
  <c r="B3393" i="10"/>
  <c r="C3393" i="10"/>
  <c r="D3393" i="10"/>
  <c r="E3393" i="10"/>
  <c r="F3393" i="10"/>
  <c r="G3393" i="10"/>
  <c r="H3393" i="10"/>
  <c r="B3394" i="10"/>
  <c r="C3394" i="10"/>
  <c r="D3394" i="10"/>
  <c r="E3394" i="10"/>
  <c r="F3394" i="10"/>
  <c r="G3394" i="10"/>
  <c r="H3394" i="10"/>
  <c r="B3395" i="10"/>
  <c r="C3395" i="10"/>
  <c r="D3395" i="10"/>
  <c r="E3395" i="10"/>
  <c r="F3395" i="10"/>
  <c r="G3395" i="10"/>
  <c r="H3395" i="10"/>
  <c r="B3396" i="10"/>
  <c r="C3396" i="10"/>
  <c r="D3396" i="10"/>
  <c r="E3396" i="10"/>
  <c r="F3396" i="10"/>
  <c r="G3396" i="10"/>
  <c r="H3396" i="10"/>
  <c r="B3397" i="10"/>
  <c r="C3397" i="10"/>
  <c r="D3397" i="10"/>
  <c r="E3397" i="10"/>
  <c r="F3397" i="10"/>
  <c r="G3397" i="10"/>
  <c r="H3397" i="10"/>
  <c r="B3398" i="10"/>
  <c r="C3398" i="10"/>
  <c r="D3398" i="10"/>
  <c r="E3398" i="10"/>
  <c r="F3398" i="10"/>
  <c r="G3398" i="10"/>
  <c r="H3398" i="10"/>
  <c r="B3399" i="10"/>
  <c r="C3399" i="10"/>
  <c r="D3399" i="10"/>
  <c r="E3399" i="10"/>
  <c r="F3399" i="10"/>
  <c r="G3399" i="10"/>
  <c r="H3399" i="10"/>
  <c r="B3400" i="10"/>
  <c r="C3400" i="10"/>
  <c r="D3400" i="10"/>
  <c r="E3400" i="10"/>
  <c r="F3400" i="10"/>
  <c r="G3400" i="10"/>
  <c r="H3400" i="10"/>
  <c r="B3401" i="10"/>
  <c r="C3401" i="10"/>
  <c r="D3401" i="10"/>
  <c r="E3401" i="10"/>
  <c r="F3401" i="10"/>
  <c r="G3401" i="10"/>
  <c r="H3401" i="10"/>
  <c r="B3402" i="10"/>
  <c r="C3402" i="10"/>
  <c r="D3402" i="10"/>
  <c r="E3402" i="10"/>
  <c r="F3402" i="10"/>
  <c r="G3402" i="10"/>
  <c r="H3402" i="10"/>
  <c r="B3403" i="10"/>
  <c r="C3403" i="10"/>
  <c r="D3403" i="10"/>
  <c r="E3403" i="10"/>
  <c r="F3403" i="10"/>
  <c r="G3403" i="10"/>
  <c r="H3403" i="10"/>
  <c r="B3404" i="10"/>
  <c r="C3404" i="10"/>
  <c r="D3404" i="10"/>
  <c r="E3404" i="10"/>
  <c r="F3404" i="10"/>
  <c r="G3404" i="10"/>
  <c r="H3404" i="10"/>
  <c r="B3405" i="10"/>
  <c r="C3405" i="10"/>
  <c r="D3405" i="10"/>
  <c r="E3405" i="10"/>
  <c r="F3405" i="10"/>
  <c r="G3405" i="10"/>
  <c r="H3405" i="10"/>
  <c r="B3406" i="10"/>
  <c r="C3406" i="10"/>
  <c r="D3406" i="10"/>
  <c r="E3406" i="10"/>
  <c r="F3406" i="10"/>
  <c r="G3406" i="10"/>
  <c r="H3406" i="10"/>
  <c r="B3407" i="10"/>
  <c r="C3407" i="10"/>
  <c r="D3407" i="10"/>
  <c r="E3407" i="10"/>
  <c r="F3407" i="10"/>
  <c r="G3407" i="10"/>
  <c r="H3407" i="10"/>
  <c r="B3408" i="10"/>
  <c r="C3408" i="10"/>
  <c r="D3408" i="10"/>
  <c r="E3408" i="10"/>
  <c r="F3408" i="10"/>
  <c r="G3408" i="10"/>
  <c r="H3408" i="10"/>
  <c r="B3409" i="10"/>
  <c r="C3409" i="10"/>
  <c r="D3409" i="10"/>
  <c r="E3409" i="10"/>
  <c r="F3409" i="10"/>
  <c r="G3409" i="10"/>
  <c r="H3409" i="10"/>
  <c r="B3410" i="10"/>
  <c r="C3410" i="10"/>
  <c r="D3410" i="10"/>
  <c r="E3410" i="10"/>
  <c r="F3410" i="10"/>
  <c r="G3410" i="10"/>
  <c r="H3410" i="10"/>
  <c r="B3411" i="10"/>
  <c r="C3411" i="10"/>
  <c r="D3411" i="10"/>
  <c r="E3411" i="10"/>
  <c r="F3411" i="10"/>
  <c r="G3411" i="10"/>
  <c r="H3411" i="10"/>
  <c r="B3412" i="10"/>
  <c r="C3412" i="10"/>
  <c r="D3412" i="10"/>
  <c r="E3412" i="10"/>
  <c r="F3412" i="10"/>
  <c r="G3412" i="10"/>
  <c r="H3412" i="10"/>
  <c r="B3413" i="10"/>
  <c r="C3413" i="10"/>
  <c r="D3413" i="10"/>
  <c r="E3413" i="10"/>
  <c r="F3413" i="10"/>
  <c r="G3413" i="10"/>
  <c r="H3413" i="10"/>
  <c r="B3414" i="10"/>
  <c r="C3414" i="10"/>
  <c r="D3414" i="10"/>
  <c r="E3414" i="10"/>
  <c r="F3414" i="10"/>
  <c r="G3414" i="10"/>
  <c r="H3414" i="10"/>
  <c r="B3415" i="10"/>
  <c r="C3415" i="10"/>
  <c r="D3415" i="10"/>
  <c r="E3415" i="10"/>
  <c r="F3415" i="10"/>
  <c r="G3415" i="10"/>
  <c r="H3415" i="10"/>
  <c r="B3416" i="10"/>
  <c r="C3416" i="10"/>
  <c r="D3416" i="10"/>
  <c r="E3416" i="10"/>
  <c r="F3416" i="10"/>
  <c r="G3416" i="10"/>
  <c r="H3416" i="10"/>
  <c r="B3417" i="10"/>
  <c r="C3417" i="10"/>
  <c r="D3417" i="10"/>
  <c r="E3417" i="10"/>
  <c r="F3417" i="10"/>
  <c r="G3417" i="10"/>
  <c r="H3417" i="10"/>
  <c r="B3418" i="10"/>
  <c r="C3418" i="10"/>
  <c r="D3418" i="10"/>
  <c r="E3418" i="10"/>
  <c r="F3418" i="10"/>
  <c r="G3418" i="10"/>
  <c r="H3418" i="10"/>
  <c r="B3419" i="10"/>
  <c r="C3419" i="10"/>
  <c r="D3419" i="10"/>
  <c r="E3419" i="10"/>
  <c r="F3419" i="10"/>
  <c r="G3419" i="10"/>
  <c r="H3419" i="10"/>
  <c r="B3420" i="10"/>
  <c r="C3420" i="10"/>
  <c r="D3420" i="10"/>
  <c r="E3420" i="10"/>
  <c r="F3420" i="10"/>
  <c r="G3420" i="10"/>
  <c r="H3420" i="10"/>
  <c r="B3421" i="10"/>
  <c r="C3421" i="10"/>
  <c r="D3421" i="10"/>
  <c r="E3421" i="10"/>
  <c r="F3421" i="10"/>
  <c r="G3421" i="10"/>
  <c r="H3421" i="10"/>
  <c r="B3422" i="10"/>
  <c r="C3422" i="10"/>
  <c r="D3422" i="10"/>
  <c r="E3422" i="10"/>
  <c r="F3422" i="10"/>
  <c r="G3422" i="10"/>
  <c r="H3422" i="10"/>
  <c r="B3423" i="10"/>
  <c r="C3423" i="10"/>
  <c r="D3423" i="10"/>
  <c r="E3423" i="10"/>
  <c r="F3423" i="10"/>
  <c r="G3423" i="10"/>
  <c r="H3423" i="10"/>
  <c r="B3424" i="10"/>
  <c r="C3424" i="10"/>
  <c r="D3424" i="10"/>
  <c r="E3424" i="10"/>
  <c r="F3424" i="10"/>
  <c r="G3424" i="10"/>
  <c r="H3424" i="10"/>
  <c r="B3425" i="10"/>
  <c r="C3425" i="10"/>
  <c r="D3425" i="10"/>
  <c r="E3425" i="10"/>
  <c r="F3425" i="10"/>
  <c r="G3425" i="10"/>
  <c r="H3425" i="10"/>
  <c r="B3426" i="10"/>
  <c r="C3426" i="10"/>
  <c r="D3426" i="10"/>
  <c r="E3426" i="10"/>
  <c r="F3426" i="10"/>
  <c r="G3426" i="10"/>
  <c r="H3426" i="10"/>
  <c r="B3427" i="10"/>
  <c r="C3427" i="10"/>
  <c r="D3427" i="10"/>
  <c r="E3427" i="10"/>
  <c r="F3427" i="10"/>
  <c r="G3427" i="10"/>
  <c r="H3427" i="10"/>
  <c r="B3428" i="10"/>
  <c r="C3428" i="10"/>
  <c r="D3428" i="10"/>
  <c r="E3428" i="10"/>
  <c r="F3428" i="10"/>
  <c r="G3428" i="10"/>
  <c r="H3428" i="10"/>
  <c r="B3429" i="10"/>
  <c r="C3429" i="10"/>
  <c r="D3429" i="10"/>
  <c r="E3429" i="10"/>
  <c r="F3429" i="10"/>
  <c r="G3429" i="10"/>
  <c r="H3429" i="10"/>
  <c r="B3430" i="10"/>
  <c r="C3430" i="10"/>
  <c r="D3430" i="10"/>
  <c r="E3430" i="10"/>
  <c r="F3430" i="10"/>
  <c r="G3430" i="10"/>
  <c r="H3430" i="10"/>
  <c r="B3431" i="10"/>
  <c r="C3431" i="10"/>
  <c r="D3431" i="10"/>
  <c r="E3431" i="10"/>
  <c r="F3431" i="10"/>
  <c r="G3431" i="10"/>
  <c r="H3431" i="10"/>
  <c r="B3432" i="10"/>
  <c r="C3432" i="10"/>
  <c r="D3432" i="10"/>
  <c r="E3432" i="10"/>
  <c r="F3432" i="10"/>
  <c r="G3432" i="10"/>
  <c r="H3432" i="10"/>
  <c r="B3433" i="10"/>
  <c r="C3433" i="10"/>
  <c r="D3433" i="10"/>
  <c r="E3433" i="10"/>
  <c r="F3433" i="10"/>
  <c r="G3433" i="10"/>
  <c r="H3433" i="10"/>
  <c r="B3434" i="10"/>
  <c r="C3434" i="10"/>
  <c r="D3434" i="10"/>
  <c r="E3434" i="10"/>
  <c r="F3434" i="10"/>
  <c r="G3434" i="10"/>
  <c r="H3434" i="10"/>
  <c r="B3435" i="10"/>
  <c r="C3435" i="10"/>
  <c r="D3435" i="10"/>
  <c r="E3435" i="10"/>
  <c r="F3435" i="10"/>
  <c r="G3435" i="10"/>
  <c r="H3435" i="10"/>
  <c r="B3436" i="10"/>
  <c r="C3436" i="10"/>
  <c r="D3436" i="10"/>
  <c r="E3436" i="10"/>
  <c r="F3436" i="10"/>
  <c r="G3436" i="10"/>
  <c r="H3436" i="10"/>
  <c r="B3437" i="10"/>
  <c r="C3437" i="10"/>
  <c r="D3437" i="10"/>
  <c r="E3437" i="10"/>
  <c r="F3437" i="10"/>
  <c r="G3437" i="10"/>
  <c r="H3437" i="10"/>
  <c r="B3438" i="10"/>
  <c r="C3438" i="10"/>
  <c r="D3438" i="10"/>
  <c r="E3438" i="10"/>
  <c r="F3438" i="10"/>
  <c r="G3438" i="10"/>
  <c r="H3438" i="10"/>
  <c r="B3439" i="10"/>
  <c r="C3439" i="10"/>
  <c r="D3439" i="10"/>
  <c r="E3439" i="10"/>
  <c r="F3439" i="10"/>
  <c r="G3439" i="10"/>
  <c r="H3439" i="10"/>
  <c r="B3440" i="10"/>
  <c r="C3440" i="10"/>
  <c r="D3440" i="10"/>
  <c r="E3440" i="10"/>
  <c r="F3440" i="10"/>
  <c r="G3440" i="10"/>
  <c r="H3440" i="10"/>
  <c r="B3441" i="10"/>
  <c r="C3441" i="10"/>
  <c r="D3441" i="10"/>
  <c r="E3441" i="10"/>
  <c r="F3441" i="10"/>
  <c r="G3441" i="10"/>
  <c r="H3441" i="10"/>
  <c r="B3442" i="10"/>
  <c r="C3442" i="10"/>
  <c r="D3442" i="10"/>
  <c r="E3442" i="10"/>
  <c r="F3442" i="10"/>
  <c r="G3442" i="10"/>
  <c r="H3442" i="10"/>
  <c r="B3443" i="10"/>
  <c r="C3443" i="10"/>
  <c r="D3443" i="10"/>
  <c r="E3443" i="10"/>
  <c r="F3443" i="10"/>
  <c r="G3443" i="10"/>
  <c r="H3443" i="10"/>
  <c r="B3444" i="10"/>
  <c r="C3444" i="10"/>
  <c r="D3444" i="10"/>
  <c r="E3444" i="10"/>
  <c r="F3444" i="10"/>
  <c r="G3444" i="10"/>
  <c r="H3444" i="10"/>
  <c r="B3445" i="10"/>
  <c r="C3445" i="10"/>
  <c r="D3445" i="10"/>
  <c r="E3445" i="10"/>
  <c r="F3445" i="10"/>
  <c r="G3445" i="10"/>
  <c r="H3445" i="10"/>
  <c r="H7" i="10"/>
  <c r="G7" i="10"/>
  <c r="F7" i="10"/>
  <c r="E7" i="10"/>
  <c r="D7" i="10"/>
  <c r="C7" i="10"/>
  <c r="B7" i="10"/>
  <c r="E10" i="11"/>
  <c r="B33" i="55"/>
  <c r="B34" i="55"/>
  <c r="B35" i="55"/>
  <c r="B36" i="55"/>
  <c r="B32" i="55"/>
  <c r="B29" i="55"/>
  <c r="B30" i="55"/>
  <c r="B31" i="55"/>
  <c r="B28" i="55"/>
  <c r="B3" i="1"/>
  <c r="B3" i="2"/>
  <c r="A5" i="14" s="1"/>
  <c r="Y5" i="55"/>
  <c r="Z5" i="55" s="1"/>
  <c r="Y6" i="55"/>
  <c r="Z6" i="55" s="1"/>
  <c r="Y7" i="55"/>
  <c r="Z7" i="55" s="1"/>
  <c r="C27" i="2" s="1"/>
  <c r="E36" i="55" s="1"/>
  <c r="F36" i="55" s="1"/>
  <c r="Y8" i="55"/>
  <c r="Z8" i="55" s="1"/>
  <c r="C24" i="2" s="1"/>
  <c r="E33" i="55" s="1"/>
  <c r="F33" i="55" s="1"/>
  <c r="Y9" i="55"/>
  <c r="Z9" i="55" s="1"/>
  <c r="C8" i="2" s="1"/>
  <c r="E28" i="55" s="1"/>
  <c r="F28" i="55" s="1"/>
  <c r="Y10" i="55"/>
  <c r="Z10" i="55" s="1"/>
  <c r="C10" i="2" s="1"/>
  <c r="E30" i="55" s="1"/>
  <c r="F30" i="55" s="1"/>
  <c r="Y11" i="55"/>
  <c r="Z11" i="55" s="1"/>
  <c r="C11" i="2" s="1"/>
  <c r="E31" i="55" s="1"/>
  <c r="F31" i="55" s="1"/>
  <c r="Y12" i="55"/>
  <c r="Z12" i="55" s="1"/>
  <c r="C25" i="2" s="1"/>
  <c r="E34" i="55" s="1"/>
  <c r="F34" i="55" s="1"/>
  <c r="Y13" i="55"/>
  <c r="Z13" i="55" s="1"/>
  <c r="C26" i="2" s="1"/>
  <c r="E35" i="55" s="1"/>
  <c r="F35" i="55" s="1"/>
  <c r="G10" i="55"/>
  <c r="S17" i="11"/>
  <c r="S20" i="11"/>
  <c r="Q12" i="11"/>
  <c r="Q16" i="11"/>
  <c r="Q18" i="11"/>
  <c r="Q17" i="11"/>
  <c r="Q15" i="11"/>
  <c r="Q14" i="11"/>
  <c r="Q13" i="11"/>
  <c r="Q11" i="11"/>
  <c r="A14" i="14"/>
  <c r="AN117" i="14"/>
  <c r="A86" i="14"/>
  <c r="A87" i="14"/>
  <c r="A88" i="14"/>
  <c r="A89" i="14"/>
  <c r="A90" i="14"/>
  <c r="A91" i="14"/>
  <c r="A92" i="14"/>
  <c r="A93" i="14"/>
  <c r="A94" i="14"/>
  <c r="A85" i="14"/>
  <c r="R51" i="55"/>
  <c r="R52" i="55"/>
  <c r="R53" i="55"/>
  <c r="R54" i="55"/>
  <c r="R55" i="55"/>
  <c r="R56" i="55"/>
  <c r="R57" i="55"/>
  <c r="R58" i="55"/>
  <c r="R59" i="55"/>
  <c r="R50" i="55"/>
  <c r="R41" i="55"/>
  <c r="R42" i="55"/>
  <c r="R43" i="55"/>
  <c r="R44" i="55"/>
  <c r="R45" i="55"/>
  <c r="R46" i="55"/>
  <c r="R47" i="55"/>
  <c r="R48" i="55"/>
  <c r="R49" i="55"/>
  <c r="R40" i="55"/>
  <c r="F3460" i="11"/>
  <c r="H13" i="11" s="1"/>
  <c r="M68" i="55"/>
  <c r="M67" i="55"/>
  <c r="M66" i="55"/>
  <c r="M65" i="55"/>
  <c r="M64" i="55"/>
  <c r="M63" i="55"/>
  <c r="M62" i="55"/>
  <c r="M61" i="55"/>
  <c r="M60" i="55"/>
  <c r="M59" i="55"/>
  <c r="M58" i="55"/>
  <c r="M57" i="55"/>
  <c r="M56" i="55"/>
  <c r="M55" i="55"/>
  <c r="M54" i="55"/>
  <c r="M53" i="55"/>
  <c r="M52" i="55"/>
  <c r="M51" i="55"/>
  <c r="M50" i="55"/>
  <c r="M49" i="55"/>
  <c r="AG48" i="55"/>
  <c r="M48" i="55"/>
  <c r="AG47" i="55"/>
  <c r="M47" i="55"/>
  <c r="AG46" i="55"/>
  <c r="M46" i="55"/>
  <c r="AG45" i="55"/>
  <c r="M45" i="55"/>
  <c r="AG44" i="55"/>
  <c r="M44" i="55"/>
  <c r="AG43" i="55"/>
  <c r="M43" i="55"/>
  <c r="AQ42" i="55"/>
  <c r="AG42" i="55"/>
  <c r="M42" i="55"/>
  <c r="AQ41" i="55"/>
  <c r="AG41" i="55"/>
  <c r="M41" i="55"/>
  <c r="AQ40" i="55"/>
  <c r="AG40" i="55"/>
  <c r="W40" i="55"/>
  <c r="M40" i="55"/>
  <c r="M33" i="55"/>
  <c r="N33" i="55" s="1"/>
  <c r="C60" i="2" s="1"/>
  <c r="M32" i="55"/>
  <c r="N32" i="55" s="1"/>
  <c r="C59" i="2" s="1"/>
  <c r="M31" i="55"/>
  <c r="N31" i="55" s="1"/>
  <c r="C58" i="2" s="1"/>
  <c r="M30" i="55"/>
  <c r="N30" i="55" s="1"/>
  <c r="C57" i="2" s="1"/>
  <c r="M29" i="55"/>
  <c r="N29" i="55" s="1"/>
  <c r="C56" i="2" s="1"/>
  <c r="M28" i="55"/>
  <c r="N28" i="55" s="1"/>
  <c r="C55" i="2" s="1"/>
  <c r="M27" i="55"/>
  <c r="N27" i="55" s="1"/>
  <c r="C54" i="2" s="1"/>
  <c r="M26" i="55"/>
  <c r="N26" i="55" s="1"/>
  <c r="C53" i="2" s="1"/>
  <c r="M25" i="55"/>
  <c r="N25" i="55" s="1"/>
  <c r="C52" i="2" s="1"/>
  <c r="P24" i="55"/>
  <c r="Q24" i="55" s="1"/>
  <c r="M24" i="55"/>
  <c r="N24" i="55" s="1"/>
  <c r="C51" i="2" s="1"/>
  <c r="P23" i="55"/>
  <c r="Q23" i="55" s="1"/>
  <c r="M23" i="55"/>
  <c r="N23" i="55" s="1"/>
  <c r="C50" i="2" s="1"/>
  <c r="P22" i="55"/>
  <c r="Q22" i="55" s="1"/>
  <c r="C28" i="1" s="1"/>
  <c r="M22" i="55"/>
  <c r="N22" i="55" s="1"/>
  <c r="C49" i="2" s="1"/>
  <c r="P21" i="55"/>
  <c r="Q21" i="55" s="1"/>
  <c r="C27" i="1" s="1"/>
  <c r="M21" i="55"/>
  <c r="N21" i="55" s="1"/>
  <c r="C48" i="2" s="1"/>
  <c r="P20" i="55"/>
  <c r="Q20" i="55" s="1"/>
  <c r="C26" i="1" s="1"/>
  <c r="M20" i="55"/>
  <c r="N20" i="55" s="1"/>
  <c r="C47" i="2" s="1"/>
  <c r="P19" i="55"/>
  <c r="Q19" i="55" s="1"/>
  <c r="M19" i="55"/>
  <c r="N19" i="55" s="1"/>
  <c r="C46" i="2" s="1"/>
  <c r="P18" i="55"/>
  <c r="Q18" i="55" s="1"/>
  <c r="M18" i="55"/>
  <c r="N18" i="55" s="1"/>
  <c r="C45" i="2" s="1"/>
  <c r="P17" i="55"/>
  <c r="Q17" i="55" s="1"/>
  <c r="C23" i="1" s="1"/>
  <c r="M17" i="55"/>
  <c r="N17" i="55" s="1"/>
  <c r="C44" i="2" s="1"/>
  <c r="P16" i="55"/>
  <c r="Q16" i="55" s="1"/>
  <c r="C22" i="1" s="1"/>
  <c r="M16" i="55"/>
  <c r="N16" i="55" s="1"/>
  <c r="C43" i="2" s="1"/>
  <c r="P15" i="55"/>
  <c r="Q15" i="55" s="1"/>
  <c r="C21" i="1" s="1"/>
  <c r="M15" i="55"/>
  <c r="N15" i="55" s="1"/>
  <c r="C42" i="2" s="1"/>
  <c r="P14" i="55"/>
  <c r="Q14" i="55" s="1"/>
  <c r="C18" i="1" s="1"/>
  <c r="M14" i="55"/>
  <c r="N14" i="55" s="1"/>
  <c r="C41" i="2" s="1"/>
  <c r="P13" i="55"/>
  <c r="Q13" i="55" s="1"/>
  <c r="C17" i="1" s="1"/>
  <c r="M13" i="55"/>
  <c r="N13" i="55" s="1"/>
  <c r="C40" i="2" s="1"/>
  <c r="W12" i="55"/>
  <c r="P12" i="55"/>
  <c r="Q12" i="55" s="1"/>
  <c r="C16" i="1" s="1"/>
  <c r="M12" i="55"/>
  <c r="N12" i="55" s="1"/>
  <c r="C39" i="2" s="1"/>
  <c r="W11" i="55"/>
  <c r="P11" i="55"/>
  <c r="Q11" i="55" s="1"/>
  <c r="C15" i="1" s="1"/>
  <c r="M11" i="55"/>
  <c r="N11" i="55" s="1"/>
  <c r="C38" i="2" s="1"/>
  <c r="P10" i="55"/>
  <c r="Q10" i="55" s="1"/>
  <c r="C14" i="1" s="1"/>
  <c r="M10" i="55"/>
  <c r="N10" i="55" s="1"/>
  <c r="C37" i="2" s="1"/>
  <c r="P9" i="55"/>
  <c r="Q9" i="55" s="1"/>
  <c r="C13" i="1" s="1"/>
  <c r="M9" i="55"/>
  <c r="N9" i="55" s="1"/>
  <c r="C36" i="2" s="1"/>
  <c r="P8" i="55"/>
  <c r="Q8" i="55" s="1"/>
  <c r="C12" i="1" s="1"/>
  <c r="M8" i="55"/>
  <c r="N8" i="55" s="1"/>
  <c r="C35" i="2" s="1"/>
  <c r="AE7" i="55"/>
  <c r="AF7" i="55" s="1"/>
  <c r="C17" i="2" s="1"/>
  <c r="P7" i="55"/>
  <c r="Q7" i="55" s="1"/>
  <c r="C11" i="1" s="1"/>
  <c r="M7" i="55"/>
  <c r="N7" i="55" s="1"/>
  <c r="C34" i="2" s="1"/>
  <c r="AE6" i="55"/>
  <c r="AF6" i="55" s="1"/>
  <c r="P6" i="55"/>
  <c r="Q6" i="55" s="1"/>
  <c r="C10" i="1" s="1"/>
  <c r="M6" i="55"/>
  <c r="N6" i="55" s="1"/>
  <c r="C33" i="2" s="1"/>
  <c r="D6" i="55"/>
  <c r="AE5" i="55"/>
  <c r="AF5" i="55" s="1"/>
  <c r="C16" i="2" s="1"/>
  <c r="AC5" i="55"/>
  <c r="C48" i="1" s="1"/>
  <c r="S5" i="55"/>
  <c r="T5" i="55" s="1"/>
  <c r="P5" i="55"/>
  <c r="Q5" i="55" s="1"/>
  <c r="C9" i="1" s="1"/>
  <c r="M5" i="55"/>
  <c r="N5" i="55" s="1"/>
  <c r="C32" i="2" s="1"/>
  <c r="AM117" i="14"/>
  <c r="A117" i="14"/>
  <c r="AN116" i="14"/>
  <c r="AM116" i="14"/>
  <c r="AN115" i="14"/>
  <c r="AM115" i="14"/>
  <c r="A115" i="14"/>
  <c r="AN114" i="14"/>
  <c r="AM114" i="14"/>
  <c r="A114" i="14"/>
  <c r="AN113" i="14"/>
  <c r="AM113" i="14"/>
  <c r="A113" i="14"/>
  <c r="AN112" i="14"/>
  <c r="AM112" i="14"/>
  <c r="AN111" i="14"/>
  <c r="AM111" i="14"/>
  <c r="AN110" i="14"/>
  <c r="AM110" i="14"/>
  <c r="AN109" i="14"/>
  <c r="AM109" i="14"/>
  <c r="AN108" i="14"/>
  <c r="AM108" i="14"/>
  <c r="AN107" i="14"/>
  <c r="AM107" i="14"/>
  <c r="AN106" i="14"/>
  <c r="AM106" i="14"/>
  <c r="AN105" i="14"/>
  <c r="AM105" i="14"/>
  <c r="AN104" i="14"/>
  <c r="AM104" i="14"/>
  <c r="AN103" i="14"/>
  <c r="AM103" i="14"/>
  <c r="AN102" i="14"/>
  <c r="AM102" i="14"/>
  <c r="AN101" i="14"/>
  <c r="AM101" i="14"/>
  <c r="AN100" i="14"/>
  <c r="AM100" i="14"/>
  <c r="AN99" i="14"/>
  <c r="AM99" i="14"/>
  <c r="AN98" i="14"/>
  <c r="AM98" i="14"/>
  <c r="AM97" i="14"/>
  <c r="AM96" i="14"/>
  <c r="AN95" i="14"/>
  <c r="AN96" i="14" s="1"/>
  <c r="AM95" i="14"/>
  <c r="A95" i="14"/>
  <c r="AN94" i="14"/>
  <c r="AM94" i="14"/>
  <c r="AN93" i="14"/>
  <c r="AM93" i="14"/>
  <c r="AN92" i="14"/>
  <c r="AM92" i="14"/>
  <c r="AN91" i="14"/>
  <c r="AM91" i="14"/>
  <c r="AN90" i="14"/>
  <c r="AM90" i="14"/>
  <c r="AN89" i="14"/>
  <c r="AM89" i="14"/>
  <c r="AN88" i="14"/>
  <c r="AM88" i="14"/>
  <c r="AN87" i="14"/>
  <c r="AM87" i="14"/>
  <c r="AN86" i="14"/>
  <c r="AM86" i="14"/>
  <c r="AN85" i="14"/>
  <c r="AM85" i="14"/>
  <c r="AN84" i="14"/>
  <c r="AM84" i="14"/>
  <c r="AN83" i="14"/>
  <c r="AM83" i="14"/>
  <c r="AN82" i="14"/>
  <c r="AM82" i="14"/>
  <c r="A82" i="14"/>
  <c r="AN81" i="14"/>
  <c r="AM81" i="14"/>
  <c r="A81" i="14"/>
  <c r="AN80" i="14"/>
  <c r="AM80" i="14"/>
  <c r="A80" i="14"/>
  <c r="AN79" i="14"/>
  <c r="AM79" i="14"/>
  <c r="A79" i="14"/>
  <c r="AN78" i="14"/>
  <c r="AM78" i="14"/>
  <c r="A78" i="14"/>
  <c r="AN77" i="14"/>
  <c r="AM77" i="14"/>
  <c r="A77" i="14"/>
  <c r="AN76" i="14"/>
  <c r="AM76" i="14"/>
  <c r="A76" i="14"/>
  <c r="AN75" i="14"/>
  <c r="AM75" i="14"/>
  <c r="A75" i="14"/>
  <c r="AN74" i="14"/>
  <c r="AM74" i="14"/>
  <c r="A74" i="14"/>
  <c r="AN73" i="14"/>
  <c r="AM73" i="14"/>
  <c r="A73" i="14"/>
  <c r="AN70" i="14"/>
  <c r="AM70" i="14"/>
  <c r="AK70" i="14"/>
  <c r="AJ70" i="14"/>
  <c r="AH70" i="14"/>
  <c r="AG70" i="14"/>
  <c r="AE70" i="14"/>
  <c r="AD70" i="14"/>
  <c r="AB70" i="14"/>
  <c r="AA70" i="14"/>
  <c r="Y70" i="14"/>
  <c r="X70" i="14"/>
  <c r="V70" i="14"/>
  <c r="U70" i="14"/>
  <c r="S70" i="14"/>
  <c r="R70" i="14"/>
  <c r="P70" i="14"/>
  <c r="O70" i="14"/>
  <c r="M70" i="14"/>
  <c r="L70" i="14"/>
  <c r="J70" i="14"/>
  <c r="I70" i="14"/>
  <c r="G70" i="14"/>
  <c r="F70" i="14"/>
  <c r="D70" i="14"/>
  <c r="C70" i="14"/>
  <c r="A68" i="14"/>
  <c r="AN64" i="14"/>
  <c r="A64" i="14"/>
  <c r="AN62" i="14"/>
  <c r="AN63" i="14" s="1"/>
  <c r="AM62" i="14"/>
  <c r="A62" i="14"/>
  <c r="AN61" i="14"/>
  <c r="A61" i="14"/>
  <c r="AN60" i="14"/>
  <c r="AM60" i="14"/>
  <c r="A60" i="14"/>
  <c r="AN59" i="14"/>
  <c r="AM59" i="14"/>
  <c r="A59" i="14"/>
  <c r="AN58" i="14"/>
  <c r="AM58" i="14"/>
  <c r="A58" i="14"/>
  <c r="AN57" i="14"/>
  <c r="AM57" i="14"/>
  <c r="A57" i="14"/>
  <c r="AN56" i="14"/>
  <c r="AM56" i="14"/>
  <c r="A56" i="14"/>
  <c r="AN55" i="14"/>
  <c r="AM55" i="14"/>
  <c r="A55" i="14"/>
  <c r="AN54" i="14"/>
  <c r="AM54" i="14"/>
  <c r="A54" i="14"/>
  <c r="AN53" i="14"/>
  <c r="AM53" i="14"/>
  <c r="A53" i="14"/>
  <c r="AN52" i="14"/>
  <c r="AM52" i="14"/>
  <c r="A52" i="14"/>
  <c r="AN51" i="14"/>
  <c r="AM51" i="14"/>
  <c r="A51" i="14"/>
  <c r="AN50" i="14"/>
  <c r="AM50" i="14"/>
  <c r="A50" i="14"/>
  <c r="AN49" i="14"/>
  <c r="AM49" i="14"/>
  <c r="A49" i="14"/>
  <c r="AN48" i="14"/>
  <c r="AM48" i="14"/>
  <c r="A48" i="14"/>
  <c r="AN47" i="14"/>
  <c r="AM47" i="14"/>
  <c r="A47" i="14"/>
  <c r="AN46" i="14"/>
  <c r="AM46" i="14"/>
  <c r="A46" i="14"/>
  <c r="AN45" i="14"/>
  <c r="AM45" i="14"/>
  <c r="A45" i="14"/>
  <c r="AN44" i="14"/>
  <c r="AM44" i="14"/>
  <c r="A44" i="14"/>
  <c r="AN43" i="14"/>
  <c r="AM43" i="14"/>
  <c r="A43" i="14"/>
  <c r="AN42" i="14"/>
  <c r="AM42" i="14"/>
  <c r="A42" i="14"/>
  <c r="AN41" i="14"/>
  <c r="AM41" i="14"/>
  <c r="A41" i="14"/>
  <c r="AN40" i="14"/>
  <c r="AM40" i="14"/>
  <c r="A40" i="14"/>
  <c r="AN39" i="14"/>
  <c r="AM39" i="14"/>
  <c r="A39" i="14"/>
  <c r="AN38" i="14"/>
  <c r="AM38" i="14"/>
  <c r="A38" i="14"/>
  <c r="AN37" i="14"/>
  <c r="AM37" i="14"/>
  <c r="A37" i="14"/>
  <c r="AN36" i="14"/>
  <c r="AM36" i="14"/>
  <c r="A36" i="14"/>
  <c r="AN35" i="14"/>
  <c r="AM35" i="14"/>
  <c r="A35" i="14"/>
  <c r="AN34" i="14"/>
  <c r="AM34" i="14"/>
  <c r="A34" i="14"/>
  <c r="AN33" i="14"/>
  <c r="AM33" i="14"/>
  <c r="A33" i="14"/>
  <c r="AN32" i="14"/>
  <c r="AM32" i="14"/>
  <c r="A32" i="14"/>
  <c r="AN31" i="14"/>
  <c r="A31" i="14"/>
  <c r="AN30" i="14"/>
  <c r="AM30" i="14"/>
  <c r="A30" i="14"/>
  <c r="AN29" i="14"/>
  <c r="A29" i="14"/>
  <c r="AN28" i="14"/>
  <c r="AM28" i="14"/>
  <c r="A28" i="14"/>
  <c r="AN27" i="14"/>
  <c r="AM27" i="14"/>
  <c r="A27" i="14"/>
  <c r="AN26" i="14"/>
  <c r="AM26" i="14"/>
  <c r="A26" i="14"/>
  <c r="AN25" i="14"/>
  <c r="AM25" i="14"/>
  <c r="A25" i="14"/>
  <c r="AN24" i="14"/>
  <c r="AM24" i="14"/>
  <c r="A24" i="14"/>
  <c r="AN23" i="14"/>
  <c r="AM23" i="14"/>
  <c r="A23" i="14"/>
  <c r="AN22" i="14"/>
  <c r="AM22" i="14"/>
  <c r="A22" i="14"/>
  <c r="AN21" i="14"/>
  <c r="AM21" i="14"/>
  <c r="A21" i="14"/>
  <c r="AN20" i="14"/>
  <c r="AM20" i="14"/>
  <c r="A20" i="14"/>
  <c r="AN19" i="14"/>
  <c r="AM19" i="14"/>
  <c r="A19" i="14"/>
  <c r="AN18" i="14"/>
  <c r="AM18" i="14"/>
  <c r="A18" i="14"/>
  <c r="AN17" i="14"/>
  <c r="AM17" i="14"/>
  <c r="A17" i="14"/>
  <c r="AN16" i="14"/>
  <c r="AM16" i="14"/>
  <c r="A16" i="14"/>
  <c r="AN15" i="14"/>
  <c r="AM15" i="14"/>
  <c r="A15" i="14"/>
  <c r="AN14" i="14"/>
  <c r="AM14" i="14"/>
  <c r="AN13" i="14"/>
  <c r="AM13" i="14"/>
  <c r="A13" i="14"/>
  <c r="AM12" i="14"/>
  <c r="A12" i="14"/>
  <c r="AM11" i="14"/>
  <c r="A11" i="14"/>
  <c r="AM10" i="14"/>
  <c r="A10" i="14"/>
  <c r="A9" i="14"/>
  <c r="AN8" i="14"/>
  <c r="AM8" i="14"/>
  <c r="AK8" i="14"/>
  <c r="AJ8" i="14"/>
  <c r="AH8" i="14"/>
  <c r="AG8" i="14"/>
  <c r="AE8" i="14"/>
  <c r="AD8" i="14"/>
  <c r="AB8" i="14"/>
  <c r="AA8" i="14"/>
  <c r="Y8" i="14"/>
  <c r="X8" i="14"/>
  <c r="V8" i="14"/>
  <c r="U8" i="14"/>
  <c r="S8" i="14"/>
  <c r="R8" i="14"/>
  <c r="P8" i="14"/>
  <c r="O8" i="14"/>
  <c r="M8" i="14"/>
  <c r="L8" i="14"/>
  <c r="J8" i="14"/>
  <c r="I8" i="14"/>
  <c r="G8" i="14"/>
  <c r="F8" i="14"/>
  <c r="D8" i="14"/>
  <c r="C8" i="14"/>
  <c r="AJ6" i="14"/>
  <c r="AM6" i="14" s="1"/>
  <c r="AG6" i="14"/>
  <c r="AD6" i="14"/>
  <c r="AA6" i="14"/>
  <c r="X6" i="14"/>
  <c r="U6" i="14"/>
  <c r="R6" i="14"/>
  <c r="O6" i="14"/>
  <c r="L6" i="14"/>
  <c r="I6" i="14"/>
  <c r="F6" i="14"/>
  <c r="C6" i="14"/>
  <c r="A6" i="14"/>
  <c r="B48" i="1"/>
  <c r="A112" i="14" s="1"/>
  <c r="AB45" i="55"/>
  <c r="B42" i="1"/>
  <c r="A106" i="14" s="1"/>
  <c r="B41" i="1"/>
  <c r="V8" i="55" s="1"/>
  <c r="W8" i="55" s="1"/>
  <c r="C41" i="1" s="1"/>
  <c r="B40" i="1"/>
  <c r="V7" i="55" s="1"/>
  <c r="W7" i="55" s="1"/>
  <c r="C40" i="1" s="1"/>
  <c r="B37" i="1"/>
  <c r="AB41" i="55" s="1"/>
  <c r="B36" i="1"/>
  <c r="AB40" i="55" s="1"/>
  <c r="D4" i="1"/>
  <c r="A67" i="14"/>
  <c r="C4" i="2"/>
  <c r="W15" i="11"/>
  <c r="E15" i="11"/>
  <c r="L9" i="11"/>
  <c r="L8" i="11"/>
  <c r="Q7" i="11"/>
  <c r="L7" i="11"/>
  <c r="H7" i="11"/>
  <c r="Q6" i="11"/>
  <c r="L6" i="11"/>
  <c r="H6" i="11"/>
  <c r="V5" i="11"/>
  <c r="Q5" i="11"/>
  <c r="L5" i="11"/>
  <c r="H5" i="11"/>
  <c r="V4" i="11"/>
  <c r="Q4" i="11"/>
  <c r="L4" i="11"/>
  <c r="H4" i="11"/>
  <c r="H3" i="11"/>
  <c r="R12" i="11" s="1"/>
  <c r="A1" i="11"/>
  <c r="A3" i="11" s="1"/>
  <c r="G3446" i="10" l="1"/>
  <c r="J3" i="10" s="1"/>
  <c r="H3446" i="10"/>
  <c r="F3446" i="10"/>
  <c r="C9" i="2"/>
  <c r="E29" i="55" s="1"/>
  <c r="F29" i="55" s="1"/>
  <c r="R11" i="11"/>
  <c r="U40" i="55"/>
  <c r="S42" i="55"/>
  <c r="T40" i="55"/>
  <c r="S40" i="55"/>
  <c r="V10" i="55"/>
  <c r="W10" i="55" s="1"/>
  <c r="C43" i="1" s="1"/>
  <c r="R18" i="11" s="1"/>
  <c r="C24" i="1" s="1"/>
  <c r="A101" i="14"/>
  <c r="V6" i="55"/>
  <c r="W6" i="55" s="1"/>
  <c r="C37" i="1" s="1"/>
  <c r="AB42" i="55"/>
  <c r="AD42" i="55" s="1"/>
  <c r="A104" i="14"/>
  <c r="A107" i="14"/>
  <c r="A105" i="14"/>
  <c r="AB43" i="55"/>
  <c r="AD43" i="55" s="1"/>
  <c r="A100" i="14"/>
  <c r="V5" i="55"/>
  <c r="W5" i="55" s="1"/>
  <c r="C36" i="1" s="1"/>
  <c r="AB44" i="55"/>
  <c r="AE44" i="55" s="1"/>
  <c r="V9" i="55"/>
  <c r="W9" i="55" s="1"/>
  <c r="C42" i="1" s="1"/>
  <c r="D60" i="2"/>
  <c r="I12" i="11"/>
  <c r="I13" i="11" s="1"/>
  <c r="I14" i="11" s="1"/>
  <c r="V6" i="11"/>
  <c r="C29" i="1"/>
  <c r="H12" i="11"/>
  <c r="N60" i="55"/>
  <c r="AI41" i="55"/>
  <c r="AI45" i="55"/>
  <c r="AH40" i="55"/>
  <c r="N57" i="55"/>
  <c r="S52" i="55"/>
  <c r="L10" i="11"/>
  <c r="N63" i="55"/>
  <c r="U47" i="55"/>
  <c r="S58" i="55"/>
  <c r="O41" i="55"/>
  <c r="AS42" i="55"/>
  <c r="O45" i="55"/>
  <c r="Q8" i="11"/>
  <c r="N54" i="55"/>
  <c r="AE46" i="55"/>
  <c r="S55" i="55"/>
  <c r="N66" i="55"/>
  <c r="T42" i="55"/>
  <c r="T44" i="55"/>
  <c r="C15" i="2"/>
  <c r="P67" i="55"/>
  <c r="H11" i="11"/>
  <c r="I11" i="11" s="1"/>
  <c r="H10" i="11" s="1"/>
  <c r="E18" i="1"/>
  <c r="N41" i="55"/>
  <c r="AH41" i="55"/>
  <c r="AR42" i="55"/>
  <c r="S44" i="55"/>
  <c r="N45" i="55"/>
  <c r="AH45" i="55"/>
  <c r="AD46" i="55"/>
  <c r="T47" i="55"/>
  <c r="P48" i="55"/>
  <c r="P49" i="55"/>
  <c r="U50" i="55"/>
  <c r="AI40" i="55"/>
  <c r="P41" i="55"/>
  <c r="AJ41" i="55"/>
  <c r="U42" i="55"/>
  <c r="AT42" i="55"/>
  <c r="U44" i="55"/>
  <c r="P45" i="55"/>
  <c r="AJ45" i="55"/>
  <c r="AC47" i="55"/>
  <c r="S48" i="55"/>
  <c r="S49" i="55"/>
  <c r="N51" i="55"/>
  <c r="T52" i="55"/>
  <c r="O54" i="55"/>
  <c r="T55" i="55"/>
  <c r="O57" i="55"/>
  <c r="T58" i="55"/>
  <c r="O60" i="55"/>
  <c r="O63" i="55"/>
  <c r="N65" i="55"/>
  <c r="AJ40" i="55"/>
  <c r="AH46" i="55"/>
  <c r="AD47" i="55"/>
  <c r="T48" i="55"/>
  <c r="T49" i="55"/>
  <c r="O51" i="55"/>
  <c r="U52" i="55"/>
  <c r="P54" i="55"/>
  <c r="U55" i="55"/>
  <c r="P57" i="55"/>
  <c r="U58" i="55"/>
  <c r="P60" i="55"/>
  <c r="P63" i="55"/>
  <c r="N68" i="55"/>
  <c r="O66" i="55"/>
  <c r="AM40" i="55"/>
  <c r="S41" i="55"/>
  <c r="AR41" i="55"/>
  <c r="N43" i="55"/>
  <c r="AH43" i="55"/>
  <c r="S45" i="55"/>
  <c r="N46" i="55"/>
  <c r="AI46" i="55"/>
  <c r="AE47" i="55"/>
  <c r="U48" i="55"/>
  <c r="U49" i="55"/>
  <c r="P51" i="55"/>
  <c r="P68" i="55"/>
  <c r="X40" i="55"/>
  <c r="AN40" i="55"/>
  <c r="T41" i="55"/>
  <c r="AS41" i="55"/>
  <c r="O43" i="55"/>
  <c r="AI43" i="55"/>
  <c r="T45" i="55"/>
  <c r="O46" i="55"/>
  <c r="AJ46" i="55"/>
  <c r="N53" i="55"/>
  <c r="S54" i="55"/>
  <c r="N56" i="55"/>
  <c r="S57" i="55"/>
  <c r="N59" i="55"/>
  <c r="N61" i="55"/>
  <c r="N64" i="55"/>
  <c r="Y40" i="55"/>
  <c r="AO40" i="55"/>
  <c r="U41" i="55"/>
  <c r="AT41" i="55"/>
  <c r="P43" i="55"/>
  <c r="AJ43" i="55"/>
  <c r="U45" i="55"/>
  <c r="P46" i="55"/>
  <c r="AH47" i="55"/>
  <c r="AH48" i="55"/>
  <c r="N50" i="55"/>
  <c r="S51" i="55"/>
  <c r="O53" i="55"/>
  <c r="T54" i="55"/>
  <c r="O56" i="55"/>
  <c r="T57" i="55"/>
  <c r="O59" i="55"/>
  <c r="O61" i="55"/>
  <c r="P64" i="55"/>
  <c r="Z40" i="55"/>
  <c r="N47" i="55"/>
  <c r="AI47" i="55"/>
  <c r="AI48" i="55"/>
  <c r="O50" i="55"/>
  <c r="T51" i="55"/>
  <c r="P53" i="55"/>
  <c r="U54" i="55"/>
  <c r="P56" i="55"/>
  <c r="U57" i="55"/>
  <c r="P59" i="55"/>
  <c r="P61" i="55"/>
  <c r="AR40" i="55"/>
  <c r="AC41" i="55"/>
  <c r="N42" i="55"/>
  <c r="AH42" i="55"/>
  <c r="S43" i="55"/>
  <c r="N44" i="55"/>
  <c r="AH44" i="55"/>
  <c r="AC45" i="55"/>
  <c r="S46" i="55"/>
  <c r="O47" i="55"/>
  <c r="AJ47" i="55"/>
  <c r="AJ48" i="55"/>
  <c r="P50" i="55"/>
  <c r="U51" i="55"/>
  <c r="O65" i="55"/>
  <c r="N52" i="55"/>
  <c r="N40" i="55"/>
  <c r="AC40" i="55"/>
  <c r="AS40" i="55"/>
  <c r="AD41" i="55"/>
  <c r="O42" i="55"/>
  <c r="AI42" i="55"/>
  <c r="T43" i="55"/>
  <c r="O44" i="55"/>
  <c r="AI44" i="55"/>
  <c r="AD45" i="55"/>
  <c r="T46" i="55"/>
  <c r="P47" i="55"/>
  <c r="S53" i="55"/>
  <c r="N55" i="55"/>
  <c r="S56" i="55"/>
  <c r="N58" i="55"/>
  <c r="S59" i="55"/>
  <c r="N62" i="55"/>
  <c r="P65" i="55"/>
  <c r="P66" i="55"/>
  <c r="O40" i="55"/>
  <c r="AD40" i="55"/>
  <c r="AT40" i="55"/>
  <c r="AE41" i="55"/>
  <c r="P42" i="55"/>
  <c r="AJ42" i="55"/>
  <c r="U43" i="55"/>
  <c r="P44" i="55"/>
  <c r="AJ44" i="55"/>
  <c r="AE45" i="55"/>
  <c r="U46" i="55"/>
  <c r="N48" i="55"/>
  <c r="N49" i="55"/>
  <c r="S50" i="55"/>
  <c r="O52" i="55"/>
  <c r="T53" i="55"/>
  <c r="O55" i="55"/>
  <c r="T56" i="55"/>
  <c r="O58" i="55"/>
  <c r="T59" i="55"/>
  <c r="O62" i="55"/>
  <c r="P40" i="55"/>
  <c r="AE40" i="55"/>
  <c r="AC46" i="55"/>
  <c r="S47" i="55"/>
  <c r="O48" i="55"/>
  <c r="O49" i="55"/>
  <c r="T50" i="55"/>
  <c r="P52" i="55"/>
  <c r="U53" i="55"/>
  <c r="P55" i="55"/>
  <c r="U56" i="55"/>
  <c r="P58" i="55"/>
  <c r="U59" i="55"/>
  <c r="P62" i="55"/>
  <c r="O67" i="55"/>
  <c r="O64" i="55"/>
  <c r="N67" i="55"/>
  <c r="O68" i="55"/>
  <c r="R20" i="11"/>
  <c r="I7" i="11"/>
  <c r="F17" i="11" s="1"/>
  <c r="T11" i="11"/>
  <c r="I5" i="11"/>
  <c r="R13" i="11"/>
  <c r="R14" i="11"/>
  <c r="I4" i="11"/>
  <c r="J4" i="11"/>
  <c r="R16" i="11"/>
  <c r="R17" i="11"/>
  <c r="I6" i="11"/>
  <c r="T14" i="11"/>
  <c r="J6" i="11"/>
  <c r="R19" i="11"/>
  <c r="R15" i="11"/>
  <c r="T19" i="11"/>
  <c r="J5" i="11"/>
  <c r="T20" i="11"/>
  <c r="I8" i="11"/>
  <c r="D11" i="2" l="1"/>
  <c r="C18" i="2"/>
  <c r="D18" i="2" s="1"/>
  <c r="H16" i="11"/>
  <c r="H14" i="11"/>
  <c r="B54" i="1"/>
  <c r="V40" i="55"/>
  <c r="V41" i="55"/>
  <c r="E43" i="1"/>
  <c r="AE42" i="55"/>
  <c r="AC42" i="55"/>
  <c r="AD44" i="55"/>
  <c r="AC44" i="55"/>
  <c r="E37" i="1"/>
  <c r="AE43" i="55"/>
  <c r="AC43" i="55"/>
  <c r="A5" i="10"/>
  <c r="D15" i="11" s="1"/>
  <c r="J2" i="10"/>
  <c r="Q68" i="55"/>
  <c r="AF46" i="55"/>
  <c r="V58" i="55"/>
  <c r="AK40" i="55"/>
  <c r="V55" i="55"/>
  <c r="Q43" i="55"/>
  <c r="AK45" i="55"/>
  <c r="Q51" i="55"/>
  <c r="AK43" i="55"/>
  <c r="V57" i="55"/>
  <c r="Q41" i="55"/>
  <c r="Q56" i="55"/>
  <c r="AK46" i="55"/>
  <c r="AK41" i="55"/>
  <c r="V44" i="55"/>
  <c r="AK42" i="55"/>
  <c r="Q44" i="55"/>
  <c r="Q47" i="55"/>
  <c r="V47" i="55"/>
  <c r="Q57" i="55"/>
  <c r="AU42" i="55"/>
  <c r="V42" i="55"/>
  <c r="Q66" i="55"/>
  <c r="V45" i="55"/>
  <c r="AF40" i="55"/>
  <c r="AF45" i="55"/>
  <c r="L15" i="11"/>
  <c r="C25" i="1" s="1"/>
  <c r="Q54" i="55"/>
  <c r="V49" i="55"/>
  <c r="V48" i="55"/>
  <c r="V52" i="55"/>
  <c r="J10" i="11"/>
  <c r="AP40" i="55"/>
  <c r="Q48" i="55"/>
  <c r="Q61" i="55"/>
  <c r="Q49" i="55"/>
  <c r="Q53" i="55"/>
  <c r="Q55" i="55"/>
  <c r="V53" i="55"/>
  <c r="V43" i="55"/>
  <c r="Q50" i="55"/>
  <c r="V51" i="55"/>
  <c r="V46" i="55"/>
  <c r="Q65" i="55"/>
  <c r="AK47" i="55"/>
  <c r="Q59" i="55"/>
  <c r="Q63" i="55"/>
  <c r="V54" i="55"/>
  <c r="V59" i="55"/>
  <c r="V56" i="55"/>
  <c r="AK48" i="55"/>
  <c r="Q60" i="55"/>
  <c r="Q67" i="55"/>
  <c r="AF41" i="55"/>
  <c r="AK44" i="55"/>
  <c r="AA40" i="55"/>
  <c r="C51" i="1" s="1"/>
  <c r="AU41" i="55"/>
  <c r="Q45" i="55"/>
  <c r="Q62" i="55"/>
  <c r="V50" i="55"/>
  <c r="Q40" i="55"/>
  <c r="Q58" i="55"/>
  <c r="I10" i="11"/>
  <c r="Q52" i="55"/>
  <c r="AU40" i="55"/>
  <c r="Q42" i="55"/>
  <c r="Q46" i="55"/>
  <c r="AF47" i="55"/>
  <c r="Q64" i="55"/>
  <c r="T18" i="11"/>
  <c r="D63" i="2"/>
  <c r="I9" i="11"/>
  <c r="T16" i="11"/>
  <c r="D20" i="2" l="1"/>
  <c r="C30" i="1"/>
  <c r="E30" i="1" s="1"/>
  <c r="E32" i="1" s="1"/>
  <c r="E45" i="1"/>
  <c r="AF42" i="55"/>
  <c r="AF43" i="55"/>
  <c r="AF44" i="55"/>
  <c r="C23" i="2"/>
  <c r="F18" i="11"/>
  <c r="X14" i="11" l="1"/>
  <c r="E32" i="55"/>
  <c r="F32" i="55" s="1"/>
  <c r="X11" i="11"/>
  <c r="X13" i="11"/>
  <c r="D27" i="2"/>
  <c r="D29" i="2" s="1"/>
  <c r="X12" i="11"/>
  <c r="D64" i="2" l="1"/>
  <c r="D62" i="2"/>
  <c r="X15" i="11"/>
  <c r="F62" i="2" l="1"/>
  <c r="J4" i="10"/>
  <c r="C50" i="1"/>
  <c r="C49" i="1"/>
  <c r="J5" i="10"/>
  <c r="H15" i="11"/>
  <c r="E51" i="1" l="1"/>
  <c r="E53" i="1" s="1"/>
  <c r="G53" i="1" s="1"/>
</calcChain>
</file>

<file path=xl/sharedStrings.xml><?xml version="1.0" encoding="utf-8"?>
<sst xmlns="http://schemas.openxmlformats.org/spreadsheetml/2006/main" count="12456" uniqueCount="306">
  <si>
    <t>REVENUE</t>
  </si>
  <si>
    <t>LESS: COST OF SALES</t>
  </si>
  <si>
    <t>GROSS PROFIT</t>
  </si>
  <si>
    <t>LESS: OPERATING EXPENSES</t>
  </si>
  <si>
    <t>Transport Costs</t>
  </si>
  <si>
    <t>Data Bundles</t>
  </si>
  <si>
    <t>Talktime</t>
  </si>
  <si>
    <t>Advertisement &amp; Personal Selling</t>
  </si>
  <si>
    <t>Wages &amp; Salaries</t>
  </si>
  <si>
    <t>Accounting and legal fees</t>
  </si>
  <si>
    <t>Repair and maintenance costs</t>
  </si>
  <si>
    <t>Rent</t>
  </si>
  <si>
    <t>ZRA Returns</t>
  </si>
  <si>
    <t>TOTALS (ZMW)</t>
  </si>
  <si>
    <t>Statement of Financial Position as at</t>
  </si>
  <si>
    <t>ASSETS</t>
  </si>
  <si>
    <t>Fixed Assets</t>
  </si>
  <si>
    <t>Furniture &amp; Fixtures</t>
  </si>
  <si>
    <t>Office Desktops</t>
  </si>
  <si>
    <t>Current Assets</t>
  </si>
  <si>
    <t>DEPRECIATION VALUE (ZMW)</t>
  </si>
  <si>
    <t>CARRYING VALUE (TOTALS) (ZMW)</t>
  </si>
  <si>
    <t>LIABILITIES</t>
  </si>
  <si>
    <t>Fixed Liabilities</t>
  </si>
  <si>
    <t>Current Liabilities</t>
  </si>
  <si>
    <t>Add: Net Profit</t>
  </si>
  <si>
    <t>Less: Net Loss</t>
  </si>
  <si>
    <t>TOTAL CAPITAL &amp; LIABILITIES</t>
  </si>
  <si>
    <t>TOTAL ASSETS</t>
  </si>
  <si>
    <t>WORKING CAPITAL</t>
  </si>
  <si>
    <t>TOTAL LIABILITIES</t>
  </si>
  <si>
    <r>
      <t>Less: Drawings</t>
    </r>
    <r>
      <rPr>
        <sz val="11"/>
        <color theme="4" tint="-0.249977111117893"/>
        <rFont val="Calibri"/>
        <family val="2"/>
        <scheme val="minor"/>
      </rPr>
      <t xml:space="preserve"> (Cash &amp; Goods)</t>
    </r>
  </si>
  <si>
    <t>ADD: OTHER INCOME</t>
  </si>
  <si>
    <t>Printers &amp; Photocopy Machine</t>
  </si>
  <si>
    <t>Date</t>
  </si>
  <si>
    <t>TOTALS</t>
  </si>
  <si>
    <t>Details</t>
  </si>
  <si>
    <t>Select</t>
  </si>
  <si>
    <t>ASSETS DR-CR</t>
  </si>
  <si>
    <t>CAPITAL DR-CR</t>
  </si>
  <si>
    <t>LIABILITIES DR-CR</t>
  </si>
  <si>
    <t>SUMIF</t>
  </si>
  <si>
    <t>Ledger Balances</t>
  </si>
  <si>
    <t>Capital</t>
  </si>
  <si>
    <t>NET PROFIT / LOSS</t>
  </si>
  <si>
    <t>PRESENT VALUE (ZMW)</t>
  </si>
  <si>
    <t>LEDGER ACCOUNT (In Effect)</t>
  </si>
  <si>
    <t>ACCOUNT TYPE</t>
  </si>
  <si>
    <t>Expense</t>
  </si>
  <si>
    <t>Asset</t>
  </si>
  <si>
    <t>Drawing</t>
  </si>
  <si>
    <t>Liability</t>
  </si>
  <si>
    <t>Income</t>
  </si>
  <si>
    <t>COST OF PRODUCTION</t>
  </si>
  <si>
    <t>COS</t>
  </si>
  <si>
    <t>Account_Type.</t>
  </si>
  <si>
    <t>Other Fixed Liabilities</t>
  </si>
  <si>
    <t>Other Current Liabilities</t>
  </si>
  <si>
    <t>MAIN CASH BOOK</t>
  </si>
  <si>
    <t>Losses</t>
  </si>
  <si>
    <t>Income Statement for the Month Ended</t>
  </si>
  <si>
    <t>TOTAL INCOME</t>
  </si>
  <si>
    <r>
      <t>ASSETS</t>
    </r>
    <r>
      <rPr>
        <b/>
        <sz val="11"/>
        <color theme="4" tint="-0.249977111117893"/>
        <rFont val="Calibri"/>
        <family val="2"/>
        <scheme val="minor"/>
      </rPr>
      <t xml:space="preserve">            </t>
    </r>
    <r>
      <rPr>
        <b/>
        <sz val="11"/>
        <color theme="1"/>
        <rFont val="Calibri"/>
        <family val="2"/>
        <scheme val="minor"/>
      </rPr>
      <t xml:space="preserve"> =</t>
    </r>
  </si>
  <si>
    <r>
      <t xml:space="preserve">LESS: </t>
    </r>
    <r>
      <rPr>
        <b/>
        <sz val="11"/>
        <color rgb="FFFF0000"/>
        <rFont val="Calibri"/>
        <family val="2"/>
        <scheme val="minor"/>
      </rPr>
      <t>EXPENSES</t>
    </r>
    <r>
      <rPr>
        <b/>
        <sz val="11"/>
        <color theme="1"/>
        <rFont val="Calibri"/>
        <family val="2"/>
        <scheme val="minor"/>
      </rPr>
      <t xml:space="preserve"> - </t>
    </r>
    <r>
      <rPr>
        <b/>
        <sz val="11"/>
        <color rgb="FF990000"/>
        <rFont val="Calibri"/>
        <family val="2"/>
        <scheme val="minor"/>
      </rPr>
      <t>DRAWINGS</t>
    </r>
  </si>
  <si>
    <r>
      <t xml:space="preserve">CAPITAL + </t>
    </r>
    <r>
      <rPr>
        <b/>
        <sz val="11"/>
        <color rgb="FF005024"/>
        <rFont val="Calibri"/>
        <family val="2"/>
        <scheme val="minor"/>
      </rPr>
      <t>INCOME</t>
    </r>
    <r>
      <rPr>
        <b/>
        <sz val="11"/>
        <color rgb="FF660033"/>
        <rFont val="Calibri"/>
        <family val="2"/>
        <scheme val="minor"/>
      </rPr>
      <t xml:space="preserve"> + </t>
    </r>
    <r>
      <rPr>
        <b/>
        <sz val="11"/>
        <color rgb="FFB06900"/>
        <rFont val="Calibri"/>
        <family val="2"/>
        <scheme val="minor"/>
      </rPr>
      <t>LIABILITIES</t>
    </r>
  </si>
  <si>
    <t>C + L + I</t>
  </si>
  <si>
    <t>LESS: E - D</t>
  </si>
  <si>
    <t>LESS: EXPENSE</t>
  </si>
  <si>
    <t>LESS: DRAWING</t>
  </si>
  <si>
    <t>LIABILITY</t>
  </si>
  <si>
    <t>INCOME</t>
  </si>
  <si>
    <t>A</t>
  </si>
  <si>
    <t>CAPITAL</t>
  </si>
  <si>
    <t>JANUARY</t>
  </si>
  <si>
    <t>FEBRUARY</t>
  </si>
  <si>
    <t>MARCH</t>
  </si>
  <si>
    <t>APRIL</t>
  </si>
  <si>
    <t>MAY</t>
  </si>
  <si>
    <t>JUNE</t>
  </si>
  <si>
    <t>JULY</t>
  </si>
  <si>
    <t>AUGUST</t>
  </si>
  <si>
    <t>SEPTEMBER</t>
  </si>
  <si>
    <t>OCTOBER</t>
  </si>
  <si>
    <t>NOVEMBER</t>
  </si>
  <si>
    <t>DECEMBER</t>
  </si>
  <si>
    <t>FINAL</t>
  </si>
  <si>
    <t>Settings</t>
  </si>
  <si>
    <t>Org/Company Name:</t>
  </si>
  <si>
    <t>Physical Address:</t>
  </si>
  <si>
    <t>Change Currency:</t>
  </si>
  <si>
    <t>Phone:</t>
  </si>
  <si>
    <t>Founder/Owner's Name:</t>
  </si>
  <si>
    <t>Date:</t>
  </si>
  <si>
    <t>Account Type:</t>
  </si>
  <si>
    <t>Ledger Account:</t>
  </si>
  <si>
    <t>Details:</t>
  </si>
  <si>
    <t>Transaction:</t>
  </si>
  <si>
    <t>Airtel Money</t>
  </si>
  <si>
    <t>Sunk Costs</t>
  </si>
  <si>
    <t>FINANCIAL ACCOUNTING RULES &amp; TIPS USED IN THIS WORKBOOK</t>
  </si>
  <si>
    <t>Expenses and liabilities should not be confused with each other. One is listed on a company's balance sheet, and the other is listed on the company's income statement.  Expenses are the costs of a company's operation, while liabilities are the obligations and debts a company owes. https://www.investopedia.com/terms/l/liability.asp</t>
  </si>
  <si>
    <t>The above point is the reason why, in the financial statements, we record all these accounts with their normal (positive(+)) balances when they are increasing, be it the DEAD or the CLIC, and only record them as negative(-) values when they are decreasing. We only consider their actual signs in the ledger accounts and journals.</t>
  </si>
  <si>
    <t>A Bank loan isn't revenue or income — it's an obligation, and so it will show up on a company's balance sheet as an obligation, while the payments on the loan will appear as a payment, specifically usually under the heading of interest expense, in the income statement.</t>
  </si>
  <si>
    <t>Under the accrual basis of accounting, if an expense is associated with an accounts payable, the expense will be recorded at the time the accounts payable is recorded—not at the time of the payment. https://www.accountingcoach.com/blog/accounts-payable-expense</t>
  </si>
  <si>
    <t>Any interest and fees indicated on the bank's overdrafts and loans will need to be reported, generally entered as an expense on the profit/loss sheet. https://smallbusiness.chron.com/material-cash-overdraft-reported-balance-sheet-82038.html &amp; www.patriotsoftware.com/blog/accounting/how-to-record-accrued-interest/</t>
  </si>
  <si>
    <t>An interest expense is the cost incurred by an entity for borrowed funds. Interest expense is a non-operating expense shown on the income statement. It represents interest payable on any borrowings – bonds, loans, convertible debt or lines of credit. https://www.investopedia.com/terms/i/interestexpense.asp</t>
  </si>
  <si>
    <t>When you take out a loan or line of credit, you owe interest. You must record the expense and owed interest in the P&amp;L, NOT the principal. To record the accrued interest over an accounting period, debit your Interest Expense account and credit your Accrued Interest Payable account. This increases your expense and payable accounts.</t>
  </si>
  <si>
    <t>The principal payment of your loan will not be included in your business' income statement. This payment is a reduction of your liability, such as Loans Payable or Notes Payable, which is reported on your business' balance sheet. The principal payment is also reported as a cash outflow on the Statement of Cash Flows.</t>
  </si>
  <si>
    <t>Loan principals are listed in the SFP while interests owed and charges are listed in the P&amp;L. https://www.freshbooks.com/hub/accounting/loan-repayment-accounting-entry#:~:text=The%20principal%20payment%20of%20your,the%20Statement%20of%20Cash%20Flows.</t>
  </si>
  <si>
    <t>V.I.P: BEST EXPLANATION: Liabilities are obligations that have yet to be paid, expenses are obligations that have already been paid in an effort to generate revenue. Therefore, both creditors and interest expenses (including any other liabilities) should not be recorded in the P&amp;L if they haven't yet been paid for, as part of the firm's expenses.</t>
  </si>
  <si>
    <t>https://www.investopedia.com/ask/answers/030515/are-accounts-payable-expense.asp</t>
  </si>
  <si>
    <t>Normal  Balances (+): The normal (Positive) balance for Assets, Expenses, and Drawings is a DEBIT bal. Whereas, the normal (Positive) balance for Liabilities, Income, and Capital is a CREDIT bal. Forget about the signs. We only use signs when balancing our ledger accounts, and for the double entry purposes, not when recording in the P&amp;L and the SFP.</t>
  </si>
  <si>
    <t>Kaspa Credit</t>
  </si>
  <si>
    <r>
      <t xml:space="preserve">Capital </t>
    </r>
    <r>
      <rPr>
        <sz val="8"/>
        <color theme="1"/>
        <rFont val="Calibri"/>
        <family val="2"/>
        <scheme val="minor"/>
      </rPr>
      <t>(</t>
    </r>
    <r>
      <rPr>
        <i/>
        <sz val="8"/>
        <color theme="1"/>
        <rFont val="Calibri"/>
        <family val="2"/>
        <scheme val="minor"/>
      </rPr>
      <t>Net-worth</t>
    </r>
    <r>
      <rPr>
        <sz val="8"/>
        <color theme="1"/>
        <rFont val="Calibri"/>
        <family val="2"/>
        <scheme val="minor"/>
      </rPr>
      <t>)</t>
    </r>
  </si>
  <si>
    <t>App Password:</t>
  </si>
  <si>
    <t>Login Password:</t>
  </si>
  <si>
    <t>Confirm Password:</t>
  </si>
  <si>
    <t>Custom Zoom (%):</t>
  </si>
  <si>
    <t>MAIN CB SETTINGS</t>
  </si>
  <si>
    <t>ACL SETTINGS</t>
  </si>
  <si>
    <t>kaspacredit@gmail.com</t>
  </si>
  <si>
    <t>543 Konse Konse</t>
  </si>
  <si>
    <t>Vault Cash</t>
  </si>
  <si>
    <t>Zanaco Xpress</t>
  </si>
  <si>
    <t>Rim of Paper</t>
  </si>
  <si>
    <t>Add: Interest Income</t>
  </si>
  <si>
    <t>Commission Receivable</t>
  </si>
  <si>
    <t>Hello</t>
  </si>
  <si>
    <t>Expanded Accounting Equation</t>
  </si>
  <si>
    <t>Accounts Receivable</t>
  </si>
  <si>
    <t>Since we are dealing in loans, the opposite account for interest income is interest receivable. Similarly, the opposite account for commission income is commission receivable. But both interest receivables and commission receivables are two forms of accounts receivables. This is because both sales commissions and interest receivables from loans  represent money owed, and not money held. These are just guaranteed income to us, we don't have them yet, physically: https://www.indeed.com/career-advice/career-development/interest-revenue</t>
  </si>
  <si>
    <t>Whenever a firm loans out money to another party, this is seen as a principal receivable,which is also a form of accounts receivable. So, (Debit) Principal Receivable &amp; (Credit) Cash At Bank. NB: A principal receivable is only recorded in the SFP, and does not affect any account on the P&amp;L. On the other hand, interest receivables should be recorded separately, and affect interest income on the P&amp;L account. https://www.linkedin.com/pulse/accounting-loan-payables-receivables-churchill-onyeije</t>
  </si>
  <si>
    <t>Affiliate Commissions</t>
  </si>
  <si>
    <t>Principal Receivable</t>
  </si>
  <si>
    <t>Deposits</t>
  </si>
  <si>
    <t>Withdrawals</t>
  </si>
  <si>
    <t>CRB Fees</t>
  </si>
  <si>
    <t>Camera Subscription</t>
  </si>
  <si>
    <t>Interest Receivable</t>
  </si>
  <si>
    <t>Other Fixed Asset1</t>
  </si>
  <si>
    <t>Other Fixed Asset2</t>
  </si>
  <si>
    <t>Other Fixed Asset3</t>
  </si>
  <si>
    <t>Add: Other Income2</t>
  </si>
  <si>
    <t>To record interest income on your income statement, you can use the following journal entry at the end of each month: Debit Interest Receivable: This increases the amount of interest owed to you but not yet received. Credit Interest Income: This recognizes the interest earned as revenue.</t>
  </si>
  <si>
    <t>Bad Debt Expense: In some cases, customers may default on their loans, and you may not be able to collect the interest. To account for potential bad debts, you should also include a bad debt expense on your income statement. This can be estimated based on historical data or industry standards.</t>
  </si>
  <si>
    <t>When you record accrued interest income on the income statement, you should add it, not subtract it. Adding the accrued interest income increases your total interest income for the reporting period, reflecting the revenue you've earned but have not yet received in cash.
Here's how the income statement entry should look:</t>
  </si>
  <si>
    <t>Interest Income: This is the actual cash received from customers during the period.
Accrued Interest Income: This is the interest income that has been earned but not yet received in cash. You should add this amount to your interest income.</t>
  </si>
  <si>
    <t>For example, let's say your actual interest income (cash received) for a month is $5,000, but you've also earned $1,000 in interest that has not been received in cash. Your income statement entry would be:</t>
  </si>
  <si>
    <t>Interest Income: $5,000
Accrued Interest Income: +$1,000
Total Interest Income: $6,000</t>
  </si>
  <si>
    <t>Time</t>
  </si>
  <si>
    <t>Capital (Net-worth)</t>
  </si>
  <si>
    <t>Add: Accrued Interest Income</t>
  </si>
  <si>
    <t>When you add accrued interest income to your income statement, it increases your total interest income for the reporting period, which, in turn, increases your net income. While this may inflate your net income in the short term, it accurately reflects the financial performance of your business, showing that you've earned income during the period, even if you haven't received the cash yet.
It's important to understand that while recognizing accrued interest income can temporarily inflate net income, it doesn't mean you have more cash on hand. It's an accounting concept that helps provide a more accurate picture of your financial operations.
Keep in mind that accrued interest income will be offset when you eventually receive the cash from your customers. At that point, the cash inflow will be recorded on your cash flow statement, but it won't affect your income statement because you've already recognized the revenue when you accrued the interest.
Accrual accounting aims to match revenues and expenses with the periods in which they are incurred, providing a more complete and accurate representation of your business's financial performance over time, even if it doesn't always align with the actual cash flow. [ChatGPT]</t>
  </si>
  <si>
    <t>VIP Notes:
- When a customer pays back the loan principal, there will be an increase in our vault cash and a decrease in our principal receivables (principal-to-receive)
- When a customer pays back the loan interest, there will be an increase in our vault cash and a decrease in our interest receivables.
- When a customer pays back the loan interest, there will also be an increase in the collected Interest Income but a decrease in the Accrued Interest.
- The Accrued Interest Income will be behaving the way as the interest receivable.
- So, the interest receivable will be decreasing at the same time with the Accrued Interest Income, letting the Interest Income to fill the gap.</t>
  </si>
  <si>
    <t>After you reset the 'Main Cash Book', be careful with  how you record the Beginning Working Capital. You need to remember to subtract the 'Accrued Interest Income' from the Working Capital until it gets actualized into the collected 'Interest Income'. This is due to the fact that the 'Accrued Interest Income' is an hypothetical income that is not yet received (Interest Receivable). The reason we don't want to subtract it right on the P&amp;L is that, it may deflate our P&amp;L's Net Income, thus affecting the interest receivable value on the SFP.</t>
  </si>
  <si>
    <t>Mobile Phones &amp; Tablets</t>
  </si>
  <si>
    <t>Cameras</t>
  </si>
  <si>
    <t>Wifi &amp; Internet</t>
  </si>
  <si>
    <t>Office Branding</t>
  </si>
  <si>
    <t>Zanaco Commissions</t>
  </si>
  <si>
    <t>Commissions</t>
  </si>
  <si>
    <t>0 to 250</t>
  </si>
  <si>
    <t>251 to 500</t>
  </si>
  <si>
    <t>501 to 2000</t>
  </si>
  <si>
    <t>Above 2,000</t>
  </si>
  <si>
    <t>0 to 2000</t>
  </si>
  <si>
    <t>2001 to Inf.</t>
  </si>
  <si>
    <t>Totals</t>
  </si>
  <si>
    <t>Withdraw Commissions</t>
  </si>
  <si>
    <t>Deposit Commissions</t>
  </si>
  <si>
    <t>Ranges</t>
  </si>
  <si>
    <t>Description</t>
  </si>
  <si>
    <t>Airtel Commissions</t>
  </si>
  <si>
    <t>5 to 1000</t>
  </si>
  <si>
    <t>1001 to 3000</t>
  </si>
  <si>
    <t>3001 to 50000</t>
  </si>
  <si>
    <t>Constant</t>
  </si>
  <si>
    <t>543 Airtel Commissions</t>
  </si>
  <si>
    <t>Accrued Commission Income</t>
  </si>
  <si>
    <t>Total Accrued Commissions:</t>
  </si>
  <si>
    <t>Add: Commission Income</t>
  </si>
  <si>
    <t>Lunch</t>
  </si>
  <si>
    <t>Capital Added</t>
  </si>
  <si>
    <t>TOP DAILY EXPENSES</t>
  </si>
  <si>
    <t>Total Expenses</t>
  </si>
  <si>
    <t>No of Expenses</t>
  </si>
  <si>
    <t>CAPITAL ADDED</t>
  </si>
  <si>
    <t>RECENT DRAWINGS</t>
  </si>
  <si>
    <t>TOTAL CAPITAL DEDUCTIONS</t>
  </si>
  <si>
    <t>Cost</t>
  </si>
  <si>
    <t>Beginning Balance</t>
  </si>
  <si>
    <t>In accounting, a cash refund typically represents a reimbursement made to a customer for a returned product or cancelled service. Cash refunds are not considered expenses themselves, but rather they reduce the revenue earned from the original sale. When a customer returns a product or cancels a service, the revenue previously recognized for that transaction is reversed, and the cash refund is issued to the customer. This transaction impacts both the revenue and cash accounts rather than the expense accounts. However, the expenses related to processing returns, such as restocking fees or return shipping costs, would be recorded as expenses in the accounting records.</t>
  </si>
  <si>
    <t>If your company unknowingly issued a refund before discovering the error, it should be recorded as an expense once identified, typically under "Refund Expense" or similar accounts. The entry would involve debiting (+) the expense account and crediting (-) the appropriate cash or bank account.</t>
  </si>
  <si>
    <t>When a borrower's bank or PMEC erroneously withdraws funds to settle a loan balance, the unintended deduction is treated as a liability, often recorded under "Customer Overpayment" or "Refund Payable." Subsequently, when returning the excess deduction to the borrower, debit (+) the Customer Overpayment or Refund Payable account to reduce the liability and credit (-) the relevant cash or bank account.</t>
  </si>
  <si>
    <t>Loan Overcharge Refund</t>
  </si>
  <si>
    <t>Police &amp; Security</t>
  </si>
  <si>
    <t>Amount of Float-Cash Bought</t>
  </si>
  <si>
    <t>MONTHLY INSIGHTS</t>
  </si>
  <si>
    <t>Monthly Costs</t>
  </si>
  <si>
    <t>543 Transferred Cash</t>
  </si>
  <si>
    <t>Target Goal</t>
  </si>
  <si>
    <t>Operating Cash Raised</t>
  </si>
  <si>
    <t>Dividend Raised</t>
  </si>
  <si>
    <t>Rent Cash Raised</t>
  </si>
  <si>
    <t>Salary Cash Raised</t>
  </si>
  <si>
    <t>MANUAL TARGETS</t>
  </si>
  <si>
    <t>TARGET MONTHLY INCOME</t>
  </si>
  <si>
    <t>BEGINNING BALANCES</t>
  </si>
  <si>
    <t>Cash Shortage (Theft)</t>
  </si>
  <si>
    <t>Sales</t>
  </si>
  <si>
    <t>Indo Zambia Bank</t>
  </si>
  <si>
    <t>Inventory (Closing Stock)</t>
  </si>
  <si>
    <r>
      <rPr>
        <b/>
        <sz val="11"/>
        <color theme="1"/>
        <rFont val="Calibri"/>
        <family val="2"/>
        <scheme val="minor"/>
      </rPr>
      <t>Perpetual System:</t>
    </r>
    <r>
      <rPr>
        <sz val="11"/>
        <color theme="1"/>
        <rFont val="Calibri"/>
        <family val="2"/>
        <scheme val="minor"/>
      </rPr>
      <t xml:space="preserve"> Inventory and purchases are recorded directly in the Inventory account.
</t>
    </r>
    <r>
      <rPr>
        <b/>
        <sz val="11"/>
        <color theme="1"/>
        <rFont val="Calibri"/>
        <family val="2"/>
        <scheme val="minor"/>
      </rPr>
      <t>Periodic System:</t>
    </r>
    <r>
      <rPr>
        <sz val="11"/>
        <color theme="1"/>
        <rFont val="Calibri"/>
        <family val="2"/>
        <scheme val="minor"/>
      </rPr>
      <t xml:space="preserve"> Purchases are recorded in the Purchases account, and inventory levels are adjusted at the end of the period.</t>
    </r>
  </si>
  <si>
    <t>There are two types of inventory systems that are mainly used in accounting: Perpetual Inventory System and Periodic Inventory System. In this app, we are using the Periodic Invetory System which is running automatically, since we are looking at things from the endpoint, as if everyday is the last/closing day of the accounting period.</t>
  </si>
  <si>
    <r>
      <rPr>
        <b/>
        <sz val="11"/>
        <color theme="1"/>
        <rFont val="Calibri"/>
        <family val="2"/>
        <scheme val="minor"/>
      </rPr>
      <t>Inventory aka Closing Stock:</t>
    </r>
    <r>
      <rPr>
        <sz val="11"/>
        <color theme="1"/>
        <rFont val="Calibri"/>
        <family val="2"/>
        <scheme val="minor"/>
      </rPr>
      <t xml:space="preserve"> Represents the value of goods on hand that are available for sale. It is a current asset account that appears on the balance sheet.
</t>
    </r>
    <r>
      <rPr>
        <b/>
        <sz val="11"/>
        <color theme="1"/>
        <rFont val="Calibri"/>
        <family val="2"/>
        <scheme val="minor"/>
      </rPr>
      <t>Purchases:</t>
    </r>
    <r>
      <rPr>
        <sz val="11"/>
        <color theme="1"/>
        <rFont val="Calibri"/>
        <family val="2"/>
        <scheme val="minor"/>
      </rPr>
      <t xml:space="preserve"> Purchases refer to the cost of inventory bought for resale during a specific period.</t>
    </r>
  </si>
  <si>
    <r>
      <t xml:space="preserve">Having zero opening stock and closing with some stock is possible and can occur due to various operational and inventory management practices within a business.
</t>
    </r>
    <r>
      <rPr>
        <b/>
        <sz val="11"/>
        <color theme="1"/>
        <rFont val="Calibri"/>
        <family val="2"/>
        <scheme val="minor"/>
      </rPr>
      <t>Opening Stock:</t>
    </r>
    <r>
      <rPr>
        <sz val="11"/>
        <color theme="1"/>
        <rFont val="Calibri"/>
        <family val="2"/>
        <scheme val="minor"/>
      </rPr>
      <t xml:space="preserve"> This is the value of inventory held at the beginning of an accounting period. It represents the inventory that was not sold or used up from the previous accounting period.</t>
    </r>
  </si>
  <si>
    <t>In our automatic periodic inventory system, whenever a purchase is made, the following transactions are occurring: [DR+ Purchases, DR+ Inventory, &amp; CR- Cash]. Inventory is debited indirectly by considering the sales account, without impacting the Balance Sheet. In short, Inventory, also known as closing stock, is derived from subtracting sales from purchases.</t>
  </si>
  <si>
    <t>If the inventory is completely damaged and cannot be sold, you need to write off the entire value of the inventory.
Dr+ Inventory Loss or Loss on Inventory Write-Off (P&amp;L Expense Account)
Cr- Inventory (Asset)</t>
  </si>
  <si>
    <t>Inventory Loss</t>
  </si>
  <si>
    <t>Chips Sales</t>
  </si>
  <si>
    <t>Column1</t>
  </si>
  <si>
    <t>Airtel Money Deposit</t>
  </si>
  <si>
    <t>Airtel Money Withdraw</t>
  </si>
  <si>
    <t xml:space="preserve">Takeaway Sale </t>
  </si>
  <si>
    <t>?</t>
  </si>
  <si>
    <t>User Mode:</t>
  </si>
  <si>
    <t>App/Excel Mode</t>
  </si>
  <si>
    <t xml:space="preserve">Bank Loans </t>
  </si>
  <si>
    <t xml:space="preserve">MicroFin Loans </t>
  </si>
  <si>
    <t xml:space="preserve">Creditors </t>
  </si>
  <si>
    <t xml:space="preserve">Overdraft </t>
  </si>
  <si>
    <t xml:space="preserve">Accrued Liabilities </t>
  </si>
  <si>
    <t xml:space="preserve">Cash Shortage </t>
  </si>
  <si>
    <t>Height</t>
  </si>
  <si>
    <t>Width</t>
  </si>
  <si>
    <t>Msg</t>
  </si>
  <si>
    <t>Txn Amount</t>
  </si>
  <si>
    <t>Zanaco Xpress Deposit</t>
  </si>
  <si>
    <t>Zanaco Xpress Withdraw</t>
  </si>
  <si>
    <t>543 Deposit</t>
  </si>
  <si>
    <t>Add: Purchases (for business)</t>
  </si>
  <si>
    <t>543 Withdraw</t>
  </si>
  <si>
    <t>Transfer from 543 to Zanaco</t>
  </si>
  <si>
    <t>543 transfer charge to Zanaco</t>
  </si>
  <si>
    <t>Cash Added</t>
  </si>
  <si>
    <t>Setup Ledger Accounts:</t>
  </si>
  <si>
    <t>Accrued Liabilities (Expenses due not yet paid for)</t>
  </si>
  <si>
    <t>Bank charges (Our withdraw charges during collection from debtors)</t>
  </si>
  <si>
    <t>Bank Loans (Interest Expenses)</t>
  </si>
  <si>
    <t>Overdraft (Interest Expenses)</t>
  </si>
  <si>
    <t>Carriage Outwards (Carriage on loan sales. E.g. Adding withdraw fee)</t>
  </si>
  <si>
    <t>Creditors (Paid payable expenses)</t>
  </si>
  <si>
    <t>Irrecoverable Debts (Bad Debts)</t>
  </si>
  <si>
    <t>MicroFin Loans (Interest Expenses)</t>
  </si>
  <si>
    <t>PMEC Charges</t>
  </si>
  <si>
    <t>Less: Sales Returns (aka return inwards_Cancelled Interests)</t>
  </si>
  <si>
    <t>Add: Discount Received (From suppliers upon purchasing assets)</t>
  </si>
  <si>
    <t>Opening Stock (Inventory)</t>
  </si>
  <si>
    <t>Add: Carriage Inwards (Delivery costs on purchases)</t>
  </si>
  <si>
    <t>Less: Purchases Returns (Company Assets Returned to Suppliers)</t>
  </si>
  <si>
    <t>Less: Closing Stock (Inventory)</t>
  </si>
  <si>
    <t>Shawarma Paper</t>
  </si>
  <si>
    <t>Commission Payout in 543 Konse</t>
  </si>
  <si>
    <t>Money drawn out by director</t>
  </si>
  <si>
    <t>Less: Drawings (Cash &amp; Goods)</t>
  </si>
  <si>
    <t>Transfer from Airtel to IZB</t>
  </si>
  <si>
    <t>Transfer from IZB to 543</t>
  </si>
  <si>
    <t>G:\My Drive\KaspaTech ZM\KaspaBooks</t>
  </si>
  <si>
    <t>Gas</t>
  </si>
  <si>
    <t>Last Friday's Stock</t>
  </si>
  <si>
    <t>Maureen's Training Allowance</t>
  </si>
  <si>
    <t>Cooking Cylinder Gas</t>
  </si>
  <si>
    <t>Mercy's Transport &amp; Medicine</t>
  </si>
  <si>
    <t>Kelvin Kelvin</t>
  </si>
  <si>
    <t>Shawarma Papers</t>
  </si>
  <si>
    <t>Yesterday's Stock</t>
  </si>
  <si>
    <t>Loading…</t>
  </si>
  <si>
    <t>K</t>
  </si>
  <si>
    <t>Charges</t>
  </si>
  <si>
    <t>18/03/2025</t>
  </si>
  <si>
    <t>Customer Change</t>
  </si>
  <si>
    <t>Transfer from Cash to Airtel</t>
  </si>
  <si>
    <t>Customer change held</t>
  </si>
  <si>
    <t>Customer change settled</t>
  </si>
  <si>
    <t>20/03/2025</t>
  </si>
  <si>
    <t>Kelvin</t>
  </si>
  <si>
    <t>Change Account Icons:</t>
  </si>
  <si>
    <t>.</t>
  </si>
  <si>
    <t>Common Charges:</t>
  </si>
  <si>
    <t>Airtel to Indo:</t>
  </si>
  <si>
    <t>543 Konse to Bank:</t>
  </si>
  <si>
    <t>Transfer from Airtel to Cash</t>
  </si>
  <si>
    <t>Transport: Airtel to Cash</t>
  </si>
  <si>
    <t>Airtel to Bank (DDAC/RTGS):</t>
  </si>
  <si>
    <t>Airtel Float to Cash:</t>
  </si>
  <si>
    <t>Cash to Airtel Float:</t>
  </si>
  <si>
    <t>Admin Email:</t>
  </si>
  <si>
    <t>Unit Price</t>
  </si>
  <si>
    <t>Q-Ordered</t>
  </si>
  <si>
    <t>Q-Sold</t>
  </si>
  <si>
    <t>Bal</t>
  </si>
  <si>
    <t>Stock For:</t>
  </si>
  <si>
    <t>Interest Rate:</t>
  </si>
  <si>
    <t>27/03/2025</t>
  </si>
  <si>
    <t>Bck_Dir (Folder):</t>
  </si>
  <si>
    <t>KaspaCredit Book-Keeping.xlsm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</si>
</sst>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quot;K&quot;#,##0.00_);\(&quot;K&quot;#,##0.00\)"/>
    <numFmt numFmtId="165" formatCode="&quot;K&quot;#,##0.00_);[Red]\(&quot;K&quot;#,##0.00\)"/>
    <numFmt numFmtId="166" formatCode="&quot;K&quot;#,##0_);[Red]\(&quot;K&quot;#,##0\)"/>
    <numFmt numFmtId="167" formatCode="_(&quot;K&quot;* #,##0.00_);_(&quot;K&quot;* \(#,##0.00\);_(&quot;K&quot;* &quot;-&quot;??_);_(@_)"/>
    <numFmt numFmtId="168" formatCode="[$]d\ mmmm\ yyyy;@" x16r2:formatCode16="[$-en-ZM,1]d\ mmmm\ yyyy;@"/>
    <numFmt numFmtId="169" formatCode="[$]dd/mm/yyyy;@" x16r2:formatCode16="[$-en-ZM,1]dd/mm/yyyy;@"/>
    <numFmt numFmtId="170" formatCode="&quot;K&quot;#,##0.00;[Red]\(&quot;K&quot;#,##0.00\)"/>
    <numFmt numFmtId="171" formatCode="mmmm\ dd\,\ yyyy"/>
    <numFmt numFmtId="172" formatCode="yyyy\-mmm"/>
    <numFmt numFmtId="173" formatCode="[$]hh:mm:ss;@" x16r2:formatCode16="[$-en-ZM,1]hh:mm:ss;@"/>
    <numFmt numFmtId="174" formatCode="&quot;K&quot;#,##0.00_);[Red]\ * \(&quot;K&quot;#,##0.00\)"/>
    <numFmt numFmtId="175" formatCode="dd\-mmm\-yyyy"/>
    <numFmt numFmtId="176" formatCode="&quot;K&quot;#,##0.0;[Red]\-&quot;K&quot;#,##0.0"/>
  </numFmts>
  <fonts count="69" x14ac:knownFonts="1">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2"/>
      <color rgb="FF5F7D95"/>
      <name val="Verdana"/>
      <family val="2"/>
    </font>
    <font>
      <b/>
      <sz val="11"/>
      <color theme="0"/>
      <name val="Calibri"/>
      <family val="2"/>
      <scheme val="minor"/>
    </font>
    <font>
      <sz val="11"/>
      <color theme="4" tint="-0.249977111117893"/>
      <name val="Calibri"/>
      <family val="2"/>
      <scheme val="minor"/>
    </font>
    <font>
      <b/>
      <u val="singleAccounting"/>
      <sz val="11"/>
      <color theme="1"/>
      <name val="Calibri"/>
      <family val="2"/>
      <scheme val="minor"/>
    </font>
    <font>
      <b/>
      <u/>
      <sz val="11"/>
      <color theme="1"/>
      <name val="Calibri"/>
      <family val="2"/>
      <scheme val="minor"/>
    </font>
    <font>
      <b/>
      <u/>
      <sz val="11"/>
      <color rgb="FFFF0000"/>
      <name val="Calibri"/>
      <family val="2"/>
      <scheme val="minor"/>
    </font>
    <font>
      <b/>
      <sz val="11"/>
      <color rgb="FF660033"/>
      <name val="Calibri"/>
      <family val="2"/>
      <scheme val="minor"/>
    </font>
    <font>
      <b/>
      <sz val="11"/>
      <color theme="4" tint="-0.249977111117893"/>
      <name val="Calibri"/>
      <family val="2"/>
      <scheme val="minor"/>
    </font>
    <font>
      <sz val="8"/>
      <name val="Calibri"/>
      <family val="2"/>
      <scheme val="minor"/>
    </font>
    <font>
      <b/>
      <sz val="12"/>
      <color theme="0"/>
      <name val="Calibri"/>
      <family val="2"/>
      <scheme val="minor"/>
    </font>
    <font>
      <sz val="9"/>
      <color rgb="FF002060"/>
      <name val="Calibri"/>
      <family val="2"/>
      <scheme val="minor"/>
    </font>
    <font>
      <sz val="10"/>
      <color theme="1"/>
      <name val="Calibri"/>
      <family val="2"/>
      <scheme val="minor"/>
    </font>
    <font>
      <sz val="11"/>
      <color theme="0"/>
      <name val="Calibri"/>
      <family val="2"/>
      <scheme val="minor"/>
    </font>
    <font>
      <b/>
      <sz val="20"/>
      <color theme="0"/>
      <name val="Calibri"/>
      <family val="2"/>
      <scheme val="minor"/>
    </font>
    <font>
      <b/>
      <sz val="10"/>
      <color theme="0"/>
      <name val="Calibri"/>
      <family val="2"/>
      <scheme val="minor"/>
    </font>
    <font>
      <b/>
      <u val="singleAccounting"/>
      <sz val="11"/>
      <color rgb="FFFF0000"/>
      <name val="Calibri"/>
      <family val="2"/>
      <scheme val="minor"/>
    </font>
    <font>
      <b/>
      <sz val="11"/>
      <color rgb="FFB06900"/>
      <name val="Calibri"/>
      <family val="2"/>
      <scheme val="minor"/>
    </font>
    <font>
      <b/>
      <sz val="11"/>
      <color rgb="FF990000"/>
      <name val="Calibri"/>
      <family val="2"/>
      <scheme val="minor"/>
    </font>
    <font>
      <b/>
      <sz val="11"/>
      <color rgb="FF005024"/>
      <name val="Calibri"/>
      <family val="2"/>
      <scheme val="minor"/>
    </font>
    <font>
      <b/>
      <sz val="11"/>
      <color theme="1" tint="0.14999847407452621"/>
      <name val="Calibri"/>
      <family val="2"/>
      <scheme val="minor"/>
    </font>
    <font>
      <sz val="11"/>
      <color theme="1" tint="0.14999847407452621"/>
      <name val="Calibri"/>
      <family val="2"/>
      <scheme val="minor"/>
    </font>
    <font>
      <b/>
      <sz val="10"/>
      <color theme="1"/>
      <name val="Calibri"/>
      <family val="2"/>
      <scheme val="minor"/>
    </font>
    <font>
      <sz val="24"/>
      <color theme="1"/>
      <name val="Calibri"/>
      <family val="2"/>
      <scheme val="minor"/>
    </font>
    <font>
      <u/>
      <sz val="24"/>
      <color theme="10"/>
      <name val="Calibri"/>
      <family val="2"/>
      <scheme val="minor"/>
    </font>
    <font>
      <b/>
      <sz val="9"/>
      <color rgb="FFFFC000"/>
      <name val="Calibri"/>
      <family val="2"/>
      <scheme val="minor"/>
    </font>
    <font>
      <sz val="9"/>
      <color theme="1"/>
      <name val="Calibri"/>
      <family val="2"/>
      <scheme val="minor"/>
    </font>
    <font>
      <b/>
      <sz val="9"/>
      <color theme="1"/>
      <name val="Calibri"/>
      <family val="2"/>
      <scheme val="minor"/>
    </font>
    <font>
      <b/>
      <sz val="14"/>
      <color rgb="FFFFC000"/>
      <name val="Calibri"/>
      <family val="2"/>
      <scheme val="minor"/>
    </font>
    <font>
      <b/>
      <sz val="8"/>
      <color theme="1"/>
      <name val="Calibri"/>
      <family val="2"/>
      <scheme val="minor"/>
    </font>
    <font>
      <sz val="8"/>
      <color theme="1"/>
      <name val="Calibri"/>
      <family val="2"/>
      <scheme val="minor"/>
    </font>
    <font>
      <b/>
      <u/>
      <sz val="9"/>
      <color theme="1"/>
      <name val="Calibri"/>
      <family val="2"/>
      <scheme val="minor"/>
    </font>
    <font>
      <b/>
      <sz val="9"/>
      <color rgb="FFFFFF00"/>
      <name val="Calibri"/>
      <family val="2"/>
      <scheme val="minor"/>
    </font>
    <font>
      <u/>
      <sz val="11"/>
      <color theme="10"/>
      <name val="Calibri"/>
      <family val="2"/>
      <scheme val="minor"/>
    </font>
    <font>
      <i/>
      <sz val="8"/>
      <color theme="1"/>
      <name val="Calibri"/>
      <family val="2"/>
      <scheme val="minor"/>
    </font>
    <font>
      <b/>
      <sz val="11"/>
      <color rgb="FFFFC000"/>
      <name val="Calibri"/>
      <family val="2"/>
      <scheme val="minor"/>
    </font>
    <font>
      <b/>
      <u/>
      <sz val="11"/>
      <color theme="0"/>
      <name val="Calibri"/>
      <family val="2"/>
      <scheme val="minor"/>
    </font>
    <font>
      <sz val="11"/>
      <color theme="6" tint="0.79998168889431442"/>
      <name val="Calibri"/>
      <family val="2"/>
      <scheme val="minor"/>
    </font>
    <font>
      <b/>
      <sz val="11"/>
      <color theme="6" tint="0.79998168889431442"/>
      <name val="Calibri"/>
      <family val="2"/>
      <scheme val="minor"/>
    </font>
    <font>
      <b/>
      <u val="singleAccounting"/>
      <sz val="11"/>
      <color theme="6" tint="0.79998168889431442"/>
      <name val="Calibri"/>
      <family val="2"/>
      <scheme val="minor"/>
    </font>
    <font>
      <sz val="10"/>
      <color theme="3" tint="0.59999389629810485"/>
      <name val="Calibri"/>
      <family val="2"/>
      <scheme val="minor"/>
    </font>
    <font>
      <sz val="9"/>
      <color theme="3" tint="0.39997558519241921"/>
      <name val="Calibri"/>
      <family val="2"/>
      <scheme val="minor"/>
    </font>
    <font>
      <sz val="11"/>
      <color theme="2" tint="-0.499984740745262"/>
      <name val="Calibri"/>
      <family val="2"/>
      <scheme val="minor"/>
    </font>
    <font>
      <sz val="11"/>
      <color theme="2" tint="-0.749992370372631"/>
      <name val="Calibri"/>
      <family val="2"/>
      <scheme val="minor"/>
    </font>
    <font>
      <sz val="9"/>
      <color theme="2" tint="-0.499984740745262"/>
      <name val="Calibri"/>
      <family val="2"/>
      <scheme val="minor"/>
    </font>
    <font>
      <sz val="10"/>
      <color theme="2" tint="-0.499984740745262"/>
      <name val="Calibri"/>
      <family val="2"/>
      <scheme val="minor"/>
    </font>
    <font>
      <b/>
      <sz val="8"/>
      <color theme="1" tint="0.14999847407452621"/>
      <name val="Calibri"/>
      <family val="2"/>
      <scheme val="minor"/>
    </font>
    <font>
      <sz val="9"/>
      <color rgb="FFFF0000"/>
      <name val="Calibri"/>
      <family val="2"/>
      <scheme val="minor"/>
    </font>
    <font>
      <sz val="9"/>
      <color theme="5" tint="0.59999389629810485"/>
      <name val="Calibri"/>
      <family val="2"/>
      <scheme val="minor"/>
    </font>
    <font>
      <b/>
      <sz val="14"/>
      <color rgb="FF000000"/>
      <name val="Calibri"/>
      <family val="2"/>
    </font>
    <font>
      <b/>
      <sz val="12"/>
      <color rgb="FF000000"/>
      <name val="Calibri"/>
      <family val="2"/>
    </font>
    <font>
      <b/>
      <sz val="12"/>
      <color rgb="FFFF0000"/>
      <name val="Calibri"/>
      <family val="2"/>
    </font>
    <font>
      <sz val="10"/>
      <color rgb="FF000000"/>
      <name val="Calibri"/>
      <family val="2"/>
    </font>
    <font>
      <b/>
      <sz val="10"/>
      <color rgb="FFFF0000"/>
      <name val="Calibri"/>
      <family val="2"/>
      <scheme val="minor"/>
    </font>
    <font>
      <b/>
      <sz val="16"/>
      <color theme="0" tint="-0.14999847407452621"/>
      <name val="Calibri"/>
      <family val="2"/>
      <scheme val="minor"/>
    </font>
    <font>
      <b/>
      <sz val="28"/>
      <color theme="4" tint="0.59999389629810485"/>
      <name val="Calibri"/>
      <family val="2"/>
      <scheme val="minor"/>
    </font>
    <font>
      <sz val="9"/>
      <color theme="1" tint="0.14999847407452621"/>
      <name val="Calibri"/>
      <family val="2"/>
      <scheme val="minor"/>
    </font>
    <font>
      <sz val="11"/>
      <color theme="1" tint="0.14996795556505021"/>
      <name val="Calibri"/>
      <family val="2"/>
      <scheme val="minor"/>
    </font>
    <font>
      <u/>
      <sz val="11"/>
      <color theme="1" tint="0.14996795556505021"/>
      <name val="Calibri"/>
      <family val="2"/>
      <scheme val="minor"/>
    </font>
    <font>
      <sz val="10"/>
      <color theme="1" tint="0.14996795556505021"/>
      <name val="Calibri"/>
      <family val="2"/>
      <scheme val="minor"/>
    </font>
    <font>
      <b/>
      <u/>
      <sz val="11"/>
      <color theme="1" tint="0.14996795556505021"/>
      <name val="Calibri"/>
      <family val="2"/>
      <scheme val="minor"/>
    </font>
    <font>
      <b/>
      <sz val="11"/>
      <color theme="1" tint="0.14996795556505021"/>
      <name val="Calibri"/>
      <family val="2"/>
      <scheme val="minor"/>
    </font>
    <font>
      <b/>
      <sz val="8"/>
      <color theme="1" tint="0.14996795556505021"/>
      <name val="Calibri"/>
      <family val="2"/>
      <scheme val="minor"/>
    </font>
    <font>
      <sz val="9"/>
      <color theme="1" tint="0.14996795556505021"/>
      <name val="Calibri"/>
      <family val="2"/>
      <scheme val="minor"/>
    </font>
    <font>
      <sz val="8"/>
      <color theme="1" tint="0.14996795556505021"/>
      <name val="Calibri"/>
      <family val="2"/>
      <scheme val="minor"/>
    </font>
    <font>
      <sz val="9"/>
      <color rgb="FF000000"/>
      <name val="Calibri"/>
      <family val="2"/>
    </font>
  </fonts>
  <fills count="22">
    <fill>
      <patternFill patternType="none"/>
    </fill>
    <fill>
      <patternFill patternType="gray125"/>
    </fill>
    <fill>
      <patternFill patternType="solid">
        <fgColor theme="3" tint="0.39997558519241921"/>
        <bgColor indexed="64"/>
      </patternFill>
    </fill>
    <fill>
      <patternFill patternType="solid">
        <fgColor theme="3" tint="0.79998168889431442"/>
        <bgColor indexed="64"/>
      </patternFill>
    </fill>
    <fill>
      <patternFill patternType="solid">
        <fgColor theme="9" tint="0.39997558519241921"/>
        <bgColor indexed="64"/>
      </patternFill>
    </fill>
    <fill>
      <patternFill patternType="solid">
        <fgColor theme="1" tint="0.14999847407452621"/>
        <bgColor indexed="64"/>
      </patternFill>
    </fill>
    <fill>
      <patternFill patternType="solid">
        <fgColor theme="7" tint="0.59999389629810485"/>
        <bgColor indexed="64"/>
      </patternFill>
    </fill>
    <fill>
      <patternFill patternType="solid">
        <fgColor rgb="FFFFFF00"/>
        <bgColor indexed="64"/>
      </patternFill>
    </fill>
    <fill>
      <patternFill patternType="solid">
        <fgColor theme="0"/>
        <bgColor indexed="64"/>
      </patternFill>
    </fill>
    <fill>
      <patternFill patternType="solid">
        <fgColor theme="3" tint="-0.249977111117893"/>
        <bgColor indexed="64"/>
      </patternFill>
    </fill>
    <fill>
      <patternFill patternType="solid">
        <fgColor theme="4" tint="-0.499984740745262"/>
        <bgColor indexed="64"/>
      </patternFill>
    </fill>
    <fill>
      <patternFill patternType="mediumGray">
        <bgColor rgb="FF002060"/>
      </patternFill>
    </fill>
    <fill>
      <gradientFill>
        <stop position="0">
          <color theme="1"/>
        </stop>
        <stop position="0.5">
          <color theme="3" tint="-0.25098422193060094"/>
        </stop>
        <stop position="1">
          <color theme="1"/>
        </stop>
      </gradientFill>
    </fill>
    <fill>
      <patternFill patternType="solid">
        <fgColor theme="5" tint="0.59999389629810485"/>
        <bgColor indexed="64"/>
      </patternFill>
    </fill>
    <fill>
      <patternFill patternType="solid">
        <fgColor theme="2" tint="-9.9978637043366805E-2"/>
        <bgColor indexed="64"/>
      </patternFill>
    </fill>
    <fill>
      <patternFill patternType="solid">
        <fgColor theme="2" tint="-0.89999084444715716"/>
        <bgColor indexed="64"/>
      </patternFill>
    </fill>
    <fill>
      <patternFill patternType="solid">
        <fgColor theme="1"/>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5" tint="0.79998168889431442"/>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medium">
        <color indexed="64"/>
      </left>
      <right style="thin">
        <color theme="2" tint="-0.24994659260841701"/>
      </right>
      <top style="thin">
        <color theme="2" tint="-0.24994659260841701"/>
      </top>
      <bottom style="thin">
        <color theme="2" tint="-0.24994659260841701"/>
      </bottom>
      <diagonal/>
    </border>
    <border>
      <left style="thin">
        <color theme="2" tint="-0.24994659260841701"/>
      </left>
      <right style="medium">
        <color indexed="64"/>
      </right>
      <top style="thin">
        <color theme="2" tint="-0.24994659260841701"/>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medium">
        <color indexed="64"/>
      </right>
      <top/>
      <bottom style="thin">
        <color theme="2" tint="-0.24994659260841701"/>
      </bottom>
      <diagonal/>
    </border>
    <border>
      <left style="thin">
        <color theme="2" tint="-0.24994659260841701"/>
      </left>
      <right style="medium">
        <color indexed="64"/>
      </right>
      <top style="thin">
        <color theme="2" tint="-0.24994659260841701"/>
      </top>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theme="2" tint="-0.24994659260841701"/>
      </bottom>
      <diagonal/>
    </border>
    <border>
      <left/>
      <right style="medium">
        <color indexed="64"/>
      </right>
      <top/>
      <bottom/>
      <diagonal/>
    </border>
    <border>
      <left style="medium">
        <color indexed="64"/>
      </left>
      <right/>
      <top/>
      <bottom style="thin">
        <color theme="2" tint="-0.24994659260841701"/>
      </bottom>
      <diagonal/>
    </border>
    <border>
      <left style="medium">
        <color indexed="64"/>
      </left>
      <right style="thin">
        <color theme="2" tint="-0.24994659260841701"/>
      </right>
      <top style="thin">
        <color theme="0" tint="-0.24994659260841701"/>
      </top>
      <bottom style="thin">
        <color theme="2" tint="-0.24994659260841701"/>
      </bottom>
      <diagonal/>
    </border>
    <border>
      <left style="thin">
        <color theme="2" tint="-0.24994659260841701"/>
      </left>
      <right style="medium">
        <color indexed="64"/>
      </right>
      <top style="thin">
        <color theme="0" tint="-0.24994659260841701"/>
      </top>
      <bottom style="thin">
        <color theme="2" tint="-0.24994659260841701"/>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style="thin">
        <color theme="2" tint="-0.2499465926084170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2" tint="-0.24994659260841701"/>
      </left>
      <right style="medium">
        <color indexed="64"/>
      </right>
      <top style="medium">
        <color indexed="64"/>
      </top>
      <bottom style="medium">
        <color indexed="64"/>
      </bottom>
      <diagonal/>
    </border>
    <border>
      <left style="medium">
        <color indexed="64"/>
      </left>
      <right style="medium">
        <color indexed="64"/>
      </right>
      <top style="thin">
        <color theme="2" tint="-0.24994659260841701"/>
      </top>
      <bottom style="thin">
        <color theme="2" tint="-0.24994659260841701"/>
      </bottom>
      <diagonal/>
    </border>
    <border>
      <left style="medium">
        <color indexed="64"/>
      </left>
      <right style="medium">
        <color indexed="64"/>
      </right>
      <top style="thin">
        <color theme="0" tint="-0.24994659260841701"/>
      </top>
      <bottom style="thin">
        <color theme="2" tint="-0.24994659260841701"/>
      </bottom>
      <diagonal/>
    </border>
    <border>
      <left style="medium">
        <color indexed="64"/>
      </left>
      <right style="medium">
        <color indexed="64"/>
      </right>
      <top/>
      <bottom/>
      <diagonal/>
    </border>
    <border>
      <left style="medium">
        <color indexed="64"/>
      </left>
      <right style="thin">
        <color theme="2" tint="-0.24994659260841701"/>
      </right>
      <top style="thin">
        <color theme="2" tint="-0.24994659260841701"/>
      </top>
      <bottom/>
      <diagonal/>
    </border>
    <border>
      <left/>
      <right style="medium">
        <color indexed="64"/>
      </right>
      <top style="thin">
        <color theme="2" tint="-0.24994659260841701"/>
      </top>
      <bottom/>
      <diagonal/>
    </border>
    <border>
      <left style="thin">
        <color indexed="64"/>
      </left>
      <right/>
      <top style="thin">
        <color indexed="64"/>
      </top>
      <bottom style="thin">
        <color indexed="64"/>
      </bottom>
      <diagonal/>
    </border>
    <border>
      <left style="thin">
        <color theme="2" tint="-0.24994659260841701"/>
      </left>
      <right style="thin">
        <color theme="2" tint="-0.24994659260841701"/>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top style="thin">
        <color theme="4" tint="-0.24994659260841701"/>
      </top>
      <bottom style="medium">
        <color indexed="64"/>
      </bottom>
      <diagonal/>
    </border>
    <border>
      <left/>
      <right style="medium">
        <color indexed="64"/>
      </right>
      <top style="thin">
        <color theme="4" tint="-0.24994659260841701"/>
      </top>
      <bottom style="medium">
        <color indexed="64"/>
      </bottom>
      <diagonal/>
    </border>
    <border>
      <left/>
      <right/>
      <top/>
      <bottom style="thin">
        <color indexed="64"/>
      </bottom>
      <diagonal/>
    </border>
    <border>
      <left style="thin">
        <color indexed="64"/>
      </left>
      <right style="thin">
        <color indexed="64"/>
      </right>
      <top/>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2" tint="-0.24994659260841701"/>
      </left>
      <right style="thin">
        <color theme="2" tint="-0.24994659260841701"/>
      </right>
      <top/>
      <bottom/>
      <diagonal/>
    </border>
    <border>
      <left style="thin">
        <color theme="2" tint="-0.24994659260841701"/>
      </left>
      <right/>
      <top/>
      <bottom/>
      <diagonal/>
    </border>
    <border>
      <left/>
      <right style="thin">
        <color theme="8" tint="0.39994506668294322"/>
      </right>
      <top style="thin">
        <color theme="8" tint="0.39994506668294322"/>
      </top>
      <bottom style="thin">
        <color theme="8" tint="0.39994506668294322"/>
      </bottom>
      <diagonal/>
    </border>
    <border>
      <left style="thin">
        <color theme="8" tint="0.39994506668294322"/>
      </left>
      <right/>
      <top style="thin">
        <color theme="8" tint="0.39994506668294322"/>
      </top>
      <bottom style="thin">
        <color theme="8" tint="0.39994506668294322"/>
      </bottom>
      <diagonal/>
    </border>
    <border>
      <left/>
      <right style="thin">
        <color theme="8" tint="0.39994506668294322"/>
      </right>
      <top style="thin">
        <color theme="8" tint="0.39994506668294322"/>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top style="thin">
        <color theme="8" tint="0.39994506668294322"/>
      </top>
      <bottom/>
      <diagonal/>
    </border>
    <border>
      <left/>
      <right style="thin">
        <color indexed="64"/>
      </right>
      <top/>
      <bottom/>
      <diagonal/>
    </border>
    <border>
      <left style="thin">
        <color indexed="64"/>
      </left>
      <right/>
      <top/>
      <bottom/>
      <diagonal/>
    </border>
    <border>
      <left style="medium">
        <color indexed="64"/>
      </left>
      <right style="thin">
        <color theme="2" tint="-0.24994659260841701"/>
      </right>
      <top/>
      <bottom style="thin">
        <color theme="2" tint="-0.24994659260841701"/>
      </bottom>
      <diagonal/>
    </border>
    <border>
      <left/>
      <right/>
      <top style="thin">
        <color theme="2" tint="-0.24994659260841701"/>
      </top>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thin">
        <color theme="2" tint="-0.24994659260841701"/>
      </left>
      <right style="medium">
        <color indexed="64"/>
      </right>
      <top/>
      <bottom/>
      <diagonal/>
    </border>
    <border>
      <left/>
      <right style="medium">
        <color indexed="64"/>
      </right>
      <top style="thin">
        <color theme="1"/>
      </top>
      <bottom style="thin">
        <color theme="1"/>
      </bottom>
      <diagonal/>
    </border>
    <border>
      <left/>
      <right/>
      <top style="thin">
        <color theme="1"/>
      </top>
      <bottom style="thin">
        <color theme="1"/>
      </bottom>
      <diagonal/>
    </border>
    <border>
      <left style="medium">
        <color indexed="64"/>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indexed="64"/>
      </right>
      <top/>
      <bottom style="thin">
        <color theme="0" tint="-0.14996795556505021"/>
      </bottom>
      <diagonal/>
    </border>
    <border>
      <left/>
      <right style="medium">
        <color indexed="64"/>
      </right>
      <top/>
      <bottom style="medium">
        <color indexed="64"/>
      </bottom>
      <diagonal/>
    </border>
    <border>
      <left/>
      <right style="medium">
        <color indexed="64"/>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37437055574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8" tint="0.39994506668294322"/>
      </left>
      <right style="thin">
        <color theme="8" tint="0.39991454817346722"/>
      </right>
      <top style="thin">
        <color theme="8" tint="0.39994506668294322"/>
      </top>
      <bottom style="thin">
        <color theme="8" tint="0.39994506668294322"/>
      </bottom>
      <diagonal/>
    </border>
    <border>
      <left style="thin">
        <color theme="8" tint="0.39991454817346722"/>
      </left>
      <right style="medium">
        <color indexed="64"/>
      </right>
      <top style="thin">
        <color theme="8" tint="0.39994506668294322"/>
      </top>
      <bottom style="thin">
        <color theme="8" tint="0.39994506668294322"/>
      </bottom>
      <diagonal/>
    </border>
    <border>
      <left style="medium">
        <color indexed="64"/>
      </left>
      <right style="thin">
        <color theme="2" tint="-0.24994659260841701"/>
      </right>
      <top/>
      <bottom/>
      <diagonal/>
    </border>
    <border>
      <left style="double">
        <color theme="2" tint="-0.749961851863155"/>
      </left>
      <right style="double">
        <color theme="2" tint="-0.749961851863155"/>
      </right>
      <top style="double">
        <color theme="2" tint="-0.749961851863155"/>
      </top>
      <bottom/>
      <diagonal/>
    </border>
    <border>
      <left style="double">
        <color theme="2" tint="-0.749961851863155"/>
      </left>
      <right style="double">
        <color theme="2" tint="-0.749961851863155"/>
      </right>
      <top/>
      <bottom/>
      <diagonal/>
    </border>
    <border>
      <left style="double">
        <color theme="2" tint="-0.749961851863155"/>
      </left>
      <right style="double">
        <color theme="2" tint="-0.749961851863155"/>
      </right>
      <top/>
      <bottom style="double">
        <color theme="2" tint="-0.749961851863155"/>
      </bottom>
      <diagonal/>
    </border>
    <border>
      <left style="double">
        <color theme="2" tint="-0.749961851863155"/>
      </left>
      <right style="double">
        <color theme="2" tint="-0.749961851863155"/>
      </right>
      <top style="double">
        <color theme="2" tint="-0.749961851863155"/>
      </top>
      <bottom style="thin">
        <color theme="1"/>
      </bottom>
      <diagonal/>
    </border>
    <border>
      <left style="double">
        <color theme="2" tint="-0.749961851863155"/>
      </left>
      <right style="double">
        <color theme="2" tint="-0.749961851863155"/>
      </right>
      <top style="thin">
        <color theme="1"/>
      </top>
      <bottom style="thin">
        <color theme="1"/>
      </bottom>
      <diagonal/>
    </border>
    <border>
      <left style="double">
        <color theme="2" tint="-0.749961851863155"/>
      </left>
      <right style="double">
        <color theme="2" tint="-0.749961851863155"/>
      </right>
      <top style="thin">
        <color theme="1"/>
      </top>
      <bottom style="thin">
        <color indexed="64"/>
      </bottom>
      <diagonal/>
    </border>
    <border>
      <left style="double">
        <color theme="2" tint="-0.749961851863155"/>
      </left>
      <right style="double">
        <color theme="2" tint="-0.749961851863155"/>
      </right>
      <top style="double">
        <color theme="2" tint="-0.749961851863155"/>
      </top>
      <bottom style="double">
        <color theme="2" tint="-0.749961851863155"/>
      </bottom>
      <diagonal/>
    </border>
    <border>
      <left style="thin">
        <color theme="8" tint="0.39994506668294322"/>
      </left>
      <right style="thin">
        <color theme="8" tint="0.39991454817346722"/>
      </right>
      <top style="thin">
        <color theme="8" tint="0.39994506668294322"/>
      </top>
      <bottom/>
      <diagonal/>
    </border>
    <border>
      <left style="thin">
        <color theme="8" tint="0.39991454817346722"/>
      </left>
      <right style="medium">
        <color indexed="64"/>
      </right>
      <top style="thin">
        <color theme="8" tint="0.39994506668294322"/>
      </top>
      <bottom/>
      <diagonal/>
    </border>
    <border>
      <left style="medium">
        <color indexed="64"/>
      </left>
      <right style="thin">
        <color theme="2" tint="-0.24994659260841701"/>
      </right>
      <top style="medium">
        <color indexed="64"/>
      </top>
      <bottom style="medium">
        <color indexed="64"/>
      </bottom>
      <diagonal/>
    </border>
    <border>
      <left style="thin">
        <color theme="2" tint="-0.24994659260841701"/>
      </left>
      <right/>
      <top style="medium">
        <color indexed="64"/>
      </top>
      <bottom style="medium">
        <color indexed="64"/>
      </bottom>
      <diagonal/>
    </border>
    <border>
      <left style="thin">
        <color theme="8" tint="0.39994506668294322"/>
      </left>
      <right style="medium">
        <color indexed="64"/>
      </right>
      <top style="thin">
        <color theme="8" tint="0.39994506668294322"/>
      </top>
      <bottom style="medium">
        <color indexed="64"/>
      </bottom>
      <diagonal/>
    </border>
    <border>
      <left style="medium">
        <color theme="0" tint="-0.14996795556505021"/>
      </left>
      <right style="medium">
        <color theme="0" tint="-0.14996795556505021"/>
      </right>
      <top style="medium">
        <color theme="0" tint="-0.14996795556505021"/>
      </top>
      <bottom style="medium">
        <color theme="0" tint="-0.14996795556505021"/>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thin">
        <color indexed="64"/>
      </bottom>
      <diagonal/>
    </border>
  </borders>
  <cellStyleXfs count="4">
    <xf numFmtId="0" fontId="0" fillId="0" borderId="0"/>
    <xf numFmtId="0" fontId="26" fillId="0" borderId="0"/>
    <xf numFmtId="0" fontId="27" fillId="0" borderId="0" applyNumberFormat="0" applyFill="0" applyBorder="0" applyAlignment="0" applyProtection="0"/>
    <xf numFmtId="0" fontId="36" fillId="0" borderId="0" applyNumberFormat="0" applyFill="0" applyBorder="0" applyAlignment="0" applyProtection="0"/>
  </cellStyleXfs>
  <cellXfs count="385">
    <xf numFmtId="0" fontId="0" fillId="0" borderId="0" xfId="0"/>
    <xf numFmtId="0" fontId="5" fillId="10" borderId="0" xfId="0" applyFont="1" applyFill="1" applyAlignment="1" applyProtection="1">
      <alignment horizontal="left" vertical="top"/>
      <protection hidden="1"/>
    </xf>
    <xf numFmtId="0" fontId="5" fillId="10" borderId="0" xfId="0" applyFont="1" applyFill="1" applyAlignment="1" applyProtection="1">
      <alignment horizontal="center"/>
      <protection hidden="1"/>
    </xf>
    <xf numFmtId="0" fontId="0" fillId="0" borderId="0" xfId="0" applyAlignment="1" applyProtection="1">
      <alignment horizontal="left" vertical="top"/>
      <protection hidden="1"/>
    </xf>
    <xf numFmtId="0" fontId="2" fillId="0" borderId="0" xfId="0" applyFont="1" applyAlignment="1" applyProtection="1">
      <alignment horizontal="left" vertical="top"/>
      <protection hidden="1"/>
    </xf>
    <xf numFmtId="170" fontId="0" fillId="0" borderId="0" xfId="0" applyNumberFormat="1" applyAlignment="1" applyProtection="1">
      <alignment horizontal="left" vertical="top"/>
      <protection hidden="1"/>
    </xf>
    <xf numFmtId="0" fontId="0" fillId="5" borderId="0" xfId="0" applyFill="1" applyProtection="1">
      <protection hidden="1"/>
    </xf>
    <xf numFmtId="0" fontId="2" fillId="5" borderId="0" xfId="0" applyFont="1" applyFill="1" applyProtection="1">
      <protection hidden="1"/>
    </xf>
    <xf numFmtId="0" fontId="16" fillId="5" borderId="0" xfId="0" applyFont="1" applyFill="1" applyProtection="1">
      <protection hidden="1"/>
    </xf>
    <xf numFmtId="0" fontId="5" fillId="5" borderId="0" xfId="0" applyFont="1" applyFill="1" applyProtection="1">
      <protection hidden="1"/>
    </xf>
    <xf numFmtId="0" fontId="16" fillId="5" borderId="0" xfId="0" applyFont="1" applyFill="1" applyAlignment="1" applyProtection="1">
      <alignment horizontal="left" vertical="top"/>
      <protection hidden="1"/>
    </xf>
    <xf numFmtId="170" fontId="16" fillId="5" borderId="0" xfId="0" applyNumberFormat="1" applyFont="1" applyFill="1" applyAlignment="1" applyProtection="1">
      <alignment horizontal="left" vertical="top"/>
      <protection hidden="1"/>
    </xf>
    <xf numFmtId="0" fontId="0" fillId="5" borderId="0" xfId="0" applyFill="1" applyAlignment="1" applyProtection="1">
      <alignment horizontal="left" vertical="top"/>
      <protection hidden="1"/>
    </xf>
    <xf numFmtId="170" fontId="0" fillId="5" borderId="0" xfId="0" applyNumberFormat="1" applyFill="1" applyAlignment="1" applyProtection="1">
      <alignment horizontal="left" vertical="top"/>
      <protection hidden="1"/>
    </xf>
    <xf numFmtId="0" fontId="0" fillId="5" borderId="0" xfId="0" applyFill="1" applyAlignment="1" applyProtection="1">
      <alignment wrapText="1"/>
      <protection hidden="1"/>
    </xf>
    <xf numFmtId="0" fontId="17" fillId="5" borderId="0" xfId="0" applyFont="1" applyFill="1" applyAlignment="1" applyProtection="1">
      <alignment horizontal="center" vertical="center" wrapText="1"/>
      <protection hidden="1"/>
    </xf>
    <xf numFmtId="0" fontId="5" fillId="10" borderId="0" xfId="0" applyFont="1" applyFill="1" applyAlignment="1" applyProtection="1">
      <alignment horizontal="left" vertical="top" wrapText="1"/>
      <protection hidden="1"/>
    </xf>
    <xf numFmtId="0" fontId="5" fillId="10" borderId="0" xfId="0" applyFont="1" applyFill="1" applyAlignment="1" applyProtection="1">
      <alignment horizontal="center" wrapText="1"/>
      <protection hidden="1"/>
    </xf>
    <xf numFmtId="0" fontId="5" fillId="10" borderId="0" xfId="0" applyFont="1" applyFill="1" applyAlignment="1" applyProtection="1">
      <alignment horizontal="center" vertical="top" wrapText="1"/>
      <protection hidden="1"/>
    </xf>
    <xf numFmtId="0" fontId="0" fillId="0" borderId="0" xfId="0" applyAlignment="1" applyProtection="1">
      <alignment horizontal="left" vertical="top" wrapText="1"/>
      <protection hidden="1"/>
    </xf>
    <xf numFmtId="0" fontId="2" fillId="0" borderId="0" xfId="0" applyFont="1" applyAlignment="1" applyProtection="1">
      <alignment horizontal="left" vertical="top" wrapText="1"/>
      <protection hidden="1"/>
    </xf>
    <xf numFmtId="0" fontId="13" fillId="10" borderId="0" xfId="0" applyFont="1" applyFill="1" applyAlignment="1" applyProtection="1">
      <alignment horizontal="center" vertical="top" wrapText="1"/>
      <protection hidden="1"/>
    </xf>
    <xf numFmtId="170" fontId="0" fillId="0" borderId="0" xfId="0" applyNumberFormat="1" applyAlignment="1" applyProtection="1">
      <alignment horizontal="left" vertical="top" wrapText="1"/>
      <protection hidden="1"/>
    </xf>
    <xf numFmtId="170" fontId="0" fillId="0" borderId="0" xfId="0" applyNumberFormat="1" applyAlignment="1" applyProtection="1">
      <alignment horizontal="right" vertical="top" wrapText="1"/>
      <protection hidden="1"/>
    </xf>
    <xf numFmtId="0" fontId="16" fillId="5" borderId="0" xfId="0" applyFont="1" applyFill="1" applyAlignment="1" applyProtection="1">
      <alignment horizontal="left" vertical="top" wrapText="1"/>
      <protection hidden="1"/>
    </xf>
    <xf numFmtId="170" fontId="16" fillId="5" borderId="0" xfId="0" applyNumberFormat="1" applyFont="1" applyFill="1" applyAlignment="1" applyProtection="1">
      <alignment horizontal="left" vertical="top" wrapText="1"/>
      <protection hidden="1"/>
    </xf>
    <xf numFmtId="170" fontId="16" fillId="5" borderId="0" xfId="0" applyNumberFormat="1" applyFont="1" applyFill="1" applyAlignment="1" applyProtection="1">
      <alignment horizontal="right" vertical="top" wrapText="1"/>
      <protection hidden="1"/>
    </xf>
    <xf numFmtId="0" fontId="0" fillId="5" borderId="0" xfId="0" applyFill="1" applyAlignment="1" applyProtection="1">
      <alignment horizontal="left" vertical="top" wrapText="1"/>
      <protection hidden="1"/>
    </xf>
    <xf numFmtId="170" fontId="0" fillId="5" borderId="0" xfId="0" applyNumberFormat="1" applyFill="1" applyAlignment="1" applyProtection="1">
      <alignment horizontal="left" vertical="top" wrapText="1"/>
      <protection hidden="1"/>
    </xf>
    <xf numFmtId="170" fontId="0" fillId="5" borderId="0" xfId="0" applyNumberFormat="1" applyFill="1" applyAlignment="1" applyProtection="1">
      <alignment horizontal="right" vertical="top" wrapText="1"/>
      <protection hidden="1"/>
    </xf>
    <xf numFmtId="0" fontId="2" fillId="5" borderId="0" xfId="0" applyFont="1" applyFill="1" applyAlignment="1" applyProtection="1">
      <alignment wrapText="1"/>
      <protection hidden="1"/>
    </xf>
    <xf numFmtId="0" fontId="16" fillId="5" borderId="0" xfId="0" applyFont="1" applyFill="1" applyAlignment="1" applyProtection="1">
      <alignment wrapText="1"/>
      <protection hidden="1"/>
    </xf>
    <xf numFmtId="0" fontId="5" fillId="5" borderId="0" xfId="0" applyFont="1" applyFill="1" applyAlignment="1" applyProtection="1">
      <alignment wrapText="1"/>
      <protection hidden="1"/>
    </xf>
    <xf numFmtId="0" fontId="0" fillId="5" borderId="0" xfId="0" applyFill="1" applyAlignment="1" applyProtection="1">
      <alignment vertical="top" wrapText="1"/>
      <protection hidden="1"/>
    </xf>
    <xf numFmtId="167" fontId="0" fillId="5" borderId="0" xfId="0" applyNumberFormat="1" applyFill="1" applyAlignment="1" applyProtection="1">
      <alignment vertical="top" wrapText="1"/>
      <protection hidden="1"/>
    </xf>
    <xf numFmtId="167" fontId="2" fillId="5" borderId="0" xfId="0" applyNumberFormat="1" applyFont="1" applyFill="1" applyAlignment="1" applyProtection="1">
      <alignment vertical="top" wrapText="1"/>
      <protection hidden="1"/>
    </xf>
    <xf numFmtId="0" fontId="2" fillId="2" borderId="20" xfId="0" applyFont="1" applyFill="1" applyBorder="1" applyAlignment="1" applyProtection="1">
      <alignment horizontal="center" vertical="top" wrapText="1"/>
      <protection hidden="1"/>
    </xf>
    <xf numFmtId="0" fontId="2" fillId="2" borderId="28" xfId="0" applyFont="1" applyFill="1" applyBorder="1" applyAlignment="1" applyProtection="1">
      <alignment horizontal="left" vertical="top" wrapText="1"/>
      <protection hidden="1"/>
    </xf>
    <xf numFmtId="167" fontId="2" fillId="2" borderId="18" xfId="0" applyNumberFormat="1" applyFont="1" applyFill="1" applyBorder="1" applyAlignment="1" applyProtection="1">
      <alignment horizontal="left" vertical="top" wrapText="1"/>
      <protection hidden="1"/>
    </xf>
    <xf numFmtId="167" fontId="2" fillId="2" borderId="19" xfId="0" applyNumberFormat="1" applyFont="1" applyFill="1" applyBorder="1" applyAlignment="1" applyProtection="1">
      <alignment horizontal="left" vertical="top" wrapText="1"/>
      <protection hidden="1"/>
    </xf>
    <xf numFmtId="0" fontId="23" fillId="5" borderId="0" xfId="0" applyFont="1" applyFill="1" applyAlignment="1" applyProtection="1">
      <alignment horizontal="right" wrapText="1"/>
      <protection hidden="1"/>
    </xf>
    <xf numFmtId="165" fontId="24" fillId="5" borderId="0" xfId="0" applyNumberFormat="1" applyFont="1" applyFill="1" applyAlignment="1" applyProtection="1">
      <alignment wrapText="1"/>
      <protection hidden="1"/>
    </xf>
    <xf numFmtId="0" fontId="24" fillId="5" borderId="0" xfId="0" applyFont="1" applyFill="1" applyAlignment="1" applyProtection="1">
      <alignment horizontal="right" wrapText="1"/>
      <protection hidden="1"/>
    </xf>
    <xf numFmtId="0" fontId="2" fillId="2" borderId="21" xfId="0" applyFont="1" applyFill="1" applyBorder="1" applyAlignment="1" applyProtection="1">
      <alignment horizontal="right"/>
      <protection hidden="1"/>
    </xf>
    <xf numFmtId="171" fontId="2" fillId="2" borderId="16" xfId="0" applyNumberFormat="1" applyFont="1" applyFill="1" applyBorder="1" applyProtection="1">
      <protection hidden="1"/>
    </xf>
    <xf numFmtId="4" fontId="2" fillId="2" borderId="1" xfId="0" applyNumberFormat="1" applyFont="1" applyFill="1" applyBorder="1" applyAlignment="1" applyProtection="1">
      <alignment vertical="top" wrapText="1"/>
      <protection hidden="1"/>
    </xf>
    <xf numFmtId="0" fontId="13" fillId="11" borderId="20" xfId="0" applyFont="1" applyFill="1" applyBorder="1" applyAlignment="1" applyProtection="1">
      <alignment horizontal="center" vertical="center" wrapText="1"/>
      <protection hidden="1"/>
    </xf>
    <xf numFmtId="4" fontId="25" fillId="2" borderId="2" xfId="0" applyNumberFormat="1" applyFont="1" applyFill="1" applyBorder="1" applyAlignment="1" applyProtection="1">
      <alignment vertical="top" wrapText="1"/>
      <protection hidden="1"/>
    </xf>
    <xf numFmtId="0" fontId="2" fillId="4" borderId="20" xfId="0" applyFont="1" applyFill="1" applyBorder="1" applyAlignment="1" applyProtection="1">
      <alignment vertical="center" wrapText="1"/>
      <protection hidden="1"/>
    </xf>
    <xf numFmtId="171" fontId="2" fillId="2" borderId="20" xfId="0" applyNumberFormat="1" applyFont="1" applyFill="1" applyBorder="1" applyAlignment="1" applyProtection="1">
      <alignment horizontal="left" vertical="top" wrapText="1"/>
      <protection hidden="1"/>
    </xf>
    <xf numFmtId="0" fontId="2" fillId="6" borderId="35" xfId="0" applyFont="1" applyFill="1" applyBorder="1" applyAlignment="1" applyProtection="1">
      <alignment horizontal="right"/>
      <protection hidden="1"/>
    </xf>
    <xf numFmtId="164" fontId="23" fillId="5" borderId="0" xfId="0" applyNumberFormat="1" applyFont="1" applyFill="1" applyAlignment="1" applyProtection="1">
      <alignment horizontal="left" wrapText="1"/>
      <protection hidden="1"/>
    </xf>
    <xf numFmtId="0" fontId="0" fillId="16" borderId="0" xfId="0" applyFill="1" applyProtection="1">
      <protection hidden="1"/>
    </xf>
    <xf numFmtId="0" fontId="0" fillId="16" borderId="0" xfId="0" applyFill="1" applyAlignment="1" applyProtection="1">
      <alignment wrapText="1"/>
      <protection hidden="1"/>
    </xf>
    <xf numFmtId="0" fontId="2" fillId="3" borderId="50" xfId="0" applyFont="1" applyFill="1" applyBorder="1" applyAlignment="1" applyProtection="1">
      <alignment horizontal="left" vertical="top" wrapText="1"/>
      <protection hidden="1"/>
    </xf>
    <xf numFmtId="0" fontId="2" fillId="3" borderId="41" xfId="0" applyFont="1" applyFill="1" applyBorder="1" applyAlignment="1" applyProtection="1">
      <alignment horizontal="left" vertical="top" wrapText="1"/>
      <protection hidden="1"/>
    </xf>
    <xf numFmtId="0" fontId="2" fillId="3" borderId="41" xfId="0" applyFont="1" applyFill="1" applyBorder="1" applyAlignment="1" applyProtection="1">
      <alignment horizontal="center" vertical="top" wrapText="1"/>
      <protection hidden="1"/>
    </xf>
    <xf numFmtId="0" fontId="10" fillId="3" borderId="41" xfId="0" applyFont="1" applyFill="1" applyBorder="1" applyAlignment="1" applyProtection="1">
      <alignment horizontal="center" vertical="top" wrapText="1"/>
      <protection hidden="1"/>
    </xf>
    <xf numFmtId="0" fontId="2" fillId="3" borderId="51" xfId="0" applyFont="1" applyFill="1" applyBorder="1" applyAlignment="1" applyProtection="1">
      <alignment horizontal="center" vertical="top" wrapText="1"/>
      <protection hidden="1"/>
    </xf>
    <xf numFmtId="165" fontId="5" fillId="9" borderId="48" xfId="0" applyNumberFormat="1" applyFont="1" applyFill="1" applyBorder="1" applyAlignment="1" applyProtection="1">
      <alignment horizontal="center" vertical="top" wrapText="1"/>
      <protection hidden="1"/>
    </xf>
    <xf numFmtId="165" fontId="5" fillId="9" borderId="49" xfId="0" applyNumberFormat="1" applyFont="1" applyFill="1" applyBorder="1" applyAlignment="1" applyProtection="1">
      <alignment horizontal="center" vertical="top" wrapText="1"/>
      <protection hidden="1"/>
    </xf>
    <xf numFmtId="0" fontId="32" fillId="0" borderId="0" xfId="0" applyFont="1" applyAlignment="1" applyProtection="1">
      <alignment horizontal="left" vertical="center" wrapText="1"/>
      <protection hidden="1"/>
    </xf>
    <xf numFmtId="172" fontId="35" fillId="5" borderId="0" xfId="0" applyNumberFormat="1" applyFont="1" applyFill="1" applyAlignment="1" applyProtection="1">
      <alignment horizontal="left" vertical="center"/>
      <protection hidden="1"/>
    </xf>
    <xf numFmtId="0" fontId="0" fillId="16" borderId="0" xfId="0" applyFill="1" applyAlignment="1" applyProtection="1">
      <alignment vertical="top" wrapText="1"/>
      <protection hidden="1"/>
    </xf>
    <xf numFmtId="167" fontId="0" fillId="16" borderId="0" xfId="0" applyNumberFormat="1" applyFill="1" applyAlignment="1" applyProtection="1">
      <alignment vertical="top" wrapText="1"/>
      <protection hidden="1"/>
    </xf>
    <xf numFmtId="167" fontId="2" fillId="16" borderId="0" xfId="0" applyNumberFormat="1" applyFont="1" applyFill="1" applyAlignment="1" applyProtection="1">
      <alignment vertical="top" wrapText="1"/>
      <protection hidden="1"/>
    </xf>
    <xf numFmtId="171" fontId="2" fillId="2" borderId="0" xfId="0" applyNumberFormat="1" applyFont="1" applyFill="1" applyAlignment="1" applyProtection="1">
      <alignment horizontal="left"/>
      <protection hidden="1"/>
    </xf>
    <xf numFmtId="0" fontId="35" fillId="5" borderId="0" xfId="0" applyFont="1" applyFill="1" applyAlignment="1" applyProtection="1">
      <alignment horizontal="left" vertical="top"/>
      <protection hidden="1"/>
    </xf>
    <xf numFmtId="0" fontId="5" fillId="9" borderId="47" xfId="0" applyFont="1" applyFill="1" applyBorder="1" applyAlignment="1" applyProtection="1">
      <alignment wrapText="1"/>
      <protection hidden="1"/>
    </xf>
    <xf numFmtId="0" fontId="5" fillId="9" borderId="48" xfId="0" applyFont="1" applyFill="1" applyBorder="1" applyAlignment="1" applyProtection="1">
      <alignment wrapText="1"/>
      <protection hidden="1"/>
    </xf>
    <xf numFmtId="165" fontId="5" fillId="9" borderId="48" xfId="0" applyNumberFormat="1" applyFont="1" applyFill="1" applyBorder="1" applyAlignment="1" applyProtection="1">
      <alignment wrapText="1"/>
      <protection hidden="1"/>
    </xf>
    <xf numFmtId="0" fontId="5" fillId="5" borderId="0" xfId="0" applyFont="1" applyFill="1" applyAlignment="1" applyProtection="1">
      <alignment horizontal="right" vertical="top" wrapText="1" indent="6"/>
      <protection hidden="1"/>
    </xf>
    <xf numFmtId="167" fontId="0" fillId="16" borderId="0" xfId="0" applyNumberFormat="1" applyFill="1" applyProtection="1">
      <protection hidden="1"/>
    </xf>
    <xf numFmtId="167" fontId="2" fillId="16" borderId="0" xfId="0" applyNumberFormat="1" applyFont="1" applyFill="1" applyProtection="1">
      <protection hidden="1"/>
    </xf>
    <xf numFmtId="167" fontId="0" fillId="5" borderId="0" xfId="0" applyNumberFormat="1" applyFill="1" applyProtection="1">
      <protection hidden="1"/>
    </xf>
    <xf numFmtId="167" fontId="2" fillId="5" borderId="0" xfId="0" applyNumberFormat="1" applyFont="1" applyFill="1" applyProtection="1">
      <protection hidden="1"/>
    </xf>
    <xf numFmtId="0" fontId="4" fillId="5" borderId="0" xfId="0" applyFont="1" applyFill="1" applyAlignment="1" applyProtection="1">
      <alignment horizontal="center" vertical="center" wrapText="1"/>
      <protection hidden="1"/>
    </xf>
    <xf numFmtId="0" fontId="0" fillId="5" borderId="0" xfId="0" applyFill="1" applyAlignment="1" applyProtection="1">
      <alignment horizontal="center" vertical="center" wrapText="1"/>
      <protection hidden="1"/>
    </xf>
    <xf numFmtId="4" fontId="0" fillId="16" borderId="0" xfId="0" applyNumberFormat="1" applyFill="1" applyProtection="1">
      <protection hidden="1"/>
    </xf>
    <xf numFmtId="4" fontId="0" fillId="5" borderId="0" xfId="0" applyNumberFormat="1" applyFill="1" applyProtection="1">
      <protection hidden="1"/>
    </xf>
    <xf numFmtId="0" fontId="29" fillId="16" borderId="0" xfId="1" applyFont="1" applyFill="1" applyProtection="1">
      <protection hidden="1"/>
    </xf>
    <xf numFmtId="0" fontId="29" fillId="5" borderId="0" xfId="1" applyFont="1" applyFill="1" applyProtection="1">
      <protection hidden="1"/>
    </xf>
    <xf numFmtId="0" fontId="29" fillId="13" borderId="21" xfId="1" applyFont="1" applyFill="1" applyBorder="1" applyProtection="1">
      <protection hidden="1"/>
    </xf>
    <xf numFmtId="0" fontId="34" fillId="13" borderId="21" xfId="1" applyFont="1" applyFill="1" applyBorder="1" applyProtection="1">
      <protection hidden="1"/>
    </xf>
    <xf numFmtId="0" fontId="29" fillId="13" borderId="16" xfId="1" applyFont="1" applyFill="1" applyBorder="1" applyProtection="1">
      <protection hidden="1"/>
    </xf>
    <xf numFmtId="0" fontId="30" fillId="13" borderId="21" xfId="1" applyFont="1" applyFill="1" applyBorder="1" applyAlignment="1" applyProtection="1">
      <alignment horizontal="left" vertical="center"/>
      <protection hidden="1"/>
    </xf>
    <xf numFmtId="0" fontId="30" fillId="13" borderId="21" xfId="1" applyFont="1" applyFill="1" applyBorder="1" applyProtection="1">
      <protection hidden="1"/>
    </xf>
    <xf numFmtId="4" fontId="2" fillId="2" borderId="12" xfId="0" applyNumberFormat="1" applyFont="1" applyFill="1" applyBorder="1" applyAlignment="1" applyProtection="1">
      <alignment vertical="top" wrapText="1"/>
      <protection hidden="1"/>
    </xf>
    <xf numFmtId="165" fontId="0" fillId="17" borderId="55" xfId="0" applyNumberFormat="1" applyFill="1" applyBorder="1" applyProtection="1">
      <protection hidden="1"/>
    </xf>
    <xf numFmtId="165" fontId="0" fillId="17" borderId="15" xfId="0" applyNumberFormat="1" applyFill="1" applyBorder="1" applyProtection="1">
      <protection hidden="1"/>
    </xf>
    <xf numFmtId="165" fontId="0" fillId="17" borderId="56" xfId="0" applyNumberFormat="1" applyFill="1" applyBorder="1" applyProtection="1">
      <protection hidden="1"/>
    </xf>
    <xf numFmtId="165" fontId="0" fillId="17" borderId="22" xfId="0" applyNumberFormat="1" applyFill="1" applyBorder="1" applyProtection="1">
      <protection hidden="1"/>
    </xf>
    <xf numFmtId="165" fontId="0" fillId="17" borderId="0" xfId="0" applyNumberFormat="1" applyFill="1" applyProtection="1">
      <protection hidden="1"/>
    </xf>
    <xf numFmtId="0" fontId="0" fillId="17" borderId="21" xfId="0" applyFill="1" applyBorder="1" applyProtection="1">
      <protection hidden="1"/>
    </xf>
    <xf numFmtId="0" fontId="2" fillId="17" borderId="54" xfId="0" applyFont="1" applyFill="1" applyBorder="1" applyProtection="1">
      <protection hidden="1"/>
    </xf>
    <xf numFmtId="0" fontId="0" fillId="17" borderId="54" xfId="0" applyFill="1" applyBorder="1" applyAlignment="1" applyProtection="1">
      <alignment horizontal="left" indent="2"/>
      <protection hidden="1"/>
    </xf>
    <xf numFmtId="0" fontId="2" fillId="17" borderId="54" xfId="0" applyFont="1" applyFill="1" applyBorder="1" applyAlignment="1" applyProtection="1">
      <alignment horizontal="left" indent="1"/>
      <protection hidden="1"/>
    </xf>
    <xf numFmtId="165" fontId="0" fillId="17" borderId="16" xfId="0" applyNumberFormat="1" applyFill="1" applyBorder="1" applyProtection="1">
      <protection hidden="1"/>
    </xf>
    <xf numFmtId="167" fontId="0" fillId="17" borderId="0" xfId="0" applyNumberFormat="1" applyFill="1" applyProtection="1">
      <protection hidden="1"/>
    </xf>
    <xf numFmtId="167" fontId="2" fillId="17" borderId="16" xfId="0" applyNumberFormat="1" applyFont="1" applyFill="1" applyBorder="1" applyProtection="1">
      <protection hidden="1"/>
    </xf>
    <xf numFmtId="167" fontId="2" fillId="17" borderId="55" xfId="0" applyNumberFormat="1" applyFont="1" applyFill="1" applyBorder="1" applyProtection="1">
      <protection hidden="1"/>
    </xf>
    <xf numFmtId="167" fontId="2" fillId="17" borderId="56" xfId="0" applyNumberFormat="1" applyFont="1" applyFill="1" applyBorder="1" applyProtection="1">
      <protection hidden="1"/>
    </xf>
    <xf numFmtId="0" fontId="2" fillId="17" borderId="29" xfId="0" applyFont="1" applyFill="1" applyBorder="1" applyAlignment="1" applyProtection="1">
      <alignment vertical="top" wrapText="1"/>
      <protection hidden="1"/>
    </xf>
    <xf numFmtId="167" fontId="2" fillId="17" borderId="7" xfId="0" applyNumberFormat="1" applyFont="1" applyFill="1" applyBorder="1" applyAlignment="1" applyProtection="1">
      <alignment vertical="top" wrapText="1"/>
      <protection hidden="1"/>
    </xf>
    <xf numFmtId="167" fontId="2" fillId="17" borderId="8" xfId="0" applyNumberFormat="1" applyFont="1" applyFill="1" applyBorder="1" applyAlignment="1" applyProtection="1">
      <alignment vertical="top" wrapText="1"/>
      <protection hidden="1"/>
    </xf>
    <xf numFmtId="0" fontId="0" fillId="17" borderId="27" xfId="0" applyFill="1" applyBorder="1" applyAlignment="1" applyProtection="1">
      <alignment vertical="top" wrapText="1"/>
      <protection hidden="1"/>
    </xf>
    <xf numFmtId="0" fontId="2" fillId="17" borderId="27" xfId="0" applyFont="1" applyFill="1" applyBorder="1" applyAlignment="1" applyProtection="1">
      <alignment vertical="top" wrapText="1"/>
      <protection hidden="1"/>
    </xf>
    <xf numFmtId="165" fontId="0" fillId="17" borderId="17" xfId="0" applyNumberFormat="1" applyFill="1" applyBorder="1" applyProtection="1">
      <protection hidden="1"/>
    </xf>
    <xf numFmtId="167" fontId="0" fillId="17" borderId="17" xfId="0" applyNumberFormat="1" applyFill="1" applyBorder="1" applyAlignment="1" applyProtection="1">
      <alignment vertical="top" wrapText="1"/>
      <protection hidden="1"/>
    </xf>
    <xf numFmtId="167" fontId="2" fillId="17" borderId="22" xfId="0" applyNumberFormat="1" applyFont="1" applyFill="1" applyBorder="1" applyAlignment="1" applyProtection="1">
      <alignment vertical="top" wrapText="1"/>
      <protection hidden="1"/>
    </xf>
    <xf numFmtId="0" fontId="39" fillId="5" borderId="0" xfId="0" applyFont="1" applyFill="1" applyAlignment="1" applyProtection="1">
      <alignment vertical="top"/>
      <protection hidden="1"/>
    </xf>
    <xf numFmtId="0" fontId="2" fillId="17" borderId="60" xfId="0" applyFont="1" applyFill="1" applyBorder="1" applyProtection="1">
      <protection hidden="1"/>
    </xf>
    <xf numFmtId="165" fontId="0" fillId="17" borderId="61" xfId="0" applyNumberFormat="1" applyFill="1" applyBorder="1" applyProtection="1">
      <protection hidden="1"/>
    </xf>
    <xf numFmtId="165" fontId="0" fillId="17" borderId="62" xfId="0" applyNumberFormat="1" applyFill="1" applyBorder="1" applyProtection="1">
      <protection hidden="1"/>
    </xf>
    <xf numFmtId="0" fontId="0" fillId="17" borderId="54" xfId="0" applyFill="1" applyBorder="1" applyAlignment="1" applyProtection="1">
      <alignment vertical="top" wrapText="1"/>
      <protection hidden="1"/>
    </xf>
    <xf numFmtId="4" fontId="2" fillId="17" borderId="55" xfId="0" applyNumberFormat="1" applyFont="1" applyFill="1" applyBorder="1" applyAlignment="1" applyProtection="1">
      <alignment vertical="top" wrapText="1"/>
      <protection hidden="1"/>
    </xf>
    <xf numFmtId="4" fontId="2" fillId="17" borderId="56" xfId="0" applyNumberFormat="1" applyFont="1" applyFill="1" applyBorder="1" applyAlignment="1" applyProtection="1">
      <alignment vertical="top" wrapText="1"/>
      <protection hidden="1"/>
    </xf>
    <xf numFmtId="0" fontId="3" fillId="17" borderId="54" xfId="0" applyFont="1" applyFill="1" applyBorder="1" applyAlignment="1" applyProtection="1">
      <alignment horizontal="right"/>
      <protection hidden="1"/>
    </xf>
    <xf numFmtId="0" fontId="0" fillId="17" borderId="54" xfId="0" applyFill="1" applyBorder="1" applyProtection="1">
      <protection hidden="1"/>
    </xf>
    <xf numFmtId="0" fontId="0" fillId="8" borderId="54" xfId="0" applyFill="1" applyBorder="1" applyProtection="1">
      <protection locked="0"/>
    </xf>
    <xf numFmtId="0" fontId="0" fillId="8" borderId="54" xfId="0" applyFill="1" applyBorder="1" applyAlignment="1" applyProtection="1">
      <alignment horizontal="left" indent="2"/>
      <protection locked="0"/>
    </xf>
    <xf numFmtId="0" fontId="0" fillId="8" borderId="54" xfId="0" applyFill="1" applyBorder="1" applyAlignment="1" applyProtection="1">
      <alignment horizontal="left" vertical="center" indent="2"/>
      <protection locked="0"/>
    </xf>
    <xf numFmtId="0" fontId="0" fillId="5" borderId="0" xfId="0" applyFill="1" applyProtection="1">
      <protection locked="0"/>
    </xf>
    <xf numFmtId="0" fontId="0" fillId="16" borderId="0" xfId="0" applyFill="1" applyProtection="1">
      <protection locked="0"/>
    </xf>
    <xf numFmtId="165" fontId="40" fillId="17" borderId="54" xfId="0" applyNumberFormat="1" applyFont="1" applyFill="1" applyBorder="1" applyAlignment="1" applyProtection="1">
      <alignment horizontal="left" vertical="center"/>
      <protection hidden="1"/>
    </xf>
    <xf numFmtId="0" fontId="2" fillId="18" borderId="54" xfId="0" applyFont="1" applyFill="1" applyBorder="1" applyAlignment="1" applyProtection="1">
      <alignment horizontal="right"/>
      <protection hidden="1"/>
    </xf>
    <xf numFmtId="0" fontId="43" fillId="5" borderId="0" xfId="0" applyFont="1" applyFill="1" applyAlignment="1" applyProtection="1">
      <alignment horizontal="right" vertical="center" indent="1"/>
      <protection hidden="1"/>
    </xf>
    <xf numFmtId="1" fontId="43" fillId="5" borderId="0" xfId="0" applyNumberFormat="1" applyFont="1" applyFill="1" applyAlignment="1" applyProtection="1">
      <alignment horizontal="left" vertical="center"/>
      <protection hidden="1"/>
    </xf>
    <xf numFmtId="0" fontId="40" fillId="17" borderId="27" xfId="0" applyFont="1" applyFill="1" applyBorder="1" applyAlignment="1" applyProtection="1">
      <alignment vertical="top" wrapText="1"/>
      <protection hidden="1"/>
    </xf>
    <xf numFmtId="10" fontId="24" fillId="5" borderId="0" xfId="0" applyNumberFormat="1" applyFont="1" applyFill="1" applyAlignment="1" applyProtection="1">
      <alignment horizontal="left" vertical="top"/>
      <protection hidden="1"/>
    </xf>
    <xf numFmtId="1" fontId="45" fillId="5" borderId="0" xfId="0" applyNumberFormat="1" applyFont="1" applyFill="1" applyAlignment="1" applyProtection="1">
      <alignment horizontal="left" vertical="center"/>
      <protection hidden="1"/>
    </xf>
    <xf numFmtId="0" fontId="24" fillId="5" borderId="0" xfId="0" applyFont="1" applyFill="1" applyAlignment="1" applyProtection="1">
      <alignment horizontal="right"/>
      <protection hidden="1"/>
    </xf>
    <xf numFmtId="0" fontId="24" fillId="5" borderId="0" xfId="0" applyFont="1" applyFill="1" applyAlignment="1" applyProtection="1">
      <alignment horizontal="left"/>
      <protection hidden="1"/>
    </xf>
    <xf numFmtId="0" fontId="15" fillId="5" borderId="0" xfId="0" applyFont="1" applyFill="1" applyProtection="1">
      <protection hidden="1"/>
    </xf>
    <xf numFmtId="0" fontId="28" fillId="5" borderId="0" xfId="0" applyFont="1" applyFill="1" applyAlignment="1" applyProtection="1">
      <alignment horizontal="left" vertical="center" indent="7"/>
      <protection hidden="1"/>
    </xf>
    <xf numFmtId="0" fontId="28" fillId="5" borderId="0" xfId="0" applyFont="1" applyFill="1" applyAlignment="1" applyProtection="1">
      <alignment horizontal="left" vertical="center" indent="10"/>
      <protection hidden="1"/>
    </xf>
    <xf numFmtId="0" fontId="28" fillId="5" borderId="0" xfId="0" applyFont="1" applyFill="1" applyAlignment="1" applyProtection="1">
      <alignment horizontal="left" vertical="center"/>
      <protection hidden="1"/>
    </xf>
    <xf numFmtId="0" fontId="18" fillId="5" borderId="0" xfId="0" applyFont="1" applyFill="1" applyAlignment="1" applyProtection="1">
      <alignment horizontal="left" vertical="top" indent="8"/>
      <protection hidden="1"/>
    </xf>
    <xf numFmtId="0" fontId="18" fillId="5" borderId="0" xfId="0" applyFont="1" applyFill="1" applyAlignment="1" applyProtection="1">
      <alignment horizontal="left" vertical="top" indent="12"/>
      <protection hidden="1"/>
    </xf>
    <xf numFmtId="0" fontId="18" fillId="5" borderId="0" xfId="0" applyFont="1" applyFill="1" applyAlignment="1" applyProtection="1">
      <alignment horizontal="left"/>
      <protection hidden="1"/>
    </xf>
    <xf numFmtId="164" fontId="23" fillId="5" borderId="0" xfId="0" applyNumberFormat="1" applyFont="1" applyFill="1" applyAlignment="1" applyProtection="1">
      <alignment horizontal="left"/>
      <protection hidden="1"/>
    </xf>
    <xf numFmtId="0" fontId="46" fillId="5" borderId="0" xfId="0" applyFont="1" applyFill="1" applyAlignment="1" applyProtection="1">
      <alignment horizontal="right" vertical="center" indent="1"/>
      <protection hidden="1"/>
    </xf>
    <xf numFmtId="1" fontId="46" fillId="5" borderId="0" xfId="0" applyNumberFormat="1" applyFont="1" applyFill="1" applyAlignment="1" applyProtection="1">
      <alignment horizontal="left" vertical="center"/>
      <protection hidden="1"/>
    </xf>
    <xf numFmtId="21" fontId="45" fillId="5" borderId="0" xfId="0" applyNumberFormat="1" applyFont="1" applyFill="1" applyProtection="1">
      <protection hidden="1"/>
    </xf>
    <xf numFmtId="165" fontId="0" fillId="5" borderId="0" xfId="0" applyNumberFormat="1" applyFill="1" applyProtection="1">
      <protection hidden="1"/>
    </xf>
    <xf numFmtId="164" fontId="0" fillId="5" borderId="0" xfId="0" applyNumberFormat="1" applyFill="1" applyProtection="1">
      <protection hidden="1"/>
    </xf>
    <xf numFmtId="0" fontId="47" fillId="15" borderId="74" xfId="1" applyFont="1" applyFill="1" applyBorder="1" applyAlignment="1" applyProtection="1">
      <alignment horizontal="right" vertical="center" wrapText="1" indent="1"/>
      <protection hidden="1"/>
    </xf>
    <xf numFmtId="0" fontId="47" fillId="15" borderId="75" xfId="1" applyFont="1" applyFill="1" applyBorder="1" applyAlignment="1" applyProtection="1">
      <alignment horizontal="right" vertical="center" wrapText="1" indent="1"/>
      <protection hidden="1"/>
    </xf>
    <xf numFmtId="0" fontId="47" fillId="15" borderId="76" xfId="1" applyFont="1" applyFill="1" applyBorder="1" applyAlignment="1" applyProtection="1">
      <alignment horizontal="right" vertical="center" wrapText="1" indent="1"/>
      <protection hidden="1"/>
    </xf>
    <xf numFmtId="0" fontId="2" fillId="19" borderId="73" xfId="0" applyFont="1" applyFill="1" applyBorder="1" applyAlignment="1" applyProtection="1">
      <alignment horizontal="left" vertical="top" wrapText="1"/>
      <protection hidden="1"/>
    </xf>
    <xf numFmtId="0" fontId="2" fillId="19" borderId="43" xfId="0" applyFont="1" applyFill="1" applyBorder="1" applyAlignment="1" applyProtection="1">
      <alignment horizontal="left" vertical="top" wrapText="1"/>
      <protection hidden="1"/>
    </xf>
    <xf numFmtId="0" fontId="2" fillId="19" borderId="44" xfId="0" applyFont="1" applyFill="1" applyBorder="1" applyAlignment="1" applyProtection="1">
      <alignment horizontal="center" vertical="top" wrapText="1"/>
      <protection hidden="1"/>
    </xf>
    <xf numFmtId="0" fontId="2" fillId="19" borderId="57" xfId="0" applyFont="1" applyFill="1" applyBorder="1" applyAlignment="1" applyProtection="1">
      <alignment horizontal="left" vertical="top" wrapText="1"/>
      <protection hidden="1"/>
    </xf>
    <xf numFmtId="0" fontId="49" fillId="5" borderId="0" xfId="0" applyFont="1" applyFill="1" applyAlignment="1" applyProtection="1">
      <alignment horizontal="left" vertical="center"/>
      <protection hidden="1"/>
    </xf>
    <xf numFmtId="175" fontId="30" fillId="20" borderId="45" xfId="0" applyNumberFormat="1" applyFont="1" applyFill="1" applyBorder="1" applyAlignment="1" applyProtection="1">
      <alignment horizontal="left" vertical="center"/>
      <protection hidden="1"/>
    </xf>
    <xf numFmtId="0" fontId="30" fillId="20" borderId="42" xfId="0" applyFont="1" applyFill="1" applyBorder="1" applyAlignment="1" applyProtection="1">
      <alignment horizontal="left" vertical="top"/>
      <protection hidden="1"/>
    </xf>
    <xf numFmtId="0" fontId="29" fillId="20" borderId="42" xfId="0" applyFont="1" applyFill="1" applyBorder="1" applyAlignment="1" applyProtection="1">
      <alignment horizontal="left" vertical="top" wrapText="1"/>
      <protection hidden="1"/>
    </xf>
    <xf numFmtId="0" fontId="14" fillId="20" borderId="42" xfId="0" applyFont="1" applyFill="1" applyBorder="1" applyAlignment="1" applyProtection="1">
      <alignment horizontal="left" vertical="top" wrapText="1"/>
      <protection hidden="1"/>
    </xf>
    <xf numFmtId="174" fontId="29" fillId="20" borderId="71" xfId="0" applyNumberFormat="1" applyFont="1" applyFill="1" applyBorder="1" applyAlignment="1" applyProtection="1">
      <alignment horizontal="left" vertical="top" shrinkToFit="1"/>
      <protection hidden="1"/>
    </xf>
    <xf numFmtId="21" fontId="44" fillId="20" borderId="72" xfId="0" applyNumberFormat="1" applyFont="1" applyFill="1" applyBorder="1" applyAlignment="1" applyProtection="1">
      <alignment horizontal="left" vertical="center"/>
      <protection hidden="1"/>
    </xf>
    <xf numFmtId="169" fontId="2" fillId="20" borderId="45" xfId="0" applyNumberFormat="1" applyFont="1" applyFill="1" applyBorder="1" applyAlignment="1" applyProtection="1">
      <alignment horizontal="left" vertical="top" wrapText="1"/>
      <protection hidden="1"/>
    </xf>
    <xf numFmtId="169" fontId="2" fillId="20" borderId="42" xfId="0" applyNumberFormat="1" applyFont="1" applyFill="1" applyBorder="1" applyAlignment="1" applyProtection="1">
      <alignment horizontal="left" vertical="top" wrapText="1"/>
      <protection hidden="1"/>
    </xf>
    <xf numFmtId="174" fontId="10" fillId="20" borderId="42" xfId="0" applyNumberFormat="1" applyFont="1" applyFill="1" applyBorder="1" applyAlignment="1" applyProtection="1">
      <alignment horizontal="left" vertical="top" wrapText="1"/>
      <protection hidden="1"/>
    </xf>
    <xf numFmtId="174" fontId="1" fillId="20" borderId="46" xfId="0" applyNumberFormat="1" applyFont="1" applyFill="1" applyBorder="1" applyAlignment="1" applyProtection="1">
      <alignment horizontal="left" vertical="top" wrapText="1"/>
      <protection hidden="1"/>
    </xf>
    <xf numFmtId="175" fontId="47" fillId="15" borderId="77" xfId="1" applyNumberFormat="1" applyFont="1" applyFill="1" applyBorder="1" applyAlignment="1" applyProtection="1">
      <alignment horizontal="left" vertical="center" wrapText="1"/>
      <protection hidden="1"/>
    </xf>
    <xf numFmtId="0" fontId="48" fillId="15" borderId="78" xfId="0" applyFont="1" applyFill="1" applyBorder="1" applyAlignment="1" applyProtection="1">
      <alignment horizontal="left" vertical="top" wrapText="1"/>
      <protection locked="0" hidden="1"/>
    </xf>
    <xf numFmtId="174" fontId="48" fillId="15" borderId="79" xfId="0" applyNumberFormat="1" applyFont="1" applyFill="1" applyBorder="1" applyAlignment="1" applyProtection="1">
      <alignment horizontal="left" vertical="top" wrapText="1"/>
      <protection locked="0" hidden="1"/>
    </xf>
    <xf numFmtId="0" fontId="45" fillId="5" borderId="0" xfId="0" applyFont="1" applyFill="1" applyAlignment="1" applyProtection="1">
      <alignment horizontal="right" indent="1"/>
      <protection hidden="1"/>
    </xf>
    <xf numFmtId="0" fontId="2" fillId="18" borderId="21" xfId="0" applyFont="1" applyFill="1" applyBorder="1" applyAlignment="1" applyProtection="1">
      <alignment vertical="center"/>
      <protection hidden="1"/>
    </xf>
    <xf numFmtId="165" fontId="24" fillId="5" borderId="0" xfId="0" applyNumberFormat="1" applyFont="1" applyFill="1" applyProtection="1">
      <protection hidden="1"/>
    </xf>
    <xf numFmtId="165" fontId="23" fillId="5" borderId="0" xfId="0" applyNumberFormat="1" applyFont="1" applyFill="1" applyProtection="1">
      <protection hidden="1"/>
    </xf>
    <xf numFmtId="164" fontId="23" fillId="5" borderId="0" xfId="0" applyNumberFormat="1" applyFont="1" applyFill="1" applyProtection="1">
      <protection hidden="1"/>
    </xf>
    <xf numFmtId="0" fontId="2" fillId="18" borderId="21" xfId="0" applyFont="1" applyFill="1" applyBorder="1" applyAlignment="1" applyProtection="1">
      <alignment horizontal="right" vertical="center"/>
      <protection hidden="1"/>
    </xf>
    <xf numFmtId="21" fontId="44" fillId="20" borderId="82" xfId="0" applyNumberFormat="1" applyFont="1" applyFill="1" applyBorder="1" applyAlignment="1" applyProtection="1">
      <alignment horizontal="left" vertical="center"/>
      <protection hidden="1"/>
    </xf>
    <xf numFmtId="174" fontId="24" fillId="5" borderId="0" xfId="0" applyNumberFormat="1" applyFont="1" applyFill="1" applyAlignment="1" applyProtection="1">
      <alignment horizontal="left" vertical="center"/>
      <protection hidden="1"/>
    </xf>
    <xf numFmtId="174" fontId="23" fillId="5" borderId="0" xfId="0" applyNumberFormat="1" applyFont="1" applyFill="1" applyAlignment="1" applyProtection="1">
      <alignment horizontal="left" wrapText="1"/>
      <protection hidden="1"/>
    </xf>
    <xf numFmtId="174" fontId="24" fillId="5" borderId="0" xfId="0" applyNumberFormat="1" applyFont="1" applyFill="1" applyAlignment="1" applyProtection="1">
      <alignment wrapText="1"/>
      <protection hidden="1"/>
    </xf>
    <xf numFmtId="174" fontId="0" fillId="17" borderId="55" xfId="0" applyNumberFormat="1" applyFill="1" applyBorder="1" applyProtection="1">
      <protection hidden="1"/>
    </xf>
    <xf numFmtId="174" fontId="2" fillId="17" borderId="56" xfId="0" applyNumberFormat="1" applyFont="1" applyFill="1" applyBorder="1" applyProtection="1">
      <protection hidden="1"/>
    </xf>
    <xf numFmtId="174" fontId="42" fillId="17" borderId="56" xfId="0" applyNumberFormat="1" applyFont="1" applyFill="1" applyBorder="1" applyProtection="1">
      <protection hidden="1"/>
    </xf>
    <xf numFmtId="174" fontId="0" fillId="17" borderId="0" xfId="0" applyNumberFormat="1" applyFill="1" applyProtection="1">
      <protection hidden="1"/>
    </xf>
    <xf numFmtId="174" fontId="2" fillId="17" borderId="16" xfId="0" applyNumberFormat="1" applyFont="1" applyFill="1" applyBorder="1" applyProtection="1">
      <protection hidden="1"/>
    </xf>
    <xf numFmtId="174" fontId="1" fillId="17" borderId="55" xfId="0" applyNumberFormat="1" applyFont="1" applyFill="1" applyBorder="1" applyProtection="1">
      <protection hidden="1"/>
    </xf>
    <xf numFmtId="174" fontId="19" fillId="17" borderId="56" xfId="0" applyNumberFormat="1" applyFont="1" applyFill="1" applyBorder="1" applyProtection="1">
      <protection hidden="1"/>
    </xf>
    <xf numFmtId="174" fontId="0" fillId="18" borderId="0" xfId="0" applyNumberFormat="1" applyFill="1" applyProtection="1">
      <protection hidden="1"/>
    </xf>
    <xf numFmtId="174" fontId="10" fillId="18" borderId="16" xfId="0" applyNumberFormat="1" applyFont="1" applyFill="1" applyBorder="1" applyAlignment="1" applyProtection="1">
      <alignment vertical="center"/>
      <protection hidden="1"/>
    </xf>
    <xf numFmtId="174" fontId="0" fillId="8" borderId="55" xfId="0" applyNumberFormat="1" applyFill="1" applyBorder="1" applyProtection="1">
      <protection locked="0"/>
    </xf>
    <xf numFmtId="174" fontId="0" fillId="17" borderId="56" xfId="0" applyNumberFormat="1" applyFill="1" applyBorder="1" applyProtection="1">
      <protection hidden="1"/>
    </xf>
    <xf numFmtId="174" fontId="8" fillId="17" borderId="64" xfId="0" applyNumberFormat="1" applyFont="1" applyFill="1" applyBorder="1" applyProtection="1">
      <protection hidden="1"/>
    </xf>
    <xf numFmtId="174" fontId="0" fillId="17" borderId="65" xfId="0" applyNumberFormat="1" applyFill="1" applyBorder="1" applyProtection="1">
      <protection hidden="1"/>
    </xf>
    <xf numFmtId="174" fontId="0" fillId="17" borderId="16" xfId="0" applyNumberFormat="1" applyFill="1" applyBorder="1" applyProtection="1">
      <protection hidden="1"/>
    </xf>
    <xf numFmtId="174" fontId="8" fillId="17" borderId="56" xfId="0" applyNumberFormat="1" applyFont="1" applyFill="1" applyBorder="1" applyProtection="1">
      <protection hidden="1"/>
    </xf>
    <xf numFmtId="174" fontId="2" fillId="18" borderId="55" xfId="0" applyNumberFormat="1" applyFont="1" applyFill="1" applyBorder="1" applyProtection="1">
      <protection hidden="1"/>
    </xf>
    <xf numFmtId="174" fontId="10" fillId="18" borderId="56" xfId="0" applyNumberFormat="1" applyFont="1" applyFill="1" applyBorder="1" applyProtection="1">
      <protection hidden="1"/>
    </xf>
    <xf numFmtId="174" fontId="1" fillId="17" borderId="56" xfId="0" applyNumberFormat="1" applyFont="1" applyFill="1" applyBorder="1" applyProtection="1">
      <protection hidden="1"/>
    </xf>
    <xf numFmtId="174" fontId="1" fillId="8" borderId="55" xfId="0" applyNumberFormat="1" applyFont="1" applyFill="1" applyBorder="1" applyProtection="1">
      <protection locked="0"/>
    </xf>
    <xf numFmtId="174" fontId="9" fillId="17" borderId="56" xfId="0" applyNumberFormat="1" applyFont="1" applyFill="1" applyBorder="1" applyProtection="1">
      <protection hidden="1"/>
    </xf>
    <xf numFmtId="174" fontId="3" fillId="17" borderId="55" xfId="0" applyNumberFormat="1" applyFont="1" applyFill="1" applyBorder="1" applyProtection="1">
      <protection hidden="1"/>
    </xf>
    <xf numFmtId="174" fontId="2" fillId="18" borderId="37" xfId="0" applyNumberFormat="1" applyFont="1" applyFill="1" applyBorder="1" applyProtection="1">
      <protection hidden="1"/>
    </xf>
    <xf numFmtId="174" fontId="10" fillId="18" borderId="63" xfId="0" applyNumberFormat="1" applyFont="1" applyFill="1" applyBorder="1" applyAlignment="1" applyProtection="1">
      <alignment vertical="center"/>
      <protection hidden="1"/>
    </xf>
    <xf numFmtId="174" fontId="0" fillId="5" borderId="0" xfId="0" applyNumberFormat="1" applyFill="1" applyAlignment="1" applyProtection="1">
      <alignment vertical="top" wrapText="1"/>
      <protection hidden="1"/>
    </xf>
    <xf numFmtId="174" fontId="0" fillId="17" borderId="7" xfId="0" applyNumberFormat="1" applyFill="1" applyBorder="1" applyAlignment="1" applyProtection="1">
      <alignment vertical="top" wrapText="1"/>
      <protection hidden="1"/>
    </xf>
    <xf numFmtId="174" fontId="2" fillId="17" borderId="8" xfId="0" applyNumberFormat="1" applyFont="1" applyFill="1" applyBorder="1" applyAlignment="1" applyProtection="1">
      <alignment vertical="top" wrapText="1"/>
      <protection hidden="1"/>
    </xf>
    <xf numFmtId="174" fontId="7" fillId="17" borderId="8" xfId="0" applyNumberFormat="1" applyFont="1" applyFill="1" applyBorder="1" applyAlignment="1" applyProtection="1">
      <alignment vertical="top" wrapText="1"/>
      <protection hidden="1"/>
    </xf>
    <xf numFmtId="174" fontId="7" fillId="17" borderId="56" xfId="0" applyNumberFormat="1" applyFont="1" applyFill="1" applyBorder="1" applyProtection="1">
      <protection hidden="1"/>
    </xf>
    <xf numFmtId="174" fontId="40" fillId="17" borderId="7" xfId="0" applyNumberFormat="1" applyFont="1" applyFill="1" applyBorder="1" applyAlignment="1" applyProtection="1">
      <alignment vertical="top" wrapText="1"/>
      <protection hidden="1"/>
    </xf>
    <xf numFmtId="174" fontId="41" fillId="17" borderId="16" xfId="0" applyNumberFormat="1" applyFont="1" applyFill="1" applyBorder="1" applyProtection="1">
      <protection hidden="1"/>
    </xf>
    <xf numFmtId="174" fontId="42" fillId="17" borderId="8" xfId="0" applyNumberFormat="1" applyFont="1" applyFill="1" applyBorder="1" applyAlignment="1" applyProtection="1">
      <alignment vertical="top" wrapText="1"/>
      <protection hidden="1"/>
    </xf>
    <xf numFmtId="174" fontId="1" fillId="17" borderId="43" xfId="0" applyNumberFormat="1" applyFont="1" applyFill="1" applyBorder="1" applyProtection="1">
      <protection hidden="1"/>
    </xf>
    <xf numFmtId="174" fontId="40" fillId="17" borderId="30" xfId="0" applyNumberFormat="1" applyFont="1" applyFill="1" applyBorder="1" applyAlignment="1" applyProtection="1">
      <alignment vertical="top" wrapText="1"/>
      <protection hidden="1"/>
    </xf>
    <xf numFmtId="174" fontId="41" fillId="17" borderId="31" xfId="0" applyNumberFormat="1" applyFont="1" applyFill="1" applyBorder="1" applyAlignment="1" applyProtection="1">
      <alignment vertical="top" wrapText="1"/>
      <protection hidden="1"/>
    </xf>
    <xf numFmtId="174" fontId="0" fillId="18" borderId="37" xfId="0" applyNumberFormat="1" applyFill="1" applyBorder="1" applyProtection="1">
      <protection hidden="1"/>
    </xf>
    <xf numFmtId="174" fontId="0" fillId="4" borderId="33" xfId="0" applyNumberFormat="1" applyFill="1" applyBorder="1" applyProtection="1">
      <protection hidden="1"/>
    </xf>
    <xf numFmtId="174" fontId="10" fillId="4" borderId="26" xfId="0" applyNumberFormat="1" applyFont="1" applyFill="1" applyBorder="1" applyAlignment="1" applyProtection="1">
      <alignment vertical="center"/>
      <protection hidden="1"/>
    </xf>
    <xf numFmtId="174" fontId="5" fillId="4" borderId="20" xfId="0" applyNumberFormat="1" applyFont="1" applyFill="1" applyBorder="1" applyAlignment="1" applyProtection="1">
      <alignment vertical="top" wrapText="1"/>
      <protection hidden="1"/>
    </xf>
    <xf numFmtId="174" fontId="10" fillId="4" borderId="5" xfId="0" applyNumberFormat="1" applyFont="1" applyFill="1" applyBorder="1" applyAlignment="1" applyProtection="1">
      <alignment vertical="top" wrapText="1"/>
      <protection hidden="1"/>
    </xf>
    <xf numFmtId="174" fontId="0" fillId="17" borderId="9" xfId="0" applyNumberFormat="1" applyFill="1" applyBorder="1" applyProtection="1">
      <protection hidden="1"/>
    </xf>
    <xf numFmtId="174" fontId="0" fillId="17" borderId="10" xfId="0" applyNumberFormat="1" applyFill="1" applyBorder="1" applyProtection="1">
      <protection hidden="1"/>
    </xf>
    <xf numFmtId="174" fontId="0" fillId="17" borderId="52" xfId="0" applyNumberFormat="1" applyFill="1" applyBorder="1" applyProtection="1">
      <protection hidden="1"/>
    </xf>
    <xf numFmtId="174" fontId="0" fillId="17" borderId="6" xfId="0" applyNumberFormat="1" applyFill="1" applyBorder="1" applyProtection="1">
      <protection hidden="1"/>
    </xf>
    <xf numFmtId="174" fontId="0" fillId="17" borderId="8" xfId="0" applyNumberFormat="1" applyFill="1" applyBorder="1" applyProtection="1">
      <protection hidden="1"/>
    </xf>
    <xf numFmtId="174" fontId="0" fillId="17" borderId="7" xfId="0" applyNumberFormat="1" applyFill="1" applyBorder="1" applyProtection="1">
      <protection hidden="1"/>
    </xf>
    <xf numFmtId="174" fontId="0" fillId="17" borderId="15" xfId="0" applyNumberFormat="1" applyFill="1" applyBorder="1" applyProtection="1">
      <protection hidden="1"/>
    </xf>
    <xf numFmtId="174" fontId="0" fillId="17" borderId="22" xfId="0" applyNumberFormat="1" applyFill="1" applyBorder="1" applyProtection="1">
      <protection hidden="1"/>
    </xf>
    <xf numFmtId="174" fontId="41" fillId="17" borderId="8" xfId="0" applyNumberFormat="1" applyFont="1" applyFill="1" applyBorder="1" applyAlignment="1" applyProtection="1">
      <alignment vertical="top" wrapText="1"/>
      <protection hidden="1"/>
    </xf>
    <xf numFmtId="174" fontId="2" fillId="17" borderId="13" xfId="0" applyNumberFormat="1" applyFont="1" applyFill="1" applyBorder="1" applyProtection="1">
      <protection hidden="1"/>
    </xf>
    <xf numFmtId="174" fontId="2" fillId="17" borderId="14" xfId="0" applyNumberFormat="1" applyFont="1" applyFill="1" applyBorder="1" applyProtection="1">
      <protection hidden="1"/>
    </xf>
    <xf numFmtId="174" fontId="0" fillId="17" borderId="53" xfId="0" applyNumberFormat="1" applyFill="1" applyBorder="1" applyProtection="1">
      <protection hidden="1"/>
    </xf>
    <xf numFmtId="174" fontId="0" fillId="17" borderId="31" xfId="0" applyNumberFormat="1" applyFill="1" applyBorder="1" applyProtection="1">
      <protection hidden="1"/>
    </xf>
    <xf numFmtId="174" fontId="1" fillId="17" borderId="8" xfId="0" applyNumberFormat="1" applyFont="1" applyFill="1" applyBorder="1" applyProtection="1">
      <protection hidden="1"/>
    </xf>
    <xf numFmtId="174" fontId="1" fillId="17" borderId="57" xfId="0" applyNumberFormat="1" applyFont="1" applyFill="1" applyBorder="1" applyProtection="1">
      <protection hidden="1"/>
    </xf>
    <xf numFmtId="174" fontId="3" fillId="17" borderId="59" xfId="0" applyNumberFormat="1" applyFont="1" applyFill="1" applyBorder="1" applyProtection="1">
      <protection hidden="1"/>
    </xf>
    <xf numFmtId="174" fontId="9" fillId="17" borderId="58" xfId="0" applyNumberFormat="1" applyFont="1" applyFill="1" applyBorder="1" applyProtection="1">
      <protection hidden="1"/>
    </xf>
    <xf numFmtId="174" fontId="8" fillId="17" borderId="11" xfId="0" applyNumberFormat="1" applyFont="1" applyFill="1" applyBorder="1" applyProtection="1">
      <protection hidden="1"/>
    </xf>
    <xf numFmtId="174" fontId="10" fillId="7" borderId="34" xfId="0" applyNumberFormat="1" applyFont="1" applyFill="1" applyBorder="1" applyProtection="1">
      <protection hidden="1"/>
    </xf>
    <xf numFmtId="2" fontId="1" fillId="5" borderId="0" xfId="0" applyNumberFormat="1" applyFont="1" applyFill="1" applyProtection="1">
      <protection hidden="1"/>
    </xf>
    <xf numFmtId="0" fontId="50" fillId="5" borderId="0" xfId="1" applyFont="1" applyFill="1" applyProtection="1">
      <protection hidden="1"/>
    </xf>
    <xf numFmtId="0" fontId="15" fillId="20" borderId="42" xfId="0" applyFont="1" applyFill="1" applyBorder="1" applyAlignment="1" applyProtection="1">
      <alignment horizontal="left" vertical="top" wrapText="1"/>
      <protection hidden="1"/>
    </xf>
    <xf numFmtId="174" fontId="0" fillId="20" borderId="42" xfId="0" applyNumberFormat="1" applyFill="1" applyBorder="1" applyAlignment="1" applyProtection="1">
      <alignment horizontal="left" vertical="top" wrapText="1" shrinkToFit="1"/>
      <protection hidden="1"/>
    </xf>
    <xf numFmtId="164" fontId="50" fillId="5" borderId="0" xfId="1" applyNumberFormat="1" applyFont="1" applyFill="1" applyProtection="1">
      <protection hidden="1"/>
    </xf>
    <xf numFmtId="0" fontId="5" fillId="19" borderId="83" xfId="0" applyFont="1" applyFill="1" applyBorder="1" applyAlignment="1">
      <alignment horizontal="left" vertical="top"/>
    </xf>
    <xf numFmtId="0" fontId="5" fillId="19" borderId="33" xfId="0" applyFont="1" applyFill="1" applyBorder="1" applyAlignment="1">
      <alignment horizontal="left" vertical="top"/>
    </xf>
    <xf numFmtId="0" fontId="5" fillId="19" borderId="84" xfId="0" applyFont="1" applyFill="1" applyBorder="1" applyAlignment="1">
      <alignment horizontal="center" vertical="top"/>
    </xf>
    <xf numFmtId="0" fontId="5" fillId="19" borderId="26" xfId="0" applyFont="1" applyFill="1" applyBorder="1" applyAlignment="1">
      <alignment horizontal="left" vertical="top"/>
    </xf>
    <xf numFmtId="0" fontId="2" fillId="0" borderId="0" xfId="0" applyFont="1"/>
    <xf numFmtId="165" fontId="5" fillId="9" borderId="85" xfId="0" applyNumberFormat="1" applyFont="1" applyFill="1" applyBorder="1" applyAlignment="1" applyProtection="1">
      <alignment horizontal="center" vertical="top" wrapText="1"/>
      <protection hidden="1"/>
    </xf>
    <xf numFmtId="0" fontId="24" fillId="5" borderId="0" xfId="0" applyFont="1" applyFill="1" applyProtection="1">
      <protection hidden="1"/>
    </xf>
    <xf numFmtId="0" fontId="56" fillId="15" borderId="80" xfId="0" applyFont="1" applyFill="1" applyBorder="1" applyAlignment="1" applyProtection="1">
      <alignment horizontal="center" vertical="center"/>
      <protection hidden="1"/>
    </xf>
    <xf numFmtId="0" fontId="57" fillId="5" borderId="86" xfId="0" applyFont="1" applyFill="1" applyBorder="1" applyAlignment="1" applyProtection="1">
      <alignment horizontal="center" vertical="center"/>
      <protection hidden="1"/>
    </xf>
    <xf numFmtId="0" fontId="0" fillId="5" borderId="0" xfId="0" applyFill="1"/>
    <xf numFmtId="0" fontId="58" fillId="5" borderId="0" xfId="0" applyFont="1" applyFill="1"/>
    <xf numFmtId="175" fontId="30" fillId="20" borderId="47" xfId="0" applyNumberFormat="1" applyFont="1" applyFill="1" applyBorder="1" applyAlignment="1" applyProtection="1">
      <alignment horizontal="left" vertical="center"/>
      <protection hidden="1"/>
    </xf>
    <xf numFmtId="0" fontId="30" fillId="20" borderId="48" xfId="0" applyFont="1" applyFill="1" applyBorder="1" applyAlignment="1" applyProtection="1">
      <alignment horizontal="left" vertical="top"/>
      <protection hidden="1"/>
    </xf>
    <xf numFmtId="174" fontId="29" fillId="20" borderId="81" xfId="0" applyNumberFormat="1" applyFont="1" applyFill="1" applyBorder="1" applyAlignment="1" applyProtection="1">
      <alignment horizontal="left" vertical="top" shrinkToFit="1"/>
      <protection hidden="1"/>
    </xf>
    <xf numFmtId="0" fontId="29" fillId="20" borderId="48" xfId="0" applyFont="1" applyFill="1" applyBorder="1" applyAlignment="1" applyProtection="1">
      <alignment horizontal="left" vertical="top"/>
      <protection hidden="1"/>
    </xf>
    <xf numFmtId="0" fontId="14" fillId="20" borderId="48" xfId="0" applyFont="1" applyFill="1" applyBorder="1" applyAlignment="1" applyProtection="1">
      <alignment horizontal="left" vertical="top"/>
      <protection hidden="1"/>
    </xf>
    <xf numFmtId="0" fontId="29" fillId="20" borderId="42" xfId="0" applyFont="1" applyFill="1" applyBorder="1" applyAlignment="1" applyProtection="1">
      <alignment horizontal="left" vertical="top"/>
      <protection hidden="1"/>
    </xf>
    <xf numFmtId="0" fontId="14" fillId="20" borderId="42" xfId="0" applyFont="1" applyFill="1" applyBorder="1" applyAlignment="1" applyProtection="1">
      <alignment horizontal="left" vertical="top"/>
      <protection hidden="1"/>
    </xf>
    <xf numFmtId="0" fontId="30" fillId="13" borderId="16" xfId="1" applyFont="1" applyFill="1" applyBorder="1" applyAlignment="1" applyProtection="1">
      <alignment vertical="center"/>
      <protection hidden="1"/>
    </xf>
    <xf numFmtId="0" fontId="59" fillId="5" borderId="0" xfId="1" applyFont="1" applyFill="1" applyProtection="1">
      <protection hidden="1"/>
    </xf>
    <xf numFmtId="0" fontId="29" fillId="13" borderId="16" xfId="1" applyFont="1" applyFill="1" applyBorder="1" applyAlignment="1" applyProtection="1">
      <alignment vertical="center"/>
      <protection hidden="1"/>
    </xf>
    <xf numFmtId="0" fontId="30" fillId="21" borderId="1" xfId="1" applyFont="1" applyFill="1" applyBorder="1" applyAlignment="1" applyProtection="1">
      <alignment vertical="center"/>
      <protection hidden="1"/>
    </xf>
    <xf numFmtId="0" fontId="32" fillId="21" borderId="1" xfId="1" applyFont="1" applyFill="1" applyBorder="1" applyAlignment="1" applyProtection="1">
      <alignment vertical="center"/>
      <protection hidden="1"/>
    </xf>
    <xf numFmtId="0" fontId="29" fillId="13" borderId="0" xfId="1" applyFont="1" applyFill="1" applyProtection="1">
      <protection hidden="1"/>
    </xf>
    <xf numFmtId="0" fontId="29" fillId="13" borderId="23" xfId="1" applyFont="1" applyFill="1" applyBorder="1" applyProtection="1">
      <protection hidden="1"/>
    </xf>
    <xf numFmtId="0" fontId="30" fillId="13" borderId="0" xfId="1" applyFont="1" applyFill="1" applyAlignment="1" applyProtection="1">
      <alignment vertical="center"/>
      <protection hidden="1"/>
    </xf>
    <xf numFmtId="0" fontId="34" fillId="13" borderId="0" xfId="1" applyFont="1" applyFill="1" applyProtection="1">
      <protection hidden="1"/>
    </xf>
    <xf numFmtId="0" fontId="51" fillId="13" borderId="0" xfId="1" applyFont="1" applyFill="1" applyAlignment="1" applyProtection="1">
      <alignment horizontal="left" vertical="center"/>
      <protection hidden="1"/>
    </xf>
    <xf numFmtId="0" fontId="30" fillId="13" borderId="0" xfId="1" applyFont="1" applyFill="1" applyAlignment="1" applyProtection="1">
      <alignment vertical="top"/>
      <protection hidden="1"/>
    </xf>
    <xf numFmtId="0" fontId="29" fillId="13" borderId="0" xfId="1" applyFont="1" applyFill="1" applyAlignment="1" applyProtection="1">
      <alignment horizontal="center"/>
      <protection hidden="1"/>
    </xf>
    <xf numFmtId="0" fontId="30" fillId="13" borderId="0" xfId="1" applyFont="1" applyFill="1" applyAlignment="1" applyProtection="1">
      <alignment horizontal="left"/>
      <protection hidden="1"/>
    </xf>
    <xf numFmtId="0" fontId="33" fillId="13" borderId="0" xfId="1" applyFont="1" applyFill="1" applyAlignment="1" applyProtection="1">
      <alignment horizontal="right" vertical="top"/>
      <protection hidden="1"/>
    </xf>
    <xf numFmtId="0" fontId="29" fillId="13" borderId="24" xfId="1" applyFont="1" applyFill="1" applyBorder="1" applyProtection="1">
      <protection hidden="1"/>
    </xf>
    <xf numFmtId="0" fontId="60" fillId="5" borderId="0" xfId="0" applyFont="1" applyFill="1" applyProtection="1">
      <protection hidden="1"/>
    </xf>
    <xf numFmtId="0" fontId="60" fillId="16" borderId="0" xfId="0" applyFont="1" applyFill="1" applyProtection="1">
      <protection hidden="1"/>
    </xf>
    <xf numFmtId="0" fontId="60" fillId="16" borderId="0" xfId="0" applyFont="1" applyFill="1" applyAlignment="1" applyProtection="1">
      <alignment horizontal="left"/>
      <protection hidden="1"/>
    </xf>
    <xf numFmtId="175" fontId="60" fillId="5" borderId="0" xfId="0" applyNumberFormat="1" applyFont="1" applyFill="1" applyAlignment="1" applyProtection="1">
      <alignment vertical="center"/>
      <protection hidden="1"/>
    </xf>
    <xf numFmtId="175" fontId="60" fillId="5" borderId="0" xfId="0" applyNumberFormat="1" applyFont="1" applyFill="1" applyAlignment="1" applyProtection="1">
      <alignment horizontal="left"/>
      <protection hidden="1"/>
    </xf>
    <xf numFmtId="0" fontId="60" fillId="5" borderId="0" xfId="0" applyFont="1" applyFill="1" applyAlignment="1" applyProtection="1">
      <alignment horizontal="right" vertical="center"/>
      <protection hidden="1"/>
    </xf>
    <xf numFmtId="0" fontId="60" fillId="5" borderId="0" xfId="0" applyFont="1" applyFill="1" applyAlignment="1" applyProtection="1">
      <alignment horizontal="right"/>
      <protection hidden="1"/>
    </xf>
    <xf numFmtId="176" fontId="60" fillId="5" borderId="0" xfId="0" applyNumberFormat="1" applyFont="1" applyFill="1" applyAlignment="1" applyProtection="1">
      <alignment horizontal="right" vertical="center"/>
      <protection hidden="1"/>
    </xf>
    <xf numFmtId="1" fontId="60" fillId="5" borderId="0" xfId="0" applyNumberFormat="1" applyFont="1" applyFill="1" applyProtection="1">
      <protection hidden="1"/>
    </xf>
    <xf numFmtId="1" fontId="62" fillId="5" borderId="0" xfId="0" applyNumberFormat="1" applyFont="1" applyFill="1" applyAlignment="1" applyProtection="1">
      <alignment wrapText="1"/>
      <protection hidden="1"/>
    </xf>
    <xf numFmtId="174" fontId="60" fillId="5" borderId="0" xfId="0" applyNumberFormat="1" applyFont="1" applyFill="1" applyAlignment="1" applyProtection="1">
      <alignment horizontal="right" vertical="center"/>
      <protection hidden="1"/>
    </xf>
    <xf numFmtId="166" fontId="60" fillId="5" borderId="0" xfId="0" applyNumberFormat="1" applyFont="1" applyFill="1" applyAlignment="1" applyProtection="1">
      <alignment horizontal="right" vertical="center"/>
      <protection hidden="1"/>
    </xf>
    <xf numFmtId="174" fontId="61" fillId="5" borderId="0" xfId="0" applyNumberFormat="1" applyFont="1" applyFill="1" applyAlignment="1" applyProtection="1">
      <alignment horizontal="right" vertical="center"/>
      <protection hidden="1"/>
    </xf>
    <xf numFmtId="174" fontId="63" fillId="5" borderId="0" xfId="0" applyNumberFormat="1" applyFont="1" applyFill="1" applyAlignment="1" applyProtection="1">
      <alignment horizontal="right" vertical="top"/>
      <protection hidden="1"/>
    </xf>
    <xf numFmtId="0" fontId="60" fillId="5" borderId="0" xfId="0" applyFont="1" applyFill="1" applyAlignment="1" applyProtection="1">
      <alignment horizontal="left"/>
      <protection hidden="1"/>
    </xf>
    <xf numFmtId="2" fontId="60" fillId="5" borderId="0" xfId="0" applyNumberFormat="1" applyFont="1" applyFill="1" applyProtection="1">
      <protection hidden="1"/>
    </xf>
    <xf numFmtId="174" fontId="60" fillId="5" borderId="0" xfId="0" applyNumberFormat="1" applyFont="1" applyFill="1" applyProtection="1">
      <protection hidden="1"/>
    </xf>
    <xf numFmtId="175" fontId="61" fillId="5" borderId="0" xfId="0" applyNumberFormat="1" applyFont="1" applyFill="1" applyAlignment="1" applyProtection="1">
      <alignment vertical="center"/>
      <protection hidden="1"/>
    </xf>
    <xf numFmtId="174" fontId="60" fillId="5" borderId="0" xfId="0" applyNumberFormat="1" applyFont="1" applyFill="1" applyAlignment="1" applyProtection="1">
      <alignment horizontal="left"/>
      <protection hidden="1"/>
    </xf>
    <xf numFmtId="174" fontId="60" fillId="5" borderId="0" xfId="0" applyNumberFormat="1" applyFont="1" applyFill="1" applyAlignment="1" applyProtection="1">
      <alignment horizontal="left" vertical="center"/>
      <protection hidden="1"/>
    </xf>
    <xf numFmtId="166" fontId="60" fillId="5" borderId="0" xfId="0" applyNumberFormat="1" applyFont="1" applyFill="1" applyAlignment="1" applyProtection="1">
      <alignment horizontal="right"/>
      <protection hidden="1"/>
    </xf>
    <xf numFmtId="174" fontId="64" fillId="5" borderId="0" xfId="0" applyNumberFormat="1" applyFont="1" applyFill="1" applyAlignment="1" applyProtection="1">
      <alignment horizontal="left" vertical="center" wrapText="1"/>
      <protection hidden="1"/>
    </xf>
    <xf numFmtId="166" fontId="61" fillId="5" borderId="0" xfId="0" applyNumberFormat="1" applyFont="1" applyFill="1" applyAlignment="1" applyProtection="1">
      <alignment horizontal="right"/>
      <protection hidden="1"/>
    </xf>
    <xf numFmtId="0" fontId="61" fillId="5" borderId="0" xfId="0" applyFont="1" applyFill="1" applyAlignment="1" applyProtection="1">
      <alignment horizontal="left"/>
      <protection hidden="1"/>
    </xf>
    <xf numFmtId="174" fontId="61" fillId="5" borderId="0" xfId="0" applyNumberFormat="1" applyFont="1" applyFill="1" applyAlignment="1" applyProtection="1">
      <alignment horizontal="left" vertical="center"/>
      <protection hidden="1"/>
    </xf>
    <xf numFmtId="174" fontId="64" fillId="5" borderId="0" xfId="0" applyNumberFormat="1" applyFont="1" applyFill="1" applyAlignment="1" applyProtection="1">
      <alignment horizontal="left" wrapText="1"/>
      <protection hidden="1"/>
    </xf>
    <xf numFmtId="174" fontId="61" fillId="5" borderId="0" xfId="0" applyNumberFormat="1" applyFont="1" applyFill="1" applyAlignment="1" applyProtection="1">
      <alignment horizontal="left"/>
      <protection hidden="1"/>
    </xf>
    <xf numFmtId="0" fontId="60" fillId="5" borderId="0" xfId="0" applyFont="1" applyFill="1" applyAlignment="1" applyProtection="1">
      <alignment horizontal="left" vertical="center"/>
      <protection hidden="1"/>
    </xf>
    <xf numFmtId="176" fontId="60" fillId="5" borderId="0" xfId="0" applyNumberFormat="1" applyFont="1" applyFill="1" applyAlignment="1" applyProtection="1">
      <alignment horizontal="left" vertical="center"/>
      <protection hidden="1"/>
    </xf>
    <xf numFmtId="0" fontId="65" fillId="5" borderId="0" xfId="1" applyFont="1" applyFill="1" applyAlignment="1" applyProtection="1">
      <alignment vertical="center"/>
      <protection hidden="1"/>
    </xf>
    <xf numFmtId="0" fontId="65" fillId="5" borderId="0" xfId="1" applyFont="1" applyFill="1" applyAlignment="1" applyProtection="1">
      <alignment horizontal="left" vertical="center"/>
      <protection hidden="1"/>
    </xf>
    <xf numFmtId="0" fontId="66" fillId="5" borderId="0" xfId="1" applyFont="1" applyFill="1" applyProtection="1">
      <protection hidden="1"/>
    </xf>
    <xf numFmtId="0" fontId="67" fillId="5" borderId="0" xfId="1" applyFont="1" applyFill="1" applyProtection="1">
      <protection hidden="1"/>
    </xf>
    <xf numFmtId="174" fontId="66" fillId="5" borderId="0" xfId="1" applyNumberFormat="1" applyFont="1" applyFill="1" applyAlignment="1" applyProtection="1">
      <alignment horizontal="left"/>
      <protection hidden="1"/>
    </xf>
    <xf numFmtId="1" fontId="67" fillId="5" borderId="0" xfId="1" applyNumberFormat="1" applyFont="1" applyFill="1" applyAlignment="1" applyProtection="1">
      <alignment horizontal="left"/>
      <protection hidden="1"/>
    </xf>
    <xf numFmtId="0" fontId="66" fillId="5" borderId="0" xfId="1" applyFont="1" applyFill="1" applyAlignment="1" applyProtection="1">
      <alignment horizontal="left" vertical="center"/>
      <protection hidden="1"/>
    </xf>
    <xf numFmtId="1" fontId="66" fillId="5" borderId="0" xfId="1" applyNumberFormat="1" applyFont="1" applyFill="1" applyAlignment="1" applyProtection="1">
      <alignment horizontal="left" vertical="center"/>
      <protection hidden="1"/>
    </xf>
    <xf numFmtId="0" fontId="29" fillId="8" borderId="20" xfId="1" applyFont="1" applyFill="1" applyBorder="1"/>
    <xf numFmtId="164" fontId="29" fillId="8" borderId="13" xfId="1" applyNumberFormat="1" applyFont="1" applyFill="1" applyBorder="1" applyProtection="1">
      <protection locked="0"/>
    </xf>
    <xf numFmtId="164" fontId="29" fillId="8" borderId="89" xfId="1" applyNumberFormat="1" applyFont="1" applyFill="1" applyBorder="1" applyProtection="1">
      <protection locked="0"/>
    </xf>
    <xf numFmtId="0" fontId="29" fillId="8" borderId="32" xfId="1" applyFont="1" applyFill="1" applyBorder="1" applyAlignment="1" applyProtection="1">
      <alignment horizontal="left" vertical="center"/>
      <protection hidden="1"/>
    </xf>
    <xf numFmtId="0" fontId="29" fillId="8" borderId="13" xfId="1" applyFont="1" applyFill="1" applyBorder="1" applyAlignment="1" applyProtection="1">
      <alignment vertical="center"/>
      <protection hidden="1"/>
    </xf>
    <xf numFmtId="0" fontId="29" fillId="8" borderId="89" xfId="1" applyFont="1" applyFill="1" applyBorder="1" applyAlignment="1" applyProtection="1">
      <alignment vertical="center"/>
      <protection hidden="1"/>
    </xf>
    <xf numFmtId="0" fontId="29" fillId="8" borderId="14" xfId="1" applyFont="1" applyFill="1" applyBorder="1" applyAlignment="1" applyProtection="1">
      <alignment vertical="center"/>
      <protection locked="0"/>
    </xf>
    <xf numFmtId="0" fontId="29" fillId="8" borderId="90" xfId="1" applyFont="1" applyFill="1" applyBorder="1" applyAlignment="1" applyProtection="1">
      <alignment vertical="center"/>
      <protection locked="0"/>
    </xf>
    <xf numFmtId="0" fontId="29" fillId="8" borderId="32" xfId="1" applyFont="1" applyFill="1" applyBorder="1" applyAlignment="1" applyProtection="1">
      <alignment vertical="center"/>
      <protection hidden="1"/>
    </xf>
    <xf numFmtId="0" fontId="29" fillId="13" borderId="20" xfId="1" applyFont="1" applyFill="1" applyBorder="1"/>
    <xf numFmtId="1" fontId="29" fillId="0" borderId="1" xfId="1" applyNumberFormat="1" applyFont="1" applyBorder="1" applyAlignment="1">
      <alignment horizontal="left"/>
    </xf>
    <xf numFmtId="1" fontId="29" fillId="0" borderId="1" xfId="1" applyNumberFormat="1" applyFont="1" applyBorder="1"/>
    <xf numFmtId="174" fontId="29" fillId="8" borderId="32" xfId="1" applyNumberFormat="1" applyFont="1" applyFill="1" applyBorder="1"/>
    <xf numFmtId="0" fontId="29" fillId="8" borderId="1" xfId="1" applyFont="1" applyFill="1" applyBorder="1" applyAlignment="1">
      <alignment horizontal="left" vertical="center"/>
    </xf>
    <xf numFmtId="9" fontId="29" fillId="8" borderId="1" xfId="1" applyNumberFormat="1" applyFont="1" applyFill="1" applyBorder="1" applyAlignment="1">
      <alignment horizontal="left" vertical="center"/>
    </xf>
    <xf numFmtId="0" fontId="29" fillId="8" borderId="32" xfId="1" applyFont="1" applyFill="1" applyBorder="1" applyAlignment="1">
      <alignment vertical="center"/>
    </xf>
    <xf numFmtId="0" fontId="29" fillId="8" borderId="69" xfId="1" applyFont="1" applyFill="1" applyBorder="1" applyAlignment="1">
      <alignment vertical="center"/>
    </xf>
    <xf numFmtId="0" fontId="60" fillId="5" borderId="0" xfId="0" applyFont="1" applyFill="1" applyAlignment="1" applyProtection="1">
      <alignment horizontal="center"/>
      <protection hidden="1"/>
    </xf>
    <xf numFmtId="175" fontId="61" fillId="5" borderId="0" xfId="0" applyNumberFormat="1" applyFont="1" applyFill="1" applyAlignment="1" applyProtection="1">
      <alignment horizontal="center" vertical="center"/>
      <protection hidden="1"/>
    </xf>
    <xf numFmtId="0" fontId="28" fillId="5" borderId="0" xfId="0" applyFont="1" applyFill="1" applyAlignment="1" applyProtection="1">
      <alignment horizontal="left" vertical="center" indent="6"/>
      <protection hidden="1"/>
    </xf>
    <xf numFmtId="0" fontId="18" fillId="5" borderId="0" xfId="0" applyFont="1" applyFill="1" applyAlignment="1" applyProtection="1">
      <alignment horizontal="left" vertical="top" indent="6"/>
      <protection hidden="1"/>
    </xf>
    <xf numFmtId="0" fontId="5" fillId="12" borderId="23" xfId="0" applyFont="1" applyFill="1" applyBorder="1" applyAlignment="1" applyProtection="1">
      <alignment horizontal="center"/>
      <protection hidden="1"/>
    </xf>
    <xf numFmtId="0" fontId="5" fillId="12" borderId="24" xfId="0" applyFont="1" applyFill="1" applyBorder="1" applyAlignment="1" applyProtection="1">
      <alignment horizontal="center"/>
      <protection hidden="1"/>
    </xf>
    <xf numFmtId="0" fontId="5" fillId="12" borderId="25" xfId="0" applyFont="1" applyFill="1" applyBorder="1" applyAlignment="1" applyProtection="1">
      <alignment horizontal="center"/>
      <protection hidden="1"/>
    </xf>
    <xf numFmtId="0" fontId="5" fillId="5" borderId="0" xfId="0" applyFont="1" applyFill="1" applyAlignment="1" applyProtection="1">
      <alignment horizontal="left" vertical="top" wrapText="1" indent="7"/>
      <protection hidden="1"/>
    </xf>
    <xf numFmtId="0" fontId="5" fillId="5" borderId="0" xfId="0" applyFont="1" applyFill="1" applyAlignment="1" applyProtection="1">
      <alignment horizontal="left" vertical="top" wrapText="1" indent="15"/>
      <protection hidden="1"/>
    </xf>
    <xf numFmtId="0" fontId="5" fillId="5" borderId="0" xfId="0" applyFont="1" applyFill="1" applyAlignment="1" applyProtection="1">
      <alignment horizontal="left" vertical="top" wrapText="1" indent="18"/>
      <protection hidden="1"/>
    </xf>
    <xf numFmtId="0" fontId="5" fillId="12" borderId="23" xfId="0" applyFont="1" applyFill="1" applyBorder="1" applyAlignment="1" applyProtection="1">
      <alignment horizontal="center" wrapText="1"/>
      <protection hidden="1"/>
    </xf>
    <xf numFmtId="0" fontId="5" fillId="12" borderId="24" xfId="0" applyFont="1" applyFill="1" applyBorder="1" applyAlignment="1" applyProtection="1">
      <alignment horizontal="center" wrapText="1"/>
      <protection hidden="1"/>
    </xf>
    <xf numFmtId="0" fontId="5" fillId="12" borderId="25" xfId="0" applyFont="1" applyFill="1" applyBorder="1" applyAlignment="1" applyProtection="1">
      <alignment horizontal="center" wrapText="1"/>
      <protection hidden="1"/>
    </xf>
    <xf numFmtId="0" fontId="13" fillId="11" borderId="23" xfId="0" applyFont="1" applyFill="1" applyBorder="1" applyAlignment="1" applyProtection="1">
      <alignment horizontal="center" vertical="center"/>
      <protection hidden="1"/>
    </xf>
    <xf numFmtId="0" fontId="13" fillId="11" borderId="24" xfId="0" applyFont="1" applyFill="1" applyBorder="1" applyAlignment="1" applyProtection="1">
      <alignment horizontal="center" vertical="center"/>
      <protection hidden="1"/>
    </xf>
    <xf numFmtId="0" fontId="13" fillId="11" borderId="25" xfId="0" applyFont="1" applyFill="1" applyBorder="1" applyAlignment="1" applyProtection="1">
      <alignment horizontal="center" vertical="center"/>
      <protection hidden="1"/>
    </xf>
    <xf numFmtId="0" fontId="13" fillId="11" borderId="23" xfId="0" applyFont="1" applyFill="1" applyBorder="1" applyAlignment="1" applyProtection="1">
      <alignment horizontal="center"/>
      <protection hidden="1"/>
    </xf>
    <xf numFmtId="0" fontId="13" fillId="11" borderId="24" xfId="0" applyFont="1" applyFill="1" applyBorder="1" applyAlignment="1" applyProtection="1">
      <alignment horizontal="center"/>
      <protection hidden="1"/>
    </xf>
    <xf numFmtId="0" fontId="13" fillId="11" borderId="25" xfId="0" applyFont="1" applyFill="1" applyBorder="1" applyAlignment="1" applyProtection="1">
      <alignment horizontal="center"/>
      <protection hidden="1"/>
    </xf>
    <xf numFmtId="0" fontId="2" fillId="2" borderId="23" xfId="0" applyFont="1" applyFill="1" applyBorder="1" applyAlignment="1" applyProtection="1">
      <alignment horizontal="right"/>
      <protection hidden="1"/>
    </xf>
    <xf numFmtId="0" fontId="2" fillId="2" borderId="24" xfId="0" applyFont="1" applyFill="1" applyBorder="1" applyAlignment="1" applyProtection="1">
      <alignment horizontal="right"/>
      <protection hidden="1"/>
    </xf>
    <xf numFmtId="168" fontId="2" fillId="2" borderId="24" xfId="0" applyNumberFormat="1" applyFont="1" applyFill="1" applyBorder="1" applyAlignment="1" applyProtection="1">
      <alignment horizontal="left"/>
      <protection hidden="1"/>
    </xf>
    <xf numFmtId="168" fontId="2" fillId="2" borderId="25" xfId="0" applyNumberFormat="1" applyFont="1" applyFill="1" applyBorder="1" applyAlignment="1" applyProtection="1">
      <alignment horizontal="left"/>
      <protection hidden="1"/>
    </xf>
    <xf numFmtId="0" fontId="13" fillId="11" borderId="3" xfId="0" applyFont="1" applyFill="1" applyBorder="1" applyAlignment="1" applyProtection="1">
      <alignment horizontal="center" vertical="top" wrapText="1"/>
      <protection hidden="1"/>
    </xf>
    <xf numFmtId="0" fontId="13" fillId="11" borderId="5" xfId="0" applyFont="1" applyFill="1" applyBorder="1" applyAlignment="1" applyProtection="1">
      <alignment horizontal="center" vertical="top" wrapText="1"/>
      <protection hidden="1"/>
    </xf>
    <xf numFmtId="171" fontId="2" fillId="2" borderId="3" xfId="0" applyNumberFormat="1" applyFont="1" applyFill="1" applyBorder="1" applyAlignment="1" applyProtection="1">
      <alignment horizontal="center" vertical="top" wrapText="1"/>
      <protection hidden="1"/>
    </xf>
    <xf numFmtId="171" fontId="2" fillId="2" borderId="5" xfId="0" applyNumberFormat="1" applyFont="1" applyFill="1" applyBorder="1" applyAlignment="1" applyProtection="1">
      <alignment horizontal="center" vertical="top" wrapText="1"/>
      <protection hidden="1"/>
    </xf>
    <xf numFmtId="0" fontId="29" fillId="13" borderId="0" xfId="1" applyFont="1" applyFill="1" applyAlignment="1" applyProtection="1">
      <alignment horizontal="center"/>
      <protection hidden="1"/>
    </xf>
    <xf numFmtId="0" fontId="31" fillId="11" borderId="3" xfId="1" applyFont="1" applyFill="1" applyBorder="1" applyAlignment="1" applyProtection="1">
      <alignment horizontal="center"/>
      <protection hidden="1"/>
    </xf>
    <xf numFmtId="0" fontId="31" fillId="11" borderId="4" xfId="1" applyFont="1" applyFill="1" applyBorder="1" applyAlignment="1" applyProtection="1">
      <alignment horizontal="center"/>
      <protection hidden="1"/>
    </xf>
    <xf numFmtId="0" fontId="31" fillId="11" borderId="5" xfId="1" applyFont="1" applyFill="1" applyBorder="1" applyAlignment="1" applyProtection="1">
      <alignment horizontal="center"/>
      <protection hidden="1"/>
    </xf>
    <xf numFmtId="0" fontId="29" fillId="14" borderId="87" xfId="1" applyFont="1" applyFill="1" applyBorder="1" applyAlignment="1" applyProtection="1">
      <alignment horizontal="left" vertical="center"/>
      <protection hidden="1"/>
    </xf>
    <xf numFmtId="0" fontId="29" fillId="14" borderId="88" xfId="1" applyFont="1" applyFill="1" applyBorder="1" applyAlignment="1" applyProtection="1">
      <alignment horizontal="left" vertical="center"/>
      <protection hidden="1"/>
    </xf>
    <xf numFmtId="0" fontId="51" fillId="13" borderId="0" xfId="1" applyFont="1" applyFill="1" applyAlignment="1" applyProtection="1">
      <alignment horizontal="left"/>
      <protection hidden="1"/>
    </xf>
    <xf numFmtId="0" fontId="29" fillId="13" borderId="38" xfId="1" applyFont="1" applyFill="1" applyBorder="1" applyAlignment="1" applyProtection="1">
      <alignment horizontal="left"/>
      <protection hidden="1"/>
    </xf>
    <xf numFmtId="0" fontId="29" fillId="13" borderId="39" xfId="1" applyFont="1" applyFill="1" applyBorder="1" applyAlignment="1" applyProtection="1">
      <alignment horizontal="left"/>
      <protection hidden="1"/>
    </xf>
    <xf numFmtId="173" fontId="29" fillId="0" borderId="1" xfId="1" applyNumberFormat="1" applyFont="1" applyBorder="1" applyAlignment="1" applyProtection="1">
      <alignment horizontal="center"/>
      <protection hidden="1"/>
    </xf>
    <xf numFmtId="0" fontId="30" fillId="13" borderId="0" xfId="1" applyFont="1" applyFill="1" applyAlignment="1" applyProtection="1">
      <alignment horizontal="left"/>
      <protection hidden="1"/>
    </xf>
    <xf numFmtId="0" fontId="30" fillId="13" borderId="16" xfId="1" applyFont="1" applyFill="1" applyBorder="1" applyAlignment="1" applyProtection="1">
      <alignment horizontal="left"/>
      <protection hidden="1"/>
    </xf>
    <xf numFmtId="0" fontId="30" fillId="13" borderId="36" xfId="1" applyFont="1" applyFill="1" applyBorder="1" applyAlignment="1" applyProtection="1">
      <alignment horizontal="center"/>
      <protection hidden="1"/>
    </xf>
    <xf numFmtId="0" fontId="30" fillId="13" borderId="37" xfId="1" applyFont="1" applyFill="1" applyBorder="1" applyAlignment="1" applyProtection="1">
      <alignment horizontal="center"/>
      <protection hidden="1"/>
    </xf>
    <xf numFmtId="0" fontId="17" fillId="5" borderId="0" xfId="0" applyFont="1" applyFill="1" applyAlignment="1" applyProtection="1">
      <alignment horizontal="center" vertical="center" wrapText="1"/>
      <protection hidden="1"/>
    </xf>
    <xf numFmtId="0" fontId="17" fillId="5" borderId="0" xfId="0" applyFont="1" applyFill="1" applyAlignment="1" applyProtection="1">
      <alignment horizontal="center" vertical="center"/>
      <protection hidden="1"/>
    </xf>
    <xf numFmtId="0" fontId="1" fillId="5" borderId="0" xfId="0" applyFont="1" applyFill="1" applyAlignment="1" applyProtection="1">
      <alignment horizontal="center"/>
      <protection hidden="1"/>
    </xf>
    <xf numFmtId="0" fontId="38" fillId="5" borderId="40" xfId="0" applyFont="1" applyFill="1" applyBorder="1" applyAlignment="1" applyProtection="1">
      <alignment horizontal="center"/>
      <protection hidden="1"/>
    </xf>
    <xf numFmtId="0" fontId="0" fillId="0" borderId="1" xfId="0" applyBorder="1" applyAlignment="1" applyProtection="1">
      <alignment horizontal="left" vertical="top" wrapText="1"/>
      <protection hidden="1"/>
    </xf>
    <xf numFmtId="0" fontId="0" fillId="0" borderId="1" xfId="0" applyBorder="1" applyAlignment="1" applyProtection="1">
      <alignment horizontal="left" vertical="center" wrapText="1"/>
      <protection hidden="1"/>
    </xf>
    <xf numFmtId="0" fontId="0" fillId="0" borderId="66" xfId="0" quotePrefix="1" applyBorder="1" applyAlignment="1" applyProtection="1">
      <alignment horizontal="left" vertical="top" wrapText="1"/>
      <protection hidden="1"/>
    </xf>
    <xf numFmtId="0" fontId="0" fillId="0" borderId="67" xfId="0" applyBorder="1" applyAlignment="1" applyProtection="1">
      <alignment horizontal="left" vertical="top" wrapText="1"/>
      <protection hidden="1"/>
    </xf>
    <xf numFmtId="0" fontId="0" fillId="0" borderId="68" xfId="0" applyBorder="1" applyAlignment="1" applyProtection="1">
      <alignment horizontal="left" vertical="top" wrapText="1"/>
      <protection hidden="1"/>
    </xf>
    <xf numFmtId="0" fontId="0" fillId="0" borderId="69" xfId="0" applyBorder="1" applyAlignment="1" applyProtection="1">
      <alignment horizontal="left" vertical="top" wrapText="1"/>
      <protection hidden="1"/>
    </xf>
    <xf numFmtId="0" fontId="0" fillId="0" borderId="40" xfId="0" applyBorder="1" applyAlignment="1" applyProtection="1">
      <alignment horizontal="left" vertical="top" wrapText="1"/>
      <protection hidden="1"/>
    </xf>
    <xf numFmtId="0" fontId="0" fillId="0" borderId="70" xfId="0" applyBorder="1" applyAlignment="1" applyProtection="1">
      <alignment horizontal="left" vertical="top" wrapText="1"/>
      <protection hidden="1"/>
    </xf>
    <xf numFmtId="0" fontId="0" fillId="0" borderId="66" xfId="0" applyBorder="1" applyAlignment="1" applyProtection="1">
      <alignment horizontal="left" vertical="top" wrapText="1"/>
      <protection hidden="1"/>
    </xf>
    <xf numFmtId="0" fontId="0" fillId="0" borderId="51" xfId="0" applyBorder="1" applyAlignment="1" applyProtection="1">
      <alignment horizontal="left" vertical="top" wrapText="1"/>
      <protection hidden="1"/>
    </xf>
    <xf numFmtId="0" fontId="0" fillId="0" borderId="0" xfId="0" applyAlignment="1" applyProtection="1">
      <alignment horizontal="left" vertical="top" wrapText="1"/>
      <protection hidden="1"/>
    </xf>
    <xf numFmtId="0" fontId="0" fillId="0" borderId="50" xfId="0" applyBorder="1" applyAlignment="1" applyProtection="1">
      <alignment horizontal="left" vertical="top" wrapText="1"/>
      <protection hidden="1"/>
    </xf>
    <xf numFmtId="0" fontId="36" fillId="0" borderId="1" xfId="3" applyBorder="1" applyAlignment="1" applyProtection="1">
      <alignment horizontal="left" vertical="top" wrapText="1"/>
      <protection hidden="1"/>
    </xf>
  </cellXfs>
  <cellStyles count="4">
    <cellStyle name="Hyperlink" xfId="3" builtinId="8"/>
    <cellStyle name="Hyperlink 2" xfId="2" xr:uid="{D3AC1416-FEAC-4C7F-B01D-356A46C08ACE}"/>
    <cellStyle name="Normal" xfId="0" builtinId="0"/>
    <cellStyle name="Normal 2" xfId="1" xr:uid="{B092D4E7-1E09-46E0-861F-1074E1AB085E}"/>
  </cellStyles>
  <dxfs count="179">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theme="6" tint="0.79998168889431442"/>
      </font>
    </dxf>
    <dxf>
      <font>
        <color theme="6" tint="0.79998168889431442"/>
      </font>
    </dxf>
    <dxf>
      <font>
        <color theme="6" tint="0.79998168889431442"/>
      </font>
    </dxf>
    <dxf>
      <font>
        <color rgb="FF9C0006"/>
      </font>
      <fill>
        <patternFill>
          <bgColor rgb="FFFFC7CE"/>
        </patternFill>
      </fill>
    </dxf>
    <dxf>
      <font>
        <color rgb="FF006100"/>
      </font>
      <fill>
        <patternFill>
          <bgColor rgb="FFC6EFCE"/>
        </patternFill>
      </fill>
    </dxf>
    <dxf>
      <font>
        <color theme="6" tint="0.79998168889431442"/>
      </font>
    </dxf>
    <dxf>
      <font>
        <color theme="9" tint="0.3999450666829432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9C0006"/>
      </font>
      <fill>
        <patternFill>
          <bgColor rgb="FFFFC7CE"/>
        </patternFill>
      </fill>
    </dxf>
    <dxf>
      <font>
        <color rgb="FF006100"/>
      </font>
      <fill>
        <patternFill>
          <bgColor rgb="FFC6EFCE"/>
        </patternFill>
      </fill>
    </dxf>
    <dxf>
      <font>
        <color theme="6" tint="0.79998168889431442"/>
      </font>
    </dxf>
    <dxf>
      <font>
        <color theme="9" tint="0.3999450666829432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9C0006"/>
      </font>
      <fill>
        <patternFill>
          <bgColor rgb="FFFFC7CE"/>
        </patternFill>
      </fill>
    </dxf>
    <dxf>
      <font>
        <color rgb="FF006100"/>
      </font>
      <fill>
        <patternFill>
          <bgColor rgb="FFC6EFCE"/>
        </patternFill>
      </fill>
    </dxf>
    <dxf>
      <font>
        <color theme="6" tint="0.79998168889431442"/>
      </font>
    </dxf>
    <dxf>
      <font>
        <color theme="9" tint="0.3999450666829432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9C0006"/>
      </font>
      <fill>
        <patternFill>
          <bgColor rgb="FFFFC7CE"/>
        </patternFill>
      </fill>
    </dxf>
    <dxf>
      <font>
        <color rgb="FF006100"/>
      </font>
      <fill>
        <patternFill>
          <bgColor rgb="FFC6EFCE"/>
        </patternFill>
      </fill>
    </dxf>
    <dxf>
      <font>
        <color theme="6" tint="0.79998168889431442"/>
      </font>
    </dxf>
    <dxf>
      <font>
        <color theme="9" tint="0.3999450666829432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9C0006"/>
      </font>
      <fill>
        <patternFill>
          <bgColor rgb="FFFFC7CE"/>
        </patternFill>
      </fill>
    </dxf>
    <dxf>
      <font>
        <color rgb="FF006100"/>
      </font>
      <fill>
        <patternFill>
          <bgColor rgb="FFC6EFCE"/>
        </patternFill>
      </fill>
    </dxf>
    <dxf>
      <font>
        <color theme="6" tint="0.79998168889431442"/>
      </font>
    </dxf>
    <dxf>
      <font>
        <color theme="9" tint="0.3999450666829432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9C0006"/>
      </font>
      <fill>
        <patternFill>
          <bgColor rgb="FFFFC7CE"/>
        </patternFill>
      </fill>
    </dxf>
    <dxf>
      <font>
        <color rgb="FF006100"/>
      </font>
      <fill>
        <patternFill>
          <bgColor rgb="FFC6EFCE"/>
        </patternFill>
      </fill>
    </dxf>
    <dxf>
      <font>
        <color theme="6" tint="0.79998168889431442"/>
      </font>
    </dxf>
    <dxf>
      <font>
        <color theme="9" tint="0.3999450666829432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9C0006"/>
      </font>
      <fill>
        <patternFill>
          <bgColor rgb="FFFFC7CE"/>
        </patternFill>
      </fill>
    </dxf>
    <dxf>
      <font>
        <color rgb="FF006100"/>
      </font>
      <fill>
        <patternFill>
          <bgColor rgb="FFC6EFCE"/>
        </patternFill>
      </fill>
    </dxf>
    <dxf>
      <font>
        <color theme="6" tint="0.79998168889431442"/>
      </font>
    </dxf>
    <dxf>
      <font>
        <color theme="9" tint="0.3999450666829432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9C0006"/>
      </font>
      <fill>
        <patternFill>
          <bgColor rgb="FFFFC7CE"/>
        </patternFill>
      </fill>
    </dxf>
    <dxf>
      <font>
        <color rgb="FF006100"/>
      </font>
      <fill>
        <patternFill>
          <bgColor rgb="FFC6EFCE"/>
        </patternFill>
      </fill>
    </dxf>
    <dxf>
      <font>
        <color theme="6" tint="0.79998168889431442"/>
      </font>
    </dxf>
    <dxf>
      <font>
        <color theme="9" tint="0.3999450666829432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9C0006"/>
      </font>
      <fill>
        <patternFill>
          <bgColor rgb="FFFFC7CE"/>
        </patternFill>
      </fill>
    </dxf>
    <dxf>
      <font>
        <color rgb="FF006100"/>
      </font>
      <fill>
        <patternFill>
          <bgColor rgb="FFC6EFCE"/>
        </patternFill>
      </fill>
    </dxf>
    <dxf>
      <font>
        <color theme="6" tint="0.79998168889431442"/>
      </font>
    </dxf>
    <dxf>
      <font>
        <color theme="9" tint="0.3999450666829432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9C0006"/>
      </font>
      <fill>
        <patternFill>
          <bgColor rgb="FFFFC7CE"/>
        </patternFill>
      </fill>
    </dxf>
    <dxf>
      <font>
        <color rgb="FF006100"/>
      </font>
      <fill>
        <patternFill>
          <bgColor rgb="FFC6EFCE"/>
        </patternFill>
      </fill>
    </dxf>
    <dxf>
      <font>
        <color theme="6" tint="0.79998168889431442"/>
      </font>
    </dxf>
    <dxf>
      <font>
        <color theme="9" tint="0.3999450666829432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FFFF00"/>
      </font>
    </dxf>
    <dxf>
      <font>
        <color theme="6" tint="0.79998168889431442"/>
      </font>
    </dxf>
    <dxf>
      <font>
        <color rgb="FF9C0006"/>
      </font>
      <fill>
        <patternFill>
          <bgColor rgb="FFFFC7CE"/>
        </patternFill>
      </fill>
    </dxf>
    <dxf>
      <font>
        <color rgb="FF006100"/>
      </font>
      <fill>
        <patternFill>
          <bgColor rgb="FFC6EFCE"/>
        </patternFill>
      </fill>
    </dxf>
    <dxf>
      <font>
        <color theme="6" tint="0.79998168889431442"/>
      </font>
    </dxf>
    <dxf>
      <font>
        <color theme="9" tint="0.39994506668294322"/>
      </font>
    </dxf>
    <dxf>
      <font>
        <color theme="6" tint="0.79998168889431442"/>
      </font>
    </dxf>
    <dxf>
      <font>
        <color theme="6" tint="0.79998168889431442"/>
      </font>
    </dxf>
    <dxf>
      <font>
        <color theme="6" tint="0.79998168889431442"/>
      </font>
    </dxf>
    <dxf>
      <font>
        <color theme="3" tint="0.39994506668294322"/>
      </font>
    </dxf>
    <dxf>
      <font>
        <color theme="3" tint="0.39994506668294322"/>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strike val="0"/>
        <color rgb="FF92D050"/>
      </font>
    </dxf>
    <dxf>
      <font>
        <b/>
        <i val="0"/>
        <color rgb="FFFF2525"/>
      </font>
    </dxf>
    <dxf>
      <font>
        <b/>
        <i val="0"/>
        <strike val="0"/>
        <condense val="0"/>
        <extend val="0"/>
        <outline val="0"/>
        <shadow val="0"/>
        <u val="none"/>
        <vertAlign val="baseline"/>
        <sz val="11"/>
        <color theme="0"/>
        <name val="Calibri"/>
        <family val="2"/>
        <scheme val="minor"/>
      </font>
      <numFmt numFmtId="165" formatCode="&quot;K&quot;#,##0.00_);[Red]\(&quot;K&quot;#,##0.00\)"/>
      <fill>
        <patternFill patternType="solid">
          <fgColor indexed="64"/>
          <bgColor theme="3" tint="-0.249977111117893"/>
        </patternFill>
      </fill>
      <alignment horizontal="center" vertical="top" textRotation="0" wrapText="1" indent="0" justifyLastLine="0" shrinkToFit="0" readingOrder="0"/>
      <border diagonalUp="0" diagonalDown="0" outline="0">
        <left style="thin">
          <color theme="8" tint="0.39994506668294322"/>
        </left>
        <right/>
        <top style="thin">
          <color theme="8" tint="0.39994506668294322"/>
        </top>
        <bottom/>
      </border>
      <protection locked="1" hidden="1"/>
    </dxf>
    <dxf>
      <font>
        <b/>
        <i val="0"/>
        <strike val="0"/>
        <condense val="0"/>
        <extend val="0"/>
        <outline val="0"/>
        <shadow val="0"/>
        <u val="none"/>
        <vertAlign val="baseline"/>
        <sz val="11"/>
        <color theme="0"/>
        <name val="Calibri"/>
        <family val="2"/>
        <scheme val="minor"/>
      </font>
      <numFmt numFmtId="165" formatCode="&quot;K&quot;#,##0.00_);[Red]\(&quot;K&quot;#,##0.00\)"/>
      <fill>
        <patternFill patternType="solid">
          <fgColor indexed="64"/>
          <bgColor theme="3" tint="-0.249977111117893"/>
        </patternFill>
      </fill>
      <alignment horizontal="center" vertical="top" textRotation="0" wrapText="1" indent="0" justifyLastLine="0" shrinkToFit="0" readingOrder="0"/>
      <border diagonalUp="0" diagonalDown="0" outline="0">
        <left style="thin">
          <color theme="8" tint="0.39994506668294322"/>
        </left>
        <right style="thin">
          <color theme="8" tint="0.39994506668294322"/>
        </right>
        <top style="thin">
          <color theme="8" tint="0.39994506668294322"/>
        </top>
        <bottom/>
      </border>
      <protection locked="1" hidden="1"/>
    </dxf>
    <dxf>
      <font>
        <b/>
        <i val="0"/>
        <strike val="0"/>
        <condense val="0"/>
        <extend val="0"/>
        <outline val="0"/>
        <shadow val="0"/>
        <u val="none"/>
        <vertAlign val="baseline"/>
        <sz val="11"/>
        <color theme="0"/>
        <name val="Calibri"/>
        <family val="2"/>
        <scheme val="minor"/>
      </font>
      <numFmt numFmtId="165" formatCode="&quot;K&quot;#,##0.00_);[Red]\(&quot;K&quot;#,##0.00\)"/>
      <fill>
        <patternFill patternType="solid">
          <fgColor indexed="64"/>
          <bgColor theme="3" tint="-0.249977111117893"/>
        </patternFill>
      </fill>
      <alignment horizontal="center" vertical="top" textRotation="0" wrapText="1" indent="0" justifyLastLine="0" shrinkToFit="0" readingOrder="0"/>
      <border diagonalUp="0" diagonalDown="0" outline="0">
        <left style="thin">
          <color theme="8" tint="0.39994506668294322"/>
        </left>
        <right style="thin">
          <color theme="8" tint="0.39994506668294322"/>
        </right>
        <top style="thin">
          <color theme="8" tint="0.39994506668294322"/>
        </top>
        <bottom/>
      </border>
      <protection locked="1" hidden="1"/>
    </dxf>
    <dxf>
      <font>
        <b/>
        <i val="0"/>
        <strike val="0"/>
        <condense val="0"/>
        <extend val="0"/>
        <outline val="0"/>
        <shadow val="0"/>
        <u val="none"/>
        <vertAlign val="baseline"/>
        <sz val="11"/>
        <color theme="0"/>
        <name val="Calibri"/>
        <family val="2"/>
        <scheme val="minor"/>
      </font>
      <numFmt numFmtId="165" formatCode="&quot;K&quot;#,##0.00_);[Red]\(&quot;K&quot;#,##0.00\)"/>
      <fill>
        <patternFill patternType="solid">
          <fgColor indexed="64"/>
          <bgColor theme="3" tint="-0.249977111117893"/>
        </patternFill>
      </fill>
      <alignment horizontal="general" vertical="bottom" textRotation="0" wrapText="1" indent="0" justifyLastLine="0" shrinkToFit="0" readingOrder="0"/>
      <border diagonalUp="0" diagonalDown="0" outline="0">
        <left style="thin">
          <color theme="8" tint="0.39994506668294322"/>
        </left>
        <right style="thin">
          <color theme="8" tint="0.39994506668294322"/>
        </right>
        <top style="thin">
          <color theme="8" tint="0.39994506668294322"/>
        </top>
        <bottom/>
      </border>
      <protection locked="1" hidden="1"/>
    </dxf>
    <dxf>
      <font>
        <b/>
        <i val="0"/>
        <strike val="0"/>
        <condense val="0"/>
        <extend val="0"/>
        <outline val="0"/>
        <shadow val="0"/>
        <u val="none"/>
        <vertAlign val="baseline"/>
        <sz val="11"/>
        <color theme="0"/>
        <name val="Calibri"/>
        <family val="2"/>
        <scheme val="minor"/>
      </font>
      <fill>
        <patternFill patternType="solid">
          <fgColor indexed="64"/>
          <bgColor theme="3" tint="-0.249977111117893"/>
        </patternFill>
      </fill>
      <alignment horizontal="general" vertical="bottom" textRotation="0" wrapText="1" indent="0" justifyLastLine="0" shrinkToFit="0" readingOrder="0"/>
      <border diagonalUp="0" diagonalDown="0" outline="0">
        <left style="thin">
          <color theme="8" tint="0.39994506668294322"/>
        </left>
        <right style="thin">
          <color theme="8" tint="0.39994506668294322"/>
        </right>
        <top style="thin">
          <color theme="8" tint="0.39994506668294322"/>
        </top>
        <bottom/>
      </border>
      <protection locked="1" hidden="1"/>
    </dxf>
    <dxf>
      <font>
        <b/>
        <i val="0"/>
        <strike val="0"/>
        <condense val="0"/>
        <extend val="0"/>
        <outline val="0"/>
        <shadow val="0"/>
        <u val="none"/>
        <vertAlign val="baseline"/>
        <sz val="11"/>
        <color theme="0"/>
        <name val="Calibri"/>
        <family val="2"/>
        <scheme val="minor"/>
      </font>
      <fill>
        <patternFill patternType="solid">
          <fgColor indexed="64"/>
          <bgColor theme="3" tint="-0.249977111117893"/>
        </patternFill>
      </fill>
      <alignment horizontal="general" vertical="bottom" textRotation="0" wrapText="1" indent="0" justifyLastLine="0" shrinkToFit="0" readingOrder="0"/>
      <border diagonalUp="0" diagonalDown="0" outline="0">
        <left style="thin">
          <color theme="8" tint="0.39994506668294322"/>
        </left>
        <right style="thin">
          <color theme="8" tint="0.39994506668294322"/>
        </right>
        <top style="thin">
          <color theme="8" tint="0.39994506668294322"/>
        </top>
        <bottom/>
      </border>
      <protection locked="1" hidden="1"/>
    </dxf>
    <dxf>
      <font>
        <b/>
        <i val="0"/>
        <strike val="0"/>
        <condense val="0"/>
        <extend val="0"/>
        <outline val="0"/>
        <shadow val="0"/>
        <u val="none"/>
        <vertAlign val="baseline"/>
        <sz val="11"/>
        <color theme="0"/>
        <name val="Calibri"/>
        <family val="2"/>
        <scheme val="minor"/>
      </font>
      <fill>
        <patternFill patternType="solid">
          <fgColor indexed="64"/>
          <bgColor theme="3" tint="-0.249977111117893"/>
        </patternFill>
      </fill>
      <alignment horizontal="general" vertical="bottom" textRotation="0" wrapText="1" indent="0" justifyLastLine="0" shrinkToFit="0" readingOrder="0"/>
      <border diagonalUp="0" diagonalDown="0" outline="0">
        <left/>
        <right style="thin">
          <color theme="8" tint="0.39994506668294322"/>
        </right>
        <top style="thin">
          <color theme="8" tint="0.39994506668294322"/>
        </top>
        <bottom/>
      </border>
      <protection locked="1" hidden="1"/>
    </dxf>
    <dxf>
      <font>
        <b/>
        <i val="0"/>
        <strike val="0"/>
        <condense val="0"/>
        <extend val="0"/>
        <outline val="0"/>
        <shadow val="0"/>
        <u val="none"/>
        <vertAlign val="baseline"/>
        <sz val="11"/>
        <color theme="0"/>
        <name val="Calibri"/>
        <family val="2"/>
        <scheme val="minor"/>
      </font>
      <numFmt numFmtId="165" formatCode="&quot;K&quot;#,##0.00_);[Red]\(&quot;K&quot;#,##0.00\)"/>
      <fill>
        <patternFill patternType="solid">
          <fgColor indexed="64"/>
          <bgColor theme="3" tint="-0.249977111117893"/>
        </patternFill>
      </fill>
      <alignment horizontal="center" vertical="top" textRotation="0" wrapText="1" indent="0" justifyLastLine="0" shrinkToFit="0" readingOrder="0"/>
      <border diagonalUp="0" diagonalDown="0" outline="0">
        <left style="thin">
          <color theme="8" tint="0.39994506668294322"/>
        </left>
        <right style="medium">
          <color indexed="64"/>
        </right>
        <top style="thin">
          <color theme="8" tint="0.39994506668294322"/>
        </top>
        <bottom style="medium">
          <color indexed="64"/>
        </bottom>
      </border>
      <protection locked="1" hidden="1"/>
    </dxf>
    <dxf>
      <font>
        <b/>
        <i val="0"/>
        <strike val="0"/>
        <condense val="0"/>
        <extend val="0"/>
        <outline val="0"/>
        <shadow val="0"/>
        <u val="none"/>
        <vertAlign val="baseline"/>
        <sz val="11"/>
        <color theme="0"/>
        <name val="Calibri"/>
        <family val="2"/>
        <scheme val="minor"/>
      </font>
      <numFmt numFmtId="165" formatCode="&quot;K&quot;#,##0.00_);[Red]\(&quot;K&quot;#,##0.00\)"/>
      <fill>
        <patternFill patternType="solid">
          <fgColor indexed="64"/>
          <bgColor theme="3" tint="-0.249977111117893"/>
        </patternFill>
      </fill>
      <alignment horizontal="center" vertical="top" textRotation="0" wrapText="1" indent="0" justifyLastLine="0" shrinkToFit="0" readingOrder="0"/>
      <border diagonalUp="0" diagonalDown="0" outline="0">
        <left style="thin">
          <color theme="8" tint="0.39994506668294322"/>
        </left>
        <right style="medium">
          <color indexed="64"/>
        </right>
        <top style="thin">
          <color theme="8" tint="0.39994506668294322"/>
        </top>
        <bottom style="medium">
          <color indexed="64"/>
        </bottom>
      </border>
      <protection locked="1" hidden="1"/>
    </dxf>
    <dxf>
      <font>
        <b/>
        <i val="0"/>
        <strike val="0"/>
        <condense val="0"/>
        <extend val="0"/>
        <outline val="0"/>
        <shadow val="0"/>
        <u val="none"/>
        <vertAlign val="baseline"/>
        <sz val="11"/>
        <color theme="0"/>
        <name val="Calibri"/>
        <family val="2"/>
        <scheme val="minor"/>
      </font>
      <numFmt numFmtId="165" formatCode="&quot;K&quot;#,##0.00_);[Red]\(&quot;K&quot;#,##0.00\)"/>
      <fill>
        <patternFill patternType="solid">
          <fgColor indexed="64"/>
          <bgColor theme="3" tint="-0.249977111117893"/>
        </patternFill>
      </fill>
      <alignment horizontal="center" vertical="top" textRotation="0" wrapText="1" indent="0" justifyLastLine="0" shrinkToFit="0" readingOrder="0"/>
      <border diagonalUp="0" diagonalDown="0" outline="0">
        <left style="thin">
          <color theme="8" tint="0.39994506668294322"/>
        </left>
        <right style="medium">
          <color indexed="64"/>
        </right>
        <top style="thin">
          <color theme="8" tint="0.39994506668294322"/>
        </top>
        <bottom style="medium">
          <color indexed="64"/>
        </bottom>
      </border>
      <protection locked="1" hidden="1"/>
    </dxf>
    <dxf>
      <font>
        <b/>
        <i val="0"/>
        <strike val="0"/>
        <condense val="0"/>
        <extend val="0"/>
        <outline val="0"/>
        <shadow val="0"/>
        <u val="none"/>
        <vertAlign val="baseline"/>
        <sz val="11"/>
        <color theme="0"/>
        <name val="Calibri"/>
        <family val="2"/>
        <scheme val="minor"/>
      </font>
      <numFmt numFmtId="165" formatCode="&quot;K&quot;#,##0.00_);[Red]\(&quot;K&quot;#,##0.00\)"/>
      <fill>
        <patternFill patternType="solid">
          <fgColor indexed="64"/>
          <bgColor theme="3" tint="-0.249977111117893"/>
        </patternFill>
      </fill>
      <alignment horizontal="center" vertical="top" textRotation="0" wrapText="1" indent="0" justifyLastLine="0" shrinkToFit="0" readingOrder="0"/>
      <border diagonalUp="0" diagonalDown="0" outline="0">
        <left style="thin">
          <color theme="8" tint="0.39994506668294322"/>
        </left>
        <right style="medium">
          <color indexed="64"/>
        </right>
        <top style="thin">
          <color theme="8" tint="0.39994506668294322"/>
        </top>
        <bottom style="medium">
          <color indexed="64"/>
        </bottom>
      </border>
      <protection locked="1" hidden="1"/>
    </dxf>
    <dxf>
      <font>
        <b/>
        <i val="0"/>
        <strike val="0"/>
        <condense val="0"/>
        <extend val="0"/>
        <outline val="0"/>
        <shadow val="0"/>
        <u val="none"/>
        <vertAlign val="baseline"/>
        <sz val="11"/>
        <color theme="0"/>
        <name val="Calibri"/>
        <family val="2"/>
        <scheme val="minor"/>
      </font>
      <numFmt numFmtId="165" formatCode="&quot;K&quot;#,##0.00_);[Red]\(&quot;K&quot;#,##0.00\)"/>
      <fill>
        <patternFill patternType="solid">
          <fgColor indexed="64"/>
          <bgColor theme="3" tint="-0.249977111117893"/>
        </patternFill>
      </fill>
      <alignment horizontal="center" vertical="top" textRotation="0" wrapText="1" indent="0" justifyLastLine="0" shrinkToFit="0" readingOrder="0"/>
      <border diagonalUp="0" diagonalDown="0" outline="0">
        <left style="thin">
          <color theme="8" tint="0.39994506668294322"/>
        </left>
        <right style="medium">
          <color indexed="64"/>
        </right>
        <top style="thin">
          <color theme="8" tint="0.39994506668294322"/>
        </top>
        <bottom style="medium">
          <color indexed="64"/>
        </bottom>
      </border>
      <protection locked="1" hidden="1"/>
    </dxf>
    <dxf>
      <font>
        <b/>
        <i val="0"/>
        <strike val="0"/>
        <condense val="0"/>
        <extend val="0"/>
        <outline val="0"/>
        <shadow val="0"/>
        <u val="none"/>
        <vertAlign val="baseline"/>
        <sz val="11"/>
        <color theme="0"/>
        <name val="Calibri"/>
        <family val="2"/>
        <scheme val="minor"/>
      </font>
      <numFmt numFmtId="165" formatCode="&quot;K&quot;#,##0.00_);[Red]\(&quot;K&quot;#,##0.00\)"/>
      <fill>
        <patternFill patternType="solid">
          <fgColor indexed="64"/>
          <bgColor theme="3" tint="-0.249977111117893"/>
        </patternFill>
      </fill>
      <alignment horizontal="center" vertical="top" textRotation="0" wrapText="1" indent="0" justifyLastLine="0" shrinkToFit="0" readingOrder="0"/>
      <border diagonalUp="0" diagonalDown="0" outline="0">
        <left style="thin">
          <color theme="8" tint="0.39994506668294322"/>
        </left>
        <right style="medium">
          <color indexed="64"/>
        </right>
        <top style="thin">
          <color theme="8" tint="0.39994506668294322"/>
        </top>
        <bottom style="medium">
          <color indexed="64"/>
        </bottom>
      </border>
      <protection locked="1" hidden="1"/>
    </dxf>
    <dxf>
      <font>
        <b val="0"/>
        <strike val="0"/>
        <outline val="0"/>
        <shadow val="0"/>
        <u val="none"/>
        <vertAlign val="baseline"/>
        <sz val="9"/>
        <color theme="3" tint="0.39997558519241921"/>
        <name val="Calibri"/>
        <family val="2"/>
        <scheme val="minor"/>
      </font>
      <numFmt numFmtId="26" formatCode="h:mm:ss"/>
      <fill>
        <patternFill patternType="solid">
          <fgColor indexed="64"/>
          <bgColor theme="0" tint="-4.9989318521683403E-2"/>
        </patternFill>
      </fill>
      <alignment horizontal="left" vertical="center" textRotation="0" wrapText="0" indent="0" justifyLastLine="0" shrinkToFit="0" readingOrder="0"/>
      <border diagonalUp="0" diagonalDown="0">
        <left style="thin">
          <color theme="8" tint="0.39991454817346722"/>
        </left>
        <right style="medium">
          <color indexed="64"/>
        </right>
        <top style="thin">
          <color theme="8" tint="0.39994506668294322"/>
        </top>
        <bottom style="thin">
          <color theme="8" tint="0.39994506668294322"/>
        </bottom>
        <vertical/>
        <horizontal/>
      </border>
      <protection locked="1" hidden="1"/>
    </dxf>
    <dxf>
      <font>
        <sz val="9"/>
      </font>
      <numFmt numFmtId="174" formatCode="&quot;K&quot;#,##0.00_);[Red]\ * \(&quot;K&quot;#,##0.00\)"/>
      <fill>
        <patternFill patternType="solid">
          <fgColor indexed="64"/>
          <bgColor theme="0" tint="-4.9989318521683403E-2"/>
        </patternFill>
      </fill>
      <alignment horizontal="left" vertical="top" textRotation="0" wrapText="0" indent="0" justifyLastLine="0" shrinkToFit="1" readingOrder="0"/>
      <border diagonalUp="0" diagonalDown="0">
        <left style="thin">
          <color theme="8" tint="0.39994506668294322"/>
        </left>
        <right style="thin">
          <color theme="8" tint="0.39991454817346722"/>
        </right>
        <top style="thin">
          <color theme="8" tint="0.39994506668294322"/>
        </top>
        <bottom style="thin">
          <color theme="8" tint="0.39994506668294322"/>
        </bottom>
        <vertical/>
        <horizontal/>
      </border>
      <protection locked="1" hidden="1"/>
    </dxf>
    <dxf>
      <font>
        <b val="0"/>
        <i val="0"/>
        <strike val="0"/>
        <condense val="0"/>
        <extend val="0"/>
        <outline val="0"/>
        <shadow val="0"/>
        <u val="none"/>
        <vertAlign val="baseline"/>
        <sz val="9"/>
        <color rgb="FF002060"/>
        <name val="Calibri"/>
        <family val="2"/>
        <scheme val="minor"/>
      </font>
      <fill>
        <patternFill patternType="solid">
          <fgColor indexed="64"/>
          <bgColor theme="0" tint="-4.9989318521683403E-2"/>
        </patternFill>
      </fill>
      <alignment horizontal="left" vertical="top" textRotation="0" wrapText="1" indent="0" justifyLastLine="0" shrinkToFit="0" readingOrder="0"/>
      <border diagonalUp="0" diagonalDown="0">
        <left style="thin">
          <color theme="8" tint="0.39994506668294322"/>
        </left>
        <right style="thin">
          <color theme="8" tint="0.39994506668294322"/>
        </right>
        <top style="thin">
          <color theme="8" tint="0.39994506668294322"/>
        </top>
        <bottom style="thin">
          <color theme="8" tint="0.39994506668294322"/>
        </bottom>
        <vertical/>
        <horizontal/>
      </border>
      <protection locked="1" hidden="1"/>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left" vertical="top" textRotation="0" wrapText="1" indent="0" justifyLastLine="0" shrinkToFit="0" readingOrder="0"/>
      <border diagonalUp="0" diagonalDown="0">
        <left style="thin">
          <color theme="8" tint="0.39994506668294322"/>
        </left>
        <right style="thin">
          <color theme="8" tint="0.39994506668294322"/>
        </right>
        <top style="thin">
          <color theme="8" tint="0.39994506668294322"/>
        </top>
        <bottom style="thin">
          <color theme="8" tint="0.39994506668294322"/>
        </bottom>
        <vertical/>
        <horizontal/>
      </border>
      <protection locked="1" hidden="1"/>
    </dxf>
    <dxf>
      <font>
        <b/>
        <i val="0"/>
        <strike val="0"/>
        <condense val="0"/>
        <extend val="0"/>
        <outline val="0"/>
        <shadow val="0"/>
        <u val="none"/>
        <vertAlign val="baseline"/>
        <sz val="9"/>
        <color theme="1"/>
        <name val="Calibri"/>
        <family val="2"/>
        <scheme val="minor"/>
      </font>
      <numFmt numFmtId="169" formatCode="[$]dd/mm/yyyy;@" x16r2:formatCode16="[$-en-ZM,1]dd/mm/yyyy;@"/>
      <fill>
        <patternFill patternType="solid">
          <fgColor indexed="64"/>
          <bgColor theme="0" tint="-4.9989318521683403E-2"/>
        </patternFill>
      </fill>
      <alignment horizontal="left" vertical="top" textRotation="0" wrapText="0" indent="0" justifyLastLine="0" shrinkToFit="0" readingOrder="0"/>
      <border diagonalUp="0" diagonalDown="0">
        <left style="thin">
          <color theme="8" tint="0.39994506668294322"/>
        </left>
        <right style="thin">
          <color theme="8" tint="0.39994506668294322"/>
        </right>
        <top style="thin">
          <color theme="8" tint="0.39994506668294322"/>
        </top>
        <bottom style="thin">
          <color theme="8" tint="0.39994506668294322"/>
        </bottom>
        <vertical/>
        <horizontal/>
      </border>
      <protection locked="1" hidden="1"/>
    </dxf>
    <dxf>
      <font>
        <b/>
        <sz val="9"/>
      </font>
      <numFmt numFmtId="175" formatCode="dd\-mmm\-yyyy"/>
      <fill>
        <patternFill patternType="solid">
          <fgColor indexed="64"/>
          <bgColor theme="0" tint="-4.9989318521683403E-2"/>
        </patternFill>
      </fill>
      <alignment horizontal="left" vertical="center" textRotation="0" wrapText="0" indent="0" justifyLastLine="0" shrinkToFit="0" readingOrder="0"/>
      <border diagonalUp="0" diagonalDown="0">
        <left/>
        <right style="thin">
          <color theme="8" tint="0.39994506668294322"/>
        </right>
        <top style="thin">
          <color theme="8" tint="0.39994506668294322"/>
        </top>
        <bottom style="thin">
          <color theme="8" tint="0.39994506668294322"/>
        </bottom>
        <vertical/>
        <horizontal/>
      </border>
      <protection locked="1" hidden="1"/>
    </dxf>
    <dxf>
      <font>
        <b val="0"/>
        <i val="0"/>
        <strike val="0"/>
        <condense val="0"/>
        <extend val="0"/>
        <outline val="0"/>
        <shadow val="0"/>
        <u val="none"/>
        <vertAlign val="baseline"/>
        <sz val="9"/>
        <color theme="3" tint="0.39997558519241921"/>
        <name val="Calibri"/>
        <family val="2"/>
        <scheme val="minor"/>
      </font>
      <numFmt numFmtId="177" formatCode="h:mm:ss"/>
      <fill>
        <patternFill patternType="solid">
          <fgColor indexed="64"/>
          <bgColor theme="0" tint="-4.9989318521683403E-2"/>
        </patternFill>
      </fill>
      <alignment horizontal="left" vertical="center" textRotation="0" wrapText="0" indent="0" justifyLastLine="0" shrinkToFit="0" readingOrder="0"/>
      <border diagonalUp="0" diagonalDown="0" outline="0">
        <left style="thin">
          <color theme="8" tint="0.39991454817346722"/>
        </left>
        <right style="medium">
          <color indexed="64"/>
        </right>
        <top style="thin">
          <color theme="8" tint="0.39994506668294322"/>
        </top>
        <bottom style="thin">
          <color theme="8" tint="0.39994506668294322"/>
        </bottom>
      </border>
      <protection locked="1" hidden="1"/>
    </dxf>
    <dxf>
      <font>
        <b val="0"/>
        <i val="0"/>
        <strike val="0"/>
        <condense val="0"/>
        <extend val="0"/>
        <outline val="0"/>
        <shadow val="0"/>
        <u val="none"/>
        <vertAlign val="baseline"/>
        <sz val="9"/>
        <color theme="3" tint="0.39997558519241921"/>
        <name val="Calibri"/>
        <family val="2"/>
        <scheme val="minor"/>
      </font>
      <numFmt numFmtId="177" formatCode="h:mm:ss"/>
      <fill>
        <patternFill patternType="solid">
          <fgColor indexed="64"/>
          <bgColor theme="0" tint="-4.9989318521683403E-2"/>
        </patternFill>
      </fill>
      <alignment horizontal="left" vertical="center" textRotation="0" wrapText="0" indent="0" justifyLastLine="0" shrinkToFit="0" readingOrder="0"/>
      <border diagonalUp="0" diagonalDown="0" outline="0">
        <left style="thin">
          <color theme="8" tint="0.39991454817346722"/>
        </left>
        <right style="medium">
          <color indexed="64"/>
        </right>
        <top style="thin">
          <color theme="8" tint="0.39994506668294322"/>
        </top>
        <bottom style="thin">
          <color theme="8" tint="0.39994506668294322"/>
        </bottom>
      </border>
      <protection locked="1" hidden="1"/>
    </dxf>
    <dxf>
      <font>
        <b val="0"/>
        <i val="0"/>
        <strike val="0"/>
        <condense val="0"/>
        <extend val="0"/>
        <outline val="0"/>
        <shadow val="0"/>
        <u val="none"/>
        <vertAlign val="baseline"/>
        <sz val="9"/>
        <color theme="1"/>
        <name val="Calibri"/>
        <family val="2"/>
        <scheme val="minor"/>
      </font>
      <numFmt numFmtId="174" formatCode="&quot;K&quot;#,##0.00_);[Red]\ * \(&quot;K&quot;#,##0.00\)"/>
      <fill>
        <patternFill patternType="solid">
          <fgColor indexed="64"/>
          <bgColor theme="0" tint="-4.9989318521683403E-2"/>
        </patternFill>
      </fill>
      <alignment horizontal="left" vertical="top" textRotation="0" wrapText="0" indent="0" justifyLastLine="0" shrinkToFit="1" readingOrder="0"/>
      <border diagonalUp="0" diagonalDown="0" outline="0">
        <left style="thin">
          <color theme="8" tint="0.39994506668294322"/>
        </left>
        <right style="thin">
          <color theme="8" tint="0.39991454817346722"/>
        </right>
        <top style="thin">
          <color theme="8" tint="0.39994506668294322"/>
        </top>
        <bottom style="thin">
          <color theme="8" tint="0.39994506668294322"/>
        </bottom>
      </border>
      <protection locked="1" hidden="1"/>
    </dxf>
    <dxf>
      <font>
        <b val="0"/>
        <i val="0"/>
        <strike val="0"/>
        <condense val="0"/>
        <extend val="0"/>
        <outline val="0"/>
        <shadow val="0"/>
        <u val="none"/>
        <vertAlign val="baseline"/>
        <sz val="9"/>
        <color theme="1"/>
        <name val="Calibri"/>
        <family val="2"/>
        <scheme val="minor"/>
      </font>
      <numFmt numFmtId="174" formatCode="&quot;K&quot;#,##0.00_);[Red]\ * \(&quot;K&quot;#,##0.00\)"/>
      <fill>
        <patternFill patternType="solid">
          <fgColor indexed="64"/>
          <bgColor theme="0" tint="-4.9989318521683403E-2"/>
        </patternFill>
      </fill>
      <alignment horizontal="left" vertical="top" textRotation="0" wrapText="0" indent="0" justifyLastLine="0" shrinkToFit="1" readingOrder="0"/>
      <border diagonalUp="0" diagonalDown="0" outline="0">
        <left style="thin">
          <color theme="8" tint="0.39994506668294322"/>
        </left>
        <right style="thin">
          <color theme="8" tint="0.39991454817346722"/>
        </right>
        <top style="thin">
          <color theme="8" tint="0.39994506668294322"/>
        </top>
        <bottom style="thin">
          <color theme="8" tint="0.39994506668294322"/>
        </bottom>
      </border>
      <protection locked="1" hidden="1"/>
    </dxf>
    <dxf>
      <font>
        <b val="0"/>
        <i val="0"/>
        <strike val="0"/>
        <condense val="0"/>
        <extend val="0"/>
        <outline val="0"/>
        <shadow val="0"/>
        <u val="none"/>
        <vertAlign val="baseline"/>
        <sz val="9"/>
        <color rgb="FF002060"/>
        <name val="Calibri"/>
        <family val="2"/>
        <scheme val="minor"/>
      </font>
      <fill>
        <patternFill patternType="solid">
          <fgColor indexed="64"/>
          <bgColor theme="0" tint="-4.9989318521683403E-2"/>
        </patternFill>
      </fill>
      <alignment horizontal="left" vertical="top" textRotation="0" wrapText="1" indent="0" justifyLastLine="0" shrinkToFit="0" readingOrder="0"/>
      <border diagonalUp="0" diagonalDown="0" outline="0">
        <left style="thin">
          <color theme="8" tint="0.39994506668294322"/>
        </left>
        <right style="thin">
          <color theme="8" tint="0.39994506668294322"/>
        </right>
        <top style="thin">
          <color theme="8" tint="0.39994506668294322"/>
        </top>
        <bottom style="thin">
          <color theme="8" tint="0.39994506668294322"/>
        </bottom>
      </border>
      <protection locked="1" hidden="1"/>
    </dxf>
    <dxf>
      <font>
        <b val="0"/>
        <i val="0"/>
        <strike val="0"/>
        <condense val="0"/>
        <extend val="0"/>
        <outline val="0"/>
        <shadow val="0"/>
        <u val="none"/>
        <vertAlign val="baseline"/>
        <sz val="9"/>
        <color rgb="FF002060"/>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8" tint="0.39994506668294322"/>
        </left>
        <right style="thin">
          <color theme="8" tint="0.39994506668294322"/>
        </right>
        <top style="thin">
          <color theme="8" tint="0.39994506668294322"/>
        </top>
        <bottom style="thin">
          <color theme="8" tint="0.39994506668294322"/>
        </bottom>
      </border>
      <protection locked="1" hidden="1"/>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left" vertical="top" textRotation="0" wrapText="1" indent="0" justifyLastLine="0" shrinkToFit="0" readingOrder="0"/>
      <border diagonalUp="0" diagonalDown="0" outline="0">
        <left style="thin">
          <color theme="8" tint="0.39994506668294322"/>
        </left>
        <right style="thin">
          <color theme="8" tint="0.39994506668294322"/>
        </right>
        <top style="thin">
          <color theme="8" tint="0.39994506668294322"/>
        </top>
        <bottom style="thin">
          <color theme="8" tint="0.39994506668294322"/>
        </bottom>
      </border>
      <protection locked="1" hidden="1"/>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8" tint="0.39994506668294322"/>
        </left>
        <right style="thin">
          <color theme="8" tint="0.39994506668294322"/>
        </right>
        <top style="thin">
          <color theme="8" tint="0.39994506668294322"/>
        </top>
        <bottom style="thin">
          <color theme="8" tint="0.39994506668294322"/>
        </bottom>
      </border>
      <protection locked="1" hidden="1"/>
    </dxf>
    <dxf>
      <font>
        <b/>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8" tint="0.39994506668294322"/>
        </left>
        <right style="thin">
          <color theme="8" tint="0.39994506668294322"/>
        </right>
        <top style="thin">
          <color theme="8" tint="0.39994506668294322"/>
        </top>
        <bottom style="thin">
          <color theme="8" tint="0.39994506668294322"/>
        </bottom>
      </border>
      <protection locked="1" hidden="1"/>
    </dxf>
    <dxf>
      <font>
        <b/>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8" tint="0.39994506668294322"/>
        </left>
        <right style="thin">
          <color theme="8" tint="0.39994506668294322"/>
        </right>
        <top style="thin">
          <color theme="8" tint="0.39994506668294322"/>
        </top>
        <bottom style="thin">
          <color theme="8" tint="0.39994506668294322"/>
        </bottom>
      </border>
      <protection locked="1" hidden="1"/>
    </dxf>
    <dxf>
      <font>
        <b/>
        <i val="0"/>
        <strike val="0"/>
        <condense val="0"/>
        <extend val="0"/>
        <outline val="0"/>
        <shadow val="0"/>
        <u val="none"/>
        <vertAlign val="baseline"/>
        <sz val="9"/>
        <color theme="1"/>
        <name val="Calibri"/>
        <family val="2"/>
        <scheme val="minor"/>
      </font>
      <numFmt numFmtId="175" formatCode="dd\-mmm\-yyyy"/>
      <fill>
        <patternFill patternType="solid">
          <fgColor indexed="64"/>
          <bgColor theme="0" tint="-4.9989318521683403E-2"/>
        </patternFill>
      </fill>
      <alignment horizontal="left" vertical="center" textRotation="0" wrapText="0" indent="0" justifyLastLine="0" shrinkToFit="0" readingOrder="0"/>
      <border diagonalUp="0" diagonalDown="0" outline="0">
        <left/>
        <right style="thin">
          <color theme="8" tint="0.39994506668294322"/>
        </right>
        <top style="thin">
          <color theme="8" tint="0.39994506668294322"/>
        </top>
        <bottom style="thin">
          <color theme="8" tint="0.39994506668294322"/>
        </bottom>
      </border>
      <protection locked="1" hidden="1"/>
    </dxf>
    <dxf>
      <font>
        <b/>
        <i val="0"/>
        <strike val="0"/>
        <condense val="0"/>
        <extend val="0"/>
        <outline val="0"/>
        <shadow val="0"/>
        <u val="none"/>
        <vertAlign val="baseline"/>
        <sz val="9"/>
        <color theme="1"/>
        <name val="Calibri"/>
        <family val="2"/>
        <scheme val="minor"/>
      </font>
      <numFmt numFmtId="175" formatCode="dd\-mmm\-yyyy"/>
      <fill>
        <patternFill patternType="solid">
          <fgColor indexed="64"/>
          <bgColor theme="0" tint="-4.9989318521683403E-2"/>
        </patternFill>
      </fill>
      <alignment horizontal="left" vertical="center" textRotation="0" wrapText="0" indent="0" justifyLastLine="0" shrinkToFit="0" readingOrder="0"/>
      <border diagonalUp="0" diagonalDown="0" outline="0">
        <left/>
        <right style="thin">
          <color theme="8" tint="0.39994506668294322"/>
        </right>
        <top style="thin">
          <color theme="8" tint="0.39994506668294322"/>
        </top>
        <bottom style="thin">
          <color theme="8" tint="0.39994506668294322"/>
        </bottom>
      </border>
      <protection locked="1" hidden="1"/>
    </dxf>
    <dxf>
      <border outline="0">
        <top style="thin">
          <color theme="8" tint="0.39994506668294322"/>
        </top>
      </border>
    </dxf>
    <dxf>
      <alignment horizontal="left" textRotation="0" wrapText="0" indent="0" justifyLastLine="0" readingOrder="0"/>
    </dxf>
    <dxf>
      <font>
        <b/>
        <i val="0"/>
        <strike val="0"/>
        <condense val="0"/>
        <extend val="0"/>
        <outline val="0"/>
        <shadow val="0"/>
        <u val="none"/>
        <vertAlign val="baseline"/>
        <sz val="11"/>
        <color theme="1"/>
        <name val="Calibri"/>
        <family val="2"/>
        <scheme val="minor"/>
      </font>
      <fill>
        <patternFill patternType="solid">
          <fgColor indexed="64"/>
          <bgColor theme="2" tint="-0.249977111117893"/>
        </patternFill>
      </fill>
      <alignment horizontal="left" vertical="top" textRotation="0" wrapText="1" indent="0" justifyLastLine="0" shrinkToFit="0" readingOrder="0"/>
      <border diagonalUp="0" diagonalDown="0" outline="0">
        <left style="thin">
          <color theme="2" tint="-0.24994659260841701"/>
        </left>
        <right style="thin">
          <color theme="2" tint="-0.24994659260841701"/>
        </right>
        <top/>
        <bottom/>
      </border>
      <protection locked="1" hidden="1"/>
    </dxf>
    <dxf>
      <font>
        <b val="0"/>
        <i val="0"/>
        <strike val="0"/>
        <condense val="0"/>
        <extend val="0"/>
        <outline val="0"/>
        <shadow val="0"/>
        <u val="none"/>
        <vertAlign val="baseline"/>
        <sz val="11"/>
        <color rgb="FFFF0000"/>
        <name val="Calibri"/>
        <family val="2"/>
        <scheme val="minor"/>
      </font>
      <numFmt numFmtId="174" formatCode="&quot;K&quot;#,##0.00_);[Red]\ * \(&quot;K&quot;#,##0.00\)"/>
      <fill>
        <patternFill patternType="solid">
          <fgColor indexed="64"/>
          <bgColor theme="0" tint="-4.9989318521683403E-2"/>
        </patternFill>
      </fill>
      <alignment horizontal="left" vertical="top" textRotation="0" wrapText="1" indent="0" justifyLastLine="0" shrinkToFit="0" readingOrder="0"/>
      <border diagonalUp="0" diagonalDown="0" outline="0">
        <left style="thin">
          <color theme="8" tint="0.39994506668294322"/>
        </left>
        <right/>
        <top style="thin">
          <color theme="8" tint="0.39994506668294322"/>
        </top>
        <bottom style="thin">
          <color theme="8" tint="0.39994506668294322"/>
        </bottom>
      </border>
      <protection locked="1" hidden="1"/>
    </dxf>
    <dxf>
      <numFmt numFmtId="174" formatCode="&quot;K&quot;#,##0.00_);[Red]\ * \(&quot;K&quot;#,##0.00\)"/>
      <fill>
        <patternFill patternType="solid">
          <fgColor indexed="64"/>
          <bgColor theme="0" tint="-4.9989318521683403E-2"/>
        </patternFill>
      </fill>
      <border diagonalUp="0" diagonalDown="0" outline="0">
        <left style="thin">
          <color theme="8" tint="0.39994506668294322"/>
        </left>
        <right style="thin">
          <color theme="8" tint="0.39994506668294322"/>
        </right>
        <top style="thin">
          <color theme="8" tint="0.39994506668294322"/>
        </top>
        <bottom style="thin">
          <color theme="8" tint="0.39994506668294322"/>
        </bottom>
      </border>
      <protection locked="1" hidden="1"/>
    </dxf>
    <dxf>
      <numFmt numFmtId="174" formatCode="&quot;K&quot;#,##0.00_);[Red]\ * \(&quot;K&quot;#,##0.00\)"/>
      <fill>
        <patternFill patternType="solid">
          <fgColor indexed="64"/>
          <bgColor theme="0" tint="-4.9989318521683403E-2"/>
        </patternFill>
      </fill>
      <alignment horizontal="left" vertical="top" textRotation="0" wrapText="1" indent="0" justifyLastLine="0" shrinkToFit="1" readingOrder="0"/>
      <border diagonalUp="0" diagonalDown="0" outline="0">
        <left style="thin">
          <color theme="8" tint="0.39994506668294322"/>
        </left>
        <right style="thin">
          <color theme="8" tint="0.39994506668294322"/>
        </right>
        <top style="thin">
          <color theme="8" tint="0.39994506668294322"/>
        </top>
        <bottom style="thin">
          <color theme="8" tint="0.39994506668294322"/>
        </bottom>
      </border>
      <protection locked="1" hidden="1"/>
    </dxf>
    <dxf>
      <font>
        <b val="0"/>
        <i val="0"/>
        <strike val="0"/>
        <condense val="0"/>
        <extend val="0"/>
        <outline val="0"/>
        <shadow val="0"/>
        <u val="none"/>
        <vertAlign val="baseline"/>
        <sz val="9"/>
        <color rgb="FF002060"/>
        <name val="Calibri"/>
        <family val="2"/>
        <scheme val="minor"/>
      </font>
      <numFmt numFmtId="0" formatCode="General"/>
      <fill>
        <patternFill patternType="solid">
          <fgColor indexed="64"/>
          <bgColor theme="0" tint="-4.9989318521683403E-2"/>
        </patternFill>
      </fill>
      <alignment horizontal="left" vertical="top" textRotation="0" wrapText="1" indent="0" justifyLastLine="0" shrinkToFit="0" readingOrder="0"/>
      <border diagonalUp="0" diagonalDown="0" outline="0">
        <left style="thin">
          <color theme="8" tint="0.39994506668294322"/>
        </left>
        <right style="thin">
          <color theme="8" tint="0.39994506668294322"/>
        </right>
        <top style="thin">
          <color theme="8" tint="0.39994506668294322"/>
        </top>
        <bottom style="thin">
          <color theme="8" tint="0.39994506668294322"/>
        </bottom>
      </border>
      <protection locked="1" hidden="1"/>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left" vertical="top" textRotation="0" wrapText="1" indent="0" justifyLastLine="0" shrinkToFit="0" readingOrder="0"/>
      <border diagonalUp="0" diagonalDown="0" outline="0">
        <left style="thin">
          <color theme="8" tint="0.39994506668294322"/>
        </left>
        <right style="thin">
          <color theme="8" tint="0.39994506668294322"/>
        </right>
        <top style="thin">
          <color theme="8" tint="0.39994506668294322"/>
        </top>
        <bottom style="thin">
          <color theme="8" tint="0.39994506668294322"/>
        </bottom>
      </border>
      <protection locked="1" hidden="1"/>
    </dxf>
    <dxf>
      <font>
        <b/>
        <i val="0"/>
        <strike val="0"/>
        <condense val="0"/>
        <extend val="0"/>
        <outline val="0"/>
        <shadow val="0"/>
        <u val="none"/>
        <vertAlign val="baseline"/>
        <sz val="11"/>
        <color theme="1"/>
        <name val="Calibri"/>
        <family val="2"/>
        <scheme val="minor"/>
      </font>
      <numFmt numFmtId="169" formatCode="[$]dd/mm/yyyy;@" x16r2:formatCode16="[$-en-ZM,1]dd/mm/yyyy;@"/>
      <fill>
        <patternFill patternType="solid">
          <fgColor indexed="64"/>
          <bgColor theme="0" tint="-4.9989318521683403E-2"/>
        </patternFill>
      </fill>
      <alignment horizontal="left" vertical="top" textRotation="0" wrapText="1" indent="0" justifyLastLine="0" shrinkToFit="0" readingOrder="0"/>
      <border diagonalUp="0" diagonalDown="0" outline="0">
        <left style="thin">
          <color theme="8" tint="0.39994506668294322"/>
        </left>
        <right style="thin">
          <color theme="8" tint="0.39994506668294322"/>
        </right>
        <top style="thin">
          <color theme="8" tint="0.39994506668294322"/>
        </top>
        <bottom style="thin">
          <color theme="8" tint="0.39994506668294322"/>
        </bottom>
      </border>
      <protection locked="1" hidden="1"/>
    </dxf>
    <dxf>
      <font>
        <b/>
        <i val="0"/>
        <strike val="0"/>
        <condense val="0"/>
        <extend val="0"/>
        <outline val="0"/>
        <shadow val="0"/>
        <u val="none"/>
        <vertAlign val="baseline"/>
        <sz val="11"/>
        <color theme="1"/>
        <name val="Calibri"/>
        <family val="2"/>
        <scheme val="minor"/>
      </font>
      <numFmt numFmtId="169" formatCode="[$]dd/mm/yyyy;@" x16r2:formatCode16="[$-en-ZM,1]dd/mm/yyyy;@"/>
      <fill>
        <patternFill patternType="solid">
          <fgColor indexed="64"/>
          <bgColor theme="0" tint="-4.9989318521683403E-2"/>
        </patternFill>
      </fill>
      <alignment horizontal="left" vertical="top" textRotation="0" wrapText="1" indent="0" justifyLastLine="0" shrinkToFit="0" readingOrder="0"/>
      <border diagonalUp="0" diagonalDown="0" outline="0">
        <left/>
        <right style="thin">
          <color theme="8" tint="0.39994506668294322"/>
        </right>
        <top style="thin">
          <color theme="8" tint="0.39994506668294322"/>
        </top>
        <bottom style="thin">
          <color theme="8" tint="0.39994506668294322"/>
        </bottom>
      </border>
      <protection locked="1" hidden="1"/>
    </dxf>
    <dxf>
      <border>
        <top style="medium">
          <color indexed="64"/>
        </top>
      </border>
    </dxf>
    <dxf>
      <protection locked="1" hidden="1"/>
    </dxf>
    <dxf>
      <border diagonalUp="0" diagonalDown="0">
        <left style="medium">
          <color indexed="64"/>
        </left>
        <right style="medium">
          <color indexed="64"/>
        </right>
        <top style="medium">
          <color indexed="64"/>
        </top>
        <bottom style="medium">
          <color indexed="64"/>
        </bottom>
      </border>
    </dxf>
    <dxf>
      <fill>
        <patternFill patternType="solid">
          <fgColor indexed="64"/>
          <bgColor theme="0" tint="-4.9989318521683403E-2"/>
        </patternFill>
      </fill>
      <protection locked="1" hidden="1"/>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protection locked="1" hidden="1"/>
    </dxf>
    <dxf>
      <border outline="0">
        <top style="thin">
          <color theme="8" tint="0.39994506668294322"/>
        </top>
      </border>
    </dxf>
    <dxf>
      <font>
        <b/>
        <i val="0"/>
        <strike val="0"/>
        <condense val="0"/>
        <extend val="0"/>
        <outline val="0"/>
        <shadow val="0"/>
        <u val="none"/>
        <vertAlign val="baseline"/>
        <sz val="11"/>
        <color theme="0"/>
        <name val="Calibri"/>
        <family val="2"/>
        <scheme val="minor"/>
      </font>
      <numFmt numFmtId="165" formatCode="&quot;K&quot;#,##0.00_);[Red]\(&quot;K&quot;#,##0.00\)"/>
      <fill>
        <patternFill patternType="solid">
          <fgColor indexed="64"/>
          <bgColor theme="3" tint="-0.249977111117893"/>
        </patternFill>
      </fill>
      <alignment horizontal="center" vertical="top" textRotation="0" wrapText="1" indent="0" justifyLastLine="0" shrinkToFit="0" readingOrder="0"/>
      <protection locked="1" hidden="1"/>
    </dxf>
    <dxf>
      <border diagonalUp="0" diagonalDown="0">
        <left style="medium">
          <color indexed="64"/>
        </left>
        <right style="medium">
          <color indexed="64"/>
        </right>
        <top style="medium">
          <color indexed="64"/>
        </top>
        <bottom style="medium">
          <color indexed="64"/>
        </bottom>
      </border>
    </dxf>
    <dxf>
      <border>
        <bottom style="medium">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2" tint="-0.249977111117893"/>
        </patternFill>
      </fill>
      <alignment horizontal="left" vertical="top" textRotation="0" wrapText="1" indent="0" justifyLastLine="0" shrinkToFit="0" readingOrder="0"/>
      <border diagonalUp="0" diagonalDown="0" outline="0">
        <left style="thin">
          <color theme="2" tint="-0.24994659260841701"/>
        </left>
        <right style="thin">
          <color theme="2" tint="-0.24994659260841701"/>
        </right>
        <top/>
        <bottom/>
      </border>
      <protection locked="1" hidden="1"/>
    </dxf>
  </dxfs>
  <tableStyles count="0" defaultTableStyle="TableStyleMedium2" defaultPivotStyle="PivotStyleLight16"/>
  <colors>
    <mruColors>
      <color rgb="FF2F2D2D"/>
      <color rgb="FF262626"/>
      <color rgb="FF000000"/>
      <color rgb="FFFF2525"/>
      <color rgb="FF005024"/>
      <color rgb="FF660033"/>
      <color rgb="FF990000"/>
      <color rgb="FF680000"/>
      <color rgb="FF6C4000"/>
      <color rgb="FF503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t" anchorCtr="1"/>
          <a:lstStyle/>
          <a:p>
            <a:pPr>
              <a:defRPr sz="9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900"/>
              <a:t>Monthly Perfomance</a:t>
            </a:r>
          </a:p>
        </c:rich>
      </c:tx>
      <c:layout>
        <c:manualLayout>
          <c:xMode val="edge"/>
          <c:yMode val="edge"/>
          <c:x val="0.26250903138952647"/>
          <c:y val="0"/>
        </c:manualLayout>
      </c:layout>
      <c:overlay val="0"/>
      <c:spPr>
        <a:noFill/>
        <a:ln>
          <a:solidFill>
            <a:schemeClr val="accent1">
              <a:alpha val="0"/>
            </a:schemeClr>
          </a:solidFill>
        </a:ln>
        <a:effectLst/>
      </c:spPr>
      <c:txPr>
        <a:bodyPr rot="0" spcFirstLastPara="1" vertOverflow="ellipsis" vert="horz" wrap="square" anchor="t" anchorCtr="1"/>
        <a:lstStyle/>
        <a:p>
          <a:pPr>
            <a:defRPr sz="9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manualLayout>
          <c:layoutTarget val="inner"/>
          <c:xMode val="edge"/>
          <c:yMode val="edge"/>
          <c:x val="0.15331607039053005"/>
          <c:y val="0.26731516361486068"/>
          <c:w val="0.67552737115914196"/>
          <c:h val="0.56549020898619051"/>
        </c:manualLayout>
      </c:layout>
      <c:pieChart>
        <c:varyColors val="1"/>
        <c:ser>
          <c:idx val="0"/>
          <c:order val="0"/>
          <c:dPt>
            <c:idx val="0"/>
            <c:bubble3D val="0"/>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9D7-4732-B4B3-32D5A90CD950}"/>
              </c:ext>
            </c:extLst>
          </c:dPt>
          <c:dPt>
            <c:idx val="1"/>
            <c:bubble3D val="0"/>
            <c:spPr>
              <a:gradFill rotWithShape="1">
                <a:gsLst>
                  <a:gs pos="0">
                    <a:schemeClr val="accent3">
                      <a:shade val="76000"/>
                      <a:satMod val="103000"/>
                      <a:lumMod val="102000"/>
                      <a:tint val="94000"/>
                    </a:schemeClr>
                  </a:gs>
                  <a:gs pos="50000">
                    <a:schemeClr val="accent3">
                      <a:shade val="76000"/>
                      <a:satMod val="110000"/>
                      <a:lumMod val="100000"/>
                      <a:shade val="100000"/>
                    </a:schemeClr>
                  </a:gs>
                  <a:gs pos="100000">
                    <a:schemeClr val="accent3">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9D7-4732-B4B3-32D5A90CD950}"/>
              </c:ext>
            </c:extLst>
          </c:dPt>
          <c:dLbls>
            <c:dLbl>
              <c:idx val="0"/>
              <c:dLblPos val="outEnd"/>
              <c:showLegendKey val="1"/>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19D7-4732-B4B3-32D5A90CD950}"/>
                </c:ext>
              </c:extLst>
            </c:dLbl>
            <c:dLbl>
              <c:idx val="1"/>
              <c:dLblPos val="outEnd"/>
              <c:showLegendKey val="1"/>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19D7-4732-B4B3-32D5A90CD950}"/>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lt1">
                        <a:lumMod val="85000"/>
                      </a:schemeClr>
                    </a:solidFill>
                    <a:latin typeface="+mn-lt"/>
                    <a:ea typeface="+mn-ea"/>
                    <a:cs typeface="+mn-cs"/>
                  </a:defRPr>
                </a:pPr>
                <a:endParaRPr lang="en-ZM"/>
              </a:p>
            </c:txPr>
            <c:dLblPos val="outEnd"/>
            <c:showLegendKey val="1"/>
            <c:showVal val="1"/>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('GO TO P&amp;L'!$B$64,'GO TO P&amp;L'!$B$63)</c:f>
              <c:strCache>
                <c:ptCount val="2"/>
                <c:pt idx="0">
                  <c:v>Income</c:v>
                </c:pt>
                <c:pt idx="1">
                  <c:v>Cost</c:v>
                </c:pt>
              </c:strCache>
            </c:strRef>
          </c:cat>
          <c:val>
            <c:numRef>
              <c:f>('GO TO P&amp;L'!$D$64,'GO TO P&amp;L'!$D$63)</c:f>
              <c:numCache>
                <c:formatCode>"$"#,##0.00_);[Red]\("$"#,##0.00\)</c:formatCode>
                <c:ptCount val="2"/>
                <c:pt idx="0" formatCode="&quot;$&quot;#,##0.00_);\(&quot;$&quot;#,##0.00\)">
                  <c:v>13127.6844</c:v>
                </c:pt>
                <c:pt idx="1">
                  <c:v>1129</c:v>
                </c:pt>
              </c:numCache>
            </c:numRef>
          </c:val>
          <c:extLst>
            <c:ext xmlns:c16="http://schemas.microsoft.com/office/drawing/2014/chart" uri="{C3380CC4-5D6E-409C-BE32-E72D297353CC}">
              <c16:uniqueId val="{00000004-19D7-4732-B4B3-32D5A90CD95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January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barChart>
        <c:barDir val="col"/>
        <c:grouping val="clustered"/>
        <c:varyColors val="0"/>
        <c:ser>
          <c:idx val="0"/>
          <c:order val="0"/>
          <c:spPr>
            <a:solidFill>
              <a:srgbClr val="FF0000"/>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316-41A6-A2FF-31F6401302C4}"/>
              </c:ext>
            </c:extLst>
          </c:dPt>
          <c:trendline>
            <c:spPr>
              <a:ln w="19050" cap="rnd">
                <a:solidFill>
                  <a:schemeClr val="accent1"/>
                </a:solidFill>
              </a:ln>
              <a:effectLst/>
            </c:spPr>
            <c:trendlineType val="linear"/>
            <c:dispRSqr val="0"/>
            <c:dispEq val="0"/>
          </c:trendline>
          <c:val>
            <c:numRef>
              <c:f>(YTD!$D$31,YTD!$D$62)</c:f>
              <c:numCache>
                <c:formatCode>"$"#,##0.00_);[Red]\ * \("$"#,##0.00\)</c:formatCode>
                <c:ptCount val="2"/>
              </c:numCache>
            </c:numRef>
          </c:val>
          <c:extLst>
            <c:ext xmlns:c16="http://schemas.microsoft.com/office/drawing/2014/chart" uri="{C3380CC4-5D6E-409C-BE32-E72D297353CC}">
              <c16:uniqueId val="{00000003-F316-41A6-A2FF-31F6401302C4}"/>
            </c:ext>
          </c:extLst>
        </c:ser>
        <c:dLbls>
          <c:showLegendKey val="0"/>
          <c:showVal val="0"/>
          <c:showCatName val="0"/>
          <c:showSerName val="0"/>
          <c:showPercent val="0"/>
          <c:showBubbleSize val="0"/>
        </c:dLbls>
        <c:gapWidth val="100"/>
        <c:overlap val="-24"/>
        <c:axId val="1636747168"/>
        <c:axId val="1858509792"/>
      </c:barChart>
      <c:catAx>
        <c:axId val="1636747168"/>
        <c:scaling>
          <c:orientation val="minMax"/>
        </c:scaling>
        <c:delete val="1"/>
        <c:axPos val="b"/>
        <c:numFmt formatCode="General" sourceLinked="1"/>
        <c:majorTickMark val="out"/>
        <c:minorTickMark val="none"/>
        <c:tickLblPos val="nextTo"/>
        <c:crossAx val="1858509792"/>
        <c:crosses val="autoZero"/>
        <c:auto val="1"/>
        <c:lblAlgn val="ctr"/>
        <c:lblOffset val="100"/>
        <c:noMultiLvlLbl val="0"/>
      </c:catAx>
      <c:valAx>
        <c:axId val="1858509792"/>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_);[Red]\ * \(&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ZM"/>
          </a:p>
        </c:txPr>
        <c:crossAx val="1636747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February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barChart>
        <c:barDir val="col"/>
        <c:grouping val="clustered"/>
        <c:varyColors val="0"/>
        <c:ser>
          <c:idx val="0"/>
          <c:order val="0"/>
          <c:spPr>
            <a:solidFill>
              <a:srgbClr val="FF0000"/>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946-49B1-A7A5-B5FA9CEBF9E6}"/>
              </c:ext>
            </c:extLst>
          </c:dPt>
          <c:trendline>
            <c:spPr>
              <a:ln w="19050" cap="rnd">
                <a:solidFill>
                  <a:schemeClr val="accent1"/>
                </a:solidFill>
              </a:ln>
              <a:effectLst/>
            </c:spPr>
            <c:trendlineType val="linear"/>
            <c:dispRSqr val="0"/>
            <c:dispEq val="0"/>
          </c:trendline>
          <c:val>
            <c:numRef>
              <c:f>(YTD!$G$31,YTD!$G$62)</c:f>
              <c:numCache>
                <c:formatCode>"$"#,##0.00_);[Red]\ * \("$"#,##0.00\)</c:formatCode>
                <c:ptCount val="2"/>
              </c:numCache>
            </c:numRef>
          </c:val>
          <c:extLst>
            <c:ext xmlns:c16="http://schemas.microsoft.com/office/drawing/2014/chart" uri="{C3380CC4-5D6E-409C-BE32-E72D297353CC}">
              <c16:uniqueId val="{00000003-D946-49B1-A7A5-B5FA9CEBF9E6}"/>
            </c:ext>
          </c:extLst>
        </c:ser>
        <c:dLbls>
          <c:showLegendKey val="0"/>
          <c:showVal val="0"/>
          <c:showCatName val="0"/>
          <c:showSerName val="0"/>
          <c:showPercent val="0"/>
          <c:showBubbleSize val="0"/>
        </c:dLbls>
        <c:gapWidth val="100"/>
        <c:overlap val="-24"/>
        <c:axId val="2117459664"/>
        <c:axId val="2117469232"/>
      </c:barChart>
      <c:catAx>
        <c:axId val="2117459664"/>
        <c:scaling>
          <c:orientation val="minMax"/>
        </c:scaling>
        <c:delete val="1"/>
        <c:axPos val="b"/>
        <c:numFmt formatCode="General" sourceLinked="1"/>
        <c:majorTickMark val="none"/>
        <c:minorTickMark val="none"/>
        <c:tickLblPos val="nextTo"/>
        <c:crossAx val="2117469232"/>
        <c:crosses val="autoZero"/>
        <c:auto val="1"/>
        <c:lblAlgn val="ctr"/>
        <c:lblOffset val="100"/>
        <c:noMultiLvlLbl val="0"/>
      </c:catAx>
      <c:valAx>
        <c:axId val="2117469232"/>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_);[Red]\ * \(&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ZM"/>
          </a:p>
        </c:txPr>
        <c:crossAx val="2117459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March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barChart>
        <c:barDir val="col"/>
        <c:grouping val="clustered"/>
        <c:varyColors val="0"/>
        <c:ser>
          <c:idx val="0"/>
          <c:order val="0"/>
          <c:spPr>
            <a:solidFill>
              <a:srgbClr val="FF0000"/>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1B1-4D54-A312-4D5C2E8AF957}"/>
              </c:ext>
            </c:extLst>
          </c:dPt>
          <c:trendline>
            <c:spPr>
              <a:ln w="19050" cap="rnd">
                <a:solidFill>
                  <a:schemeClr val="accent1"/>
                </a:solidFill>
              </a:ln>
              <a:effectLst/>
            </c:spPr>
            <c:trendlineType val="linear"/>
            <c:dispRSqr val="0"/>
            <c:dispEq val="0"/>
          </c:trendline>
          <c:val>
            <c:numRef>
              <c:f>(YTD!$J$31,YTD!$J$62)</c:f>
              <c:numCache>
                <c:formatCode>"$"#,##0.00_);[Red]\ * \("$"#,##0.00\)</c:formatCode>
                <c:ptCount val="2"/>
              </c:numCache>
            </c:numRef>
          </c:val>
          <c:extLst>
            <c:ext xmlns:c16="http://schemas.microsoft.com/office/drawing/2014/chart" uri="{C3380CC4-5D6E-409C-BE32-E72D297353CC}">
              <c16:uniqueId val="{00000003-D1B1-4D54-A312-4D5C2E8AF957}"/>
            </c:ext>
          </c:extLst>
        </c:ser>
        <c:dLbls>
          <c:showLegendKey val="0"/>
          <c:showVal val="0"/>
          <c:showCatName val="0"/>
          <c:showSerName val="0"/>
          <c:showPercent val="0"/>
          <c:showBubbleSize val="0"/>
        </c:dLbls>
        <c:gapWidth val="100"/>
        <c:overlap val="-24"/>
        <c:axId val="2114006816"/>
        <c:axId val="2114004320"/>
      </c:barChart>
      <c:catAx>
        <c:axId val="2114006816"/>
        <c:scaling>
          <c:orientation val="minMax"/>
        </c:scaling>
        <c:delete val="1"/>
        <c:axPos val="b"/>
        <c:numFmt formatCode="General" sourceLinked="1"/>
        <c:majorTickMark val="none"/>
        <c:minorTickMark val="none"/>
        <c:tickLblPos val="nextTo"/>
        <c:crossAx val="2114004320"/>
        <c:crosses val="autoZero"/>
        <c:auto val="1"/>
        <c:lblAlgn val="ctr"/>
        <c:lblOffset val="100"/>
        <c:noMultiLvlLbl val="0"/>
      </c:catAx>
      <c:valAx>
        <c:axId val="2114004320"/>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_);[Red]\ * \(&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ZM"/>
          </a:p>
        </c:txPr>
        <c:crossAx val="2114006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April</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barChart>
        <c:barDir val="col"/>
        <c:grouping val="clustered"/>
        <c:varyColors val="0"/>
        <c:ser>
          <c:idx val="0"/>
          <c:order val="0"/>
          <c:spPr>
            <a:solidFill>
              <a:srgbClr val="FF0000"/>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681-4F31-9533-B525F84F6AF1}"/>
              </c:ext>
            </c:extLst>
          </c:dPt>
          <c:trendline>
            <c:spPr>
              <a:ln w="19050" cap="rnd">
                <a:solidFill>
                  <a:schemeClr val="accent1"/>
                </a:solidFill>
              </a:ln>
              <a:effectLst/>
            </c:spPr>
            <c:trendlineType val="linear"/>
            <c:dispRSqr val="0"/>
            <c:dispEq val="0"/>
          </c:trendline>
          <c:val>
            <c:numRef>
              <c:f>(YTD!$M$31,YTD!$M$62)</c:f>
              <c:numCache>
                <c:formatCode>"$"#,##0.00_);[Red]\ * \("$"#,##0.00\)</c:formatCode>
                <c:ptCount val="2"/>
              </c:numCache>
            </c:numRef>
          </c:val>
          <c:extLst>
            <c:ext xmlns:c16="http://schemas.microsoft.com/office/drawing/2014/chart" uri="{C3380CC4-5D6E-409C-BE32-E72D297353CC}">
              <c16:uniqueId val="{00000003-7681-4F31-9533-B525F84F6AF1}"/>
            </c:ext>
          </c:extLst>
        </c:ser>
        <c:dLbls>
          <c:showLegendKey val="0"/>
          <c:showVal val="0"/>
          <c:showCatName val="0"/>
          <c:showSerName val="0"/>
          <c:showPercent val="0"/>
          <c:showBubbleSize val="0"/>
        </c:dLbls>
        <c:gapWidth val="100"/>
        <c:overlap val="-24"/>
        <c:axId val="1858851488"/>
        <c:axId val="1858840672"/>
      </c:barChart>
      <c:catAx>
        <c:axId val="1858851488"/>
        <c:scaling>
          <c:orientation val="minMax"/>
        </c:scaling>
        <c:delete val="1"/>
        <c:axPos val="b"/>
        <c:numFmt formatCode="General" sourceLinked="1"/>
        <c:majorTickMark val="none"/>
        <c:minorTickMark val="none"/>
        <c:tickLblPos val="nextTo"/>
        <c:crossAx val="1858840672"/>
        <c:crosses val="autoZero"/>
        <c:auto val="1"/>
        <c:lblAlgn val="ctr"/>
        <c:lblOffset val="100"/>
        <c:noMultiLvlLbl val="0"/>
      </c:catAx>
      <c:valAx>
        <c:axId val="1858840672"/>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_);[Red]\ * \(&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ZM"/>
          </a:p>
        </c:txPr>
        <c:crossAx val="1858851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barChart>
        <c:barDir val="col"/>
        <c:grouping val="clustered"/>
        <c:varyColors val="0"/>
        <c:ser>
          <c:idx val="0"/>
          <c:order val="0"/>
          <c:spPr>
            <a:solidFill>
              <a:srgbClr val="FF0000"/>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994-4B0D-B8A4-16151170588B}"/>
              </c:ext>
            </c:extLst>
          </c:dPt>
          <c:trendline>
            <c:spPr>
              <a:ln w="19050" cap="rnd">
                <a:solidFill>
                  <a:schemeClr val="accent1"/>
                </a:solidFill>
              </a:ln>
              <a:effectLst/>
            </c:spPr>
            <c:trendlineType val="linear"/>
            <c:dispRSqr val="0"/>
            <c:dispEq val="0"/>
          </c:trendline>
          <c:val>
            <c:numRef>
              <c:f>(YTD!$P$31,YTD!$P$62)</c:f>
              <c:numCache>
                <c:formatCode>"$"#,##0.00_);[Red]\ * \("$"#,##0.00\)</c:formatCode>
                <c:ptCount val="2"/>
              </c:numCache>
            </c:numRef>
          </c:val>
          <c:extLst>
            <c:ext xmlns:c16="http://schemas.microsoft.com/office/drawing/2014/chart" uri="{C3380CC4-5D6E-409C-BE32-E72D297353CC}">
              <c16:uniqueId val="{00000003-7994-4B0D-B8A4-16151170588B}"/>
            </c:ext>
          </c:extLst>
        </c:ser>
        <c:dLbls>
          <c:showLegendKey val="0"/>
          <c:showVal val="0"/>
          <c:showCatName val="0"/>
          <c:showSerName val="0"/>
          <c:showPercent val="0"/>
          <c:showBubbleSize val="0"/>
        </c:dLbls>
        <c:gapWidth val="100"/>
        <c:overlap val="-24"/>
        <c:axId val="185432224"/>
        <c:axId val="185435552"/>
      </c:barChart>
      <c:catAx>
        <c:axId val="185432224"/>
        <c:scaling>
          <c:orientation val="minMax"/>
        </c:scaling>
        <c:delete val="1"/>
        <c:axPos val="b"/>
        <c:numFmt formatCode="General" sourceLinked="1"/>
        <c:majorTickMark val="none"/>
        <c:minorTickMark val="none"/>
        <c:tickLblPos val="nextTo"/>
        <c:crossAx val="185435552"/>
        <c:crosses val="autoZero"/>
        <c:auto val="1"/>
        <c:lblAlgn val="ctr"/>
        <c:lblOffset val="100"/>
        <c:noMultiLvlLbl val="0"/>
      </c:catAx>
      <c:valAx>
        <c:axId val="185435552"/>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_);[Red]\ * \(&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ZM"/>
          </a:p>
        </c:txPr>
        <c:crossAx val="185432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June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barChart>
        <c:barDir val="col"/>
        <c:grouping val="clustered"/>
        <c:varyColors val="0"/>
        <c:ser>
          <c:idx val="0"/>
          <c:order val="0"/>
          <c:spPr>
            <a:solidFill>
              <a:srgbClr val="FF0000"/>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09A-4207-BC8D-93D7F47928CF}"/>
              </c:ext>
            </c:extLst>
          </c:dPt>
          <c:trendline>
            <c:spPr>
              <a:ln w="19050" cap="rnd">
                <a:solidFill>
                  <a:schemeClr val="accent1"/>
                </a:solidFill>
              </a:ln>
              <a:effectLst/>
            </c:spPr>
            <c:trendlineType val="linear"/>
            <c:dispRSqr val="0"/>
            <c:dispEq val="0"/>
          </c:trendline>
          <c:val>
            <c:numRef>
              <c:f>(YTD!$S$31,YTD!$S$62)</c:f>
              <c:numCache>
                <c:formatCode>"$"#,##0.00_);[Red]\ * \("$"#,##0.00\)</c:formatCode>
                <c:ptCount val="2"/>
              </c:numCache>
            </c:numRef>
          </c:val>
          <c:extLst>
            <c:ext xmlns:c16="http://schemas.microsoft.com/office/drawing/2014/chart" uri="{C3380CC4-5D6E-409C-BE32-E72D297353CC}">
              <c16:uniqueId val="{00000003-E09A-4207-BC8D-93D7F47928CF}"/>
            </c:ext>
          </c:extLst>
        </c:ser>
        <c:dLbls>
          <c:showLegendKey val="0"/>
          <c:showVal val="0"/>
          <c:showCatName val="0"/>
          <c:showSerName val="0"/>
          <c:showPercent val="0"/>
          <c:showBubbleSize val="0"/>
        </c:dLbls>
        <c:gapWidth val="100"/>
        <c:overlap val="-24"/>
        <c:axId val="1636755904"/>
        <c:axId val="1636756320"/>
      </c:barChart>
      <c:catAx>
        <c:axId val="1636755904"/>
        <c:scaling>
          <c:orientation val="minMax"/>
        </c:scaling>
        <c:delete val="1"/>
        <c:axPos val="b"/>
        <c:numFmt formatCode="General" sourceLinked="1"/>
        <c:majorTickMark val="none"/>
        <c:minorTickMark val="none"/>
        <c:tickLblPos val="nextTo"/>
        <c:crossAx val="1636756320"/>
        <c:crosses val="autoZero"/>
        <c:auto val="1"/>
        <c:lblAlgn val="ctr"/>
        <c:lblOffset val="100"/>
        <c:noMultiLvlLbl val="0"/>
      </c:catAx>
      <c:valAx>
        <c:axId val="1636756320"/>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_);[Red]\ * \(&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ZM"/>
          </a:p>
        </c:txPr>
        <c:crossAx val="1636755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July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barChart>
        <c:barDir val="col"/>
        <c:grouping val="clustered"/>
        <c:varyColors val="0"/>
        <c:ser>
          <c:idx val="0"/>
          <c:order val="0"/>
          <c:spPr>
            <a:solidFill>
              <a:srgbClr val="FF0000"/>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003-424C-8240-161FC42E7D69}"/>
              </c:ext>
            </c:extLst>
          </c:dPt>
          <c:trendline>
            <c:spPr>
              <a:ln w="19050" cap="rnd">
                <a:solidFill>
                  <a:schemeClr val="accent1"/>
                </a:solidFill>
              </a:ln>
              <a:effectLst/>
            </c:spPr>
            <c:trendlineType val="linear"/>
            <c:dispRSqr val="0"/>
            <c:dispEq val="0"/>
          </c:trendline>
          <c:val>
            <c:numRef>
              <c:f>(YTD!$V$31,YTD!$V$62)</c:f>
              <c:numCache>
                <c:formatCode>"$"#,##0.00_);[Red]\ * \("$"#,##0.00\)</c:formatCode>
                <c:ptCount val="2"/>
              </c:numCache>
            </c:numRef>
          </c:val>
          <c:extLst>
            <c:ext xmlns:c16="http://schemas.microsoft.com/office/drawing/2014/chart" uri="{C3380CC4-5D6E-409C-BE32-E72D297353CC}">
              <c16:uniqueId val="{00000003-A003-424C-8240-161FC42E7D69}"/>
            </c:ext>
          </c:extLst>
        </c:ser>
        <c:dLbls>
          <c:showLegendKey val="0"/>
          <c:showVal val="0"/>
          <c:showCatName val="0"/>
          <c:showSerName val="0"/>
          <c:showPercent val="0"/>
          <c:showBubbleSize val="0"/>
        </c:dLbls>
        <c:gapWidth val="100"/>
        <c:overlap val="-24"/>
        <c:axId val="190133904"/>
        <c:axId val="190126416"/>
      </c:barChart>
      <c:catAx>
        <c:axId val="190133904"/>
        <c:scaling>
          <c:orientation val="minMax"/>
        </c:scaling>
        <c:delete val="1"/>
        <c:axPos val="b"/>
        <c:numFmt formatCode="General" sourceLinked="1"/>
        <c:majorTickMark val="none"/>
        <c:minorTickMark val="none"/>
        <c:tickLblPos val="nextTo"/>
        <c:crossAx val="190126416"/>
        <c:crosses val="autoZero"/>
        <c:auto val="1"/>
        <c:lblAlgn val="ctr"/>
        <c:lblOffset val="100"/>
        <c:noMultiLvlLbl val="0"/>
      </c:catAx>
      <c:valAx>
        <c:axId val="190126416"/>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_);[Red]\ * \(&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ZM"/>
          </a:p>
        </c:txPr>
        <c:crossAx val="190133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August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barChart>
        <c:barDir val="col"/>
        <c:grouping val="clustered"/>
        <c:varyColors val="0"/>
        <c:ser>
          <c:idx val="0"/>
          <c:order val="0"/>
          <c:spPr>
            <a:solidFill>
              <a:srgbClr val="FF0000"/>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55C-4A40-962F-12A2A50EE9CF}"/>
              </c:ext>
            </c:extLst>
          </c:dPt>
          <c:trendline>
            <c:spPr>
              <a:ln w="19050" cap="rnd">
                <a:solidFill>
                  <a:schemeClr val="accent1"/>
                </a:solidFill>
              </a:ln>
              <a:effectLst/>
            </c:spPr>
            <c:trendlineType val="linear"/>
            <c:dispRSqr val="0"/>
            <c:dispEq val="0"/>
          </c:trendline>
          <c:val>
            <c:numRef>
              <c:f>(YTD!$Y$31,YTD!$Y$62)</c:f>
              <c:numCache>
                <c:formatCode>"$"#,##0.00_);[Red]\ * \("$"#,##0.00\)</c:formatCode>
                <c:ptCount val="2"/>
              </c:numCache>
            </c:numRef>
          </c:val>
          <c:extLst>
            <c:ext xmlns:c16="http://schemas.microsoft.com/office/drawing/2014/chart" uri="{C3380CC4-5D6E-409C-BE32-E72D297353CC}">
              <c16:uniqueId val="{00000003-855C-4A40-962F-12A2A50EE9CF}"/>
            </c:ext>
          </c:extLst>
        </c:ser>
        <c:dLbls>
          <c:showLegendKey val="0"/>
          <c:showVal val="0"/>
          <c:showCatName val="0"/>
          <c:showSerName val="0"/>
          <c:showPercent val="0"/>
          <c:showBubbleSize val="0"/>
        </c:dLbls>
        <c:gapWidth val="100"/>
        <c:overlap val="-24"/>
        <c:axId val="1636754656"/>
        <c:axId val="1636755072"/>
      </c:barChart>
      <c:catAx>
        <c:axId val="1636754656"/>
        <c:scaling>
          <c:orientation val="minMax"/>
        </c:scaling>
        <c:delete val="1"/>
        <c:axPos val="b"/>
        <c:numFmt formatCode="General" sourceLinked="1"/>
        <c:majorTickMark val="none"/>
        <c:minorTickMark val="none"/>
        <c:tickLblPos val="nextTo"/>
        <c:crossAx val="1636755072"/>
        <c:crosses val="autoZero"/>
        <c:auto val="1"/>
        <c:lblAlgn val="ctr"/>
        <c:lblOffset val="100"/>
        <c:noMultiLvlLbl val="0"/>
      </c:catAx>
      <c:valAx>
        <c:axId val="1636755072"/>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_);[Red]\ * \(&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ZM"/>
          </a:p>
        </c:txPr>
        <c:crossAx val="163675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September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barChart>
        <c:barDir val="col"/>
        <c:grouping val="clustered"/>
        <c:varyColors val="0"/>
        <c:ser>
          <c:idx val="0"/>
          <c:order val="0"/>
          <c:spPr>
            <a:solidFill>
              <a:srgbClr val="FF0000"/>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46D-4A3F-8ED8-B5559988D863}"/>
              </c:ext>
            </c:extLst>
          </c:dPt>
          <c:trendline>
            <c:spPr>
              <a:ln w="19050" cap="rnd">
                <a:solidFill>
                  <a:schemeClr val="accent1"/>
                </a:solidFill>
              </a:ln>
              <a:effectLst/>
            </c:spPr>
            <c:trendlineType val="linear"/>
            <c:dispRSqr val="0"/>
            <c:dispEq val="0"/>
          </c:trendline>
          <c:val>
            <c:numRef>
              <c:f>(YTD!$AB$31,YTD!$AB$62)</c:f>
              <c:numCache>
                <c:formatCode>"$"#,##0.00_);[Red]\ * \("$"#,##0.00\)</c:formatCode>
                <c:ptCount val="2"/>
              </c:numCache>
            </c:numRef>
          </c:val>
          <c:extLst>
            <c:ext xmlns:c16="http://schemas.microsoft.com/office/drawing/2014/chart" uri="{C3380CC4-5D6E-409C-BE32-E72D297353CC}">
              <c16:uniqueId val="{00000003-E46D-4A3F-8ED8-B5559988D863}"/>
            </c:ext>
          </c:extLst>
        </c:ser>
        <c:dLbls>
          <c:showLegendKey val="0"/>
          <c:showVal val="0"/>
          <c:showCatName val="0"/>
          <c:showSerName val="0"/>
          <c:showPercent val="0"/>
          <c:showBubbleSize val="0"/>
        </c:dLbls>
        <c:gapWidth val="100"/>
        <c:overlap val="-24"/>
        <c:axId val="1215876048"/>
        <c:axId val="1215876464"/>
      </c:barChart>
      <c:catAx>
        <c:axId val="1215876048"/>
        <c:scaling>
          <c:orientation val="minMax"/>
        </c:scaling>
        <c:delete val="1"/>
        <c:axPos val="b"/>
        <c:numFmt formatCode="General" sourceLinked="1"/>
        <c:majorTickMark val="none"/>
        <c:minorTickMark val="none"/>
        <c:tickLblPos val="nextTo"/>
        <c:crossAx val="1215876464"/>
        <c:crosses val="autoZero"/>
        <c:auto val="1"/>
        <c:lblAlgn val="ctr"/>
        <c:lblOffset val="100"/>
        <c:noMultiLvlLbl val="0"/>
      </c:catAx>
      <c:valAx>
        <c:axId val="1215876464"/>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_);[Red]\ * \(&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ZM"/>
          </a:p>
        </c:txPr>
        <c:crossAx val="1215876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October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barChart>
        <c:barDir val="col"/>
        <c:grouping val="clustered"/>
        <c:varyColors val="0"/>
        <c:ser>
          <c:idx val="0"/>
          <c:order val="0"/>
          <c:spPr>
            <a:solidFill>
              <a:srgbClr val="FF0000"/>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1C6-4C65-949E-B96B7179A11F}"/>
              </c:ext>
            </c:extLst>
          </c:dPt>
          <c:trendline>
            <c:spPr>
              <a:ln w="19050" cap="rnd">
                <a:solidFill>
                  <a:schemeClr val="accent1"/>
                </a:solidFill>
              </a:ln>
              <a:effectLst/>
            </c:spPr>
            <c:trendlineType val="linear"/>
            <c:dispRSqr val="0"/>
            <c:dispEq val="0"/>
          </c:trendline>
          <c:val>
            <c:numRef>
              <c:f>(YTD!$AE$31,YTD!$AE$62)</c:f>
              <c:numCache>
                <c:formatCode>"$"#,##0.00_);[Red]\ * \("$"#,##0.00\)</c:formatCode>
                <c:ptCount val="2"/>
              </c:numCache>
            </c:numRef>
          </c:val>
          <c:extLst>
            <c:ext xmlns:c16="http://schemas.microsoft.com/office/drawing/2014/chart" uri="{C3380CC4-5D6E-409C-BE32-E72D297353CC}">
              <c16:uniqueId val="{00000003-31C6-4C65-949E-B96B7179A11F}"/>
            </c:ext>
          </c:extLst>
        </c:ser>
        <c:dLbls>
          <c:showLegendKey val="0"/>
          <c:showVal val="0"/>
          <c:showCatName val="0"/>
          <c:showSerName val="0"/>
          <c:showPercent val="0"/>
          <c:showBubbleSize val="0"/>
        </c:dLbls>
        <c:gapWidth val="100"/>
        <c:overlap val="-24"/>
        <c:axId val="1215878960"/>
        <c:axId val="1215875632"/>
      </c:barChart>
      <c:catAx>
        <c:axId val="1215878960"/>
        <c:scaling>
          <c:orientation val="minMax"/>
        </c:scaling>
        <c:delete val="1"/>
        <c:axPos val="b"/>
        <c:numFmt formatCode="General" sourceLinked="1"/>
        <c:majorTickMark val="none"/>
        <c:minorTickMark val="none"/>
        <c:tickLblPos val="nextTo"/>
        <c:crossAx val="1215875632"/>
        <c:crosses val="autoZero"/>
        <c:auto val="1"/>
        <c:lblAlgn val="ctr"/>
        <c:lblOffset val="100"/>
        <c:noMultiLvlLbl val="0"/>
      </c:catAx>
      <c:valAx>
        <c:axId val="1215875632"/>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_);[Red]\ * \(&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ZM"/>
          </a:p>
        </c:txPr>
        <c:crossAx val="1215878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November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barChart>
        <c:barDir val="col"/>
        <c:grouping val="clustered"/>
        <c:varyColors val="0"/>
        <c:ser>
          <c:idx val="0"/>
          <c:order val="0"/>
          <c:spPr>
            <a:solidFill>
              <a:srgbClr val="FF0000"/>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4BB-4018-BA1D-34BE9B932AEB}"/>
              </c:ext>
            </c:extLst>
          </c:dPt>
          <c:trendline>
            <c:spPr>
              <a:ln w="19050" cap="rnd">
                <a:solidFill>
                  <a:schemeClr val="accent1"/>
                </a:solidFill>
              </a:ln>
              <a:effectLst/>
            </c:spPr>
            <c:trendlineType val="linear"/>
            <c:dispRSqr val="0"/>
            <c:dispEq val="0"/>
          </c:trendline>
          <c:val>
            <c:numRef>
              <c:f>(YTD!$AH$31,YTD!$AH$62)</c:f>
              <c:numCache>
                <c:formatCode>"$"#,##0.00_);[Red]\ * \("$"#,##0.00\)</c:formatCode>
                <c:ptCount val="2"/>
              </c:numCache>
            </c:numRef>
          </c:val>
          <c:extLst>
            <c:ext xmlns:c16="http://schemas.microsoft.com/office/drawing/2014/chart" uri="{C3380CC4-5D6E-409C-BE32-E72D297353CC}">
              <c16:uniqueId val="{00000003-44BB-4018-BA1D-34BE9B932AEB}"/>
            </c:ext>
          </c:extLst>
        </c:ser>
        <c:dLbls>
          <c:showLegendKey val="0"/>
          <c:showVal val="0"/>
          <c:showCatName val="0"/>
          <c:showSerName val="0"/>
          <c:showPercent val="0"/>
          <c:showBubbleSize val="0"/>
        </c:dLbls>
        <c:gapWidth val="100"/>
        <c:overlap val="-24"/>
        <c:axId val="931452976"/>
        <c:axId val="931453392"/>
      </c:barChart>
      <c:catAx>
        <c:axId val="931452976"/>
        <c:scaling>
          <c:orientation val="minMax"/>
        </c:scaling>
        <c:delete val="1"/>
        <c:axPos val="b"/>
        <c:numFmt formatCode="General" sourceLinked="1"/>
        <c:majorTickMark val="none"/>
        <c:minorTickMark val="none"/>
        <c:tickLblPos val="nextTo"/>
        <c:crossAx val="931453392"/>
        <c:crosses val="autoZero"/>
        <c:auto val="1"/>
        <c:lblAlgn val="ctr"/>
        <c:lblOffset val="100"/>
        <c:noMultiLvlLbl val="0"/>
      </c:catAx>
      <c:valAx>
        <c:axId val="931453392"/>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_);[Red]\ * \(&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ZM"/>
          </a:p>
        </c:txPr>
        <c:crossAx val="931452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December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barChart>
        <c:barDir val="col"/>
        <c:grouping val="clustered"/>
        <c:varyColors val="0"/>
        <c:ser>
          <c:idx val="0"/>
          <c:order val="0"/>
          <c:spPr>
            <a:solidFill>
              <a:srgbClr val="FF0000"/>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0D4-4113-A409-CCED265F59CC}"/>
              </c:ext>
            </c:extLst>
          </c:dPt>
          <c:trendline>
            <c:spPr>
              <a:ln w="19050" cap="rnd">
                <a:solidFill>
                  <a:schemeClr val="accent1"/>
                </a:solidFill>
              </a:ln>
              <a:effectLst/>
            </c:spPr>
            <c:trendlineType val="linear"/>
            <c:dispRSqr val="0"/>
            <c:dispEq val="0"/>
          </c:trendline>
          <c:val>
            <c:numRef>
              <c:f>(YTD!$AK$31,YTD!$AK$62)</c:f>
              <c:numCache>
                <c:formatCode>"$"#,##0.00_);[Red]\ * \("$"#,##0.00\)</c:formatCode>
                <c:ptCount val="2"/>
              </c:numCache>
            </c:numRef>
          </c:val>
          <c:extLst>
            <c:ext xmlns:c16="http://schemas.microsoft.com/office/drawing/2014/chart" uri="{C3380CC4-5D6E-409C-BE32-E72D297353CC}">
              <c16:uniqueId val="{00000003-E0D4-4113-A409-CCED265F59CC}"/>
            </c:ext>
          </c:extLst>
        </c:ser>
        <c:dLbls>
          <c:showLegendKey val="0"/>
          <c:showVal val="0"/>
          <c:showCatName val="0"/>
          <c:showSerName val="0"/>
          <c:showPercent val="0"/>
          <c:showBubbleSize val="0"/>
        </c:dLbls>
        <c:gapWidth val="100"/>
        <c:overlap val="-24"/>
        <c:axId val="1215874384"/>
        <c:axId val="1215868976"/>
      </c:barChart>
      <c:catAx>
        <c:axId val="1215874384"/>
        <c:scaling>
          <c:orientation val="minMax"/>
        </c:scaling>
        <c:delete val="1"/>
        <c:axPos val="b"/>
        <c:numFmt formatCode="General" sourceLinked="1"/>
        <c:majorTickMark val="none"/>
        <c:minorTickMark val="none"/>
        <c:tickLblPos val="nextTo"/>
        <c:crossAx val="1215868976"/>
        <c:crosses val="autoZero"/>
        <c:auto val="1"/>
        <c:lblAlgn val="ctr"/>
        <c:lblOffset val="100"/>
        <c:noMultiLvlLbl val="0"/>
      </c:catAx>
      <c:valAx>
        <c:axId val="1215868976"/>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_);[Red]\ * \(&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ZM"/>
          </a:p>
        </c:txPr>
        <c:crossAx val="1215874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Overall Perfomance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M"/>
        </a:p>
      </c:txPr>
    </c:title>
    <c:autoTitleDeleted val="0"/>
    <c:plotArea>
      <c:layout>
        <c:manualLayout>
          <c:layoutTarget val="inner"/>
          <c:xMode val="edge"/>
          <c:yMode val="edge"/>
          <c:x val="0.15331607039053005"/>
          <c:y val="0.26731516361486068"/>
          <c:w val="0.67552737115914196"/>
          <c:h val="0.56549020898619051"/>
        </c:manualLayout>
      </c:layout>
      <c:pieChart>
        <c:varyColors val="1"/>
        <c:ser>
          <c:idx val="0"/>
          <c:order val="0"/>
          <c:spPr>
            <a:solidFill>
              <a:srgbClr val="002060">
                <a:alpha val="39000"/>
              </a:srgbClr>
            </a:solidFill>
            <a:ln>
              <a:solidFill>
                <a:schemeClr val="accent1"/>
              </a:solidFill>
            </a:ln>
          </c:spPr>
          <c:dPt>
            <c:idx val="0"/>
            <c:bubble3D val="0"/>
            <c:spPr>
              <a:solidFill>
                <a:srgbClr val="00B050">
                  <a:alpha val="39000"/>
                </a:srgbClr>
              </a:solidFill>
              <a:ln>
                <a:solidFill>
                  <a:schemeClr val="accent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707-40BC-A35C-29667F820836}"/>
              </c:ext>
            </c:extLst>
          </c:dPt>
          <c:dPt>
            <c:idx val="1"/>
            <c:bubble3D val="0"/>
            <c:spPr>
              <a:solidFill>
                <a:srgbClr val="990000">
                  <a:alpha val="39000"/>
                </a:srgbClr>
              </a:solidFill>
              <a:ln>
                <a:solidFill>
                  <a:schemeClr val="accent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3707-40BC-A35C-29667F82083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ZM"/>
              </a:p>
            </c:txPr>
            <c:showLegendKey val="0"/>
            <c:showVal val="1"/>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(YTD!$AM$31,YTD!$AM$63)</c:f>
              <c:strCache>
                <c:ptCount val="2"/>
                <c:pt idx="0">
                  <c:v>Income</c:v>
                </c:pt>
                <c:pt idx="1">
                  <c:v>Expense</c:v>
                </c:pt>
              </c:strCache>
            </c:strRef>
          </c:cat>
          <c:val>
            <c:numRef>
              <c:f>(YTD!$AN$31,YTD!$AN$63)</c:f>
              <c:numCache>
                <c:formatCode>"$"#,##0.00_);[Red]\ * \("$"#,##0.00\)</c:formatCode>
                <c:ptCount val="2"/>
                <c:pt idx="0">
                  <c:v>0</c:v>
                </c:pt>
                <c:pt idx="1">
                  <c:v>0</c:v>
                </c:pt>
              </c:numCache>
            </c:numRef>
          </c:val>
          <c:extLst>
            <c:ext xmlns:c16="http://schemas.microsoft.com/office/drawing/2014/chart" uri="{C3380CC4-5D6E-409C-BE32-E72D297353CC}">
              <c16:uniqueId val="{00000000-3247-4023-B2CF-0ADAA51DF1F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ZM"/>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EXPENSES</cx:v>
        </cx:txData>
      </cx:tx>
      <cx:txPr>
        <a:bodyPr spcFirstLastPara="1" vertOverflow="ellipsis" horzOverflow="overflow" wrap="square" lIns="0" tIns="0" rIns="0" bIns="0" anchor="ctr" anchorCtr="1"/>
        <a:lstStyle/>
        <a:p>
          <a:pPr algn="ctr" rtl="0">
            <a:defRPr sz="1000" baseline="0">
              <a:solidFill>
                <a:schemeClr val="bg1"/>
              </a:solidFill>
            </a:defRPr>
          </a:pPr>
          <a:r>
            <a:rPr lang="en-US" sz="1000" b="1" i="0" u="none" strike="noStrike" baseline="0">
              <a:solidFill>
                <a:schemeClr val="bg1"/>
              </a:solidFill>
              <a:latin typeface="Calibri" panose="020F0502020204030204"/>
            </a:rPr>
            <a:t>EXPENSES</a:t>
          </a:r>
        </a:p>
      </cx:txPr>
    </cx:title>
    <cx:plotArea>
      <cx:plotAreaRegion>
        <cx:plotSurface>
          <cx:spPr>
            <a:ln w="9525">
              <a:solidFill>
                <a:srgbClr val="FFC000"/>
              </a:solidFill>
            </a:ln>
            <a:effectLst>
              <a:softEdge rad="0"/>
            </a:effectLst>
          </cx:spPr>
        </cx:plotSurface>
        <cx:series layoutId="clusteredColumn" uniqueId="{85D52609-A9D4-4A91-875D-C83B625C8752}">
          <cx:spPr>
            <a:solidFill>
              <a:srgbClr val="680000"/>
            </a:solidFill>
          </cx:spPr>
          <cx:dataLabels>
            <cx:txPr>
              <a:bodyPr spcFirstLastPara="1" vertOverflow="ellipsis" horzOverflow="overflow" wrap="square" lIns="0" tIns="0" rIns="0" bIns="0" anchor="ctr" anchorCtr="1"/>
              <a:lstStyle/>
              <a:p>
                <a:pPr algn="ctr" rtl="0">
                  <a:defRPr sz="600"/>
                </a:pPr>
                <a:endParaRPr lang="en-US" sz="600" b="0" i="0" u="none" strike="noStrike" baseline="0">
                  <a:solidFill>
                    <a:sysClr val="window" lastClr="FFFFFF">
                      <a:lumMod val="95000"/>
                    </a:sysClr>
                  </a:solidFill>
                  <a:latin typeface="Calibri" panose="020F0502020204030204"/>
                </a:endParaRPr>
              </a:p>
            </cx:txPr>
          </cx:dataLabels>
          <cx:dataId val="0"/>
          <cx:layoutPr>
            <cx:aggregation/>
          </cx:layoutPr>
          <cx:axisId val="1"/>
        </cx:series>
        <cx:series layoutId="paretoLine" ownerIdx="0" uniqueId="{B25EDAE3-24FE-4C05-AB06-D42EBC62C36B}">
          <cx:spPr>
            <a:ln>
              <a:solidFill>
                <a:srgbClr val="FFC000"/>
              </a:solidFill>
            </a:ln>
          </cx:spPr>
          <cx:axisId val="2"/>
        </cx:series>
      </cx:plotAreaRegion>
      <cx:axis id="0">
        <cx:catScaling gapWidth="0"/>
        <cx:tickLabels/>
        <cx:txPr>
          <a:bodyPr spcFirstLastPara="1" vertOverflow="ellipsis" horzOverflow="overflow" wrap="square" lIns="0" tIns="0" rIns="0" bIns="0" anchor="ctr" anchorCtr="1"/>
          <a:lstStyle/>
          <a:p>
            <a:pPr algn="ctr" rtl="0">
              <a:defRPr sz="700" b="0" baseline="0">
                <a:solidFill>
                  <a:schemeClr val="bg1"/>
                </a:solidFill>
              </a:defRPr>
            </a:pPr>
            <a:endParaRPr lang="en-US" sz="700" b="0" i="0" u="none" strike="noStrike" baseline="0">
              <a:solidFill>
                <a:schemeClr val="bg1"/>
              </a:solidFill>
              <a:latin typeface="Calibri" panose="020F0502020204030204"/>
            </a:endParaRPr>
          </a:p>
        </cx:txPr>
      </cx:axis>
      <cx:axis id="1" hidden="1">
        <cx:valScaling/>
        <cx:majorGridlines>
          <cx:spPr>
            <a:ln w="3175">
              <a:solidFill>
                <a:schemeClr val="accent1"/>
              </a:solidFill>
            </a:ln>
          </cx:spPr>
        </cx:majorGridlines>
        <cx:tickLabels/>
        <cx:txPr>
          <a:bodyPr vertOverflow="overflow" horzOverflow="overflow" wrap="square" lIns="0" tIns="0" rIns="0" bIns="0"/>
          <a:lstStyle/>
          <a:p>
            <a:pPr algn="ctr" rtl="0">
              <a:defRPr sz="800" b="0" i="0" baseline="0">
                <a:solidFill>
                  <a:srgbClr val="F2F2F2"/>
                </a:solidFill>
                <a:latin typeface="Calibri" panose="020F0502020204030204" pitchFamily="34" charset="0"/>
                <a:ea typeface="Calibri" panose="020F0502020204030204" pitchFamily="34" charset="0"/>
                <a:cs typeface="Calibri" panose="020F0502020204030204" pitchFamily="34" charset="0"/>
              </a:defRPr>
            </a:pPr>
            <a:endParaRPr lang="en-ZM" sz="800" baseline="0"/>
          </a:p>
        </cx:txPr>
      </cx:axis>
      <cx:axis id="2">
        <cx:valScaling max="1" min="0"/>
        <cx:units unit="percentage"/>
        <cx:tickLabels/>
        <cx:txPr>
          <a:bodyPr vertOverflow="overflow" horzOverflow="overflow" wrap="square" lIns="0" tIns="0" rIns="0" bIns="0"/>
          <a:lstStyle/>
          <a:p>
            <a:pPr algn="ctr" rtl="0">
              <a:defRPr sz="1000" b="0" i="0" baseline="0">
                <a:solidFill>
                  <a:srgbClr val="F2F2F2"/>
                </a:solidFill>
                <a:latin typeface="Calibri" panose="020F0502020204030204" pitchFamily="34" charset="0"/>
                <a:ea typeface="Calibri" panose="020F0502020204030204" pitchFamily="34" charset="0"/>
                <a:cs typeface="Calibri" panose="020F0502020204030204" pitchFamily="34" charset="0"/>
              </a:defRPr>
            </a:pPr>
            <a:endParaRPr lang="en-ZM" sz="1000" baseline="0"/>
          </a:p>
        </cx:txPr>
      </cx:axis>
    </cx:plotArea>
  </cx:chart>
  <cx:spPr>
    <a:ln>
      <a:solidFill>
        <a:schemeClr val="bg1">
          <a:lumMod val="85000"/>
        </a:schemeClr>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YTD EXPENSES</cx:v>
        </cx:txData>
      </cx:tx>
      <cx:txPr>
        <a:bodyPr spcFirstLastPara="1" vertOverflow="ellipsis" horzOverflow="overflow" wrap="square" lIns="0" tIns="0" rIns="0" bIns="0" anchor="ctr" anchorCtr="1"/>
        <a:lstStyle/>
        <a:p>
          <a:pPr algn="ctr" rtl="0">
            <a:defRPr sz="3600" baseline="0">
              <a:solidFill>
                <a:schemeClr val="bg1"/>
              </a:solidFill>
            </a:defRPr>
          </a:pPr>
          <a:r>
            <a:rPr lang="en-US" sz="3600" b="1" i="0" u="none" strike="noStrike" baseline="0">
              <a:solidFill>
                <a:schemeClr val="bg1"/>
              </a:solidFill>
              <a:latin typeface="Calibri" panose="020F0502020204030204"/>
            </a:rPr>
            <a:t>YTD EXPENSES</a:t>
          </a:r>
        </a:p>
      </cx:txPr>
    </cx:title>
    <cx:plotArea>
      <cx:plotAreaRegion>
        <cx:plotSurface>
          <cx:spPr>
            <a:ln w="9525">
              <a:solidFill>
                <a:srgbClr val="FFC000"/>
              </a:solidFill>
            </a:ln>
            <a:effectLst>
              <a:softEdge rad="0"/>
            </a:effectLst>
          </cx:spPr>
        </cx:plotSurface>
        <cx:series layoutId="clusteredColumn" uniqueId="{2C47CB0A-7420-44DB-A66B-BBAE6BF3F61A}">
          <cx:dataLabels/>
          <cx:dataId val="0"/>
          <cx:layoutPr>
            <cx:aggregation/>
          </cx:layoutPr>
          <cx:axisId val="1"/>
        </cx:series>
        <cx:series layoutId="paretoLine" ownerIdx="0" uniqueId="{446C131E-AE56-4D95-A0B1-703623D12C28}">
          <cx:axisId val="2"/>
        </cx:series>
      </cx:plotAreaRegion>
      <cx:axis id="0">
        <cx:catScaling gapWidth="0"/>
        <cx:tickLabels/>
        <cx:txPr>
          <a:bodyPr spcFirstLastPara="1" vertOverflow="ellipsis" horzOverflow="overflow" wrap="square" lIns="0" tIns="0" rIns="0" bIns="0" anchor="ctr" anchorCtr="1"/>
          <a:lstStyle/>
          <a:p>
            <a:pPr algn="ctr" rtl="0">
              <a:defRPr sz="1600" b="0" baseline="0">
                <a:solidFill>
                  <a:schemeClr val="bg1"/>
                </a:solidFill>
              </a:defRPr>
            </a:pPr>
            <a:endParaRPr lang="en-US" sz="1600" b="0" i="0" u="none" strike="noStrike" baseline="0">
              <a:solidFill>
                <a:schemeClr val="bg1"/>
              </a:solidFill>
              <a:latin typeface="Calibri" panose="020F0502020204030204"/>
            </a:endParaRPr>
          </a:p>
        </cx:txPr>
      </cx:axis>
      <cx:axis id="1" hidden="1">
        <cx:valScaling/>
        <cx:majorGridlines>
          <cx:spPr>
            <a:ln w="3175">
              <a:solidFill>
                <a:schemeClr val="accent1"/>
              </a:solidFill>
            </a:ln>
          </cx:spPr>
        </cx:majorGridlines>
        <cx:tickLabels/>
        <cx:txPr>
          <a:bodyPr vertOverflow="overflow" horzOverflow="overflow" wrap="square" lIns="0" tIns="0" rIns="0" bIns="0"/>
          <a:lstStyle/>
          <a:p>
            <a:pPr algn="ctr" rtl="0">
              <a:defRPr sz="800" b="0" i="0" baseline="0">
                <a:solidFill>
                  <a:srgbClr val="F2F2F2"/>
                </a:solidFill>
                <a:latin typeface="Calibri" panose="020F0502020204030204" pitchFamily="34" charset="0"/>
                <a:ea typeface="Calibri" panose="020F0502020204030204" pitchFamily="34" charset="0"/>
                <a:cs typeface="Calibri" panose="020F0502020204030204" pitchFamily="34" charset="0"/>
              </a:defRPr>
            </a:pPr>
            <a:endParaRPr lang="en-ZM" sz="800" baseline="0"/>
          </a:p>
        </cx:txPr>
      </cx:axis>
      <cx:axis id="2">
        <cx:valScaling max="1" min="0"/>
        <cx:tickLabels/>
        <cx:numFmt formatCode="0%" sourceLinked="0"/>
      </cx:axis>
    </cx:plotArea>
  </cx:chart>
  <cx:spPr>
    <a:ln>
      <a:solidFill>
        <a:schemeClr val="bg1">
          <a:lumMod val="85000"/>
        </a:schemeClr>
      </a:solidFill>
    </a:ln>
  </cx:spPr>
</cx:chartSpace>
</file>

<file path=xl/charts/colors1.xml><?xml version="1.0" encoding="utf-8"?>
<cs:colorStyle xmlns:cs="http://schemas.microsoft.com/office/drawing/2012/chartStyle" xmlns:a="http://schemas.openxmlformats.org/drawingml/2006/main" meth="withinLinearReversed" id="23">
  <a:schemeClr val="accent3"/>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hyperlink" Target="https://openclipart.org/detail/13740" TargetMode="External"/><Relationship Id="rId18" Type="http://schemas.openxmlformats.org/officeDocument/2006/relationships/image" Target="../media/image15.png"/><Relationship Id="rId26" Type="http://schemas.openxmlformats.org/officeDocument/2006/relationships/image" Target="../media/image22.png"/><Relationship Id="rId39" Type="http://schemas.openxmlformats.org/officeDocument/2006/relationships/image" Target="../media/image34.png"/><Relationship Id="rId21" Type="http://schemas.openxmlformats.org/officeDocument/2006/relationships/image" Target="../media/image18.svg"/><Relationship Id="rId34" Type="http://schemas.openxmlformats.org/officeDocument/2006/relationships/image" Target="../media/image29.jpeg"/><Relationship Id="rId42" Type="http://schemas.microsoft.com/office/2014/relationships/chartEx" Target="../charts/chartEx1.xml"/><Relationship Id="rId47" Type="http://schemas.openxmlformats.org/officeDocument/2006/relationships/image" Target="../media/image41.png"/><Relationship Id="rId50" Type="http://schemas.openxmlformats.org/officeDocument/2006/relationships/image" Target="../media/image44.png"/><Relationship Id="rId55" Type="http://schemas.openxmlformats.org/officeDocument/2006/relationships/image" Target="../media/image49.jpg"/><Relationship Id="rId7" Type="http://schemas.openxmlformats.org/officeDocument/2006/relationships/image" Target="../media/image7.emf"/><Relationship Id="rId12" Type="http://schemas.openxmlformats.org/officeDocument/2006/relationships/image" Target="../media/image11.png"/><Relationship Id="rId17" Type="http://schemas.openxmlformats.org/officeDocument/2006/relationships/image" Target="../media/image14.svg"/><Relationship Id="rId25" Type="http://schemas.openxmlformats.org/officeDocument/2006/relationships/hyperlink" Target="https://www.pngall.com/delete-png/" TargetMode="External"/><Relationship Id="rId33" Type="http://schemas.openxmlformats.org/officeDocument/2006/relationships/image" Target="../media/image28.jpeg"/><Relationship Id="rId38" Type="http://schemas.openxmlformats.org/officeDocument/2006/relationships/image" Target="../media/image33.svg"/><Relationship Id="rId46" Type="http://schemas.openxmlformats.org/officeDocument/2006/relationships/image" Target="../media/image40.svg"/><Relationship Id="rId2" Type="http://schemas.openxmlformats.org/officeDocument/2006/relationships/image" Target="../media/image2.svg"/><Relationship Id="rId16" Type="http://schemas.openxmlformats.org/officeDocument/2006/relationships/image" Target="../media/image13.png"/><Relationship Id="rId20" Type="http://schemas.openxmlformats.org/officeDocument/2006/relationships/image" Target="../media/image17.png"/><Relationship Id="rId29" Type="http://schemas.openxmlformats.org/officeDocument/2006/relationships/image" Target="../media/image24.png"/><Relationship Id="rId41" Type="http://schemas.openxmlformats.org/officeDocument/2006/relationships/image" Target="../media/image36.png"/><Relationship Id="rId54" Type="http://schemas.openxmlformats.org/officeDocument/2006/relationships/image" Target="../media/image48.jp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hyperlink" Target="https://ksoralhistory.org/interview/interview-of-lana-oleen-by-joan-wagnon-october-14-2019/" TargetMode="External"/><Relationship Id="rId24" Type="http://schemas.openxmlformats.org/officeDocument/2006/relationships/image" Target="../media/image21.png"/><Relationship Id="rId32" Type="http://schemas.openxmlformats.org/officeDocument/2006/relationships/image" Target="../media/image27.svg"/><Relationship Id="rId37" Type="http://schemas.openxmlformats.org/officeDocument/2006/relationships/image" Target="../media/image32.png"/><Relationship Id="rId40" Type="http://schemas.openxmlformats.org/officeDocument/2006/relationships/image" Target="../media/image35.svg"/><Relationship Id="rId45" Type="http://schemas.openxmlformats.org/officeDocument/2006/relationships/image" Target="../media/image39.png"/><Relationship Id="rId53" Type="http://schemas.openxmlformats.org/officeDocument/2006/relationships/image" Target="../media/image47.svg"/><Relationship Id="rId5" Type="http://schemas.openxmlformats.org/officeDocument/2006/relationships/image" Target="../media/image5.png"/><Relationship Id="rId15" Type="http://schemas.openxmlformats.org/officeDocument/2006/relationships/hyperlink" Target="https://pixabay.com/en/download-folder-red-iconset-icons-158006/" TargetMode="External"/><Relationship Id="rId23" Type="http://schemas.openxmlformats.org/officeDocument/2006/relationships/image" Target="../media/image20.svg"/><Relationship Id="rId28" Type="http://schemas.openxmlformats.org/officeDocument/2006/relationships/chart" Target="../charts/chart1.xml"/><Relationship Id="rId36" Type="http://schemas.openxmlformats.org/officeDocument/2006/relationships/image" Target="../media/image31.svg"/><Relationship Id="rId49" Type="http://schemas.openxmlformats.org/officeDocument/2006/relationships/image" Target="../media/image43.png"/><Relationship Id="rId10" Type="http://schemas.openxmlformats.org/officeDocument/2006/relationships/image" Target="../media/image10.png"/><Relationship Id="rId19" Type="http://schemas.openxmlformats.org/officeDocument/2006/relationships/image" Target="../media/image16.svg"/><Relationship Id="rId31" Type="http://schemas.openxmlformats.org/officeDocument/2006/relationships/image" Target="../media/image26.png"/><Relationship Id="rId44" Type="http://schemas.openxmlformats.org/officeDocument/2006/relationships/image" Target="../media/image38.png"/><Relationship Id="rId52" Type="http://schemas.openxmlformats.org/officeDocument/2006/relationships/image" Target="../media/image46.png"/><Relationship Id="rId4" Type="http://schemas.openxmlformats.org/officeDocument/2006/relationships/image" Target="../media/image4.svg"/><Relationship Id="rId9" Type="http://schemas.openxmlformats.org/officeDocument/2006/relationships/image" Target="../media/image9.svg"/><Relationship Id="rId14" Type="http://schemas.openxmlformats.org/officeDocument/2006/relationships/image" Target="../media/image12.png"/><Relationship Id="rId22" Type="http://schemas.openxmlformats.org/officeDocument/2006/relationships/image" Target="../media/image19.png"/><Relationship Id="rId27" Type="http://schemas.openxmlformats.org/officeDocument/2006/relationships/image" Target="../media/image23.svg"/><Relationship Id="rId30" Type="http://schemas.openxmlformats.org/officeDocument/2006/relationships/image" Target="../media/image25.svg"/><Relationship Id="rId35" Type="http://schemas.openxmlformats.org/officeDocument/2006/relationships/image" Target="../media/image30.png"/><Relationship Id="rId43" Type="http://schemas.openxmlformats.org/officeDocument/2006/relationships/image" Target="../media/image37.png"/><Relationship Id="rId48" Type="http://schemas.openxmlformats.org/officeDocument/2006/relationships/image" Target="../media/image42.svg"/><Relationship Id="rId56" Type="http://schemas.openxmlformats.org/officeDocument/2006/relationships/image" Target="../media/image50.jpg"/><Relationship Id="rId8" Type="http://schemas.openxmlformats.org/officeDocument/2006/relationships/image" Target="../media/image8.png"/><Relationship Id="rId51" Type="http://schemas.openxmlformats.org/officeDocument/2006/relationships/image" Target="../media/image45.svg"/><Relationship Id="rId3"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hyperlink" Target="https://openclipart.org/detail/13740" TargetMode="External"/><Relationship Id="rId18" Type="http://schemas.openxmlformats.org/officeDocument/2006/relationships/image" Target="../media/image15.png"/><Relationship Id="rId3" Type="http://schemas.openxmlformats.org/officeDocument/2006/relationships/image" Target="../media/image53.png"/><Relationship Id="rId21" Type="http://schemas.openxmlformats.org/officeDocument/2006/relationships/image" Target="../media/image18.svg"/><Relationship Id="rId7" Type="http://schemas.openxmlformats.org/officeDocument/2006/relationships/image" Target="../media/image57.emf"/><Relationship Id="rId12" Type="http://schemas.openxmlformats.org/officeDocument/2006/relationships/image" Target="../media/image11.png"/><Relationship Id="rId17" Type="http://schemas.openxmlformats.org/officeDocument/2006/relationships/image" Target="../media/image14.svg"/><Relationship Id="rId2" Type="http://schemas.openxmlformats.org/officeDocument/2006/relationships/image" Target="../media/image52.svg"/><Relationship Id="rId16" Type="http://schemas.openxmlformats.org/officeDocument/2006/relationships/image" Target="../media/image13.png"/><Relationship Id="rId20" Type="http://schemas.openxmlformats.org/officeDocument/2006/relationships/image" Target="../media/image17.png"/><Relationship Id="rId1" Type="http://schemas.openxmlformats.org/officeDocument/2006/relationships/image" Target="../media/image51.png"/><Relationship Id="rId6" Type="http://schemas.openxmlformats.org/officeDocument/2006/relationships/image" Target="../media/image56.emf"/><Relationship Id="rId11" Type="http://schemas.openxmlformats.org/officeDocument/2006/relationships/hyperlink" Target="https://ksoralhistory.org/interview/interview-of-lana-oleen-by-joan-wagnon-october-14-2019/" TargetMode="External"/><Relationship Id="rId24" Type="http://schemas.openxmlformats.org/officeDocument/2006/relationships/image" Target="../media/image58.png"/><Relationship Id="rId5" Type="http://schemas.openxmlformats.org/officeDocument/2006/relationships/image" Target="../media/image55.emf"/><Relationship Id="rId15" Type="http://schemas.openxmlformats.org/officeDocument/2006/relationships/hyperlink" Target="https://pixabay.com/en/download-folder-red-iconset-icons-158006/" TargetMode="External"/><Relationship Id="rId23" Type="http://schemas.openxmlformats.org/officeDocument/2006/relationships/image" Target="../media/image20.svg"/><Relationship Id="rId10" Type="http://schemas.openxmlformats.org/officeDocument/2006/relationships/image" Target="../media/image10.png"/><Relationship Id="rId19" Type="http://schemas.openxmlformats.org/officeDocument/2006/relationships/image" Target="../media/image16.svg"/><Relationship Id="rId4" Type="http://schemas.openxmlformats.org/officeDocument/2006/relationships/image" Target="../media/image54.svg"/><Relationship Id="rId9" Type="http://schemas.openxmlformats.org/officeDocument/2006/relationships/image" Target="../media/image9.svg"/><Relationship Id="rId14" Type="http://schemas.openxmlformats.org/officeDocument/2006/relationships/image" Target="../media/image12.png"/><Relationship Id="rId22" Type="http://schemas.openxmlformats.org/officeDocument/2006/relationships/image" Target="../media/image19.png"/></Relationships>
</file>

<file path=xl/drawings/_rels/drawing3.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9.svg"/><Relationship Id="rId7" Type="http://schemas.openxmlformats.org/officeDocument/2006/relationships/hyperlink" Target="https://openclipart.org/detail/13740" TargetMode="External"/><Relationship Id="rId2" Type="http://schemas.openxmlformats.org/officeDocument/2006/relationships/image" Target="../media/image8.png"/><Relationship Id="rId1" Type="http://schemas.openxmlformats.org/officeDocument/2006/relationships/image" Target="../media/image59.png"/><Relationship Id="rId6" Type="http://schemas.openxmlformats.org/officeDocument/2006/relationships/image" Target="../media/image11.png"/><Relationship Id="rId11" Type="http://schemas.openxmlformats.org/officeDocument/2006/relationships/image" Target="../media/image14.svg"/><Relationship Id="rId5" Type="http://schemas.openxmlformats.org/officeDocument/2006/relationships/hyperlink" Target="https://ksoralhistory.org/interview/interview-of-lana-oleen-by-joan-wagnon-october-14-2019/" TargetMode="External"/><Relationship Id="rId10" Type="http://schemas.openxmlformats.org/officeDocument/2006/relationships/image" Target="../media/image13.png"/><Relationship Id="rId4" Type="http://schemas.openxmlformats.org/officeDocument/2006/relationships/image" Target="../media/image10.png"/><Relationship Id="rId9" Type="http://schemas.openxmlformats.org/officeDocument/2006/relationships/hyperlink" Target="https://pixabay.com/en/download-folder-red-iconset-icons-158006/"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9.svg"/><Relationship Id="rId7" Type="http://schemas.openxmlformats.org/officeDocument/2006/relationships/hyperlink" Target="https://openclipart.org/detail/13740" TargetMode="External"/><Relationship Id="rId2" Type="http://schemas.openxmlformats.org/officeDocument/2006/relationships/image" Target="../media/image8.png"/><Relationship Id="rId1" Type="http://schemas.openxmlformats.org/officeDocument/2006/relationships/image" Target="../media/image59.png"/><Relationship Id="rId6" Type="http://schemas.openxmlformats.org/officeDocument/2006/relationships/image" Target="../media/image11.png"/><Relationship Id="rId11" Type="http://schemas.openxmlformats.org/officeDocument/2006/relationships/image" Target="../media/image14.svg"/><Relationship Id="rId5" Type="http://schemas.openxmlformats.org/officeDocument/2006/relationships/hyperlink" Target="https://ksoralhistory.org/interview/interview-of-lana-oleen-by-joan-wagnon-october-14-2019/" TargetMode="External"/><Relationship Id="rId10" Type="http://schemas.openxmlformats.org/officeDocument/2006/relationships/image" Target="../media/image13.png"/><Relationship Id="rId4" Type="http://schemas.openxmlformats.org/officeDocument/2006/relationships/image" Target="../media/image10.png"/><Relationship Id="rId9" Type="http://schemas.openxmlformats.org/officeDocument/2006/relationships/hyperlink" Target="https://pixabay.com/en/download-folder-red-iconset-icons-158006/" TargetMode="External"/></Relationships>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image" Target="../media/image59.png"/><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microsoft.com/office/2014/relationships/chartEx" Target="../charts/chartEx2.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svg"/><Relationship Id="rId3" Type="http://schemas.openxmlformats.org/officeDocument/2006/relationships/image" Target="../media/image62.png"/><Relationship Id="rId7" Type="http://schemas.openxmlformats.org/officeDocument/2006/relationships/image" Target="../media/image66.jpeg"/><Relationship Id="rId12" Type="http://schemas.openxmlformats.org/officeDocument/2006/relationships/image" Target="../media/image5.png"/><Relationship Id="rId2" Type="http://schemas.openxmlformats.org/officeDocument/2006/relationships/image" Target="../media/image61.svg"/><Relationship Id="rId1" Type="http://schemas.openxmlformats.org/officeDocument/2006/relationships/image" Target="../media/image60.png"/><Relationship Id="rId6" Type="http://schemas.openxmlformats.org/officeDocument/2006/relationships/image" Target="../media/image65.jpeg"/><Relationship Id="rId11" Type="http://schemas.openxmlformats.org/officeDocument/2006/relationships/image" Target="../media/image4.svg"/><Relationship Id="rId5" Type="http://schemas.openxmlformats.org/officeDocument/2006/relationships/image" Target="../media/image64.jpeg"/><Relationship Id="rId10" Type="http://schemas.openxmlformats.org/officeDocument/2006/relationships/image" Target="../media/image3.png"/><Relationship Id="rId4" Type="http://schemas.openxmlformats.org/officeDocument/2006/relationships/image" Target="../media/image63.svg"/><Relationship Id="rId9" Type="http://schemas.openxmlformats.org/officeDocument/2006/relationships/image" Target="../media/image2.svg"/></Relationships>
</file>

<file path=xl/drawings/_rels/drawing8.x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absoluteAnchor>
    <xdr:pos x="6274435" y="110749080"/>
    <xdr:ext cx="0" cy="1293918"/>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14868525" y="115462049"/>
          <a:ext cx="2257425" cy="1352551"/>
        </a:xfrm>
        <a:prstGeom prst="roundRect">
          <a:avLst/>
        </a:prstGeom>
        <a:ln>
          <a:no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700"/>
            <a:t>When A/Cs are increasing follow; DEAD_CLIC</a:t>
          </a:r>
        </a:p>
        <a:p>
          <a:pPr algn="l"/>
          <a:endParaRPr lang="en-US" sz="700"/>
        </a:p>
        <a:p>
          <a:pPr algn="l"/>
          <a:r>
            <a:rPr lang="en-US" sz="700"/>
            <a:t>When A/Cs are decreasing follow; </a:t>
          </a:r>
        </a:p>
        <a:p>
          <a:pPr algn="l"/>
          <a:r>
            <a:rPr lang="en-US" sz="700"/>
            <a:t>DR-Lic_CR-ead</a:t>
          </a:r>
        </a:p>
        <a:p>
          <a:pPr algn="l"/>
          <a:endParaRPr lang="en-US" sz="700"/>
        </a:p>
        <a:p>
          <a:pPr algn="l"/>
          <a:r>
            <a:rPr lang="en-US" sz="700"/>
            <a:t>NB! An increase in capital </a:t>
          </a:r>
          <a:r>
            <a:rPr lang="en-US" sz="700">
              <a:solidFill>
                <a:srgbClr val="FFFF00"/>
              </a:solidFill>
            </a:rPr>
            <a:t>(or Liability) </a:t>
          </a:r>
          <a:r>
            <a:rPr lang="en-US" sz="700"/>
            <a:t>is a MINUS (CR) to the business,</a:t>
          </a:r>
        </a:p>
        <a:p>
          <a:pPr algn="l"/>
          <a:r>
            <a:rPr lang="en-US" sz="700"/>
            <a:t>since the business now owes more to its owners </a:t>
          </a:r>
          <a:r>
            <a:rPr lang="en-US" sz="700">
              <a:solidFill>
                <a:srgbClr val="FFFF00"/>
              </a:solidFill>
            </a:rPr>
            <a:t>(or its creditors)</a:t>
          </a:r>
          <a:r>
            <a:rPr lang="en-US" sz="700"/>
            <a:t>, and vice-versa. Same with Income adds up to the</a:t>
          </a:r>
          <a:r>
            <a:rPr lang="en-US" sz="700" baseline="0"/>
            <a:t> owner's capital.</a:t>
          </a:r>
          <a:endParaRPr lang="en-US" sz="700"/>
        </a:p>
        <a:p>
          <a:pPr algn="l"/>
          <a:endParaRPr lang="en-US" sz="700"/>
        </a:p>
        <a:p>
          <a:pPr algn="l"/>
          <a:endParaRPr lang="en-ZM" sz="700"/>
        </a:p>
      </xdr:txBody>
    </xdr:sp>
    <xdr:clientData/>
  </xdr:absoluteAnchor>
  <xdr:oneCellAnchor>
    <xdr:from>
      <xdr:col>5</xdr:col>
      <xdr:colOff>542927</xdr:colOff>
      <xdr:row>15</xdr:row>
      <xdr:rowOff>100964</xdr:rowOff>
    </xdr:from>
    <xdr:ext cx="741043" cy="320245"/>
    <xdr:grpSp>
      <xdr:nvGrpSpPr>
        <xdr:cNvPr id="6" name="Group 5">
          <a:extLst>
            <a:ext uri="{FF2B5EF4-FFF2-40B4-BE49-F238E27FC236}">
              <a16:creationId xmlns:a16="http://schemas.microsoft.com/office/drawing/2014/main" id="{00000000-0008-0000-0000-000006000000}"/>
            </a:ext>
          </a:extLst>
        </xdr:cNvPr>
        <xdr:cNvGrpSpPr/>
      </xdr:nvGrpSpPr>
      <xdr:grpSpPr>
        <a:xfrm>
          <a:off x="10456547" y="3918584"/>
          <a:ext cx="741043" cy="320245"/>
          <a:chOff x="9527" y="4642484"/>
          <a:chExt cx="760093" cy="320245"/>
        </a:xfrm>
      </xdr:grpSpPr>
      <xdr:grpSp>
        <xdr:nvGrpSpPr>
          <xdr:cNvPr id="11" name="Group 10">
            <a:extLst>
              <a:ext uri="{FF2B5EF4-FFF2-40B4-BE49-F238E27FC236}">
                <a16:creationId xmlns:a16="http://schemas.microsoft.com/office/drawing/2014/main" id="{00000000-0008-0000-0000-00000B000000}"/>
              </a:ext>
            </a:extLst>
          </xdr:cNvPr>
          <xdr:cNvGrpSpPr/>
        </xdr:nvGrpSpPr>
        <xdr:grpSpPr>
          <a:xfrm>
            <a:off x="9527" y="4651789"/>
            <a:ext cx="348613" cy="310940"/>
            <a:chOff x="771527" y="3295650"/>
            <a:chExt cx="378156" cy="318339"/>
          </a:xfrm>
        </xdr:grpSpPr>
        <xdr:pic macro="[0]!Unlock_Table1_Fields">
          <xdr:nvPicPr>
            <xdr:cNvPr id="40" name="Graphic 39" descr="Table">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1527" y="3327881"/>
              <a:ext cx="324271" cy="286108"/>
            </a:xfrm>
            <a:prstGeom prst="rect">
              <a:avLst/>
            </a:prstGeom>
          </xdr:spPr>
        </xdr:pic>
        <xdr:pic macro="[0]!Unlock_Table1_Fields">
          <xdr:nvPicPr>
            <xdr:cNvPr id="36" name="Graphic 35" descr="Pencil">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901645" y="3295650"/>
              <a:ext cx="248038" cy="218847"/>
            </a:xfrm>
            <a:prstGeom prst="rect">
              <a:avLst/>
            </a:prstGeom>
          </xdr:spPr>
        </xdr:pic>
      </xdr:grpSp>
      <xdr:grpSp>
        <xdr:nvGrpSpPr>
          <xdr:cNvPr id="17" name="Group 16">
            <a:extLst>
              <a:ext uri="{FF2B5EF4-FFF2-40B4-BE49-F238E27FC236}">
                <a16:creationId xmlns:a16="http://schemas.microsoft.com/office/drawing/2014/main" id="{00000000-0008-0000-0000-000011000000}"/>
              </a:ext>
            </a:extLst>
          </xdr:cNvPr>
          <xdr:cNvGrpSpPr/>
        </xdr:nvGrpSpPr>
        <xdr:grpSpPr>
          <a:xfrm>
            <a:off x="393018" y="4642484"/>
            <a:ext cx="376602" cy="316324"/>
            <a:chOff x="1333501" y="3286124"/>
            <a:chExt cx="417962" cy="323851"/>
          </a:xfrm>
        </xdr:grpSpPr>
        <xdr:pic macro="[0]!Lock_Table1_Fields">
          <xdr:nvPicPr>
            <xdr:cNvPr id="50" name="Graphic 49" descr="Table">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3501" y="3323149"/>
              <a:ext cx="324271" cy="286826"/>
            </a:xfrm>
            <a:prstGeom prst="rect">
              <a:avLst/>
            </a:prstGeom>
          </xdr:spPr>
        </xdr:pic>
        <xdr:pic macro="[0]!Lock_Table1_Fields">
          <xdr:nvPicPr>
            <xdr:cNvPr id="44" name="Graphic 43" descr="No sign">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02677" y="3286124"/>
              <a:ext cx="248786" cy="232149"/>
            </a:xfrm>
            <a:prstGeom prst="rect">
              <a:avLst/>
            </a:prstGeom>
          </xdr:spPr>
        </xdr:pic>
      </xdr:grpSp>
    </xdr:grpSp>
    <xdr:clientData fPrintsWithSheet="0"/>
  </xdr:oneCellAnchor>
  <xdr:twoCellAnchor>
    <xdr:from>
      <xdr:col>5</xdr:col>
      <xdr:colOff>9525</xdr:colOff>
      <xdr:row>19</xdr:row>
      <xdr:rowOff>0</xdr:rowOff>
    </xdr:from>
    <xdr:to>
      <xdr:col>6</xdr:col>
      <xdr:colOff>0</xdr:colOff>
      <xdr:row>20</xdr:row>
      <xdr:rowOff>0</xdr:rowOff>
    </xdr:to>
    <xdr:pic>
      <xdr:nvPicPr>
        <xdr:cNvPr id="63" name="Picture 62">
          <a:extLst>
            <a:ext uri="{FF2B5EF4-FFF2-40B4-BE49-F238E27FC236}">
              <a16:creationId xmlns:a16="http://schemas.microsoft.com/office/drawing/2014/main" id="{00000000-0008-0000-0000-00003F000000}"/>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1552576</xdr:colOff>
      <xdr:row>0</xdr:row>
      <xdr:rowOff>0</xdr:rowOff>
    </xdr:from>
    <xdr:to>
      <xdr:col>7</xdr:col>
      <xdr:colOff>9525</xdr:colOff>
      <xdr:row>1</xdr:row>
      <xdr:rowOff>26377</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7724776" y="0"/>
          <a:ext cx="4888229" cy="407377"/>
          <a:chOff x="7296151" y="0"/>
          <a:chExt cx="4286249" cy="407377"/>
        </a:xfrm>
      </xdr:grpSpPr>
      <xdr:sp macro="[0]!Period_Reset" textlink="">
        <xdr:nvSpPr>
          <xdr:cNvPr id="47" name="Rectangle: Rounded Corners 46">
            <a:extLst>
              <a:ext uri="{FF2B5EF4-FFF2-40B4-BE49-F238E27FC236}">
                <a16:creationId xmlns:a16="http://schemas.microsoft.com/office/drawing/2014/main" id="{00000000-0008-0000-0000-00002F000000}"/>
              </a:ext>
            </a:extLst>
          </xdr:cNvPr>
          <xdr:cNvSpPr>
            <a:spLocks noChangeAspect="1"/>
          </xdr:cNvSpPr>
        </xdr:nvSpPr>
        <xdr:spPr>
          <a:xfrm>
            <a:off x="10810875" y="0"/>
            <a:ext cx="771525" cy="390525"/>
          </a:xfrm>
          <a:prstGeom prst="roundRect">
            <a:avLst/>
          </a:prstGeom>
          <a:solidFill>
            <a:srgbClr val="C00000"/>
          </a:solidFill>
          <a:ln>
            <a:noFill/>
          </a:ln>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t>Restart</a:t>
            </a:r>
          </a:p>
          <a:p>
            <a:pPr algn="ctr"/>
            <a:r>
              <a:rPr lang="en-US" sz="800" b="1"/>
              <a:t>Period</a:t>
            </a:r>
          </a:p>
        </xdr:txBody>
      </xdr:sp>
      <xdr:pic macro="[0]!Print_MAIN_CB">
        <xdr:nvPicPr>
          <xdr:cNvPr id="49" name="Graphic 48" descr="Printer">
            <a:extLst>
              <a:ext uri="{FF2B5EF4-FFF2-40B4-BE49-F238E27FC236}">
                <a16:creationId xmlns:a16="http://schemas.microsoft.com/office/drawing/2014/main" id="{00000000-0008-0000-0000-00003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083065" y="110728"/>
            <a:ext cx="240266" cy="242823"/>
          </a:xfrm>
          <a:prstGeom prst="rect">
            <a:avLst/>
          </a:prstGeom>
        </xdr:spPr>
      </xdr:pic>
      <xdr:pic macro="[0]!MAIN_CB_PDF">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837473B0-CC2E-450A-ABE3-18F120FF3D39}">
                <a1611:picAttrSrcUrl xmlns:a1611="http://schemas.microsoft.com/office/drawing/2016/11/main" r:id="rId11"/>
              </a:ext>
            </a:extLst>
          </a:blip>
          <a:stretch>
            <a:fillRect/>
          </a:stretch>
        </xdr:blipFill>
        <xdr:spPr>
          <a:xfrm>
            <a:off x="8499288" y="108599"/>
            <a:ext cx="213237" cy="239318"/>
          </a:xfrm>
          <a:prstGeom prst="rect">
            <a:avLst/>
          </a:prstGeom>
        </xdr:spPr>
      </xdr:pic>
      <xdr:pic macro="[0]!Open_App_Folder">
        <xdr:nvPicPr>
          <xdr:cNvPr id="54" name="Picture 53">
            <a:extLst>
              <a:ext uri="{FF2B5EF4-FFF2-40B4-BE49-F238E27FC236}">
                <a16:creationId xmlns:a16="http://schemas.microsoft.com/office/drawing/2014/main" id="{00000000-0008-0000-0000-000036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837473B0-CC2E-450A-ABE3-18F120FF3D39}">
                <a1611:picAttrSrcUrl xmlns:a1611="http://schemas.microsoft.com/office/drawing/2016/11/main" r:id="rId13"/>
              </a:ext>
            </a:extLst>
          </a:blip>
          <a:stretch>
            <a:fillRect/>
          </a:stretch>
        </xdr:blipFill>
        <xdr:spPr>
          <a:xfrm>
            <a:off x="8868597" y="85471"/>
            <a:ext cx="268466" cy="321906"/>
          </a:xfrm>
          <a:prstGeom prst="rect">
            <a:avLst/>
          </a:prstGeom>
        </xdr:spPr>
      </xdr:pic>
      <xdr:grpSp>
        <xdr:nvGrpSpPr>
          <xdr:cNvPr id="55" name="Group 54">
            <a:extLst>
              <a:ext uri="{FF2B5EF4-FFF2-40B4-BE49-F238E27FC236}">
                <a16:creationId xmlns:a16="http://schemas.microsoft.com/office/drawing/2014/main" id="{00000000-0008-0000-0000-000037000000}"/>
              </a:ext>
            </a:extLst>
          </xdr:cNvPr>
          <xdr:cNvGrpSpPr>
            <a:grpSpLocks noChangeAspect="1"/>
          </xdr:cNvGrpSpPr>
        </xdr:nvGrpSpPr>
        <xdr:grpSpPr>
          <a:xfrm>
            <a:off x="9258034" y="115115"/>
            <a:ext cx="291890" cy="241942"/>
            <a:chOff x="10495616" y="0"/>
            <a:chExt cx="467659" cy="400050"/>
          </a:xfrm>
        </xdr:grpSpPr>
        <xdr:pic macro="[0]!DelPDFs">
          <xdr:nvPicPr>
            <xdr:cNvPr id="73" name="Picture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837473B0-CC2E-450A-ABE3-18F120FF3D39}">
                  <a1611:picAttrSrcUrl xmlns:a1611="http://schemas.microsoft.com/office/drawing/2016/11/main" r:id="rId15"/>
                </a:ext>
              </a:extLst>
            </a:blip>
            <a:srcRect/>
            <a:stretch/>
          </xdr:blipFill>
          <xdr:spPr>
            <a:xfrm>
              <a:off x="10495616" y="49259"/>
              <a:ext cx="381933" cy="350791"/>
            </a:xfrm>
            <a:prstGeom prst="rect">
              <a:avLst/>
            </a:prstGeom>
          </xdr:spPr>
        </xdr:pic>
        <xdr:pic macro="[0]!DelPDFs">
          <xdr:nvPicPr>
            <xdr:cNvPr id="76" name="Graphic 75" descr="Close">
              <a:extLst>
                <a:ext uri="{FF2B5EF4-FFF2-40B4-BE49-F238E27FC236}">
                  <a16:creationId xmlns:a16="http://schemas.microsoft.com/office/drawing/2014/main" id="{00000000-0008-0000-0000-00004C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0734674" y="0"/>
              <a:ext cx="228601" cy="228601"/>
            </a:xfrm>
            <a:prstGeom prst="rect">
              <a:avLst/>
            </a:prstGeom>
          </xdr:spPr>
        </xdr:pic>
      </xdr:grpSp>
      <xdr:pic macro="[0]!Direct_ProtectAll">
        <xdr:nvPicPr>
          <xdr:cNvPr id="56" name="Graphic 55" descr="Lock">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0263601" y="90716"/>
            <a:ext cx="287677" cy="289024"/>
          </a:xfrm>
          <a:prstGeom prst="rect">
            <a:avLst/>
          </a:prstGeom>
        </xdr:spPr>
      </xdr:pic>
      <xdr:pic macro="[0]!Unprotect_All_For_MAIN_CB">
        <xdr:nvPicPr>
          <xdr:cNvPr id="57" name="Graphic 56" descr="Unlock">
            <a:extLst>
              <a:ext uri="{FF2B5EF4-FFF2-40B4-BE49-F238E27FC236}">
                <a16:creationId xmlns:a16="http://schemas.microsoft.com/office/drawing/2014/main" id="{00000000-0008-0000-0000-00003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0001490" y="96476"/>
            <a:ext cx="281604" cy="275445"/>
          </a:xfrm>
          <a:prstGeom prst="rect">
            <a:avLst/>
          </a:prstGeom>
        </xdr:spPr>
      </xdr:pic>
      <xdr:pic macro="[0]!Send_Email_With_ThisWorkbook_Attach">
        <xdr:nvPicPr>
          <xdr:cNvPr id="59" name="Graphic 58" descr="Send">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7685121" y="105292"/>
            <a:ext cx="262445" cy="262446"/>
          </a:xfrm>
          <a:prstGeom prst="rect">
            <a:avLst/>
          </a:prstGeom>
        </xdr:spPr>
      </xdr:pic>
      <xdr:pic macro="[0]!Manually_Delete_Table1_DataBodyRange_Except_Row1">
        <xdr:nvPicPr>
          <xdr:cNvPr id="69" name="Picture 68">
            <a:extLst>
              <a:ext uri="{FF2B5EF4-FFF2-40B4-BE49-F238E27FC236}">
                <a16:creationId xmlns:a16="http://schemas.microsoft.com/office/drawing/2014/main" id="{00000000-0008-0000-0000-000045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837473B0-CC2E-450A-ABE3-18F120FF3D39}">
                <a1611:picAttrSrcUrl xmlns:a1611="http://schemas.microsoft.com/office/drawing/2016/11/main" r:id="rId25"/>
              </a:ext>
            </a:extLst>
          </a:blip>
          <a:stretch>
            <a:fillRect/>
          </a:stretch>
        </xdr:blipFill>
        <xdr:spPr>
          <a:xfrm>
            <a:off x="9649934" y="140190"/>
            <a:ext cx="198202" cy="198202"/>
          </a:xfrm>
          <a:prstGeom prst="rect">
            <a:avLst/>
          </a:prstGeom>
          <a:solidFill>
            <a:schemeClr val="accent2"/>
          </a:solidFill>
        </xdr:spPr>
      </xdr:pic>
      <xdr:pic macro="[0]!Refresh_Home">
        <xdr:nvPicPr>
          <xdr:cNvPr id="78" name="Graphic 77" descr="Repeat">
            <a:extLst>
              <a:ext uri="{FF2B5EF4-FFF2-40B4-BE49-F238E27FC236}">
                <a16:creationId xmlns:a16="http://schemas.microsoft.com/office/drawing/2014/main" id="{00000000-0008-0000-0000-00004E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7296151" y="95250"/>
            <a:ext cx="285750" cy="285750"/>
          </a:xfrm>
          <a:prstGeom prst="rect">
            <a:avLst/>
          </a:prstGeom>
        </xdr:spPr>
      </xdr:pic>
    </xdr:grpSp>
    <xdr:clientData fPrintsWithSheet="0"/>
  </xdr:twoCellAnchor>
  <xdr:twoCellAnchor>
    <xdr:from>
      <xdr:col>0</xdr:col>
      <xdr:colOff>0</xdr:colOff>
      <xdr:row>0</xdr:row>
      <xdr:rowOff>0</xdr:rowOff>
    </xdr:from>
    <xdr:to>
      <xdr:col>3</xdr:col>
      <xdr:colOff>2343150</xdr:colOff>
      <xdr:row>1</xdr:row>
      <xdr:rowOff>0</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5909310" cy="381000"/>
          <a:chOff x="0" y="0"/>
          <a:chExt cx="5715000" cy="381000"/>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0" y="0"/>
            <a:ext cx="952500" cy="381000"/>
          </a:xfrm>
          <a:prstGeom prst="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Home</a:t>
            </a:r>
          </a:p>
        </xdr:txBody>
      </xdr:sp>
      <xdr:sp macro="[0]!Open_ACL_Sheet" textlink="">
        <xdr:nvSpPr>
          <xdr:cNvPr id="80" name="Rectangle 79">
            <a:extLst>
              <a:ext uri="{FF2B5EF4-FFF2-40B4-BE49-F238E27FC236}">
                <a16:creationId xmlns:a16="http://schemas.microsoft.com/office/drawing/2014/main" id="{00000000-0008-0000-0000-000050000000}"/>
              </a:ext>
            </a:extLst>
          </xdr:cNvPr>
          <xdr:cNvSpPr/>
        </xdr:nvSpPr>
        <xdr:spPr>
          <a:xfrm>
            <a:off x="952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ACL Table</a:t>
            </a:r>
          </a:p>
        </xdr:txBody>
      </xdr:sp>
      <xdr:sp macro="[0]!Open_PnL_Sheet" textlink="">
        <xdr:nvSpPr>
          <xdr:cNvPr id="83" name="Rectangle 82">
            <a:extLst>
              <a:ext uri="{FF2B5EF4-FFF2-40B4-BE49-F238E27FC236}">
                <a16:creationId xmlns:a16="http://schemas.microsoft.com/office/drawing/2014/main" id="{00000000-0008-0000-0000-000053000000}"/>
              </a:ext>
            </a:extLst>
          </xdr:cNvPr>
          <xdr:cNvSpPr/>
        </xdr:nvSpPr>
        <xdr:spPr>
          <a:xfrm>
            <a:off x="19050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Profit</a:t>
            </a:r>
            <a:r>
              <a:rPr lang="en-US" sz="1000" baseline="0">
                <a:solidFill>
                  <a:schemeClr val="accent1">
                    <a:lumMod val="20000"/>
                    <a:lumOff val="80000"/>
                  </a:schemeClr>
                </a:solidFill>
              </a:rPr>
              <a:t> &amp; Loss</a:t>
            </a:r>
            <a:endParaRPr lang="en-US" sz="1000">
              <a:solidFill>
                <a:schemeClr val="accent1">
                  <a:lumMod val="20000"/>
                  <a:lumOff val="80000"/>
                </a:schemeClr>
              </a:solidFill>
            </a:endParaRPr>
          </a:p>
        </xdr:txBody>
      </xdr:sp>
      <xdr:sp macro="[0]!Open_SFP_Sheet" textlink="">
        <xdr:nvSpPr>
          <xdr:cNvPr id="84" name="Rectangle 83">
            <a:extLst>
              <a:ext uri="{FF2B5EF4-FFF2-40B4-BE49-F238E27FC236}">
                <a16:creationId xmlns:a16="http://schemas.microsoft.com/office/drawing/2014/main" id="{00000000-0008-0000-0000-000054000000}"/>
              </a:ext>
            </a:extLst>
          </xdr:cNvPr>
          <xdr:cNvSpPr/>
        </xdr:nvSpPr>
        <xdr:spPr>
          <a:xfrm>
            <a:off x="2857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Balance Sheet</a:t>
            </a:r>
          </a:p>
        </xdr:txBody>
      </xdr:sp>
      <xdr:sp macro="[0]!Open_YTD_Sheet" textlink="">
        <xdr:nvSpPr>
          <xdr:cNvPr id="85" name="Rectangle 84">
            <a:extLst>
              <a:ext uri="{FF2B5EF4-FFF2-40B4-BE49-F238E27FC236}">
                <a16:creationId xmlns:a16="http://schemas.microsoft.com/office/drawing/2014/main" id="{00000000-0008-0000-0000-000055000000}"/>
              </a:ext>
            </a:extLst>
          </xdr:cNvPr>
          <xdr:cNvSpPr/>
        </xdr:nvSpPr>
        <xdr:spPr>
          <a:xfrm>
            <a:off x="38100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YTD Sheet</a:t>
            </a:r>
          </a:p>
        </xdr:txBody>
      </xdr:sp>
      <xdr:sp macro="[0]!Open_Settings" textlink="">
        <xdr:nvSpPr>
          <xdr:cNvPr id="86" name="Rectangle 85">
            <a:extLst>
              <a:ext uri="{FF2B5EF4-FFF2-40B4-BE49-F238E27FC236}">
                <a16:creationId xmlns:a16="http://schemas.microsoft.com/office/drawing/2014/main" id="{00000000-0008-0000-0000-000056000000}"/>
              </a:ext>
            </a:extLst>
          </xdr:cNvPr>
          <xdr:cNvSpPr/>
        </xdr:nvSpPr>
        <xdr:spPr>
          <a:xfrm>
            <a:off x="4762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Settings</a:t>
            </a:r>
          </a:p>
        </xdr:txBody>
      </xdr:sp>
    </xdr:grpSp>
    <xdr:clientData fPrintsWithSheet="0"/>
  </xdr:twoCellAnchor>
  <xdr:oneCellAnchor>
    <xdr:from>
      <xdr:col>6</xdr:col>
      <xdr:colOff>318149</xdr:colOff>
      <xdr:row>16</xdr:row>
      <xdr:rowOff>472440</xdr:rowOff>
    </xdr:from>
    <xdr:ext cx="525782" cy="320040"/>
    <xdr:grpSp>
      <xdr:nvGrpSpPr>
        <xdr:cNvPr id="1138" name="Group 1137">
          <a:extLst>
            <a:ext uri="{FF2B5EF4-FFF2-40B4-BE49-F238E27FC236}">
              <a16:creationId xmlns:a16="http://schemas.microsoft.com/office/drawing/2014/main" id="{00000000-0008-0000-0000-000072040000}"/>
            </a:ext>
          </a:extLst>
        </xdr:cNvPr>
        <xdr:cNvGrpSpPr/>
      </xdr:nvGrpSpPr>
      <xdr:grpSpPr>
        <a:xfrm>
          <a:off x="12106289" y="4480560"/>
          <a:ext cx="525782" cy="320040"/>
          <a:chOff x="11953350" y="3855720"/>
          <a:chExt cx="506522" cy="358140"/>
        </a:xfrm>
      </xdr:grpSpPr>
      <xdr:sp macro="[0]!Jump_To_Bottom_Of_Table1_Excel" textlink="">
        <xdr:nvSpPr>
          <xdr:cNvPr id="1137" name="Arrow: Down 1136">
            <a:extLst>
              <a:ext uri="{FF2B5EF4-FFF2-40B4-BE49-F238E27FC236}">
                <a16:creationId xmlns:a16="http://schemas.microsoft.com/office/drawing/2014/main" id="{00000000-0008-0000-0000-000071040000}"/>
              </a:ext>
            </a:extLst>
          </xdr:cNvPr>
          <xdr:cNvSpPr/>
        </xdr:nvSpPr>
        <xdr:spPr>
          <a:xfrm>
            <a:off x="12261752" y="3870960"/>
            <a:ext cx="198120"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sp macro="[0]!Jump_To_Top_Of_Table1_Excel" textlink="">
        <xdr:nvSpPr>
          <xdr:cNvPr id="187" name="Arrow: Down 186">
            <a:extLst>
              <a:ext uri="{FF2B5EF4-FFF2-40B4-BE49-F238E27FC236}">
                <a16:creationId xmlns:a16="http://schemas.microsoft.com/office/drawing/2014/main" id="{00000000-0008-0000-0000-0000BB000000}"/>
              </a:ext>
            </a:extLst>
          </xdr:cNvPr>
          <xdr:cNvSpPr/>
        </xdr:nvSpPr>
        <xdr:spPr>
          <a:xfrm rot="10800000">
            <a:off x="11953350" y="3855720"/>
            <a:ext cx="198120"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grpSp>
    <xdr:clientData/>
  </xdr:oneCellAnchor>
  <xdr:twoCellAnchor>
    <xdr:from>
      <xdr:col>4</xdr:col>
      <xdr:colOff>89043</xdr:colOff>
      <xdr:row>14</xdr:row>
      <xdr:rowOff>7592</xdr:rowOff>
    </xdr:from>
    <xdr:to>
      <xdr:col>4</xdr:col>
      <xdr:colOff>3051327</xdr:colOff>
      <xdr:row>14</xdr:row>
      <xdr:rowOff>185778</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6261243" y="3627092"/>
          <a:ext cx="2962284" cy="178186"/>
          <a:chOff x="6036453" y="3737582"/>
          <a:chExt cx="2962284" cy="185806"/>
        </a:xfrm>
      </xdr:grpSpPr>
      <xdr:sp macro="[0]!Manual_Entry_Form" textlink="">
        <xdr:nvSpPr>
          <xdr:cNvPr id="34" name="Rectangle: Rounded Corners 33">
            <a:extLst>
              <a:ext uri="{FF2B5EF4-FFF2-40B4-BE49-F238E27FC236}">
                <a16:creationId xmlns:a16="http://schemas.microsoft.com/office/drawing/2014/main" id="{00000000-0008-0000-0000-000022000000}"/>
              </a:ext>
            </a:extLst>
          </xdr:cNvPr>
          <xdr:cNvSpPr>
            <a:spLocks noChangeAspect="1"/>
          </xdr:cNvSpPr>
        </xdr:nvSpPr>
        <xdr:spPr>
          <a:xfrm>
            <a:off x="8063537" y="3737582"/>
            <a:ext cx="935200" cy="170383"/>
          </a:xfrm>
          <a:prstGeom prst="roundRect">
            <a:avLst/>
          </a:prstGeom>
          <a:solidFill>
            <a:schemeClr val="tx1">
              <a:lumMod val="95000"/>
              <a:lumOff val="5000"/>
            </a:schemeClr>
          </a:solidFill>
          <a:ln>
            <a:noFill/>
          </a:ln>
          <a:effectLst>
            <a:outerShdw blurRad="139700" dist="50800" dir="9600000" algn="tr" rotWithShape="0">
              <a:prstClr val="black">
                <a:alpha val="81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800" b="1">
                <a:solidFill>
                  <a:schemeClr val="bg2">
                    <a:lumMod val="75000"/>
                  </a:schemeClr>
                </a:solidFill>
              </a:rPr>
              <a:t>Entry Form</a:t>
            </a:r>
            <a:endParaRPr lang="en-ZM" sz="800" b="1">
              <a:solidFill>
                <a:schemeClr val="bg2">
                  <a:lumMod val="75000"/>
                </a:schemeClr>
              </a:solidFill>
            </a:endParaRPr>
          </a:p>
        </xdr:txBody>
      </xdr:sp>
      <xdr:sp macro="[0]!CopyPurchase_ToTable" textlink="">
        <xdr:nvSpPr>
          <xdr:cNvPr id="35" name="Plus Sign 34">
            <a:extLst>
              <a:ext uri="{FF2B5EF4-FFF2-40B4-BE49-F238E27FC236}">
                <a16:creationId xmlns:a16="http://schemas.microsoft.com/office/drawing/2014/main" id="{00000000-0008-0000-0000-000023000000}"/>
              </a:ext>
            </a:extLst>
          </xdr:cNvPr>
          <xdr:cNvSpPr/>
        </xdr:nvSpPr>
        <xdr:spPr>
          <a:xfrm>
            <a:off x="8146322" y="3752416"/>
            <a:ext cx="179739" cy="118259"/>
          </a:xfrm>
          <a:prstGeom prst="mathPlus">
            <a:avLst/>
          </a:prstGeom>
          <a:solidFill>
            <a:schemeClr val="tx1">
              <a:lumMod val="95000"/>
              <a:lumOff val="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ZM" sz="800">
              <a:solidFill>
                <a:schemeClr val="bg2">
                  <a:lumMod val="75000"/>
                </a:schemeClr>
              </a:solidFill>
            </a:endParaRPr>
          </a:p>
        </xdr:txBody>
      </xdr:sp>
      <xdr:sp macro="[0]!Undo_Last_Data_Entry" textlink="">
        <xdr:nvSpPr>
          <xdr:cNvPr id="39" name="Rectangle: Rounded Corners 38">
            <a:extLst>
              <a:ext uri="{FF2B5EF4-FFF2-40B4-BE49-F238E27FC236}">
                <a16:creationId xmlns:a16="http://schemas.microsoft.com/office/drawing/2014/main" id="{00000000-0008-0000-0000-000027000000}"/>
              </a:ext>
            </a:extLst>
          </xdr:cNvPr>
          <xdr:cNvSpPr>
            <a:spLocks noChangeAspect="1"/>
          </xdr:cNvSpPr>
        </xdr:nvSpPr>
        <xdr:spPr>
          <a:xfrm>
            <a:off x="7029986" y="3742351"/>
            <a:ext cx="981530" cy="173736"/>
          </a:xfrm>
          <a:prstGeom prst="roundRect">
            <a:avLst/>
          </a:prstGeom>
          <a:solidFill>
            <a:schemeClr val="tx1">
              <a:lumMod val="95000"/>
              <a:lumOff val="5000"/>
            </a:schemeClr>
          </a:solidFill>
          <a:ln>
            <a:noFill/>
          </a:ln>
          <a:effectLst>
            <a:outerShdw blurRad="139700" dist="50800" dir="9600000" algn="tr" rotWithShape="0">
              <a:prstClr val="black">
                <a:alpha val="81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800" b="1">
                <a:solidFill>
                  <a:srgbClr val="FFC000"/>
                </a:solidFill>
              </a:rPr>
              <a:t>Redo Last Entry</a:t>
            </a:r>
            <a:endParaRPr lang="en-ZM" sz="800" b="1">
              <a:solidFill>
                <a:srgbClr val="FFC000"/>
              </a:solidFill>
            </a:endParaRPr>
          </a:p>
        </xdr:txBody>
      </xdr:sp>
      <xdr:sp macro="[0]!Clear_EntryForm_MainCB"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6036453" y="3739777"/>
            <a:ext cx="935203" cy="183611"/>
          </a:xfrm>
          <a:prstGeom prst="roundRect">
            <a:avLst/>
          </a:prstGeom>
          <a:solidFill>
            <a:schemeClr val="tx1">
              <a:lumMod val="95000"/>
              <a:lumOff val="5000"/>
            </a:schemeClr>
          </a:solidFill>
          <a:ln>
            <a:noFill/>
          </a:ln>
          <a:effectLst>
            <a:outerShdw blurRad="139700" dist="50800" dir="9600000" algn="tr" rotWithShape="0">
              <a:prstClr val="black">
                <a:alpha val="81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800" b="1">
                <a:solidFill>
                  <a:schemeClr val="bg2">
                    <a:lumMod val="75000"/>
                  </a:schemeClr>
                </a:solidFill>
              </a:rPr>
              <a:t>Clear Entry</a:t>
            </a:r>
            <a:endParaRPr lang="en-ZM" sz="800" b="1">
              <a:solidFill>
                <a:schemeClr val="bg2">
                  <a:lumMod val="75000"/>
                </a:schemeClr>
              </a:solidFill>
            </a:endParaRPr>
          </a:p>
        </xdr:txBody>
      </xdr:sp>
      <xdr:sp macro="" textlink="">
        <xdr:nvSpPr>
          <xdr:cNvPr id="15" name="Minus Sign 14">
            <a:extLst>
              <a:ext uri="{FF2B5EF4-FFF2-40B4-BE49-F238E27FC236}">
                <a16:creationId xmlns:a16="http://schemas.microsoft.com/office/drawing/2014/main" id="{00000000-0008-0000-0000-00000F000000}"/>
              </a:ext>
            </a:extLst>
          </xdr:cNvPr>
          <xdr:cNvSpPr/>
        </xdr:nvSpPr>
        <xdr:spPr>
          <a:xfrm>
            <a:off x="6143570" y="3751116"/>
            <a:ext cx="168452" cy="137082"/>
          </a:xfrm>
          <a:prstGeom prst="mathMinus">
            <a:avLst/>
          </a:prstGeom>
          <a:solidFill>
            <a:schemeClr val="tx1">
              <a:lumMod val="95000"/>
              <a:lumOff val="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ZM" sz="1050">
              <a:solidFill>
                <a:schemeClr val="bg2">
                  <a:lumMod val="75000"/>
                </a:schemeClr>
              </a:solidFill>
            </a:endParaRPr>
          </a:p>
        </xdr:txBody>
      </xdr:sp>
    </xdr:grpSp>
    <xdr:clientData/>
  </xdr:twoCellAnchor>
  <xdr:twoCellAnchor>
    <xdr:from>
      <xdr:col>5</xdr:col>
      <xdr:colOff>495300</xdr:colOff>
      <xdr:row>1</xdr:row>
      <xdr:rowOff>276225</xdr:rowOff>
    </xdr:from>
    <xdr:to>
      <xdr:col>7</xdr:col>
      <xdr:colOff>22861</xdr:colOff>
      <xdr:row>7</xdr:row>
      <xdr:rowOff>161920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0408920" y="657225"/>
          <a:ext cx="2217421" cy="1821175"/>
          <a:chOff x="10523671" y="514350"/>
          <a:chExt cx="2472784" cy="1857370"/>
        </a:xfrm>
      </xdr:grpSpPr>
      <xdr:graphicFrame macro="">
        <xdr:nvGraphicFramePr>
          <xdr:cNvPr id="75" name="Chart 74">
            <a:extLst>
              <a:ext uri="{FF2B5EF4-FFF2-40B4-BE49-F238E27FC236}">
                <a16:creationId xmlns:a16="http://schemas.microsoft.com/office/drawing/2014/main" id="{00000000-0008-0000-0000-00004B000000}"/>
              </a:ext>
            </a:extLst>
          </xdr:cNvPr>
          <xdr:cNvGraphicFramePr>
            <a:graphicFrameLocks/>
          </xdr:cNvGraphicFramePr>
        </xdr:nvGraphicFramePr>
        <xdr:xfrm>
          <a:off x="10523671" y="523870"/>
          <a:ext cx="2472784" cy="1847850"/>
        </xdr:xfrm>
        <a:graphic>
          <a:graphicData uri="http://schemas.openxmlformats.org/drawingml/2006/chart">
            <c:chart xmlns:c="http://schemas.openxmlformats.org/drawingml/2006/chart" xmlns:r="http://schemas.openxmlformats.org/officeDocument/2006/relationships" r:id="rId28"/>
          </a:graphicData>
        </a:graphic>
      </xdr:graphicFrame>
      <xdr:pic macro="[0]!Show_Hide_ExpenseChart">
        <xdr:nvPicPr>
          <xdr:cNvPr id="43" name="Graphic 42" descr="Presentation with pie chart">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2644917" y="514350"/>
            <a:ext cx="299244" cy="287654"/>
          </a:xfrm>
          <a:prstGeom prst="rect">
            <a:avLst/>
          </a:prstGeom>
        </xdr:spPr>
      </xdr:pic>
    </xdr:grpSp>
    <xdr:clientData/>
  </xdr:twoCellAnchor>
  <xdr:twoCellAnchor>
    <xdr:from>
      <xdr:col>4</xdr:col>
      <xdr:colOff>1756560</xdr:colOff>
      <xdr:row>4</xdr:row>
      <xdr:rowOff>571500</xdr:rowOff>
    </xdr:from>
    <xdr:to>
      <xdr:col>5</xdr:col>
      <xdr:colOff>228829</xdr:colOff>
      <xdr:row>7</xdr:row>
      <xdr:rowOff>160020</xdr:rowOff>
    </xdr:to>
    <xdr:grpSp>
      <xdr:nvGrpSpPr>
        <xdr:cNvPr id="1128" name="Group 1127">
          <a:extLst>
            <a:ext uri="{FF2B5EF4-FFF2-40B4-BE49-F238E27FC236}">
              <a16:creationId xmlns:a16="http://schemas.microsoft.com/office/drawing/2014/main" id="{00000000-0008-0000-0000-000068040000}"/>
            </a:ext>
          </a:extLst>
        </xdr:cNvPr>
        <xdr:cNvGrpSpPr/>
      </xdr:nvGrpSpPr>
      <xdr:grpSpPr>
        <a:xfrm>
          <a:off x="7928760" y="1645920"/>
          <a:ext cx="2213689" cy="830580"/>
          <a:chOff x="12527280" y="3512820"/>
          <a:chExt cx="2208733" cy="845820"/>
        </a:xfrm>
      </xdr:grpSpPr>
      <xdr:sp macro="" textlink="">
        <xdr:nvSpPr>
          <xdr:cNvPr id="112" name="Rectangle: Rounded Corners 111">
            <a:extLst>
              <a:ext uri="{FF2B5EF4-FFF2-40B4-BE49-F238E27FC236}">
                <a16:creationId xmlns:a16="http://schemas.microsoft.com/office/drawing/2014/main" id="{00000000-0008-0000-0000-000070000000}"/>
              </a:ext>
            </a:extLst>
          </xdr:cNvPr>
          <xdr:cNvSpPr/>
        </xdr:nvSpPr>
        <xdr:spPr>
          <a:xfrm>
            <a:off x="12527280" y="3528060"/>
            <a:ext cx="2208733" cy="830580"/>
          </a:xfrm>
          <a:prstGeom prst="roundRect">
            <a:avLst/>
          </a:prstGeom>
          <a:solidFill>
            <a:schemeClr val="bg2">
              <a:lumMod val="10000"/>
            </a:schemeClr>
          </a:solidFill>
          <a:ln>
            <a:noFill/>
          </a:ln>
          <a:effectLst>
            <a:outerShdw blurRad="139700" dist="63500" dir="9000000" algn="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sp macro="" textlink="'GO TO SFP'!C24">
        <xdr:nvSpPr>
          <xdr:cNvPr id="113" name="Rectangle: Rounded Corners 112">
            <a:extLst>
              <a:ext uri="{FF2B5EF4-FFF2-40B4-BE49-F238E27FC236}">
                <a16:creationId xmlns:a16="http://schemas.microsoft.com/office/drawing/2014/main" id="{00000000-0008-0000-0000-000071000000}"/>
              </a:ext>
            </a:extLst>
          </xdr:cNvPr>
          <xdr:cNvSpPr>
            <a:spLocks/>
          </xdr:cNvSpPr>
        </xdr:nvSpPr>
        <xdr:spPr>
          <a:xfrm>
            <a:off x="12542521" y="3512820"/>
            <a:ext cx="1695533" cy="381000"/>
          </a:xfrm>
          <a:prstGeom prst="roundRect">
            <a:avLst/>
          </a:prstGeom>
          <a:noFill/>
          <a:ln>
            <a:noFill/>
          </a:ln>
          <a:effectLst>
            <a:innerShdw blurRad="114300">
              <a:prstClr val="black"/>
            </a:innerShdw>
            <a:reflection blurRad="6350" stA="50000" endA="275" endPos="40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F8A117BD-F7D6-4700-B2D8-F59D4BFE14A3}" type="TxLink">
              <a:rPr lang="en-US" sz="1800" b="1" i="0" u="none" strike="noStrike">
                <a:solidFill>
                  <a:srgbClr val="FFC000"/>
                </a:solidFill>
                <a:latin typeface="Calibri"/>
                <a:ea typeface="Calibri"/>
                <a:cs typeface="Calibri"/>
              </a:rPr>
              <a:pPr marL="0" indent="0" algn="l"/>
              <a:t>K9,006.00 </a:t>
            </a:fld>
            <a:endParaRPr lang="en-ZM" sz="1800" b="1" i="0" u="none" strike="noStrike">
              <a:solidFill>
                <a:srgbClr val="FFC000"/>
              </a:solidFill>
              <a:latin typeface="Calibri"/>
              <a:ea typeface="+mn-ea"/>
              <a:cs typeface="Calibri"/>
            </a:endParaRPr>
          </a:p>
        </xdr:txBody>
      </xdr:sp>
      <xdr:sp macro="" textlink="$I$10">
        <xdr:nvSpPr>
          <xdr:cNvPr id="114" name="Rectangle 113">
            <a:extLst>
              <a:ext uri="{FF2B5EF4-FFF2-40B4-BE49-F238E27FC236}">
                <a16:creationId xmlns:a16="http://schemas.microsoft.com/office/drawing/2014/main" id="{00000000-0008-0000-0000-000072000000}"/>
              </a:ext>
            </a:extLst>
          </xdr:cNvPr>
          <xdr:cNvSpPr/>
        </xdr:nvSpPr>
        <xdr:spPr>
          <a:xfrm>
            <a:off x="12563902" y="4137381"/>
            <a:ext cx="574090" cy="13209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316D60D2-9DF4-4CE9-BADD-4ADFB63B95ED}" type="TxLink">
              <a:rPr lang="en-US" sz="1100" b="0" i="0" u="none" strike="noStrike">
                <a:solidFill>
                  <a:schemeClr val="bg2">
                    <a:lumMod val="75000"/>
                  </a:schemeClr>
                </a:solidFill>
                <a:latin typeface="Calibri"/>
                <a:ea typeface="Calibri"/>
                <a:cs typeface="Calibri"/>
              </a:rPr>
              <a:pPr marL="0" indent="0" algn="l"/>
              <a:t>1</a:t>
            </a:fld>
            <a:endParaRPr lang="en-ZM" sz="1100" b="0" i="0" u="none" strike="noStrike">
              <a:solidFill>
                <a:schemeClr val="bg2">
                  <a:lumMod val="75000"/>
                </a:schemeClr>
              </a:solidFill>
              <a:latin typeface="Calibri"/>
              <a:ea typeface="Calibri"/>
              <a:cs typeface="Calibri"/>
            </a:endParaRPr>
          </a:p>
        </xdr:txBody>
      </xdr:sp>
      <xdr:sp macro="" textlink="$I$9">
        <xdr:nvSpPr>
          <xdr:cNvPr id="115" name="Rectangle 114">
            <a:extLst>
              <a:ext uri="{FF2B5EF4-FFF2-40B4-BE49-F238E27FC236}">
                <a16:creationId xmlns:a16="http://schemas.microsoft.com/office/drawing/2014/main" id="{00000000-0008-0000-0000-000073000000}"/>
              </a:ext>
            </a:extLst>
          </xdr:cNvPr>
          <xdr:cNvSpPr/>
        </xdr:nvSpPr>
        <xdr:spPr>
          <a:xfrm>
            <a:off x="12565379" y="3970020"/>
            <a:ext cx="669771"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AC412B48-E4AD-4E94-BE21-AD917C346617}" type="TxLink">
              <a:rPr lang="en-US" sz="1100" b="0" i="0" u="none" strike="noStrike">
                <a:solidFill>
                  <a:schemeClr val="bg2">
                    <a:lumMod val="75000"/>
                  </a:schemeClr>
                </a:solidFill>
                <a:latin typeface="Calibri"/>
                <a:ea typeface="Calibri"/>
                <a:cs typeface="Calibri"/>
              </a:rPr>
              <a:pPr marL="0" indent="0" algn="l"/>
              <a:t>1</a:t>
            </a:fld>
            <a:endParaRPr lang="en-ZM" sz="1100" b="0" i="0" u="none" strike="noStrike">
              <a:solidFill>
                <a:schemeClr val="bg2">
                  <a:lumMod val="75000"/>
                </a:schemeClr>
              </a:solidFill>
              <a:latin typeface="Calibri"/>
              <a:ea typeface="Calibri"/>
              <a:cs typeface="Calibri"/>
            </a:endParaRPr>
          </a:p>
        </xdr:txBody>
      </xdr:sp>
      <xdr:sp macro="" textlink="">
        <xdr:nvSpPr>
          <xdr:cNvPr id="116" name="Rectangle 115">
            <a:extLst>
              <a:ext uri="{FF2B5EF4-FFF2-40B4-BE49-F238E27FC236}">
                <a16:creationId xmlns:a16="http://schemas.microsoft.com/office/drawing/2014/main" id="{00000000-0008-0000-0000-000074000000}"/>
              </a:ext>
            </a:extLst>
          </xdr:cNvPr>
          <xdr:cNvSpPr/>
        </xdr:nvSpPr>
        <xdr:spPr>
          <a:xfrm>
            <a:off x="12870788" y="3970020"/>
            <a:ext cx="1260000"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0" i="0" u="none" strike="noStrike">
                <a:solidFill>
                  <a:schemeClr val="bg2">
                    <a:lumMod val="75000"/>
                  </a:schemeClr>
                </a:solidFill>
                <a:latin typeface="Calibri"/>
                <a:ea typeface="Calibri"/>
                <a:cs typeface="Calibri"/>
              </a:rPr>
              <a:t>Total Deposits</a:t>
            </a:r>
          </a:p>
        </xdr:txBody>
      </xdr:sp>
      <xdr:sp macro="" textlink="">
        <xdr:nvSpPr>
          <xdr:cNvPr id="117" name="Rectangle 116">
            <a:extLst>
              <a:ext uri="{FF2B5EF4-FFF2-40B4-BE49-F238E27FC236}">
                <a16:creationId xmlns:a16="http://schemas.microsoft.com/office/drawing/2014/main" id="{00000000-0008-0000-0000-000075000000}"/>
              </a:ext>
            </a:extLst>
          </xdr:cNvPr>
          <xdr:cNvSpPr/>
        </xdr:nvSpPr>
        <xdr:spPr>
          <a:xfrm>
            <a:off x="12870788" y="4137660"/>
            <a:ext cx="1435224"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0" i="0" u="none" strike="noStrike">
                <a:solidFill>
                  <a:schemeClr val="bg2">
                    <a:lumMod val="75000"/>
                  </a:schemeClr>
                </a:solidFill>
                <a:latin typeface="Calibri"/>
                <a:ea typeface="Calibri"/>
                <a:cs typeface="Calibri"/>
              </a:rPr>
              <a:t>Total Withdrawals</a:t>
            </a:r>
          </a:p>
        </xdr:txBody>
      </xdr:sp>
      <xdr:pic>
        <xdr:nvPicPr>
          <xdr:cNvPr id="119" name="Graphic 118" descr="Money">
            <a:extLst>
              <a:ext uri="{FF2B5EF4-FFF2-40B4-BE49-F238E27FC236}">
                <a16:creationId xmlns:a16="http://schemas.microsoft.com/office/drawing/2014/main" id="{00000000-0008-0000-0000-000077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14210432" y="3741420"/>
            <a:ext cx="425559" cy="434340"/>
          </a:xfrm>
          <a:prstGeom prst="rect">
            <a:avLst/>
          </a:prstGeom>
        </xdr:spPr>
      </xdr:pic>
    </xdr:grpSp>
    <xdr:clientData/>
  </xdr:twoCellAnchor>
  <xdr:twoCellAnchor>
    <xdr:from>
      <xdr:col>1</xdr:col>
      <xdr:colOff>51434</xdr:colOff>
      <xdr:row>1</xdr:row>
      <xdr:rowOff>274320</xdr:rowOff>
    </xdr:from>
    <xdr:to>
      <xdr:col>2</xdr:col>
      <xdr:colOff>924003</xdr:colOff>
      <xdr:row>4</xdr:row>
      <xdr:rowOff>390525</xdr:rowOff>
    </xdr:to>
    <xdr:grpSp>
      <xdr:nvGrpSpPr>
        <xdr:cNvPr id="1129" name="Group 1128">
          <a:extLst>
            <a:ext uri="{FF2B5EF4-FFF2-40B4-BE49-F238E27FC236}">
              <a16:creationId xmlns:a16="http://schemas.microsoft.com/office/drawing/2014/main" id="{00000000-0008-0000-0000-000069040000}"/>
            </a:ext>
          </a:extLst>
        </xdr:cNvPr>
        <xdr:cNvGrpSpPr/>
      </xdr:nvGrpSpPr>
      <xdr:grpSpPr>
        <a:xfrm>
          <a:off x="882014" y="655320"/>
          <a:ext cx="2145109" cy="809625"/>
          <a:chOff x="12542520" y="4429125"/>
          <a:chExt cx="2208734" cy="830580"/>
        </a:xfrm>
      </xdr:grpSpPr>
      <xdr:sp macro="" textlink="">
        <xdr:nvSpPr>
          <xdr:cNvPr id="120" name="Rectangle: Rounded Corners 119">
            <a:extLst>
              <a:ext uri="{FF2B5EF4-FFF2-40B4-BE49-F238E27FC236}">
                <a16:creationId xmlns:a16="http://schemas.microsoft.com/office/drawing/2014/main" id="{00000000-0008-0000-0000-000078000000}"/>
              </a:ext>
            </a:extLst>
          </xdr:cNvPr>
          <xdr:cNvSpPr/>
        </xdr:nvSpPr>
        <xdr:spPr>
          <a:xfrm>
            <a:off x="12542520" y="4429125"/>
            <a:ext cx="2208734" cy="830580"/>
          </a:xfrm>
          <a:prstGeom prst="roundRect">
            <a:avLst/>
          </a:prstGeom>
          <a:solidFill>
            <a:schemeClr val="bg2">
              <a:lumMod val="10000"/>
            </a:schemeClr>
          </a:solidFill>
          <a:ln>
            <a:noFill/>
          </a:ln>
          <a:effectLst>
            <a:outerShdw blurRad="139700" dist="63500" dir="9000000" algn="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sp macro="" textlink="'GO TO SFP'!$E$51">
        <xdr:nvSpPr>
          <xdr:cNvPr id="122" name="Rectangle: Rounded Corners 121">
            <a:extLst>
              <a:ext uri="{FF2B5EF4-FFF2-40B4-BE49-F238E27FC236}">
                <a16:creationId xmlns:a16="http://schemas.microsoft.com/office/drawing/2014/main" id="{00000000-0008-0000-0000-00007A000000}"/>
              </a:ext>
            </a:extLst>
          </xdr:cNvPr>
          <xdr:cNvSpPr>
            <a:spLocks/>
          </xdr:cNvSpPr>
        </xdr:nvSpPr>
        <xdr:spPr>
          <a:xfrm>
            <a:off x="12557761" y="4518660"/>
            <a:ext cx="1842900" cy="381000"/>
          </a:xfrm>
          <a:prstGeom prst="roundRect">
            <a:avLst/>
          </a:prstGeom>
          <a:noFill/>
          <a:ln>
            <a:noFill/>
          </a:ln>
          <a:effectLst>
            <a:innerShdw blurRad="114300">
              <a:prstClr val="black"/>
            </a:innerShdw>
            <a:reflection blurRad="6350" stA="50000" endA="275" endPos="40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9628C196-A447-47BC-A2AB-3085FCC59D07}" type="TxLink">
              <a:rPr lang="en-US" sz="1800" b="1" i="0" u="none" strike="noStrike">
                <a:solidFill>
                  <a:schemeClr val="bg2">
                    <a:lumMod val="75000"/>
                  </a:schemeClr>
                </a:solidFill>
                <a:latin typeface="Calibri"/>
                <a:ea typeface="+mn-ea"/>
                <a:cs typeface="Calibri"/>
              </a:rPr>
              <a:pPr marL="0" indent="0" algn="l"/>
              <a:t>K44,451.27 </a:t>
            </a:fld>
            <a:endParaRPr lang="en-ZM" sz="1800" b="1" i="0" u="none" strike="noStrike">
              <a:solidFill>
                <a:schemeClr val="bg2">
                  <a:lumMod val="75000"/>
                </a:schemeClr>
              </a:solidFill>
              <a:latin typeface="Calibri"/>
              <a:ea typeface="+mn-ea"/>
              <a:cs typeface="Calibri"/>
            </a:endParaRPr>
          </a:p>
        </xdr:txBody>
      </xdr:sp>
      <xdr:sp macro="" textlink="">
        <xdr:nvSpPr>
          <xdr:cNvPr id="126" name="Rectangle 125">
            <a:extLst>
              <a:ext uri="{FF2B5EF4-FFF2-40B4-BE49-F238E27FC236}">
                <a16:creationId xmlns:a16="http://schemas.microsoft.com/office/drawing/2014/main" id="{00000000-0008-0000-0000-00007E000000}"/>
              </a:ext>
            </a:extLst>
          </xdr:cNvPr>
          <xdr:cNvSpPr/>
        </xdr:nvSpPr>
        <xdr:spPr>
          <a:xfrm>
            <a:off x="12588240" y="4899660"/>
            <a:ext cx="936000"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0" i="0" u="none" strike="noStrike">
                <a:solidFill>
                  <a:schemeClr val="bg2">
                    <a:lumMod val="90000"/>
                  </a:schemeClr>
                </a:solidFill>
                <a:latin typeface="Calibri"/>
                <a:ea typeface="Calibri"/>
                <a:cs typeface="Calibri"/>
              </a:rPr>
              <a:t>Capital</a:t>
            </a:r>
            <a:endParaRPr lang="en-US" sz="1200" b="0" i="0" u="none" strike="noStrike">
              <a:solidFill>
                <a:schemeClr val="bg2">
                  <a:lumMod val="90000"/>
                </a:schemeClr>
              </a:solidFill>
              <a:latin typeface="Calibri"/>
              <a:ea typeface="Calibri"/>
              <a:cs typeface="Calibri"/>
            </a:endParaRPr>
          </a:p>
        </xdr:txBody>
      </xdr:sp>
      <xdr:pic>
        <xdr:nvPicPr>
          <xdr:cNvPr id="148" name="Graphic 147">
            <a:extLst>
              <a:ext uri="{FF2B5EF4-FFF2-40B4-BE49-F238E27FC236}">
                <a16:creationId xmlns:a16="http://schemas.microsoft.com/office/drawing/2014/main" id="{00000000-0008-0000-0000-000094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rcRect/>
          <a:stretch/>
        </xdr:blipFill>
        <xdr:spPr>
          <a:xfrm>
            <a:off x="14271665" y="4846345"/>
            <a:ext cx="364177" cy="362840"/>
          </a:xfrm>
          <a:prstGeom prst="rect">
            <a:avLst/>
          </a:prstGeom>
        </xdr:spPr>
      </xdr:pic>
    </xdr:grpSp>
    <xdr:clientData/>
  </xdr:twoCellAnchor>
  <xdr:twoCellAnchor>
    <xdr:from>
      <xdr:col>2</xdr:col>
      <xdr:colOff>1111930</xdr:colOff>
      <xdr:row>1</xdr:row>
      <xdr:rowOff>274320</xdr:rowOff>
    </xdr:from>
    <xdr:to>
      <xdr:col>3</xdr:col>
      <xdr:colOff>1892940</xdr:colOff>
      <xdr:row>4</xdr:row>
      <xdr:rowOff>390525</xdr:rowOff>
    </xdr:to>
    <xdr:grpSp>
      <xdr:nvGrpSpPr>
        <xdr:cNvPr id="1130" name="Group 1129">
          <a:extLst>
            <a:ext uri="{FF2B5EF4-FFF2-40B4-BE49-F238E27FC236}">
              <a16:creationId xmlns:a16="http://schemas.microsoft.com/office/drawing/2014/main" id="{00000000-0008-0000-0000-00006A040000}"/>
            </a:ext>
          </a:extLst>
        </xdr:cNvPr>
        <xdr:cNvGrpSpPr/>
      </xdr:nvGrpSpPr>
      <xdr:grpSpPr>
        <a:xfrm>
          <a:off x="3215050" y="655320"/>
          <a:ext cx="2244050" cy="809625"/>
          <a:chOff x="12542520" y="5427345"/>
          <a:chExt cx="2302297" cy="830580"/>
        </a:xfrm>
      </xdr:grpSpPr>
      <xdr:sp macro="" textlink="">
        <xdr:nvSpPr>
          <xdr:cNvPr id="127" name="Rectangle: Rounded Corners 126">
            <a:extLst>
              <a:ext uri="{FF2B5EF4-FFF2-40B4-BE49-F238E27FC236}">
                <a16:creationId xmlns:a16="http://schemas.microsoft.com/office/drawing/2014/main" id="{00000000-0008-0000-0000-00007F000000}"/>
              </a:ext>
            </a:extLst>
          </xdr:cNvPr>
          <xdr:cNvSpPr/>
        </xdr:nvSpPr>
        <xdr:spPr>
          <a:xfrm>
            <a:off x="12542520" y="5427345"/>
            <a:ext cx="2208733" cy="830580"/>
          </a:xfrm>
          <a:prstGeom prst="roundRect">
            <a:avLst/>
          </a:prstGeom>
          <a:solidFill>
            <a:schemeClr val="bg2">
              <a:lumMod val="10000"/>
            </a:schemeClr>
          </a:solidFill>
          <a:ln>
            <a:noFill/>
          </a:ln>
          <a:effectLst>
            <a:outerShdw blurRad="139700" dist="63500" dir="9000000" algn="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sp macro="" textlink="$L$15">
        <xdr:nvSpPr>
          <xdr:cNvPr id="128" name="Rectangle: Rounded Corners 127">
            <a:extLst>
              <a:ext uri="{FF2B5EF4-FFF2-40B4-BE49-F238E27FC236}">
                <a16:creationId xmlns:a16="http://schemas.microsoft.com/office/drawing/2014/main" id="{00000000-0008-0000-0000-000080000000}"/>
              </a:ext>
            </a:extLst>
          </xdr:cNvPr>
          <xdr:cNvSpPr>
            <a:spLocks/>
          </xdr:cNvSpPr>
        </xdr:nvSpPr>
        <xdr:spPr>
          <a:xfrm>
            <a:off x="12557761" y="5516880"/>
            <a:ext cx="2287056" cy="381000"/>
          </a:xfrm>
          <a:prstGeom prst="roundRect">
            <a:avLst/>
          </a:prstGeom>
          <a:noFill/>
          <a:ln>
            <a:noFill/>
          </a:ln>
          <a:effectLst>
            <a:innerShdw blurRad="114300">
              <a:prstClr val="black"/>
            </a:innerShdw>
            <a:reflection blurRad="6350" stA="50000" endA="275" endPos="40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45367531-E083-4761-B6FC-A95DF495980D}" type="TxLink">
              <a:rPr lang="en-US" sz="1800" b="1" i="0" u="none" strike="noStrike">
                <a:solidFill>
                  <a:schemeClr val="bg2">
                    <a:lumMod val="75000"/>
                  </a:schemeClr>
                </a:solidFill>
                <a:latin typeface="Calibri"/>
                <a:ea typeface="+mn-ea"/>
                <a:cs typeface="Calibri"/>
              </a:rPr>
              <a:pPr marL="0" indent="0" algn="l"/>
              <a:t>K3,756.24 </a:t>
            </a:fld>
            <a:endParaRPr lang="en-ZM" sz="1800" b="1" i="0" u="none" strike="noStrike">
              <a:solidFill>
                <a:schemeClr val="bg2">
                  <a:lumMod val="75000"/>
                </a:schemeClr>
              </a:solidFill>
              <a:latin typeface="Calibri"/>
              <a:ea typeface="+mn-ea"/>
              <a:cs typeface="Calibri"/>
            </a:endParaRPr>
          </a:p>
        </xdr:txBody>
      </xdr:sp>
      <xdr:pic>
        <xdr:nvPicPr>
          <xdr:cNvPr id="149" name="Graphic 148">
            <a:extLst>
              <a:ext uri="{FF2B5EF4-FFF2-40B4-BE49-F238E27FC236}">
                <a16:creationId xmlns:a16="http://schemas.microsoft.com/office/drawing/2014/main" id="{00000000-0008-0000-0000-000095000000}"/>
              </a:ext>
            </a:extLst>
          </xdr:cNvPr>
          <xdr:cNvPicPr preferRelativeResize="0">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Lst>
          </a:blip>
          <a:srcRect/>
          <a:stretch/>
        </xdr:blipFill>
        <xdr:spPr>
          <a:xfrm>
            <a:off x="14271661" y="5845070"/>
            <a:ext cx="376197" cy="376170"/>
          </a:xfrm>
          <a:prstGeom prst="rect">
            <a:avLst/>
          </a:prstGeom>
        </xdr:spPr>
      </xdr:pic>
      <xdr:sp macro="" textlink="">
        <xdr:nvSpPr>
          <xdr:cNvPr id="150" name="Rectangle 149">
            <a:extLst>
              <a:ext uri="{FF2B5EF4-FFF2-40B4-BE49-F238E27FC236}">
                <a16:creationId xmlns:a16="http://schemas.microsoft.com/office/drawing/2014/main" id="{00000000-0008-0000-0000-000096000000}"/>
              </a:ext>
            </a:extLst>
          </xdr:cNvPr>
          <xdr:cNvSpPr/>
        </xdr:nvSpPr>
        <xdr:spPr>
          <a:xfrm>
            <a:off x="12580620" y="5890260"/>
            <a:ext cx="1722269"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0" i="0" u="none" strike="noStrike">
                <a:solidFill>
                  <a:schemeClr val="bg2">
                    <a:lumMod val="90000"/>
                  </a:schemeClr>
                </a:solidFill>
                <a:latin typeface="Calibri"/>
                <a:ea typeface="Calibri"/>
                <a:cs typeface="Calibri"/>
              </a:rPr>
              <a:t>Commission Receivable</a:t>
            </a:r>
          </a:p>
        </xdr:txBody>
      </xdr:sp>
    </xdr:grpSp>
    <xdr:clientData/>
  </xdr:twoCellAnchor>
  <xdr:twoCellAnchor>
    <xdr:from>
      <xdr:col>3</xdr:col>
      <xdr:colOff>1991455</xdr:colOff>
      <xdr:row>1</xdr:row>
      <xdr:rowOff>274320</xdr:rowOff>
    </xdr:from>
    <xdr:to>
      <xdr:col>4</xdr:col>
      <xdr:colOff>1568624</xdr:colOff>
      <xdr:row>4</xdr:row>
      <xdr:rowOff>390525</xdr:rowOff>
    </xdr:to>
    <xdr:grpSp>
      <xdr:nvGrpSpPr>
        <xdr:cNvPr id="1131" name="Group 1130">
          <a:extLst>
            <a:ext uri="{FF2B5EF4-FFF2-40B4-BE49-F238E27FC236}">
              <a16:creationId xmlns:a16="http://schemas.microsoft.com/office/drawing/2014/main" id="{00000000-0008-0000-0000-00006B040000}"/>
            </a:ext>
          </a:extLst>
        </xdr:cNvPr>
        <xdr:cNvGrpSpPr/>
      </xdr:nvGrpSpPr>
      <xdr:grpSpPr>
        <a:xfrm>
          <a:off x="5557615" y="655320"/>
          <a:ext cx="2183209" cy="809625"/>
          <a:chOff x="12565380" y="6379845"/>
          <a:chExt cx="2208734" cy="830580"/>
        </a:xfrm>
      </xdr:grpSpPr>
      <xdr:sp macro="" textlink="">
        <xdr:nvSpPr>
          <xdr:cNvPr id="151" name="Rectangle: Rounded Corners 150">
            <a:extLst>
              <a:ext uri="{FF2B5EF4-FFF2-40B4-BE49-F238E27FC236}">
                <a16:creationId xmlns:a16="http://schemas.microsoft.com/office/drawing/2014/main" id="{00000000-0008-0000-0000-000097000000}"/>
              </a:ext>
            </a:extLst>
          </xdr:cNvPr>
          <xdr:cNvSpPr/>
        </xdr:nvSpPr>
        <xdr:spPr>
          <a:xfrm>
            <a:off x="12565380" y="6379845"/>
            <a:ext cx="2208734" cy="830580"/>
          </a:xfrm>
          <a:prstGeom prst="roundRect">
            <a:avLst/>
          </a:prstGeom>
          <a:solidFill>
            <a:schemeClr val="bg2">
              <a:lumMod val="10000"/>
            </a:schemeClr>
          </a:solidFill>
          <a:ln>
            <a:noFill/>
          </a:ln>
          <a:effectLst>
            <a:outerShdw blurRad="139700" dist="63500" dir="9000000" algn="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sp macro="" textlink="$H$14">
        <xdr:nvSpPr>
          <xdr:cNvPr id="152" name="Rectangle: Rounded Corners 151">
            <a:extLst>
              <a:ext uri="{FF2B5EF4-FFF2-40B4-BE49-F238E27FC236}">
                <a16:creationId xmlns:a16="http://schemas.microsoft.com/office/drawing/2014/main" id="{00000000-0008-0000-0000-000098000000}"/>
              </a:ext>
            </a:extLst>
          </xdr:cNvPr>
          <xdr:cNvSpPr>
            <a:spLocks/>
          </xdr:cNvSpPr>
        </xdr:nvSpPr>
        <xdr:spPr>
          <a:xfrm>
            <a:off x="12580620" y="6469380"/>
            <a:ext cx="1980795" cy="381000"/>
          </a:xfrm>
          <a:prstGeom prst="roundRect">
            <a:avLst/>
          </a:prstGeom>
          <a:noFill/>
          <a:ln>
            <a:noFill/>
          </a:ln>
          <a:effectLst>
            <a:innerShdw blurRad="114300">
              <a:prstClr val="black"/>
            </a:innerShdw>
            <a:reflection blurRad="6350" stA="50000" endA="275" endPos="40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9FA17B85-C69A-4D25-90E6-FA6A69A9905C}" type="TxLink">
              <a:rPr lang="en-US" sz="1800" b="1" i="0" u="none" strike="noStrike">
                <a:solidFill>
                  <a:schemeClr val="bg2">
                    <a:lumMod val="75000"/>
                  </a:schemeClr>
                </a:solidFill>
                <a:latin typeface="Calibri"/>
                <a:ea typeface="+mn-ea"/>
                <a:cs typeface="Calibri"/>
              </a:rPr>
              <a:pPr marL="0" indent="0" algn="l"/>
              <a:t>K8,158.03 </a:t>
            </a:fld>
            <a:endParaRPr lang="en-ZM" sz="1800" b="1" i="0" u="none" strike="noStrike">
              <a:solidFill>
                <a:schemeClr val="bg2">
                  <a:lumMod val="75000"/>
                </a:schemeClr>
              </a:solidFill>
              <a:latin typeface="Calibri"/>
              <a:ea typeface="+mn-ea"/>
              <a:cs typeface="Calibri"/>
            </a:endParaRPr>
          </a:p>
        </xdr:txBody>
      </xdr:sp>
      <xdr:sp macro="" textlink="">
        <xdr:nvSpPr>
          <xdr:cNvPr id="153" name="Rectangle 152">
            <a:extLst>
              <a:ext uri="{FF2B5EF4-FFF2-40B4-BE49-F238E27FC236}">
                <a16:creationId xmlns:a16="http://schemas.microsoft.com/office/drawing/2014/main" id="{00000000-0008-0000-0000-000099000000}"/>
              </a:ext>
            </a:extLst>
          </xdr:cNvPr>
          <xdr:cNvSpPr/>
        </xdr:nvSpPr>
        <xdr:spPr>
          <a:xfrm>
            <a:off x="12611100" y="6850380"/>
            <a:ext cx="1722270"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0" i="0" u="none" strike="noStrike">
                <a:solidFill>
                  <a:schemeClr val="bg2">
                    <a:lumMod val="90000"/>
                  </a:schemeClr>
                </a:solidFill>
                <a:latin typeface="Calibri"/>
                <a:ea typeface="Calibri"/>
                <a:cs typeface="Calibri"/>
              </a:rPr>
              <a:t>Profit in Progress</a:t>
            </a:r>
          </a:p>
        </xdr:txBody>
      </xdr:sp>
      <xdr:pic>
        <xdr:nvPicPr>
          <xdr:cNvPr id="28" name="Graphic 27" descr="Upward trend">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345319" y="6839332"/>
            <a:ext cx="330200" cy="330200"/>
          </a:xfrm>
          <a:prstGeom prst="rect">
            <a:avLst/>
          </a:prstGeom>
        </xdr:spPr>
      </xdr:pic>
    </xdr:grpSp>
    <xdr:clientData/>
  </xdr:twoCellAnchor>
  <xdr:twoCellAnchor>
    <xdr:from>
      <xdr:col>1</xdr:col>
      <xdr:colOff>47403</xdr:colOff>
      <xdr:row>8</xdr:row>
      <xdr:rowOff>137157</xdr:rowOff>
    </xdr:from>
    <xdr:to>
      <xdr:col>2</xdr:col>
      <xdr:colOff>1251883</xdr:colOff>
      <xdr:row>14</xdr:row>
      <xdr:rowOff>152065</xdr:rowOff>
    </xdr:to>
    <xdr:grpSp>
      <xdr:nvGrpSpPr>
        <xdr:cNvPr id="1133" name="Group 1132">
          <a:extLst>
            <a:ext uri="{FF2B5EF4-FFF2-40B4-BE49-F238E27FC236}">
              <a16:creationId xmlns:a16="http://schemas.microsoft.com/office/drawing/2014/main" id="{00000000-0008-0000-0000-00006D040000}"/>
            </a:ext>
          </a:extLst>
        </xdr:cNvPr>
        <xdr:cNvGrpSpPr/>
      </xdr:nvGrpSpPr>
      <xdr:grpSpPr>
        <a:xfrm>
          <a:off x="877983" y="2636517"/>
          <a:ext cx="2477020" cy="1135048"/>
          <a:chOff x="12554282" y="8481060"/>
          <a:chExt cx="2399599" cy="1912620"/>
        </a:xfrm>
      </xdr:grpSpPr>
      <xdr:sp macro="" textlink="">
        <xdr:nvSpPr>
          <xdr:cNvPr id="161" name="Rectangle: Rounded Corners 160">
            <a:extLst>
              <a:ext uri="{FF2B5EF4-FFF2-40B4-BE49-F238E27FC236}">
                <a16:creationId xmlns:a16="http://schemas.microsoft.com/office/drawing/2014/main" id="{00000000-0008-0000-0000-0000A1000000}"/>
              </a:ext>
            </a:extLst>
          </xdr:cNvPr>
          <xdr:cNvSpPr/>
        </xdr:nvSpPr>
        <xdr:spPr>
          <a:xfrm>
            <a:off x="12565380" y="8481060"/>
            <a:ext cx="2382230" cy="1912620"/>
          </a:xfrm>
          <a:prstGeom prst="roundRect">
            <a:avLst>
              <a:gd name="adj" fmla="val 5409"/>
            </a:avLst>
          </a:prstGeom>
          <a:solidFill>
            <a:schemeClr val="bg2">
              <a:lumMod val="10000"/>
            </a:schemeClr>
          </a:solidFill>
          <a:ln>
            <a:noFill/>
          </a:ln>
          <a:effectLst>
            <a:outerShdw blurRad="139700" dist="63500" dir="9000000" algn="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sp macro="" textlink="">
        <xdr:nvSpPr>
          <xdr:cNvPr id="162" name="Rectangle: Rounded Corners 161">
            <a:extLst>
              <a:ext uri="{FF2B5EF4-FFF2-40B4-BE49-F238E27FC236}">
                <a16:creationId xmlns:a16="http://schemas.microsoft.com/office/drawing/2014/main" id="{00000000-0008-0000-0000-0000A2000000}"/>
              </a:ext>
            </a:extLst>
          </xdr:cNvPr>
          <xdr:cNvSpPr>
            <a:spLocks/>
          </xdr:cNvSpPr>
        </xdr:nvSpPr>
        <xdr:spPr>
          <a:xfrm>
            <a:off x="12554282" y="8488678"/>
            <a:ext cx="1556080" cy="381001"/>
          </a:xfrm>
          <a:prstGeom prst="roundRect">
            <a:avLst/>
          </a:prstGeom>
          <a:noFill/>
          <a:ln>
            <a:noFill/>
          </a:ln>
          <a:effectLst>
            <a:innerShdw blurRad="114300">
              <a:prstClr val="black"/>
            </a:innerShdw>
            <a:reflection blurRad="6350" stA="50000" endA="275" endPos="40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100" b="1" i="0" u="none" strike="noStrike">
                <a:solidFill>
                  <a:schemeClr val="tx2">
                    <a:lumMod val="60000"/>
                    <a:lumOff val="40000"/>
                  </a:schemeClr>
                </a:solidFill>
                <a:latin typeface="Calibri"/>
                <a:ea typeface="+mn-ea"/>
                <a:cs typeface="Calibri"/>
              </a:rPr>
              <a:t>TOP DAILY EXPENSES</a:t>
            </a:r>
          </a:p>
        </xdr:txBody>
      </xdr:sp>
      <xdr:sp macro="" textlink="$S$17">
        <xdr:nvSpPr>
          <xdr:cNvPr id="163" name="Rectangle 162">
            <a:extLst>
              <a:ext uri="{FF2B5EF4-FFF2-40B4-BE49-F238E27FC236}">
                <a16:creationId xmlns:a16="http://schemas.microsoft.com/office/drawing/2014/main" id="{00000000-0008-0000-0000-0000A3000000}"/>
              </a:ext>
            </a:extLst>
          </xdr:cNvPr>
          <xdr:cNvSpPr/>
        </xdr:nvSpPr>
        <xdr:spPr>
          <a:xfrm>
            <a:off x="12584765" y="8862697"/>
            <a:ext cx="1212813" cy="20851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CDE73071-7420-42BA-A454-4E9574671E5B}" type="TxLink">
              <a:rPr lang="en-US" sz="1000" b="0" i="0" u="none" strike="noStrike">
                <a:solidFill>
                  <a:schemeClr val="bg2">
                    <a:lumMod val="90000"/>
                  </a:schemeClr>
                </a:solidFill>
                <a:latin typeface="Calibri"/>
                <a:ea typeface="Calibri"/>
                <a:cs typeface="Calibri"/>
              </a:rPr>
              <a:pPr marL="0" indent="0" algn="l"/>
              <a:t>543 Konse Konse Transfer</a:t>
            </a:fld>
            <a:endParaRPr lang="en-US" sz="1000" b="0" i="0" u="none" strike="noStrike">
              <a:solidFill>
                <a:schemeClr val="bg2">
                  <a:lumMod val="90000"/>
                </a:schemeClr>
              </a:solidFill>
              <a:latin typeface="Calibri"/>
              <a:ea typeface="Calibri"/>
              <a:cs typeface="Calibri"/>
            </a:endParaRPr>
          </a:p>
        </xdr:txBody>
      </xdr:sp>
      <xdr:sp macro="" textlink="$S$20">
        <xdr:nvSpPr>
          <xdr:cNvPr id="165" name="Rectangle 164">
            <a:extLst>
              <a:ext uri="{FF2B5EF4-FFF2-40B4-BE49-F238E27FC236}">
                <a16:creationId xmlns:a16="http://schemas.microsoft.com/office/drawing/2014/main" id="{00000000-0008-0000-0000-0000A5000000}"/>
              </a:ext>
            </a:extLst>
          </xdr:cNvPr>
          <xdr:cNvSpPr/>
        </xdr:nvSpPr>
        <xdr:spPr>
          <a:xfrm>
            <a:off x="12584765" y="9319532"/>
            <a:ext cx="1126183" cy="25560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AED06373-15D5-4F97-B96D-C26C37CF8237}" type="TxLink">
              <a:rPr lang="en-US" sz="700" b="0" i="0" u="none" strike="noStrike">
                <a:solidFill>
                  <a:schemeClr val="bg2">
                    <a:lumMod val="90000"/>
                  </a:schemeClr>
                </a:solidFill>
                <a:latin typeface="Calibri"/>
                <a:ea typeface="Calibri"/>
                <a:cs typeface="Calibri"/>
              </a:rPr>
              <a:pPr marL="0" indent="0" algn="l"/>
              <a:t>543 Konse Konse Charges</a:t>
            </a:fld>
            <a:endParaRPr lang="en-US" sz="700" b="0" i="0" u="none" strike="noStrike">
              <a:solidFill>
                <a:schemeClr val="bg2">
                  <a:lumMod val="90000"/>
                </a:schemeClr>
              </a:solidFill>
              <a:latin typeface="Calibri"/>
              <a:ea typeface="Calibri"/>
              <a:cs typeface="Calibri"/>
            </a:endParaRPr>
          </a:p>
        </xdr:txBody>
      </xdr:sp>
      <xdr:sp macro="" textlink="$Q$18">
        <xdr:nvSpPr>
          <xdr:cNvPr id="166" name="Rectangle 165">
            <a:extLst>
              <a:ext uri="{FF2B5EF4-FFF2-40B4-BE49-F238E27FC236}">
                <a16:creationId xmlns:a16="http://schemas.microsoft.com/office/drawing/2014/main" id="{00000000-0008-0000-0000-0000A6000000}"/>
              </a:ext>
            </a:extLst>
          </xdr:cNvPr>
          <xdr:cNvSpPr/>
        </xdr:nvSpPr>
        <xdr:spPr>
          <a:xfrm>
            <a:off x="12592251" y="9852660"/>
            <a:ext cx="1169498" cy="24061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49BA1299-5753-49CC-94B7-074DECAB3FF5}" type="TxLink">
              <a:rPr lang="en-US" sz="1000" b="0" i="0" u="none" strike="noStrike">
                <a:solidFill>
                  <a:schemeClr val="bg2">
                    <a:lumMod val="90000"/>
                  </a:schemeClr>
                </a:solidFill>
                <a:latin typeface="Calibri"/>
                <a:ea typeface="Calibri"/>
                <a:cs typeface="Calibri"/>
              </a:rPr>
              <a:pPr marL="0" indent="0" algn="l"/>
              <a:t>Customer Change</a:t>
            </a:fld>
            <a:endParaRPr lang="en-US" sz="1000" b="0" i="0" u="none" strike="noStrike">
              <a:solidFill>
                <a:schemeClr val="bg2">
                  <a:lumMod val="90000"/>
                </a:schemeClr>
              </a:solidFill>
              <a:latin typeface="Calibri"/>
              <a:ea typeface="Calibri"/>
              <a:cs typeface="Calibri"/>
            </a:endParaRPr>
          </a:p>
        </xdr:txBody>
      </xdr:sp>
      <xdr:sp macro="" textlink="$T$20">
        <xdr:nvSpPr>
          <xdr:cNvPr id="170" name="Rectangle 169">
            <a:extLst>
              <a:ext uri="{FF2B5EF4-FFF2-40B4-BE49-F238E27FC236}">
                <a16:creationId xmlns:a16="http://schemas.microsoft.com/office/drawing/2014/main" id="{00000000-0008-0000-0000-0000AA000000}"/>
              </a:ext>
            </a:extLst>
          </xdr:cNvPr>
          <xdr:cNvSpPr/>
        </xdr:nvSpPr>
        <xdr:spPr>
          <a:xfrm>
            <a:off x="12600004" y="9621562"/>
            <a:ext cx="1169498"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C489909A-E052-4401-AF42-809F1341ADFC}" type="TxLink">
              <a:rPr lang="en-US" sz="700" b="0" i="0" u="none" strike="noStrike">
                <a:solidFill>
                  <a:schemeClr val="bg2">
                    <a:lumMod val="75000"/>
                  </a:schemeClr>
                </a:solidFill>
                <a:latin typeface="Calibri"/>
                <a:ea typeface="Calibri"/>
                <a:cs typeface="Calibri"/>
              </a:rPr>
              <a:pPr marL="0" indent="0" algn="l"/>
              <a:t>K0.00 </a:t>
            </a:fld>
            <a:endParaRPr lang="en-US" sz="700" b="0" i="0" u="none" strike="noStrike">
              <a:solidFill>
                <a:schemeClr val="bg2">
                  <a:lumMod val="75000"/>
                </a:schemeClr>
              </a:solidFill>
              <a:latin typeface="Calibri"/>
              <a:ea typeface="Calibri"/>
              <a:cs typeface="Calibri"/>
            </a:endParaRPr>
          </a:p>
        </xdr:txBody>
      </xdr:sp>
      <xdr:sp macro="" textlink="$R$18">
        <xdr:nvSpPr>
          <xdr:cNvPr id="171" name="Rectangle 170">
            <a:extLst>
              <a:ext uri="{FF2B5EF4-FFF2-40B4-BE49-F238E27FC236}">
                <a16:creationId xmlns:a16="http://schemas.microsoft.com/office/drawing/2014/main" id="{00000000-0008-0000-0000-0000AB000000}"/>
              </a:ext>
            </a:extLst>
          </xdr:cNvPr>
          <xdr:cNvSpPr/>
        </xdr:nvSpPr>
        <xdr:spPr>
          <a:xfrm>
            <a:off x="12607489" y="10115610"/>
            <a:ext cx="1169498"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298C408B-1298-4769-ACBD-2989B0605CEF}" type="TxLink">
              <a:rPr lang="en-US" sz="700" b="1" i="0" u="none" strike="noStrike">
                <a:solidFill>
                  <a:srgbClr val="FF0000"/>
                </a:solidFill>
                <a:latin typeface="Calibri"/>
                <a:ea typeface="Calibri"/>
                <a:cs typeface="Calibri"/>
              </a:rPr>
              <a:pPr marL="0" indent="0" algn="l"/>
              <a:t>K3.00 </a:t>
            </a:fld>
            <a:endParaRPr lang="en-US" sz="700" b="1" i="0" u="none" strike="noStrike">
              <a:solidFill>
                <a:srgbClr val="FF0000"/>
              </a:solidFill>
              <a:latin typeface="Calibri"/>
              <a:ea typeface="Calibri"/>
              <a:cs typeface="Calibri"/>
            </a:endParaRPr>
          </a:p>
        </xdr:txBody>
      </xdr:sp>
      <xdr:sp macro="" textlink="$T$19">
        <xdr:nvSpPr>
          <xdr:cNvPr id="172" name="Rectangle 171">
            <a:extLst>
              <a:ext uri="{FF2B5EF4-FFF2-40B4-BE49-F238E27FC236}">
                <a16:creationId xmlns:a16="http://schemas.microsoft.com/office/drawing/2014/main" id="{00000000-0008-0000-0000-0000AC000000}"/>
              </a:ext>
            </a:extLst>
          </xdr:cNvPr>
          <xdr:cNvSpPr/>
        </xdr:nvSpPr>
        <xdr:spPr>
          <a:xfrm>
            <a:off x="12601071" y="9103673"/>
            <a:ext cx="1256128"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77FD49D3-7159-4230-A480-8D57272EEB78}" type="TxLink">
              <a:rPr lang="en-US" sz="700" b="0" i="0" u="none" strike="noStrike">
                <a:solidFill>
                  <a:schemeClr val="bg2">
                    <a:lumMod val="75000"/>
                  </a:schemeClr>
                </a:solidFill>
                <a:latin typeface="Calibri"/>
                <a:ea typeface="Calibri"/>
                <a:cs typeface="Calibri"/>
              </a:rPr>
              <a:pPr marL="0" indent="0" algn="l"/>
              <a:t>K0.00 </a:t>
            </a:fld>
            <a:endParaRPr lang="en-US" sz="700" b="0" i="0" u="none" strike="noStrike">
              <a:solidFill>
                <a:schemeClr val="bg2">
                  <a:lumMod val="75000"/>
                </a:schemeClr>
              </a:solidFill>
              <a:latin typeface="Calibri"/>
              <a:ea typeface="Calibri"/>
              <a:cs typeface="Calibri"/>
            </a:endParaRPr>
          </a:p>
        </xdr:txBody>
      </xdr:sp>
      <xdr:sp macro="" textlink="$Q$11">
        <xdr:nvSpPr>
          <xdr:cNvPr id="132" name="Rectangle 131">
            <a:extLst>
              <a:ext uri="{FF2B5EF4-FFF2-40B4-BE49-F238E27FC236}">
                <a16:creationId xmlns:a16="http://schemas.microsoft.com/office/drawing/2014/main" id="{00000000-0008-0000-0000-000084000000}"/>
              </a:ext>
            </a:extLst>
          </xdr:cNvPr>
          <xdr:cNvSpPr/>
        </xdr:nvSpPr>
        <xdr:spPr>
          <a:xfrm>
            <a:off x="13735689" y="8840722"/>
            <a:ext cx="1212813" cy="24308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C799AA78-431D-4B72-A426-EF0ACFC7A7AC}" type="TxLink">
              <a:rPr lang="en-US" sz="1000" b="0" i="0" u="none" strike="noStrike">
                <a:solidFill>
                  <a:schemeClr val="bg2">
                    <a:lumMod val="90000"/>
                  </a:schemeClr>
                </a:solidFill>
                <a:latin typeface="Calibri"/>
                <a:ea typeface="Calibri"/>
                <a:cs typeface="Calibri"/>
              </a:rPr>
              <a:pPr marL="0" indent="0" algn="r"/>
              <a:t>Lunch</a:t>
            </a:fld>
            <a:endParaRPr lang="en-US" sz="1000" b="0" i="0" u="none" strike="noStrike">
              <a:solidFill>
                <a:schemeClr val="bg2">
                  <a:lumMod val="90000"/>
                </a:schemeClr>
              </a:solidFill>
              <a:latin typeface="Calibri"/>
              <a:ea typeface="Calibri"/>
              <a:cs typeface="Calibri"/>
            </a:endParaRPr>
          </a:p>
        </xdr:txBody>
      </xdr:sp>
      <xdr:sp macro="" textlink="$Q$12">
        <xdr:nvSpPr>
          <xdr:cNvPr id="133" name="Rectangle 132">
            <a:extLst>
              <a:ext uri="{FF2B5EF4-FFF2-40B4-BE49-F238E27FC236}">
                <a16:creationId xmlns:a16="http://schemas.microsoft.com/office/drawing/2014/main" id="{00000000-0008-0000-0000-000085000000}"/>
              </a:ext>
            </a:extLst>
          </xdr:cNvPr>
          <xdr:cNvSpPr/>
        </xdr:nvSpPr>
        <xdr:spPr>
          <a:xfrm>
            <a:off x="13696285" y="9330701"/>
            <a:ext cx="1257596" cy="2417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58200F2A-ABB1-4401-9B20-729C8999212C}" type="TxLink">
              <a:rPr lang="en-US" sz="1000" b="0" i="0" u="none" strike="noStrike">
                <a:solidFill>
                  <a:schemeClr val="bg2">
                    <a:lumMod val="90000"/>
                  </a:schemeClr>
                </a:solidFill>
                <a:latin typeface="Calibri"/>
                <a:ea typeface="Calibri"/>
                <a:cs typeface="Calibri"/>
              </a:rPr>
              <a:pPr marL="0" indent="0" algn="r"/>
              <a:t>Airtel Money Charges</a:t>
            </a:fld>
            <a:endParaRPr lang="en-US" sz="1000" b="0" i="0" u="none" strike="noStrike">
              <a:solidFill>
                <a:schemeClr val="bg2">
                  <a:lumMod val="90000"/>
                </a:schemeClr>
              </a:solidFill>
              <a:latin typeface="Calibri"/>
              <a:ea typeface="Calibri"/>
              <a:cs typeface="Calibri"/>
            </a:endParaRPr>
          </a:p>
        </xdr:txBody>
      </xdr:sp>
      <xdr:sp macro="" textlink="$Q$13">
        <xdr:nvSpPr>
          <xdr:cNvPr id="134" name="Rectangle 133">
            <a:extLst>
              <a:ext uri="{FF2B5EF4-FFF2-40B4-BE49-F238E27FC236}">
                <a16:creationId xmlns:a16="http://schemas.microsoft.com/office/drawing/2014/main" id="{00000000-0008-0000-0000-000086000000}"/>
              </a:ext>
            </a:extLst>
          </xdr:cNvPr>
          <xdr:cNvSpPr/>
        </xdr:nvSpPr>
        <xdr:spPr>
          <a:xfrm>
            <a:off x="13773115" y="9788171"/>
            <a:ext cx="1169498" cy="29480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B502AA94-2B28-4251-850B-A909BD237052}" type="TxLink">
              <a:rPr lang="en-US" sz="1000" b="0" i="0" u="none" strike="noStrike">
                <a:solidFill>
                  <a:schemeClr val="bg2">
                    <a:lumMod val="90000"/>
                  </a:schemeClr>
                </a:solidFill>
                <a:latin typeface="Calibri"/>
                <a:ea typeface="Calibri"/>
                <a:cs typeface="Calibri"/>
              </a:rPr>
              <a:pPr marL="0" indent="0" algn="r"/>
              <a:t>Transport Costs</a:t>
            </a:fld>
            <a:endParaRPr lang="en-US" sz="1000" b="0" i="0" u="none" strike="noStrike">
              <a:solidFill>
                <a:schemeClr val="bg2">
                  <a:lumMod val="90000"/>
                </a:schemeClr>
              </a:solidFill>
              <a:latin typeface="Calibri"/>
              <a:ea typeface="Calibri"/>
              <a:cs typeface="Calibri"/>
            </a:endParaRPr>
          </a:p>
        </xdr:txBody>
      </xdr:sp>
      <xdr:sp macro="" textlink="$R$12">
        <xdr:nvSpPr>
          <xdr:cNvPr id="135" name="Rectangle 134">
            <a:extLst>
              <a:ext uri="{FF2B5EF4-FFF2-40B4-BE49-F238E27FC236}">
                <a16:creationId xmlns:a16="http://schemas.microsoft.com/office/drawing/2014/main" id="{00000000-0008-0000-0000-000087000000}"/>
              </a:ext>
            </a:extLst>
          </xdr:cNvPr>
          <xdr:cNvSpPr/>
        </xdr:nvSpPr>
        <xdr:spPr>
          <a:xfrm>
            <a:off x="13760280" y="9609279"/>
            <a:ext cx="1169498"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D16309D9-4D54-4160-8224-3E8F9F2B0318}" type="TxLink">
              <a:rPr lang="en-US" sz="700" b="0" i="0" u="none" strike="noStrike">
                <a:solidFill>
                  <a:schemeClr val="bg2">
                    <a:lumMod val="75000"/>
                  </a:schemeClr>
                </a:solidFill>
                <a:latin typeface="Calibri"/>
                <a:ea typeface="Calibri"/>
                <a:cs typeface="Calibri"/>
              </a:rPr>
              <a:pPr marL="0" indent="0" algn="r"/>
              <a:t>K0.00 </a:t>
            </a:fld>
            <a:endParaRPr lang="en-US" sz="700" b="0" i="0" u="none" strike="noStrike">
              <a:solidFill>
                <a:schemeClr val="bg2">
                  <a:lumMod val="75000"/>
                </a:schemeClr>
              </a:solidFill>
              <a:latin typeface="Calibri"/>
              <a:ea typeface="Calibri"/>
              <a:cs typeface="Calibri"/>
            </a:endParaRPr>
          </a:p>
        </xdr:txBody>
      </xdr:sp>
      <xdr:sp macro="" textlink="$R$13">
        <xdr:nvSpPr>
          <xdr:cNvPr id="136" name="Rectangle 135">
            <a:extLst>
              <a:ext uri="{FF2B5EF4-FFF2-40B4-BE49-F238E27FC236}">
                <a16:creationId xmlns:a16="http://schemas.microsoft.com/office/drawing/2014/main" id="{00000000-0008-0000-0000-000088000000}"/>
              </a:ext>
            </a:extLst>
          </xdr:cNvPr>
          <xdr:cNvSpPr/>
        </xdr:nvSpPr>
        <xdr:spPr>
          <a:xfrm>
            <a:off x="13760279" y="10091043"/>
            <a:ext cx="1169498"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DAACCF78-E39F-4C90-835E-1372A0CA2509}" type="TxLink">
              <a:rPr lang="en-US" sz="700" b="0" i="0" u="none" strike="noStrike">
                <a:solidFill>
                  <a:schemeClr val="bg2">
                    <a:lumMod val="75000"/>
                  </a:schemeClr>
                </a:solidFill>
                <a:latin typeface="Calibri"/>
                <a:ea typeface="Calibri"/>
                <a:cs typeface="Calibri"/>
              </a:rPr>
              <a:pPr marL="0" indent="0" algn="r"/>
              <a:t>K0.00 </a:t>
            </a:fld>
            <a:endParaRPr lang="en-US" sz="700" b="0" i="0" u="none" strike="noStrike">
              <a:solidFill>
                <a:schemeClr val="bg2">
                  <a:lumMod val="75000"/>
                </a:schemeClr>
              </a:solidFill>
              <a:latin typeface="Calibri"/>
              <a:ea typeface="Calibri"/>
              <a:cs typeface="Calibri"/>
            </a:endParaRPr>
          </a:p>
        </xdr:txBody>
      </xdr:sp>
      <xdr:sp macro="" textlink="$R$11">
        <xdr:nvSpPr>
          <xdr:cNvPr id="137" name="Rectangle 136">
            <a:extLst>
              <a:ext uri="{FF2B5EF4-FFF2-40B4-BE49-F238E27FC236}">
                <a16:creationId xmlns:a16="http://schemas.microsoft.com/office/drawing/2014/main" id="{00000000-0008-0000-0000-000089000000}"/>
              </a:ext>
            </a:extLst>
          </xdr:cNvPr>
          <xdr:cNvSpPr/>
        </xdr:nvSpPr>
        <xdr:spPr>
          <a:xfrm>
            <a:off x="13677136" y="9103673"/>
            <a:ext cx="1256128"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FB07621D-A5C4-412C-BD21-0B2F6F1DDFF0}" type="TxLink">
              <a:rPr lang="en-US" sz="700" b="0" i="0" u="none" strike="noStrike">
                <a:solidFill>
                  <a:schemeClr val="bg2">
                    <a:lumMod val="75000"/>
                  </a:schemeClr>
                </a:solidFill>
                <a:latin typeface="Calibri"/>
                <a:ea typeface="Calibri"/>
                <a:cs typeface="Calibri"/>
              </a:rPr>
              <a:pPr marL="0" indent="0" algn="r"/>
              <a:t>K0.00 </a:t>
            </a:fld>
            <a:endParaRPr lang="en-US" sz="700" b="0" i="0" u="none" strike="noStrike">
              <a:solidFill>
                <a:schemeClr val="bg2">
                  <a:lumMod val="75000"/>
                </a:schemeClr>
              </a:solidFill>
              <a:latin typeface="Calibri"/>
              <a:ea typeface="Calibri"/>
              <a:cs typeface="Calibri"/>
            </a:endParaRPr>
          </a:p>
        </xdr:txBody>
      </xdr:sp>
    </xdr:grpSp>
    <xdr:clientData/>
  </xdr:twoCellAnchor>
  <xdr:twoCellAnchor>
    <xdr:from>
      <xdr:col>4</xdr:col>
      <xdr:colOff>1756560</xdr:colOff>
      <xdr:row>1</xdr:row>
      <xdr:rowOff>276225</xdr:rowOff>
    </xdr:from>
    <xdr:to>
      <xdr:col>5</xdr:col>
      <xdr:colOff>228830</xdr:colOff>
      <xdr:row>4</xdr:row>
      <xdr:rowOff>400050</xdr:rowOff>
    </xdr:to>
    <xdr:grpSp>
      <xdr:nvGrpSpPr>
        <xdr:cNvPr id="1141" name="Group 1140">
          <a:extLst>
            <a:ext uri="{FF2B5EF4-FFF2-40B4-BE49-F238E27FC236}">
              <a16:creationId xmlns:a16="http://schemas.microsoft.com/office/drawing/2014/main" id="{00000000-0008-0000-0000-000075040000}"/>
            </a:ext>
          </a:extLst>
        </xdr:cNvPr>
        <xdr:cNvGrpSpPr/>
      </xdr:nvGrpSpPr>
      <xdr:grpSpPr>
        <a:xfrm>
          <a:off x="7928760" y="657225"/>
          <a:ext cx="2213690" cy="817245"/>
          <a:chOff x="8077202" y="514350"/>
          <a:chExt cx="2208734" cy="838200"/>
        </a:xfrm>
      </xdr:grpSpPr>
      <xdr:grpSp>
        <xdr:nvGrpSpPr>
          <xdr:cNvPr id="1132" name="Group 1131">
            <a:extLst>
              <a:ext uri="{FF2B5EF4-FFF2-40B4-BE49-F238E27FC236}">
                <a16:creationId xmlns:a16="http://schemas.microsoft.com/office/drawing/2014/main" id="{00000000-0008-0000-0000-00006C040000}"/>
              </a:ext>
            </a:extLst>
          </xdr:cNvPr>
          <xdr:cNvGrpSpPr/>
        </xdr:nvGrpSpPr>
        <xdr:grpSpPr>
          <a:xfrm>
            <a:off x="8077202" y="514350"/>
            <a:ext cx="2208734" cy="838200"/>
            <a:chOff x="12565382" y="7379970"/>
            <a:chExt cx="2208734" cy="838200"/>
          </a:xfrm>
        </xdr:grpSpPr>
        <xdr:sp macro="" textlink="">
          <xdr:nvSpPr>
            <xdr:cNvPr id="154" name="Rectangle: Rounded Corners 153">
              <a:extLst>
                <a:ext uri="{FF2B5EF4-FFF2-40B4-BE49-F238E27FC236}">
                  <a16:creationId xmlns:a16="http://schemas.microsoft.com/office/drawing/2014/main" id="{00000000-0008-0000-0000-00009A000000}"/>
                </a:ext>
              </a:extLst>
            </xdr:cNvPr>
            <xdr:cNvSpPr/>
          </xdr:nvSpPr>
          <xdr:spPr>
            <a:xfrm>
              <a:off x="12565382" y="7379970"/>
              <a:ext cx="2208734" cy="838200"/>
            </a:xfrm>
            <a:prstGeom prst="roundRect">
              <a:avLst/>
            </a:prstGeom>
            <a:solidFill>
              <a:schemeClr val="bg2">
                <a:lumMod val="10000"/>
              </a:schemeClr>
            </a:solidFill>
            <a:ln>
              <a:noFill/>
            </a:ln>
            <a:effectLst>
              <a:outerShdw blurRad="139700" dist="63500" dir="9000000" algn="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sp macro="" textlink="'GO TO SFP'!$B$54">
          <xdr:nvSpPr>
            <xdr:cNvPr id="155" name="Rectangle: Rounded Corners 154">
              <a:extLst>
                <a:ext uri="{FF2B5EF4-FFF2-40B4-BE49-F238E27FC236}">
                  <a16:creationId xmlns:a16="http://schemas.microsoft.com/office/drawing/2014/main" id="{00000000-0008-0000-0000-00009B000000}"/>
                </a:ext>
              </a:extLst>
            </xdr:cNvPr>
            <xdr:cNvSpPr>
              <a:spLocks/>
            </xdr:cNvSpPr>
          </xdr:nvSpPr>
          <xdr:spPr>
            <a:xfrm>
              <a:off x="12580620" y="7467600"/>
              <a:ext cx="1739100" cy="381000"/>
            </a:xfrm>
            <a:prstGeom prst="roundRect">
              <a:avLst/>
            </a:prstGeom>
            <a:noFill/>
            <a:ln>
              <a:noFill/>
            </a:ln>
            <a:effectLst>
              <a:innerShdw blurRad="114300">
                <a:prstClr val="black"/>
              </a:innerShdw>
              <a:reflection blurRad="6350" stA="50000" endA="275" endPos="40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36F6BA3D-752F-4DD0-AB8A-1AF6D96D695D}" type="TxLink">
                <a:rPr lang="en-US" sz="1800" b="1" i="0" u="none" strike="noStrike">
                  <a:solidFill>
                    <a:schemeClr val="bg2">
                      <a:lumMod val="75000"/>
                    </a:schemeClr>
                  </a:solidFill>
                  <a:latin typeface="Calibri"/>
                  <a:ea typeface="+mn-ea"/>
                  <a:cs typeface="Calibri"/>
                </a:rPr>
                <a:pPr marL="0" indent="0" algn="l"/>
                <a:t>K38,158.03 </a:t>
              </a:fld>
              <a:endParaRPr lang="en-ZM" sz="1800" b="1" i="0" u="none" strike="noStrike">
                <a:solidFill>
                  <a:schemeClr val="bg2">
                    <a:lumMod val="75000"/>
                  </a:schemeClr>
                </a:solidFill>
                <a:latin typeface="Calibri"/>
                <a:ea typeface="+mn-ea"/>
                <a:cs typeface="Calibri"/>
              </a:endParaRPr>
            </a:p>
          </xdr:txBody>
        </xdr:sp>
        <xdr:sp macro="" textlink="">
          <xdr:nvSpPr>
            <xdr:cNvPr id="158" name="Rectangle 157">
              <a:extLst>
                <a:ext uri="{FF2B5EF4-FFF2-40B4-BE49-F238E27FC236}">
                  <a16:creationId xmlns:a16="http://schemas.microsoft.com/office/drawing/2014/main" id="{00000000-0008-0000-0000-00009E000000}"/>
                </a:ext>
              </a:extLst>
            </xdr:cNvPr>
            <xdr:cNvSpPr/>
          </xdr:nvSpPr>
          <xdr:spPr>
            <a:xfrm>
              <a:off x="12603479" y="7840980"/>
              <a:ext cx="1626436"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0" i="0" u="none" strike="noStrike">
                  <a:solidFill>
                    <a:schemeClr val="bg2">
                      <a:lumMod val="90000"/>
                    </a:schemeClr>
                  </a:solidFill>
                  <a:latin typeface="Calibri"/>
                  <a:ea typeface="Calibri"/>
                  <a:cs typeface="Calibri"/>
                </a:rPr>
                <a:t>Total Transactions Amt</a:t>
              </a:r>
            </a:p>
          </xdr:txBody>
        </xdr:sp>
        <xdr:pic>
          <xdr:nvPicPr>
            <xdr:cNvPr id="1122" name="Graphic 1121" descr="Pie chart">
              <a:extLst>
                <a:ext uri="{FF2B5EF4-FFF2-40B4-BE49-F238E27FC236}">
                  <a16:creationId xmlns:a16="http://schemas.microsoft.com/office/drawing/2014/main" id="{00000000-0008-0000-0000-0000620400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14363102" y="7827252"/>
              <a:ext cx="330480" cy="330480"/>
            </a:xfrm>
            <a:prstGeom prst="rect">
              <a:avLst/>
            </a:prstGeom>
          </xdr:spPr>
        </xdr:pic>
      </xdr:grpSp>
      <xdr:pic>
        <xdr:nvPicPr>
          <xdr:cNvPr id="1140" name="Graphic 1139" descr="Star">
            <a:extLst>
              <a:ext uri="{FF2B5EF4-FFF2-40B4-BE49-F238E27FC236}">
                <a16:creationId xmlns:a16="http://schemas.microsoft.com/office/drawing/2014/main" id="{00000000-0008-0000-0000-000074040000}"/>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9963438" y="698247"/>
            <a:ext cx="182879" cy="182880"/>
          </a:xfrm>
          <a:prstGeom prst="rect">
            <a:avLst/>
          </a:prstGeom>
        </xdr:spPr>
      </xdr:pic>
    </xdr:grpSp>
    <xdr:clientData/>
  </xdr:twoCellAnchor>
  <xdr:twoCellAnchor>
    <xdr:from>
      <xdr:col>1</xdr:col>
      <xdr:colOff>78290</xdr:colOff>
      <xdr:row>15</xdr:row>
      <xdr:rowOff>125728</xdr:rowOff>
    </xdr:from>
    <xdr:to>
      <xdr:col>5</xdr:col>
      <xdr:colOff>300990</xdr:colOff>
      <xdr:row>16</xdr:row>
      <xdr:rowOff>613411</xdr:rowOff>
    </xdr:to>
    <xdr:sp macro="" textlink="">
      <xdr:nvSpPr>
        <xdr:cNvPr id="130" name="Rectangle: Rounded Corners 129">
          <a:extLst>
            <a:ext uri="{FF2B5EF4-FFF2-40B4-BE49-F238E27FC236}">
              <a16:creationId xmlns:a16="http://schemas.microsoft.com/office/drawing/2014/main" id="{00000000-0008-0000-0000-000082000000}"/>
            </a:ext>
          </a:extLst>
        </xdr:cNvPr>
        <xdr:cNvSpPr/>
      </xdr:nvSpPr>
      <xdr:spPr>
        <a:xfrm>
          <a:off x="887915" y="4050028"/>
          <a:ext cx="9052375" cy="687708"/>
        </a:xfrm>
        <a:prstGeom prst="roundRect">
          <a:avLst>
            <a:gd name="adj" fmla="val 5409"/>
          </a:avLst>
        </a:prstGeom>
        <a:solidFill>
          <a:schemeClr val="bg2">
            <a:lumMod val="10000"/>
          </a:schemeClr>
        </a:solidFill>
        <a:ln>
          <a:noFill/>
        </a:ln>
        <a:effectLst>
          <a:outerShdw blurRad="139700" dist="63500" dir="9000000" algn="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clientData/>
  </xdr:twoCellAnchor>
  <xdr:twoCellAnchor>
    <xdr:from>
      <xdr:col>1</xdr:col>
      <xdr:colOff>16931</xdr:colOff>
      <xdr:row>15</xdr:row>
      <xdr:rowOff>162838</xdr:rowOff>
    </xdr:from>
    <xdr:to>
      <xdr:col>3</xdr:col>
      <xdr:colOff>1890555</xdr:colOff>
      <xdr:row>16</xdr:row>
      <xdr:rowOff>199165</xdr:rowOff>
    </xdr:to>
    <xdr:sp macro="" textlink="">
      <xdr:nvSpPr>
        <xdr:cNvPr id="131" name="Rectangle: Rounded Corners 130">
          <a:extLst>
            <a:ext uri="{FF2B5EF4-FFF2-40B4-BE49-F238E27FC236}">
              <a16:creationId xmlns:a16="http://schemas.microsoft.com/office/drawing/2014/main" id="{00000000-0008-0000-0000-000083000000}"/>
            </a:ext>
          </a:extLst>
        </xdr:cNvPr>
        <xdr:cNvSpPr>
          <a:spLocks/>
        </xdr:cNvSpPr>
      </xdr:nvSpPr>
      <xdr:spPr>
        <a:xfrm>
          <a:off x="826556" y="4087138"/>
          <a:ext cx="4531099" cy="236352"/>
        </a:xfrm>
        <a:prstGeom prst="roundRect">
          <a:avLst/>
        </a:prstGeom>
        <a:noFill/>
        <a:ln>
          <a:noFill/>
        </a:ln>
        <a:effectLst>
          <a:innerShdw blurRad="114300">
            <a:prstClr val="black"/>
          </a:innerShdw>
          <a:reflection blurRad="6350" stA="50000" endA="275" endPos="40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050" b="1" i="0" u="none" strike="noStrike">
              <a:solidFill>
                <a:schemeClr val="tx1">
                  <a:lumMod val="50000"/>
                  <a:lumOff val="50000"/>
                </a:schemeClr>
              </a:solidFill>
              <a:latin typeface="Calibri"/>
              <a:ea typeface="+mn-ea"/>
              <a:cs typeface="Calibri"/>
            </a:rPr>
            <a:t>Monthly</a:t>
          </a:r>
          <a:r>
            <a:rPr lang="en-US" sz="1050" b="1" i="0" u="none" strike="noStrike" baseline="0">
              <a:solidFill>
                <a:schemeClr val="tx1">
                  <a:lumMod val="50000"/>
                  <a:lumOff val="50000"/>
                </a:schemeClr>
              </a:solidFill>
              <a:latin typeface="Calibri"/>
              <a:ea typeface="+mn-ea"/>
              <a:cs typeface="Calibri"/>
            </a:rPr>
            <a:t> Insights | KPI (Key Performance Indicator) IN PROGRESS...</a:t>
          </a:r>
          <a:endParaRPr lang="en-US" sz="1050" b="1" i="0" u="none" strike="noStrike">
            <a:solidFill>
              <a:schemeClr val="tx1">
                <a:lumMod val="50000"/>
                <a:lumOff val="50000"/>
              </a:schemeClr>
            </a:solidFill>
            <a:latin typeface="Calibri"/>
            <a:ea typeface="+mn-ea"/>
            <a:cs typeface="Calibri"/>
          </a:endParaRPr>
        </a:p>
      </xdr:txBody>
    </xdr:sp>
    <xdr:clientData/>
  </xdr:twoCellAnchor>
  <xdr:twoCellAnchor>
    <xdr:from>
      <xdr:col>2</xdr:col>
      <xdr:colOff>601771</xdr:colOff>
      <xdr:row>16</xdr:row>
      <xdr:rowOff>197821</xdr:rowOff>
    </xdr:from>
    <xdr:to>
      <xdr:col>3</xdr:col>
      <xdr:colOff>334546</xdr:colOff>
      <xdr:row>16</xdr:row>
      <xdr:rowOff>363854</xdr:rowOff>
    </xdr:to>
    <xdr:sp macro="" textlink="">
      <xdr:nvSpPr>
        <xdr:cNvPr id="138" name="Rectangle 137">
          <a:extLst>
            <a:ext uri="{FF2B5EF4-FFF2-40B4-BE49-F238E27FC236}">
              <a16:creationId xmlns:a16="http://schemas.microsoft.com/office/drawing/2014/main" id="{00000000-0008-0000-0000-00008A000000}"/>
            </a:ext>
          </a:extLst>
        </xdr:cNvPr>
        <xdr:cNvSpPr/>
      </xdr:nvSpPr>
      <xdr:spPr>
        <a:xfrm>
          <a:off x="2649646" y="4322146"/>
          <a:ext cx="1152000" cy="16603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0" i="0" u="none" strike="noStrike">
              <a:solidFill>
                <a:schemeClr val="tx1">
                  <a:lumMod val="50000"/>
                  <a:lumOff val="50000"/>
                </a:schemeClr>
              </a:solidFill>
              <a:latin typeface="Calibri"/>
              <a:ea typeface="Calibri"/>
              <a:cs typeface="Calibri"/>
            </a:rPr>
            <a:t>Salary Cash Raised</a:t>
          </a:r>
        </a:p>
      </xdr:txBody>
    </xdr:sp>
    <xdr:clientData/>
  </xdr:twoCellAnchor>
  <xdr:twoCellAnchor>
    <xdr:from>
      <xdr:col>3</xdr:col>
      <xdr:colOff>1308529</xdr:colOff>
      <xdr:row>16</xdr:row>
      <xdr:rowOff>212909</xdr:rowOff>
    </xdr:from>
    <xdr:to>
      <xdr:col>4</xdr:col>
      <xdr:colOff>142879</xdr:colOff>
      <xdr:row>16</xdr:row>
      <xdr:rowOff>356234</xdr:rowOff>
    </xdr:to>
    <xdr:sp macro="" textlink="">
      <xdr:nvSpPr>
        <xdr:cNvPr id="139" name="Rectangle 138">
          <a:extLst>
            <a:ext uri="{FF2B5EF4-FFF2-40B4-BE49-F238E27FC236}">
              <a16:creationId xmlns:a16="http://schemas.microsoft.com/office/drawing/2014/main" id="{00000000-0008-0000-0000-00008B000000}"/>
            </a:ext>
          </a:extLst>
        </xdr:cNvPr>
        <xdr:cNvSpPr/>
      </xdr:nvSpPr>
      <xdr:spPr>
        <a:xfrm>
          <a:off x="4775629" y="4337234"/>
          <a:ext cx="1368000" cy="1433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900" b="0" i="0" u="none" strike="noStrike">
              <a:solidFill>
                <a:schemeClr val="tx1">
                  <a:lumMod val="50000"/>
                  <a:lumOff val="50000"/>
                </a:schemeClr>
              </a:solidFill>
              <a:latin typeface="Calibri"/>
              <a:ea typeface="Calibri"/>
              <a:cs typeface="Calibri"/>
            </a:rPr>
            <a:t>Operating Cash Raised</a:t>
          </a:r>
        </a:p>
      </xdr:txBody>
    </xdr:sp>
    <xdr:clientData/>
  </xdr:twoCellAnchor>
  <xdr:twoCellAnchor>
    <xdr:from>
      <xdr:col>3</xdr:col>
      <xdr:colOff>295102</xdr:colOff>
      <xdr:row>16</xdr:row>
      <xdr:rowOff>214591</xdr:rowOff>
    </xdr:from>
    <xdr:to>
      <xdr:col>3</xdr:col>
      <xdr:colOff>1375102</xdr:colOff>
      <xdr:row>16</xdr:row>
      <xdr:rowOff>363855</xdr:rowOff>
    </xdr:to>
    <xdr:sp macro="" textlink="">
      <xdr:nvSpPr>
        <xdr:cNvPr id="140" name="Rectangle 139">
          <a:extLst>
            <a:ext uri="{FF2B5EF4-FFF2-40B4-BE49-F238E27FC236}">
              <a16:creationId xmlns:a16="http://schemas.microsoft.com/office/drawing/2014/main" id="{00000000-0008-0000-0000-00008C000000}"/>
            </a:ext>
          </a:extLst>
        </xdr:cNvPr>
        <xdr:cNvSpPr/>
      </xdr:nvSpPr>
      <xdr:spPr>
        <a:xfrm>
          <a:off x="3762202" y="4338916"/>
          <a:ext cx="1080000" cy="14926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900" b="0" i="0" u="none" strike="noStrike">
              <a:solidFill>
                <a:schemeClr val="tx1">
                  <a:lumMod val="50000"/>
                  <a:lumOff val="50000"/>
                </a:schemeClr>
              </a:solidFill>
              <a:latin typeface="Calibri"/>
              <a:ea typeface="Calibri"/>
              <a:cs typeface="Calibri"/>
            </a:rPr>
            <a:t>Rent Cash Raised</a:t>
          </a:r>
        </a:p>
      </xdr:txBody>
    </xdr:sp>
    <xdr:clientData/>
  </xdr:twoCellAnchor>
  <xdr:twoCellAnchor>
    <xdr:from>
      <xdr:col>3</xdr:col>
      <xdr:colOff>1351392</xdr:colOff>
      <xdr:row>16</xdr:row>
      <xdr:rowOff>376031</xdr:rowOff>
    </xdr:from>
    <xdr:to>
      <xdr:col>3</xdr:col>
      <xdr:colOff>2431392</xdr:colOff>
      <xdr:row>16</xdr:row>
      <xdr:rowOff>458053</xdr:rowOff>
    </xdr:to>
    <xdr:sp macro="" textlink="$X$13">
      <xdr:nvSpPr>
        <xdr:cNvPr id="141" name="Rectangle 140">
          <a:extLst>
            <a:ext uri="{FF2B5EF4-FFF2-40B4-BE49-F238E27FC236}">
              <a16:creationId xmlns:a16="http://schemas.microsoft.com/office/drawing/2014/main" id="{00000000-0008-0000-0000-00008D000000}"/>
            </a:ext>
          </a:extLst>
        </xdr:cNvPr>
        <xdr:cNvSpPr/>
      </xdr:nvSpPr>
      <xdr:spPr>
        <a:xfrm>
          <a:off x="4818492" y="4500356"/>
          <a:ext cx="1080000" cy="820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A9FEAED0-D8AA-445A-AA5A-7BF430188499}" type="TxLink">
            <a:rPr lang="en-US" sz="700" b="0" i="0" u="none" strike="noStrike">
              <a:solidFill>
                <a:schemeClr val="tx1">
                  <a:lumMod val="50000"/>
                  <a:lumOff val="50000"/>
                </a:schemeClr>
              </a:solidFill>
              <a:latin typeface="Calibri"/>
              <a:ea typeface="Calibri"/>
              <a:cs typeface="Calibri"/>
            </a:rPr>
            <a:pPr marL="0" indent="0" algn="l"/>
            <a:t>K838.77 </a:t>
          </a:fld>
          <a:endParaRPr lang="en-US" sz="700" b="0" i="0" u="none" strike="noStrike">
            <a:solidFill>
              <a:schemeClr val="tx1">
                <a:lumMod val="50000"/>
                <a:lumOff val="50000"/>
              </a:schemeClr>
            </a:solidFill>
            <a:latin typeface="Calibri"/>
            <a:ea typeface="Calibri"/>
            <a:cs typeface="Calibri"/>
          </a:endParaRPr>
        </a:p>
      </xdr:txBody>
    </xdr:sp>
    <xdr:clientData/>
  </xdr:twoCellAnchor>
  <xdr:twoCellAnchor>
    <xdr:from>
      <xdr:col>3</xdr:col>
      <xdr:colOff>330345</xdr:colOff>
      <xdr:row>16</xdr:row>
      <xdr:rowOff>370091</xdr:rowOff>
    </xdr:from>
    <xdr:to>
      <xdr:col>3</xdr:col>
      <xdr:colOff>1410345</xdr:colOff>
      <xdr:row>16</xdr:row>
      <xdr:rowOff>452113</xdr:rowOff>
    </xdr:to>
    <xdr:sp macro="" textlink="$X$12">
      <xdr:nvSpPr>
        <xdr:cNvPr id="142" name="Rectangle 141">
          <a:extLst>
            <a:ext uri="{FF2B5EF4-FFF2-40B4-BE49-F238E27FC236}">
              <a16:creationId xmlns:a16="http://schemas.microsoft.com/office/drawing/2014/main" id="{00000000-0008-0000-0000-00008E000000}"/>
            </a:ext>
          </a:extLst>
        </xdr:cNvPr>
        <xdr:cNvSpPr/>
      </xdr:nvSpPr>
      <xdr:spPr>
        <a:xfrm>
          <a:off x="3797445" y="4494416"/>
          <a:ext cx="1080000" cy="820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E3FBD09A-B333-4262-9720-0DE3398BF357}" type="TxLink">
            <a:rPr lang="en-US" sz="700" b="0" i="0" u="none" strike="noStrike">
              <a:solidFill>
                <a:schemeClr val="tx1">
                  <a:lumMod val="50000"/>
                  <a:lumOff val="50000"/>
                </a:schemeClr>
              </a:solidFill>
              <a:latin typeface="Calibri"/>
              <a:ea typeface="Calibri"/>
              <a:cs typeface="Calibri"/>
            </a:rPr>
            <a:pPr marL="0" indent="0" algn="l"/>
            <a:t>K1,823.42 </a:t>
          </a:fld>
          <a:endParaRPr lang="en-US" sz="700" b="0" i="0" u="none" strike="noStrike">
            <a:solidFill>
              <a:schemeClr val="tx1">
                <a:lumMod val="50000"/>
                <a:lumOff val="50000"/>
              </a:schemeClr>
            </a:solidFill>
            <a:latin typeface="Calibri"/>
            <a:ea typeface="Calibri"/>
            <a:cs typeface="Calibri"/>
          </a:endParaRPr>
        </a:p>
      </xdr:txBody>
    </xdr:sp>
    <xdr:clientData/>
  </xdr:twoCellAnchor>
  <xdr:twoCellAnchor>
    <xdr:from>
      <xdr:col>2</xdr:col>
      <xdr:colOff>648694</xdr:colOff>
      <xdr:row>16</xdr:row>
      <xdr:rowOff>368563</xdr:rowOff>
    </xdr:from>
    <xdr:to>
      <xdr:col>3</xdr:col>
      <xdr:colOff>309469</xdr:colOff>
      <xdr:row>16</xdr:row>
      <xdr:rowOff>450585</xdr:rowOff>
    </xdr:to>
    <xdr:sp macro="" textlink="$X$11">
      <xdr:nvSpPr>
        <xdr:cNvPr id="143" name="Rectangle 142">
          <a:extLst>
            <a:ext uri="{FF2B5EF4-FFF2-40B4-BE49-F238E27FC236}">
              <a16:creationId xmlns:a16="http://schemas.microsoft.com/office/drawing/2014/main" id="{00000000-0008-0000-0000-00008F000000}"/>
            </a:ext>
          </a:extLst>
        </xdr:cNvPr>
        <xdr:cNvSpPr/>
      </xdr:nvSpPr>
      <xdr:spPr>
        <a:xfrm>
          <a:off x="2696569" y="4492888"/>
          <a:ext cx="1080000" cy="820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47B9EB41-706E-418A-99D6-FBFF61A41CC9}" type="TxLink">
            <a:rPr lang="en-US" sz="700" b="0" i="0" u="none" strike="noStrike">
              <a:solidFill>
                <a:schemeClr val="tx1">
                  <a:lumMod val="50000"/>
                  <a:lumOff val="50000"/>
                </a:schemeClr>
              </a:solidFill>
              <a:latin typeface="Calibri"/>
              <a:ea typeface="Calibri"/>
              <a:cs typeface="Calibri"/>
            </a:rPr>
            <a:pPr marL="0" indent="0" algn="l"/>
            <a:t>K1,094.05 </a:t>
          </a:fld>
          <a:endParaRPr lang="en-US" sz="700" b="0" i="0" u="none" strike="noStrike">
            <a:solidFill>
              <a:schemeClr val="tx1">
                <a:lumMod val="50000"/>
                <a:lumOff val="50000"/>
              </a:schemeClr>
            </a:solidFill>
            <a:latin typeface="Calibri"/>
            <a:ea typeface="Calibri"/>
            <a:cs typeface="Calibri"/>
          </a:endParaRPr>
        </a:p>
      </xdr:txBody>
    </xdr:sp>
    <xdr:clientData/>
  </xdr:twoCellAnchor>
  <xdr:twoCellAnchor>
    <xdr:from>
      <xdr:col>3</xdr:col>
      <xdr:colOff>2506771</xdr:colOff>
      <xdr:row>16</xdr:row>
      <xdr:rowOff>237827</xdr:rowOff>
    </xdr:from>
    <xdr:to>
      <xdr:col>4</xdr:col>
      <xdr:colOff>1053121</xdr:colOff>
      <xdr:row>16</xdr:row>
      <xdr:rowOff>319849</xdr:rowOff>
    </xdr:to>
    <xdr:sp macro="" textlink="">
      <xdr:nvSpPr>
        <xdr:cNvPr id="167" name="Rectangle 166">
          <a:extLst>
            <a:ext uri="{FF2B5EF4-FFF2-40B4-BE49-F238E27FC236}">
              <a16:creationId xmlns:a16="http://schemas.microsoft.com/office/drawing/2014/main" id="{00000000-0008-0000-0000-0000A7000000}"/>
            </a:ext>
          </a:extLst>
        </xdr:cNvPr>
        <xdr:cNvSpPr/>
      </xdr:nvSpPr>
      <xdr:spPr>
        <a:xfrm>
          <a:off x="5973871" y="4362152"/>
          <a:ext cx="1080000" cy="820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0" i="0" u="none" strike="noStrike">
              <a:solidFill>
                <a:schemeClr val="bg1">
                  <a:lumMod val="65000"/>
                </a:schemeClr>
              </a:solidFill>
              <a:latin typeface="Calibri"/>
              <a:ea typeface="Calibri"/>
              <a:cs typeface="Calibri"/>
            </a:rPr>
            <a:t>O/S Principal</a:t>
          </a:r>
        </a:p>
      </xdr:txBody>
    </xdr:sp>
    <xdr:clientData/>
  </xdr:twoCellAnchor>
  <xdr:twoCellAnchor>
    <xdr:from>
      <xdr:col>4</xdr:col>
      <xdr:colOff>35284</xdr:colOff>
      <xdr:row>16</xdr:row>
      <xdr:rowOff>370468</xdr:rowOff>
    </xdr:from>
    <xdr:to>
      <xdr:col>4</xdr:col>
      <xdr:colOff>1115284</xdr:colOff>
      <xdr:row>16</xdr:row>
      <xdr:rowOff>452490</xdr:rowOff>
    </xdr:to>
    <xdr:sp macro="" textlink="$H$12">
      <xdr:nvSpPr>
        <xdr:cNvPr id="168" name="Rectangle 167">
          <a:extLst>
            <a:ext uri="{FF2B5EF4-FFF2-40B4-BE49-F238E27FC236}">
              <a16:creationId xmlns:a16="http://schemas.microsoft.com/office/drawing/2014/main" id="{00000000-0008-0000-0000-0000A8000000}"/>
            </a:ext>
          </a:extLst>
        </xdr:cNvPr>
        <xdr:cNvSpPr/>
      </xdr:nvSpPr>
      <xdr:spPr>
        <a:xfrm>
          <a:off x="6036034" y="4494793"/>
          <a:ext cx="1080000" cy="820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4CA264EA-2D03-4E34-8079-B6C6FAE36B9E}" type="TxLink">
            <a:rPr lang="en-US" sz="700" b="0" i="0" u="none" strike="noStrike">
              <a:solidFill>
                <a:schemeClr val="bg1">
                  <a:lumMod val="65000"/>
                </a:schemeClr>
              </a:solidFill>
              <a:latin typeface="Calibri"/>
              <a:ea typeface="Calibri"/>
              <a:cs typeface="Calibri"/>
            </a:rPr>
            <a:pPr marL="0" indent="0" algn="l"/>
            <a:t>K0.00 </a:t>
          </a:fld>
          <a:endParaRPr lang="en-US" sz="700" b="0" i="0" u="none" strike="noStrike">
            <a:solidFill>
              <a:schemeClr val="bg1">
                <a:lumMod val="65000"/>
              </a:schemeClr>
            </a:solidFill>
            <a:latin typeface="Calibri"/>
            <a:ea typeface="Calibri"/>
            <a:cs typeface="Calibri"/>
          </a:endParaRPr>
        </a:p>
      </xdr:txBody>
    </xdr:sp>
    <xdr:clientData/>
  </xdr:twoCellAnchor>
  <xdr:twoCellAnchor>
    <xdr:from>
      <xdr:col>4</xdr:col>
      <xdr:colOff>765604</xdr:colOff>
      <xdr:row>16</xdr:row>
      <xdr:rowOff>237675</xdr:rowOff>
    </xdr:from>
    <xdr:to>
      <xdr:col>4</xdr:col>
      <xdr:colOff>1845604</xdr:colOff>
      <xdr:row>16</xdr:row>
      <xdr:rowOff>319697</xdr:rowOff>
    </xdr:to>
    <xdr:sp macro="" textlink="">
      <xdr:nvSpPr>
        <xdr:cNvPr id="169" name="Rectangle 168">
          <a:extLst>
            <a:ext uri="{FF2B5EF4-FFF2-40B4-BE49-F238E27FC236}">
              <a16:creationId xmlns:a16="http://schemas.microsoft.com/office/drawing/2014/main" id="{00000000-0008-0000-0000-0000A9000000}"/>
            </a:ext>
          </a:extLst>
        </xdr:cNvPr>
        <xdr:cNvSpPr/>
      </xdr:nvSpPr>
      <xdr:spPr>
        <a:xfrm>
          <a:off x="6766354" y="4362000"/>
          <a:ext cx="1080000" cy="820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0" i="0" u="none" strike="noStrike">
              <a:solidFill>
                <a:schemeClr val="bg1">
                  <a:lumMod val="65000"/>
                </a:schemeClr>
              </a:solidFill>
              <a:latin typeface="Calibri"/>
              <a:ea typeface="Calibri"/>
              <a:cs typeface="Calibri"/>
            </a:rPr>
            <a:t>O/S Interest</a:t>
          </a:r>
        </a:p>
      </xdr:txBody>
    </xdr:sp>
    <xdr:clientData/>
  </xdr:twoCellAnchor>
  <xdr:twoCellAnchor>
    <xdr:from>
      <xdr:col>4</xdr:col>
      <xdr:colOff>823707</xdr:colOff>
      <xdr:row>16</xdr:row>
      <xdr:rowOff>362696</xdr:rowOff>
    </xdr:from>
    <xdr:to>
      <xdr:col>4</xdr:col>
      <xdr:colOff>1903707</xdr:colOff>
      <xdr:row>16</xdr:row>
      <xdr:rowOff>444718</xdr:rowOff>
    </xdr:to>
    <xdr:sp macro="" textlink="'GO TO P&amp;L'!C10">
      <xdr:nvSpPr>
        <xdr:cNvPr id="173" name="Rectangle 172">
          <a:extLst>
            <a:ext uri="{FF2B5EF4-FFF2-40B4-BE49-F238E27FC236}">
              <a16:creationId xmlns:a16="http://schemas.microsoft.com/office/drawing/2014/main" id="{00000000-0008-0000-0000-0000AD000000}"/>
            </a:ext>
          </a:extLst>
        </xdr:cNvPr>
        <xdr:cNvSpPr/>
      </xdr:nvSpPr>
      <xdr:spPr>
        <a:xfrm>
          <a:off x="6824457" y="4487021"/>
          <a:ext cx="1080000" cy="820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8FD4D696-4DE8-4E22-BF29-43D9687BBA05}" type="TxLink">
            <a:rPr lang="en-US" sz="700" b="0" i="0" u="none" strike="noStrike">
              <a:solidFill>
                <a:schemeClr val="bg1">
                  <a:lumMod val="65000"/>
                </a:schemeClr>
              </a:solidFill>
              <a:latin typeface="Calibri"/>
              <a:ea typeface="Calibri"/>
              <a:cs typeface="Calibri"/>
            </a:rPr>
            <a:pPr marL="0" indent="0" algn="l"/>
            <a:t>K0.00 </a:t>
          </a:fld>
          <a:endParaRPr lang="en-US" sz="700" b="0" i="0" u="none" strike="noStrike">
            <a:solidFill>
              <a:schemeClr val="bg1">
                <a:lumMod val="65000"/>
              </a:schemeClr>
            </a:solidFill>
            <a:latin typeface="Calibri"/>
            <a:ea typeface="Calibri"/>
            <a:cs typeface="Calibri"/>
          </a:endParaRPr>
        </a:p>
      </xdr:txBody>
    </xdr:sp>
    <xdr:clientData/>
  </xdr:twoCellAnchor>
  <xdr:twoCellAnchor>
    <xdr:from>
      <xdr:col>4</xdr:col>
      <xdr:colOff>2285827</xdr:colOff>
      <xdr:row>16</xdr:row>
      <xdr:rowOff>231736</xdr:rowOff>
    </xdr:from>
    <xdr:to>
      <xdr:col>4</xdr:col>
      <xdr:colOff>3365827</xdr:colOff>
      <xdr:row>16</xdr:row>
      <xdr:rowOff>335280</xdr:rowOff>
    </xdr:to>
    <xdr:sp macro="" textlink="$H$10">
      <xdr:nvSpPr>
        <xdr:cNvPr id="174" name="Rectangle 173">
          <a:extLst>
            <a:ext uri="{FF2B5EF4-FFF2-40B4-BE49-F238E27FC236}">
              <a16:creationId xmlns:a16="http://schemas.microsoft.com/office/drawing/2014/main" id="{00000000-0008-0000-0000-0000AE000000}"/>
            </a:ext>
          </a:extLst>
        </xdr:cNvPr>
        <xdr:cNvSpPr/>
      </xdr:nvSpPr>
      <xdr:spPr>
        <a:xfrm>
          <a:off x="8286577" y="4356061"/>
          <a:ext cx="1080000" cy="10354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28E9179E-09BC-4C13-A6B2-F5A8BDA5D1B6}" type="TxLink">
            <a:rPr lang="en-US" sz="900" b="0" i="0" u="none" strike="noStrike">
              <a:solidFill>
                <a:schemeClr val="bg1">
                  <a:lumMod val="65000"/>
                </a:schemeClr>
              </a:solidFill>
              <a:latin typeface="Calibri"/>
              <a:ea typeface="Calibri"/>
              <a:cs typeface="Calibri"/>
            </a:rPr>
            <a:pPr marL="0" indent="0" algn="l"/>
            <a:t>912 All Sales</a:t>
          </a:fld>
          <a:endParaRPr lang="en-US" sz="900" b="0" i="0" u="none" strike="noStrike">
            <a:solidFill>
              <a:schemeClr val="bg1">
                <a:lumMod val="65000"/>
              </a:schemeClr>
            </a:solidFill>
            <a:latin typeface="Calibri"/>
            <a:ea typeface="Calibri"/>
            <a:cs typeface="Calibri"/>
          </a:endParaRPr>
        </a:p>
      </xdr:txBody>
    </xdr:sp>
    <xdr:clientData/>
  </xdr:twoCellAnchor>
  <xdr:twoCellAnchor>
    <xdr:from>
      <xdr:col>4</xdr:col>
      <xdr:colOff>2343930</xdr:colOff>
      <xdr:row>16</xdr:row>
      <xdr:rowOff>364376</xdr:rowOff>
    </xdr:from>
    <xdr:to>
      <xdr:col>4</xdr:col>
      <xdr:colOff>3469650</xdr:colOff>
      <xdr:row>16</xdr:row>
      <xdr:rowOff>446398</xdr:rowOff>
    </xdr:to>
    <xdr:sp macro="" textlink="$H$11">
      <xdr:nvSpPr>
        <xdr:cNvPr id="175" name="Rectangle 174">
          <a:extLst>
            <a:ext uri="{FF2B5EF4-FFF2-40B4-BE49-F238E27FC236}">
              <a16:creationId xmlns:a16="http://schemas.microsoft.com/office/drawing/2014/main" id="{00000000-0008-0000-0000-0000AF000000}"/>
            </a:ext>
          </a:extLst>
        </xdr:cNvPr>
        <xdr:cNvSpPr/>
      </xdr:nvSpPr>
      <xdr:spPr>
        <a:xfrm>
          <a:off x="8344680" y="4488701"/>
          <a:ext cx="1125720" cy="820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01C99AD5-794D-4107-8A72-D832F55631A6}" type="TxLink">
            <a:rPr lang="en-US" sz="700" b="0" i="0" u="none" strike="noStrike">
              <a:solidFill>
                <a:schemeClr val="bg1">
                  <a:lumMod val="65000"/>
                </a:schemeClr>
              </a:solidFill>
              <a:latin typeface="Calibri"/>
              <a:ea typeface="Calibri"/>
              <a:cs typeface="Calibri"/>
            </a:rPr>
            <a:pPr marL="0" indent="0" algn="l"/>
            <a:t>K31,910.00 </a:t>
          </a:fld>
          <a:endParaRPr lang="en-US" sz="700" b="0" i="0" u="none" strike="noStrike">
            <a:solidFill>
              <a:schemeClr val="bg1">
                <a:lumMod val="65000"/>
              </a:schemeClr>
            </a:solidFill>
            <a:latin typeface="Calibri"/>
            <a:ea typeface="Calibri"/>
            <a:cs typeface="Calibri"/>
          </a:endParaRPr>
        </a:p>
      </xdr:txBody>
    </xdr:sp>
    <xdr:clientData/>
  </xdr:twoCellAnchor>
  <xdr:twoCellAnchor>
    <xdr:from>
      <xdr:col>1</xdr:col>
      <xdr:colOff>1001824</xdr:colOff>
      <xdr:row>16</xdr:row>
      <xdr:rowOff>205289</xdr:rowOff>
    </xdr:from>
    <xdr:to>
      <xdr:col>2</xdr:col>
      <xdr:colOff>843574</xdr:colOff>
      <xdr:row>16</xdr:row>
      <xdr:rowOff>348614</xdr:rowOff>
    </xdr:to>
    <xdr:sp macro="" textlink="">
      <xdr:nvSpPr>
        <xdr:cNvPr id="176" name="Rectangle 175">
          <a:extLst>
            <a:ext uri="{FF2B5EF4-FFF2-40B4-BE49-F238E27FC236}">
              <a16:creationId xmlns:a16="http://schemas.microsoft.com/office/drawing/2014/main" id="{00000000-0008-0000-0000-0000B0000000}"/>
            </a:ext>
          </a:extLst>
        </xdr:cNvPr>
        <xdr:cNvSpPr/>
      </xdr:nvSpPr>
      <xdr:spPr>
        <a:xfrm>
          <a:off x="1811449" y="4329614"/>
          <a:ext cx="1080000" cy="1433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0" i="0" u="none" strike="noStrike">
              <a:solidFill>
                <a:schemeClr val="tx1">
                  <a:lumMod val="50000"/>
                  <a:lumOff val="50000"/>
                </a:schemeClr>
              </a:solidFill>
              <a:latin typeface="Calibri"/>
              <a:ea typeface="Calibri"/>
              <a:cs typeface="Calibri"/>
            </a:rPr>
            <a:t>Monthly Cost</a:t>
          </a:r>
        </a:p>
      </xdr:txBody>
    </xdr:sp>
    <xdr:clientData/>
  </xdr:twoCellAnchor>
  <xdr:twoCellAnchor>
    <xdr:from>
      <xdr:col>1</xdr:col>
      <xdr:colOff>1037067</xdr:colOff>
      <xdr:row>16</xdr:row>
      <xdr:rowOff>368411</xdr:rowOff>
    </xdr:from>
    <xdr:to>
      <xdr:col>2</xdr:col>
      <xdr:colOff>878817</xdr:colOff>
      <xdr:row>16</xdr:row>
      <xdr:rowOff>450433</xdr:rowOff>
    </xdr:to>
    <xdr:sp macro="" textlink="$T$18">
      <xdr:nvSpPr>
        <xdr:cNvPr id="177" name="Rectangle 176">
          <a:extLst>
            <a:ext uri="{FF2B5EF4-FFF2-40B4-BE49-F238E27FC236}">
              <a16:creationId xmlns:a16="http://schemas.microsoft.com/office/drawing/2014/main" id="{00000000-0008-0000-0000-0000B1000000}"/>
            </a:ext>
          </a:extLst>
        </xdr:cNvPr>
        <xdr:cNvSpPr/>
      </xdr:nvSpPr>
      <xdr:spPr>
        <a:xfrm>
          <a:off x="1846692" y="4492736"/>
          <a:ext cx="1080000" cy="820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A825AE9C-FC28-4E40-8C39-2E6629C33B8B}" type="TxLink">
            <a:rPr lang="en-US" sz="700" b="0" i="0" u="none" strike="noStrike">
              <a:solidFill>
                <a:schemeClr val="tx1">
                  <a:lumMod val="50000"/>
                  <a:lumOff val="50000"/>
                </a:schemeClr>
              </a:solidFill>
              <a:latin typeface="Calibri"/>
              <a:ea typeface="Calibri"/>
              <a:cs typeface="Calibri"/>
            </a:rPr>
            <a:pPr marL="0" indent="0" algn="l"/>
            <a:t>K1,129.00 </a:t>
          </a:fld>
          <a:endParaRPr lang="en-US" sz="700" b="0" i="0" u="none" strike="noStrike">
            <a:solidFill>
              <a:schemeClr val="tx1">
                <a:lumMod val="50000"/>
                <a:lumOff val="50000"/>
              </a:schemeClr>
            </a:solidFill>
            <a:latin typeface="Calibri"/>
            <a:ea typeface="Calibri"/>
            <a:cs typeface="Calibri"/>
          </a:endParaRPr>
        </a:p>
      </xdr:txBody>
    </xdr:sp>
    <xdr:clientData/>
  </xdr:twoCellAnchor>
  <xdr:twoCellAnchor>
    <xdr:from>
      <xdr:col>1</xdr:col>
      <xdr:colOff>163624</xdr:colOff>
      <xdr:row>16</xdr:row>
      <xdr:rowOff>205289</xdr:rowOff>
    </xdr:from>
    <xdr:to>
      <xdr:col>2</xdr:col>
      <xdr:colOff>5374</xdr:colOff>
      <xdr:row>16</xdr:row>
      <xdr:rowOff>348614</xdr:rowOff>
    </xdr:to>
    <xdr:sp macro="" textlink="">
      <xdr:nvSpPr>
        <xdr:cNvPr id="146" name="Rectangle 145">
          <a:extLst>
            <a:ext uri="{FF2B5EF4-FFF2-40B4-BE49-F238E27FC236}">
              <a16:creationId xmlns:a16="http://schemas.microsoft.com/office/drawing/2014/main" id="{00000000-0008-0000-0000-000092000000}"/>
            </a:ext>
          </a:extLst>
        </xdr:cNvPr>
        <xdr:cNvSpPr/>
      </xdr:nvSpPr>
      <xdr:spPr>
        <a:xfrm>
          <a:off x="973249" y="4329614"/>
          <a:ext cx="1080000" cy="1433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0" i="0" u="none" strike="noStrike">
              <a:solidFill>
                <a:schemeClr val="bg1">
                  <a:lumMod val="95000"/>
                </a:schemeClr>
              </a:solidFill>
              <a:latin typeface="Calibri"/>
              <a:ea typeface="Calibri"/>
              <a:cs typeface="Calibri"/>
            </a:rPr>
            <a:t>Daily Cost</a:t>
          </a:r>
        </a:p>
      </xdr:txBody>
    </xdr:sp>
    <xdr:clientData/>
  </xdr:twoCellAnchor>
  <xdr:twoCellAnchor>
    <xdr:from>
      <xdr:col>1</xdr:col>
      <xdr:colOff>198867</xdr:colOff>
      <xdr:row>16</xdr:row>
      <xdr:rowOff>368411</xdr:rowOff>
    </xdr:from>
    <xdr:to>
      <xdr:col>2</xdr:col>
      <xdr:colOff>40617</xdr:colOff>
      <xdr:row>16</xdr:row>
      <xdr:rowOff>450433</xdr:rowOff>
    </xdr:to>
    <xdr:sp macro="" textlink="$R$19">
      <xdr:nvSpPr>
        <xdr:cNvPr id="147" name="Rectangle 146">
          <a:extLst>
            <a:ext uri="{FF2B5EF4-FFF2-40B4-BE49-F238E27FC236}">
              <a16:creationId xmlns:a16="http://schemas.microsoft.com/office/drawing/2014/main" id="{00000000-0008-0000-0000-000093000000}"/>
            </a:ext>
          </a:extLst>
        </xdr:cNvPr>
        <xdr:cNvSpPr/>
      </xdr:nvSpPr>
      <xdr:spPr>
        <a:xfrm>
          <a:off x="1008492" y="4492736"/>
          <a:ext cx="1080000" cy="820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85D51ED3-DC5D-41DD-8514-7EC446942DC5}" type="TxLink">
            <a:rPr lang="en-US" sz="700" b="1" i="0" u="none" strike="noStrike">
              <a:solidFill>
                <a:srgbClr val="FF0000"/>
              </a:solidFill>
              <a:latin typeface="Calibri"/>
              <a:ea typeface="Calibri"/>
              <a:cs typeface="Calibri"/>
            </a:rPr>
            <a:pPr marL="0" indent="0" algn="l"/>
            <a:t>K0.00 </a:t>
          </a:fld>
          <a:endParaRPr lang="en-US" sz="700" b="1" i="0" u="none" strike="noStrike">
            <a:solidFill>
              <a:srgbClr val="FF0000"/>
            </a:solidFill>
            <a:latin typeface="Calibri"/>
            <a:ea typeface="Calibri"/>
            <a:cs typeface="Calibri"/>
          </a:endParaRPr>
        </a:p>
      </xdr:txBody>
    </xdr:sp>
    <xdr:clientData/>
  </xdr:twoCellAnchor>
  <xdr:twoCellAnchor>
    <xdr:from>
      <xdr:col>4</xdr:col>
      <xdr:colOff>3013537</xdr:colOff>
      <xdr:row>16</xdr:row>
      <xdr:rowOff>227926</xdr:rowOff>
    </xdr:from>
    <xdr:to>
      <xdr:col>5</xdr:col>
      <xdr:colOff>454987</xdr:colOff>
      <xdr:row>16</xdr:row>
      <xdr:rowOff>331470</xdr:rowOff>
    </xdr:to>
    <xdr:sp macro="" textlink="">
      <xdr:nvSpPr>
        <xdr:cNvPr id="156" name="Rectangle 155">
          <a:extLst>
            <a:ext uri="{FF2B5EF4-FFF2-40B4-BE49-F238E27FC236}">
              <a16:creationId xmlns:a16="http://schemas.microsoft.com/office/drawing/2014/main" id="{00000000-0008-0000-0000-00009C000000}"/>
            </a:ext>
          </a:extLst>
        </xdr:cNvPr>
        <xdr:cNvSpPr/>
      </xdr:nvSpPr>
      <xdr:spPr>
        <a:xfrm>
          <a:off x="9185737" y="4236046"/>
          <a:ext cx="1182870" cy="10354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900" b="0" i="0" u="none" strike="noStrike">
              <a:solidFill>
                <a:schemeClr val="bg1">
                  <a:lumMod val="65000"/>
                </a:schemeClr>
              </a:solidFill>
              <a:latin typeface="Calibri"/>
              <a:ea typeface="Calibri"/>
              <a:cs typeface="Calibri"/>
            </a:rPr>
            <a:t>M/Purchases</a:t>
          </a:r>
        </a:p>
      </xdr:txBody>
    </xdr:sp>
    <xdr:clientData/>
  </xdr:twoCellAnchor>
  <xdr:twoCellAnchor>
    <xdr:from>
      <xdr:col>4</xdr:col>
      <xdr:colOff>3060210</xdr:colOff>
      <xdr:row>16</xdr:row>
      <xdr:rowOff>364376</xdr:rowOff>
    </xdr:from>
    <xdr:to>
      <xdr:col>5</xdr:col>
      <xdr:colOff>501660</xdr:colOff>
      <xdr:row>16</xdr:row>
      <xdr:rowOff>446398</xdr:rowOff>
    </xdr:to>
    <xdr:sp macro="" textlink="$J$10">
      <xdr:nvSpPr>
        <xdr:cNvPr id="157" name="Rectangle 156">
          <a:extLst>
            <a:ext uri="{FF2B5EF4-FFF2-40B4-BE49-F238E27FC236}">
              <a16:creationId xmlns:a16="http://schemas.microsoft.com/office/drawing/2014/main" id="{00000000-0008-0000-0000-00009D000000}"/>
            </a:ext>
          </a:extLst>
        </xdr:cNvPr>
        <xdr:cNvSpPr/>
      </xdr:nvSpPr>
      <xdr:spPr>
        <a:xfrm>
          <a:off x="9060960" y="4488701"/>
          <a:ext cx="1080000" cy="820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AC8184F0-D97B-487E-9E97-F58E2EE0E7EE}" type="TxLink">
            <a:rPr lang="en-US" sz="700" b="0" i="0" u="none" strike="noStrike">
              <a:solidFill>
                <a:srgbClr val="FF0000"/>
              </a:solidFill>
              <a:latin typeface="Calibri"/>
              <a:ea typeface="Calibri"/>
              <a:cs typeface="Calibri"/>
            </a:rPr>
            <a:pPr marL="0" indent="0" algn="l"/>
            <a:t>K22,816.00 </a:t>
          </a:fld>
          <a:endParaRPr lang="en-US" sz="700" b="0" i="0" u="none" strike="noStrike">
            <a:solidFill>
              <a:srgbClr val="FF0000"/>
            </a:solidFill>
            <a:latin typeface="Calibri"/>
            <a:ea typeface="Calibri"/>
            <a:cs typeface="Calibri"/>
          </a:endParaRPr>
        </a:p>
      </xdr:txBody>
    </xdr:sp>
    <xdr:clientData/>
  </xdr:twoCellAnchor>
  <xdr:twoCellAnchor>
    <xdr:from>
      <xdr:col>4</xdr:col>
      <xdr:colOff>1552402</xdr:colOff>
      <xdr:row>16</xdr:row>
      <xdr:rowOff>231736</xdr:rowOff>
    </xdr:from>
    <xdr:to>
      <xdr:col>4</xdr:col>
      <xdr:colOff>2632402</xdr:colOff>
      <xdr:row>16</xdr:row>
      <xdr:rowOff>335280</xdr:rowOff>
    </xdr:to>
    <xdr:sp macro="" textlink="$I$14">
      <xdr:nvSpPr>
        <xdr:cNvPr id="159" name="Rectangle 158">
          <a:extLst>
            <a:ext uri="{FF2B5EF4-FFF2-40B4-BE49-F238E27FC236}">
              <a16:creationId xmlns:a16="http://schemas.microsoft.com/office/drawing/2014/main" id="{00000000-0008-0000-0000-00009F000000}"/>
            </a:ext>
          </a:extLst>
        </xdr:cNvPr>
        <xdr:cNvSpPr/>
      </xdr:nvSpPr>
      <xdr:spPr>
        <a:xfrm>
          <a:off x="7553152" y="4356061"/>
          <a:ext cx="1080000" cy="10354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256A0ABD-1DB6-4A38-A999-EFC960830DE2}" type="TxLink">
            <a:rPr lang="en-US" sz="900" b="0" i="0" u="none" strike="noStrike">
              <a:solidFill>
                <a:srgbClr val="FFFF00"/>
              </a:solidFill>
              <a:latin typeface="Calibri"/>
              <a:ea typeface="Calibri"/>
              <a:cs typeface="Calibri"/>
            </a:rPr>
            <a:pPr marL="0" indent="0" algn="l"/>
            <a:t>0 Daily Sales</a:t>
          </a:fld>
          <a:endParaRPr lang="en-US" sz="900" b="0" i="0" u="none" strike="noStrike">
            <a:solidFill>
              <a:srgbClr val="FFFF00"/>
            </a:solidFill>
            <a:latin typeface="Calibri"/>
            <a:ea typeface="Calibri"/>
            <a:cs typeface="Calibri"/>
          </a:endParaRPr>
        </a:p>
      </xdr:txBody>
    </xdr:sp>
    <xdr:clientData/>
  </xdr:twoCellAnchor>
  <xdr:twoCellAnchor>
    <xdr:from>
      <xdr:col>4</xdr:col>
      <xdr:colOff>1600980</xdr:colOff>
      <xdr:row>16</xdr:row>
      <xdr:rowOff>364376</xdr:rowOff>
    </xdr:from>
    <xdr:to>
      <xdr:col>4</xdr:col>
      <xdr:colOff>2680980</xdr:colOff>
      <xdr:row>16</xdr:row>
      <xdr:rowOff>446398</xdr:rowOff>
    </xdr:to>
    <xdr:sp macro="" textlink="$I$12">
      <xdr:nvSpPr>
        <xdr:cNvPr id="178" name="Rectangle 177">
          <a:extLst>
            <a:ext uri="{FF2B5EF4-FFF2-40B4-BE49-F238E27FC236}">
              <a16:creationId xmlns:a16="http://schemas.microsoft.com/office/drawing/2014/main" id="{00000000-0008-0000-0000-0000B2000000}"/>
            </a:ext>
          </a:extLst>
        </xdr:cNvPr>
        <xdr:cNvSpPr/>
      </xdr:nvSpPr>
      <xdr:spPr>
        <a:xfrm>
          <a:off x="7601730" y="4488701"/>
          <a:ext cx="1080000" cy="820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3271F0B1-493A-43A0-ADE9-0A4759373A71}" type="TxLink">
            <a:rPr lang="en-US" sz="700" b="0" i="0" u="none" strike="noStrike">
              <a:solidFill>
                <a:srgbClr val="FFFF00"/>
              </a:solidFill>
              <a:latin typeface="Calibri"/>
              <a:ea typeface="Calibri"/>
              <a:cs typeface="Calibri"/>
            </a:rPr>
            <a:pPr marL="0" indent="0" algn="l"/>
            <a:t>K0.00 </a:t>
          </a:fld>
          <a:endParaRPr lang="en-US" sz="700" b="0" i="0" u="none" strike="noStrike">
            <a:solidFill>
              <a:srgbClr val="FFFF00"/>
            </a:solidFill>
            <a:latin typeface="Calibri"/>
            <a:ea typeface="Calibri"/>
            <a:cs typeface="Calibri"/>
          </a:endParaRPr>
        </a:p>
      </xdr:txBody>
    </xdr:sp>
    <xdr:clientData/>
  </xdr:twoCellAnchor>
  <xdr:twoCellAnchor>
    <xdr:from>
      <xdr:col>5</xdr:col>
      <xdr:colOff>396893</xdr:colOff>
      <xdr:row>8</xdr:row>
      <xdr:rowOff>184785</xdr:rowOff>
    </xdr:from>
    <xdr:to>
      <xdr:col>7</xdr:col>
      <xdr:colOff>13811</xdr:colOff>
      <xdr:row>14</xdr:row>
      <xdr:rowOff>188595</xdr:rowOff>
    </xdr:to>
    <xdr:sp macro="" textlink="">
      <xdr:nvSpPr>
        <xdr:cNvPr id="182" name="Rectangle: Rounded Corners 181">
          <a:extLst>
            <a:ext uri="{FF2B5EF4-FFF2-40B4-BE49-F238E27FC236}">
              <a16:creationId xmlns:a16="http://schemas.microsoft.com/office/drawing/2014/main" id="{00000000-0008-0000-0000-0000B6000000}"/>
            </a:ext>
          </a:extLst>
        </xdr:cNvPr>
        <xdr:cNvSpPr/>
      </xdr:nvSpPr>
      <xdr:spPr>
        <a:xfrm>
          <a:off x="10310513" y="2684145"/>
          <a:ext cx="2306778" cy="1123950"/>
        </a:xfrm>
        <a:prstGeom prst="roundRect">
          <a:avLst>
            <a:gd name="adj" fmla="val 5409"/>
          </a:avLst>
        </a:prstGeom>
        <a:solidFill>
          <a:schemeClr val="bg2">
            <a:lumMod val="10000"/>
          </a:schemeClr>
        </a:solidFill>
        <a:ln>
          <a:noFill/>
        </a:ln>
        <a:effectLst>
          <a:outerShdw blurRad="139700" dist="63500" dir="9000000" algn="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clientData/>
  </xdr:twoCellAnchor>
  <mc:AlternateContent xmlns:mc="http://schemas.openxmlformats.org/markup-compatibility/2006">
    <mc:Choice xmlns:a14="http://schemas.microsoft.com/office/drawing/2010/main" Requires="a14">
      <xdr:twoCellAnchor editAs="oneCell">
        <xdr:from>
          <xdr:col>5</xdr:col>
          <xdr:colOff>525780</xdr:colOff>
          <xdr:row>9</xdr:row>
          <xdr:rowOff>83820</xdr:rowOff>
        </xdr:from>
        <xdr:to>
          <xdr:col>5</xdr:col>
          <xdr:colOff>1539240</xdr:colOff>
          <xdr:row>14</xdr:row>
          <xdr:rowOff>106680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M" sz="1400" b="1" i="0" u="none" strike="noStrike" baseline="0">
                  <a:solidFill>
                    <a:srgbClr val="000000"/>
                  </a:solidFill>
                  <a:latin typeface="Calibri"/>
                  <a:ea typeface="Calibri"/>
                  <a:cs typeface="Calibri"/>
                </a:rPr>
                <a:t>CASH-IN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1569720</xdr:colOff>
          <xdr:row>9</xdr:row>
          <xdr:rowOff>83820</xdr:rowOff>
        </xdr:from>
        <xdr:to>
          <xdr:col>6</xdr:col>
          <xdr:colOff>693420</xdr:colOff>
          <xdr:row>14</xdr:row>
          <xdr:rowOff>106680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M" sz="1400" b="1" i="0" u="none" strike="noStrike" baseline="0">
                  <a:solidFill>
                    <a:srgbClr val="000000"/>
                  </a:solidFill>
                  <a:latin typeface="Calibri"/>
                  <a:ea typeface="Calibri"/>
                  <a:cs typeface="Calibri"/>
                </a:rPr>
                <a:t>CASH-OUT</a:t>
              </a:r>
            </a:p>
          </xdr:txBody>
        </xdr:sp>
        <xdr:clientData/>
      </xdr:twoCellAnchor>
    </mc:Choice>
    <mc:Fallback/>
  </mc:AlternateContent>
  <xdr:twoCellAnchor>
    <xdr:from>
      <xdr:col>2</xdr:col>
      <xdr:colOff>1455420</xdr:colOff>
      <xdr:row>8</xdr:row>
      <xdr:rowOff>152400</xdr:rowOff>
    </xdr:from>
    <xdr:to>
      <xdr:col>5</xdr:col>
      <xdr:colOff>38100</xdr:colOff>
      <xdr:row>14</xdr:row>
      <xdr:rowOff>7620</xdr:rowOff>
    </xdr:to>
    <xdr:sp macro="" textlink="">
      <xdr:nvSpPr>
        <xdr:cNvPr id="160" name="Rectangle: Rounded Corners 159">
          <a:extLst>
            <a:ext uri="{FF2B5EF4-FFF2-40B4-BE49-F238E27FC236}">
              <a16:creationId xmlns:a16="http://schemas.microsoft.com/office/drawing/2014/main" id="{00000000-0008-0000-0000-0000A0000000}"/>
            </a:ext>
          </a:extLst>
        </xdr:cNvPr>
        <xdr:cNvSpPr/>
      </xdr:nvSpPr>
      <xdr:spPr>
        <a:xfrm>
          <a:off x="3558540" y="2651760"/>
          <a:ext cx="6393180" cy="975360"/>
        </a:xfrm>
        <a:prstGeom prst="roundRect">
          <a:avLst>
            <a:gd name="adj" fmla="val 5409"/>
          </a:avLst>
        </a:prstGeom>
        <a:solidFill>
          <a:schemeClr val="bg2">
            <a:lumMod val="1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clientData/>
  </xdr:twoCellAnchor>
  <mc:AlternateContent xmlns:mc="http://schemas.openxmlformats.org/markup-compatibility/2006">
    <mc:Choice xmlns:a14="http://schemas.microsoft.com/office/drawing/2010/main" Requires="a14">
      <xdr:twoCellAnchor editAs="oneCell">
        <xdr:from>
          <xdr:col>3</xdr:col>
          <xdr:colOff>213360</xdr:colOff>
          <xdr:row>10</xdr:row>
          <xdr:rowOff>121920</xdr:rowOff>
        </xdr:from>
        <xdr:to>
          <xdr:col>3</xdr:col>
          <xdr:colOff>1150620</xdr:colOff>
          <xdr:row>12</xdr:row>
          <xdr:rowOff>106680</xdr:rowOff>
        </xdr:to>
        <xdr:sp macro="" textlink="">
          <xdr:nvSpPr>
            <xdr:cNvPr id="1616" name="Button 592"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200" b="1" i="0" u="none" strike="noStrike" baseline="0">
                  <a:solidFill>
                    <a:srgbClr val="000000"/>
                  </a:solidFill>
                  <a:latin typeface="Calibri"/>
                  <a:ea typeface="Calibri"/>
                  <a:cs typeface="Calibri"/>
                </a:rPr>
                <a:t>Commission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1203960</xdr:colOff>
          <xdr:row>10</xdr:row>
          <xdr:rowOff>121920</xdr:rowOff>
        </xdr:from>
        <xdr:to>
          <xdr:col>3</xdr:col>
          <xdr:colOff>2164080</xdr:colOff>
          <xdr:row>12</xdr:row>
          <xdr:rowOff>106680</xdr:rowOff>
        </xdr:to>
        <xdr:sp macro="" textlink="">
          <xdr:nvSpPr>
            <xdr:cNvPr id="1619" name="Button 595"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200" b="1" i="0" u="none" strike="noStrike" baseline="0">
                  <a:solidFill>
                    <a:srgbClr val="000000"/>
                  </a:solidFill>
                  <a:latin typeface="Calibri"/>
                  <a:ea typeface="Calibri"/>
                  <a:cs typeface="Calibri"/>
                </a:rPr>
                <a:t>LOANS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2209800</xdr:colOff>
          <xdr:row>10</xdr:row>
          <xdr:rowOff>121920</xdr:rowOff>
        </xdr:from>
        <xdr:to>
          <xdr:col>4</xdr:col>
          <xdr:colOff>556260</xdr:colOff>
          <xdr:row>12</xdr:row>
          <xdr:rowOff>106680</xdr:rowOff>
        </xdr:to>
        <xdr:sp macro="" textlink="">
          <xdr:nvSpPr>
            <xdr:cNvPr id="1620" name="Button 596"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200" b="1" i="0" u="none" strike="noStrike" baseline="0">
                  <a:solidFill>
                    <a:srgbClr val="000000"/>
                  </a:solidFill>
                  <a:latin typeface="Calibri"/>
                  <a:ea typeface="Calibri"/>
                  <a:cs typeface="Calibri"/>
                </a:rPr>
                <a:t>TRANSFER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1607820</xdr:colOff>
          <xdr:row>10</xdr:row>
          <xdr:rowOff>121920</xdr:rowOff>
        </xdr:from>
        <xdr:to>
          <xdr:col>4</xdr:col>
          <xdr:colOff>2552700</xdr:colOff>
          <xdr:row>12</xdr:row>
          <xdr:rowOff>106680</xdr:rowOff>
        </xdr:to>
        <xdr:sp macro="" textlink="">
          <xdr:nvSpPr>
            <xdr:cNvPr id="1621" name="Button 597"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200" b="1" i="0" u="none" strike="noStrike" baseline="0">
                  <a:solidFill>
                    <a:srgbClr val="FF0000"/>
                  </a:solidFill>
                  <a:latin typeface="Calibri"/>
                  <a:ea typeface="Calibri"/>
                  <a:cs typeface="Calibri"/>
                </a:rPr>
                <a:t>EXPENSE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2613660</xdr:colOff>
          <xdr:row>10</xdr:row>
          <xdr:rowOff>121920</xdr:rowOff>
        </xdr:from>
        <xdr:to>
          <xdr:col>4</xdr:col>
          <xdr:colOff>3550920</xdr:colOff>
          <xdr:row>12</xdr:row>
          <xdr:rowOff>106680</xdr:rowOff>
        </xdr:to>
        <xdr:sp macro="" textlink="">
          <xdr:nvSpPr>
            <xdr:cNvPr id="1622" name="Button 598"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200" b="1" i="0" u="none" strike="noStrike" baseline="0">
                  <a:solidFill>
                    <a:srgbClr val="000000"/>
                  </a:solidFill>
                  <a:latin typeface="Calibri"/>
                  <a:ea typeface="Calibri"/>
                  <a:cs typeface="Calibri"/>
                </a:rPr>
                <a:t>SALE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609600</xdr:colOff>
          <xdr:row>10</xdr:row>
          <xdr:rowOff>121920</xdr:rowOff>
        </xdr:from>
        <xdr:to>
          <xdr:col>4</xdr:col>
          <xdr:colOff>1554480</xdr:colOff>
          <xdr:row>12</xdr:row>
          <xdr:rowOff>106680</xdr:rowOff>
        </xdr:to>
        <xdr:sp macro="" textlink="">
          <xdr:nvSpPr>
            <xdr:cNvPr id="1623" name="Button 599"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200" b="1" i="0" u="none" strike="noStrike" baseline="0">
                  <a:solidFill>
                    <a:srgbClr val="000000"/>
                  </a:solidFill>
                  <a:latin typeface="Calibri"/>
                  <a:ea typeface="Calibri"/>
                  <a:cs typeface="Calibri"/>
                </a:rPr>
                <a:t>STOCK</a:t>
              </a:r>
            </a:p>
          </xdr:txBody>
        </xdr:sp>
        <xdr:clientData/>
      </xdr:twoCellAnchor>
    </mc:Choice>
    <mc:Fallback/>
  </mc:AlternateContent>
  <xdr:twoCellAnchor>
    <xdr:from>
      <xdr:col>5</xdr:col>
      <xdr:colOff>1539240</xdr:colOff>
      <xdr:row>15</xdr:row>
      <xdr:rowOff>83820</xdr:rowOff>
    </xdr:from>
    <xdr:to>
      <xdr:col>6</xdr:col>
      <xdr:colOff>706603</xdr:colOff>
      <xdr:row>16</xdr:row>
      <xdr:rowOff>228600</xdr:rowOff>
    </xdr:to>
    <xdr:sp macro="[0]!Customer_Change" textlink="">
      <xdr:nvSpPr>
        <xdr:cNvPr id="164" name="Rectangle: Rounded Corners 163">
          <a:extLst>
            <a:ext uri="{FF2B5EF4-FFF2-40B4-BE49-F238E27FC236}">
              <a16:creationId xmlns:a16="http://schemas.microsoft.com/office/drawing/2014/main" id="{00000000-0008-0000-0000-0000A4000000}"/>
            </a:ext>
          </a:extLst>
        </xdr:cNvPr>
        <xdr:cNvSpPr/>
      </xdr:nvSpPr>
      <xdr:spPr>
        <a:xfrm>
          <a:off x="11452860" y="3901440"/>
          <a:ext cx="1041883" cy="335280"/>
        </a:xfrm>
        <a:prstGeom prst="roundRect">
          <a:avLst/>
        </a:prstGeom>
        <a:solidFill>
          <a:schemeClr val="tx1">
            <a:lumMod val="95000"/>
            <a:lumOff val="5000"/>
          </a:schemeClr>
        </a:solidFill>
        <a:ln>
          <a:noFill/>
        </a:ln>
        <a:effectLst>
          <a:outerShdw blurRad="139700" dist="50800" dir="9600000" algn="tr" rotWithShape="0">
            <a:prstClr val="black">
              <a:alpha val="81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2">
                  <a:lumMod val="75000"/>
                </a:schemeClr>
              </a:solidFill>
            </a:rPr>
            <a:t>Client</a:t>
          </a:r>
          <a:r>
            <a:rPr lang="en-US" sz="1050" b="1" baseline="0">
              <a:solidFill>
                <a:schemeClr val="bg2">
                  <a:lumMod val="75000"/>
                </a:schemeClr>
              </a:solidFill>
            </a:rPr>
            <a:t> </a:t>
          </a:r>
          <a:r>
            <a:rPr lang="en-US" sz="1050" b="1">
              <a:solidFill>
                <a:schemeClr val="bg2">
                  <a:lumMod val="75000"/>
                </a:schemeClr>
              </a:solidFill>
            </a:rPr>
            <a:t>Change</a:t>
          </a:r>
          <a:endParaRPr lang="en-ZM" sz="1050" b="1">
            <a:solidFill>
              <a:schemeClr val="bg2">
                <a:lumMod val="75000"/>
              </a:schemeClr>
            </a:solidFill>
          </a:endParaRPr>
        </a:p>
      </xdr:txBody>
    </xdr:sp>
    <xdr:clientData/>
  </xdr:twoCellAnchor>
  <xdr:oneCellAnchor>
    <xdr:from>
      <xdr:col>0</xdr:col>
      <xdr:colOff>830579</xdr:colOff>
      <xdr:row>16</xdr:row>
      <xdr:rowOff>762000</xdr:rowOff>
    </xdr:from>
    <xdr:ext cx="220981" cy="220981"/>
    <xdr:pic macro="[0]!AddRows_into_Table1_And_Table2">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1" cstate="print">
          <a:lum bright="70000" contrast="-70000"/>
          <a:extLst>
            <a:ext uri="{28A0092B-C50C-407E-A947-70E740481C1C}">
              <a14:useLocalDpi xmlns:a14="http://schemas.microsoft.com/office/drawing/2010/main" val="0"/>
            </a:ext>
          </a:extLst>
        </a:blip>
        <a:stretch>
          <a:fillRect/>
        </a:stretch>
      </xdr:blipFill>
      <xdr:spPr>
        <a:xfrm>
          <a:off x="830579" y="4770120"/>
          <a:ext cx="220981" cy="220981"/>
        </a:xfrm>
        <a:prstGeom prst="rect">
          <a:avLst/>
        </a:prstGeom>
      </xdr:spPr>
    </xdr:pic>
    <xdr:clientData/>
  </xdr:oneCellAnchor>
  <xdr:twoCellAnchor>
    <xdr:from>
      <xdr:col>1</xdr:col>
      <xdr:colOff>567690</xdr:colOff>
      <xdr:row>1</xdr:row>
      <xdr:rowOff>312420</xdr:rowOff>
    </xdr:from>
    <xdr:to>
      <xdr:col>6</xdr:col>
      <xdr:colOff>525780</xdr:colOff>
      <xdr:row>17</xdr:row>
      <xdr:rowOff>108586</xdr:rowOff>
    </xdr:to>
    <mc:AlternateContent xmlns:mc="http://schemas.openxmlformats.org/markup-compatibility/2006">
      <mc:Choice xmlns:cx1="http://schemas.microsoft.com/office/drawing/2015/9/8/chartex" Requires="cx1">
        <xdr:graphicFrame macro="">
          <xdr:nvGraphicFramePr>
            <xdr:cNvPr id="62" name="Chart 61" hidden="1">
              <a:extLst>
                <a:ext uri="{FF2B5EF4-FFF2-40B4-BE49-F238E27FC236}">
                  <a16:creationId xmlns:a16="http://schemas.microsoft.com/office/drawing/2014/main" id="{00000000-0008-0000-0000-00003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2"/>
            </a:graphicData>
          </a:graphic>
        </xdr:graphicFrame>
      </mc:Choice>
      <mc:Fallback>
        <xdr:sp macro="" textlink="">
          <xdr:nvSpPr>
            <xdr:cNvPr id="0" name=""/>
            <xdr:cNvSpPr>
              <a:spLocks noTextEdit="1"/>
            </xdr:cNvSpPr>
          </xdr:nvSpPr>
          <xdr:spPr>
            <a:xfrm>
              <a:off x="1398270" y="693420"/>
              <a:ext cx="10915650" cy="4208146"/>
            </a:xfrm>
            <a:prstGeom prst="rect">
              <a:avLst/>
            </a:prstGeom>
            <a:solidFill>
              <a:prstClr val="white"/>
            </a:solidFill>
            <a:ln w="1">
              <a:solidFill>
                <a:prstClr val="green"/>
              </a:solidFill>
            </a:ln>
          </xdr:spPr>
          <xdr:txBody>
            <a:bodyPr vertOverflow="clip" horzOverflow="clip"/>
            <a:lstStyle/>
            <a:p>
              <a:r>
                <a:rPr lang="en-ZM"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1</xdr:col>
      <xdr:colOff>350519</xdr:colOff>
      <xdr:row>16</xdr:row>
      <xdr:rowOff>762000</xdr:rowOff>
    </xdr:from>
    <xdr:ext cx="220981" cy="220981"/>
    <xdr:pic macro="[0]!Back_To_Excel_Remove_Empty_Rows_In_Tables">
      <xdr:nvPicPr>
        <xdr:cNvPr id="179" name="Picture 178">
          <a:extLst>
            <a:ext uri="{FF2B5EF4-FFF2-40B4-BE49-F238E27FC236}">
              <a16:creationId xmlns:a16="http://schemas.microsoft.com/office/drawing/2014/main" id="{00000000-0008-0000-0000-0000B3000000}"/>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Lst>
        </a:blip>
        <a:srcRect/>
        <a:stretch/>
      </xdr:blipFill>
      <xdr:spPr>
        <a:xfrm>
          <a:off x="1181099" y="4770120"/>
          <a:ext cx="220981" cy="220981"/>
        </a:xfrm>
        <a:prstGeom prst="rect">
          <a:avLst/>
        </a:prstGeom>
      </xdr:spPr>
    </xdr:pic>
    <xdr:clientData/>
  </xdr:oneCellAnchor>
  <xdr:oneCellAnchor>
    <xdr:from>
      <xdr:col>1</xdr:col>
      <xdr:colOff>731519</xdr:colOff>
      <xdr:row>17</xdr:row>
      <xdr:rowOff>0</xdr:rowOff>
    </xdr:from>
    <xdr:ext cx="190501" cy="190501"/>
    <xdr:pic macro="[0]!Autofill_Dates_In_ExcelMode">
      <xdr:nvPicPr>
        <xdr:cNvPr id="180" name="Picture 179">
          <a:extLst>
            <a:ext uri="{FF2B5EF4-FFF2-40B4-BE49-F238E27FC236}">
              <a16:creationId xmlns:a16="http://schemas.microsoft.com/office/drawing/2014/main" id="{00000000-0008-0000-0000-0000B4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Lst>
        </a:blip>
        <a:srcRect/>
        <a:stretch/>
      </xdr:blipFill>
      <xdr:spPr>
        <a:xfrm flipV="1">
          <a:off x="1562099" y="4792980"/>
          <a:ext cx="190501" cy="190501"/>
        </a:xfrm>
        <a:prstGeom prst="rect">
          <a:avLst/>
        </a:prstGeom>
        <a:solidFill>
          <a:schemeClr val="bg1">
            <a:lumMod val="95000"/>
          </a:schemeClr>
        </a:solidFill>
      </xdr:spPr>
    </xdr:pic>
    <xdr:clientData/>
  </xdr:oneCellAnchor>
  <xdr:twoCellAnchor>
    <xdr:from>
      <xdr:col>1</xdr:col>
      <xdr:colOff>121920</xdr:colOff>
      <xdr:row>2</xdr:row>
      <xdr:rowOff>99060</xdr:rowOff>
    </xdr:from>
    <xdr:to>
      <xdr:col>2</xdr:col>
      <xdr:colOff>198120</xdr:colOff>
      <xdr:row>3</xdr:row>
      <xdr:rowOff>160020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952500" y="807720"/>
          <a:ext cx="1348740" cy="243840"/>
        </a:xfrm>
        <a:prstGeom prst="rect">
          <a:avLst/>
        </a:prstGeom>
        <a:solidFill>
          <a:srgbClr val="2F2D2D"/>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ZM" sz="1100"/>
        </a:p>
      </xdr:txBody>
    </xdr:sp>
    <xdr:clientData/>
  </xdr:twoCellAnchor>
  <xdr:twoCellAnchor>
    <xdr:from>
      <xdr:col>2</xdr:col>
      <xdr:colOff>1219200</xdr:colOff>
      <xdr:row>2</xdr:row>
      <xdr:rowOff>106680</xdr:rowOff>
    </xdr:from>
    <xdr:to>
      <xdr:col>3</xdr:col>
      <xdr:colOff>1104900</xdr:colOff>
      <xdr:row>3</xdr:row>
      <xdr:rowOff>167640</xdr:rowOff>
    </xdr:to>
    <xdr:sp macro="" textlink="">
      <xdr:nvSpPr>
        <xdr:cNvPr id="181" name="Rectangle 180">
          <a:extLst>
            <a:ext uri="{FF2B5EF4-FFF2-40B4-BE49-F238E27FC236}">
              <a16:creationId xmlns:a16="http://schemas.microsoft.com/office/drawing/2014/main" id="{00000000-0008-0000-0000-0000B5000000}"/>
            </a:ext>
          </a:extLst>
        </xdr:cNvPr>
        <xdr:cNvSpPr/>
      </xdr:nvSpPr>
      <xdr:spPr>
        <a:xfrm>
          <a:off x="3322320" y="815340"/>
          <a:ext cx="1348740" cy="243840"/>
        </a:xfrm>
        <a:prstGeom prst="rect">
          <a:avLst/>
        </a:prstGeom>
        <a:solidFill>
          <a:srgbClr val="2F2D2D"/>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ZM" sz="1100"/>
        </a:p>
      </xdr:txBody>
    </xdr:sp>
    <xdr:clientData/>
  </xdr:twoCellAnchor>
  <xdr:twoCellAnchor>
    <xdr:from>
      <xdr:col>3</xdr:col>
      <xdr:colOff>2125980</xdr:colOff>
      <xdr:row>2</xdr:row>
      <xdr:rowOff>99060</xdr:rowOff>
    </xdr:from>
    <xdr:to>
      <xdr:col>4</xdr:col>
      <xdr:colOff>868680</xdr:colOff>
      <xdr:row>3</xdr:row>
      <xdr:rowOff>160020</xdr:rowOff>
    </xdr:to>
    <xdr:sp macro="" textlink="">
      <xdr:nvSpPr>
        <xdr:cNvPr id="183" name="Rectangle 182">
          <a:extLst>
            <a:ext uri="{FF2B5EF4-FFF2-40B4-BE49-F238E27FC236}">
              <a16:creationId xmlns:a16="http://schemas.microsoft.com/office/drawing/2014/main" id="{00000000-0008-0000-0000-0000B7000000}"/>
            </a:ext>
          </a:extLst>
        </xdr:cNvPr>
        <xdr:cNvSpPr/>
      </xdr:nvSpPr>
      <xdr:spPr>
        <a:xfrm>
          <a:off x="5692140" y="807720"/>
          <a:ext cx="1348740" cy="243840"/>
        </a:xfrm>
        <a:prstGeom prst="rect">
          <a:avLst/>
        </a:prstGeom>
        <a:solidFill>
          <a:srgbClr val="2F2D2D"/>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ZM" sz="1100"/>
        </a:p>
      </xdr:txBody>
    </xdr:sp>
    <xdr:clientData/>
  </xdr:twoCellAnchor>
  <xdr:twoCellAnchor>
    <xdr:from>
      <xdr:col>4</xdr:col>
      <xdr:colOff>1889760</xdr:colOff>
      <xdr:row>2</xdr:row>
      <xdr:rowOff>99060</xdr:rowOff>
    </xdr:from>
    <xdr:to>
      <xdr:col>4</xdr:col>
      <xdr:colOff>3238500</xdr:colOff>
      <xdr:row>3</xdr:row>
      <xdr:rowOff>160020</xdr:rowOff>
    </xdr:to>
    <xdr:sp macro="" textlink="">
      <xdr:nvSpPr>
        <xdr:cNvPr id="184" name="Rectangle 183">
          <a:extLst>
            <a:ext uri="{FF2B5EF4-FFF2-40B4-BE49-F238E27FC236}">
              <a16:creationId xmlns:a16="http://schemas.microsoft.com/office/drawing/2014/main" id="{00000000-0008-0000-0000-0000B8000000}"/>
            </a:ext>
          </a:extLst>
        </xdr:cNvPr>
        <xdr:cNvSpPr/>
      </xdr:nvSpPr>
      <xdr:spPr>
        <a:xfrm>
          <a:off x="8061960" y="807720"/>
          <a:ext cx="1348740" cy="243840"/>
        </a:xfrm>
        <a:prstGeom prst="rect">
          <a:avLst/>
        </a:prstGeom>
        <a:solidFill>
          <a:srgbClr val="2F2D2D"/>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ZM" sz="1100"/>
        </a:p>
      </xdr:txBody>
    </xdr:sp>
    <xdr:clientData/>
  </xdr:twoCellAnchor>
  <xdr:twoCellAnchor>
    <xdr:from>
      <xdr:col>4</xdr:col>
      <xdr:colOff>1821180</xdr:colOff>
      <xdr:row>4</xdr:row>
      <xdr:rowOff>632460</xdr:rowOff>
    </xdr:from>
    <xdr:to>
      <xdr:col>4</xdr:col>
      <xdr:colOff>3169920</xdr:colOff>
      <xdr:row>5</xdr:row>
      <xdr:rowOff>0</xdr:rowOff>
    </xdr:to>
    <xdr:sp macro="" textlink="">
      <xdr:nvSpPr>
        <xdr:cNvPr id="189" name="Rectangle 188" hidden="1">
          <a:extLst>
            <a:ext uri="{FF2B5EF4-FFF2-40B4-BE49-F238E27FC236}">
              <a16:creationId xmlns:a16="http://schemas.microsoft.com/office/drawing/2014/main" id="{00000000-0008-0000-0000-0000BD000000}"/>
            </a:ext>
          </a:extLst>
        </xdr:cNvPr>
        <xdr:cNvSpPr/>
      </xdr:nvSpPr>
      <xdr:spPr>
        <a:xfrm>
          <a:off x="7993380" y="1706880"/>
          <a:ext cx="1348740" cy="243840"/>
        </a:xfrm>
        <a:prstGeom prst="rect">
          <a:avLst/>
        </a:prstGeom>
        <a:solidFill>
          <a:srgbClr val="2F2D2D"/>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ZM" sz="1100"/>
        </a:p>
      </xdr:txBody>
    </xdr:sp>
    <xdr:clientData/>
  </xdr:twoCellAnchor>
  <xdr:twoCellAnchor editAs="oneCell">
    <xdr:from>
      <xdr:col>5</xdr:col>
      <xdr:colOff>228600</xdr:colOff>
      <xdr:row>6</xdr:row>
      <xdr:rowOff>175260</xdr:rowOff>
    </xdr:from>
    <xdr:to>
      <xdr:col>5</xdr:col>
      <xdr:colOff>396240</xdr:colOff>
      <xdr:row>7</xdr:row>
      <xdr:rowOff>160020</xdr:rowOff>
    </xdr:to>
    <xdr:pic macro="[0]!Show_Hide_Lower_Balances">
      <xdr:nvPicPr>
        <xdr:cNvPr id="10" name="Graphic 9" descr="Blind">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rcRect/>
        <a:stretch/>
      </xdr:blipFill>
      <xdr:spPr>
        <a:xfrm>
          <a:off x="10142220" y="2308860"/>
          <a:ext cx="167640" cy="167640"/>
        </a:xfrm>
        <a:prstGeom prst="rect">
          <a:avLst/>
        </a:prstGeom>
      </xdr:spPr>
    </xdr:pic>
    <xdr:clientData/>
  </xdr:twoCellAnchor>
  <xdr:twoCellAnchor editAs="oneCell">
    <xdr:from>
      <xdr:col>5</xdr:col>
      <xdr:colOff>251460</xdr:colOff>
      <xdr:row>4</xdr:row>
      <xdr:rowOff>266700</xdr:rowOff>
    </xdr:from>
    <xdr:to>
      <xdr:col>5</xdr:col>
      <xdr:colOff>419100</xdr:colOff>
      <xdr:row>4</xdr:row>
      <xdr:rowOff>434340</xdr:rowOff>
    </xdr:to>
    <xdr:pic macro="[0]!Show_Hide_Upper_Balances">
      <xdr:nvPicPr>
        <xdr:cNvPr id="190" name="Graphic 189" descr="Blind">
          <a:extLst>
            <a:ext uri="{FF2B5EF4-FFF2-40B4-BE49-F238E27FC236}">
              <a16:creationId xmlns:a16="http://schemas.microsoft.com/office/drawing/2014/main" id="{00000000-0008-0000-0000-0000BE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rcRect/>
        <a:stretch/>
      </xdr:blipFill>
      <xdr:spPr>
        <a:xfrm>
          <a:off x="10165080" y="1341120"/>
          <a:ext cx="167640" cy="167640"/>
        </a:xfrm>
        <a:prstGeom prst="rect">
          <a:avLst/>
        </a:prstGeom>
      </xdr:spPr>
    </xdr:pic>
    <xdr:clientData/>
  </xdr:twoCellAnchor>
  <xdr:twoCellAnchor editAs="oneCell">
    <xdr:from>
      <xdr:col>1</xdr:col>
      <xdr:colOff>1043940</xdr:colOff>
      <xdr:row>16</xdr:row>
      <xdr:rowOff>739140</xdr:rowOff>
    </xdr:from>
    <xdr:to>
      <xdr:col>2</xdr:col>
      <xdr:colOff>15240</xdr:colOff>
      <xdr:row>18</xdr:row>
      <xdr:rowOff>7620</xdr:rowOff>
    </xdr:to>
    <xdr:pic macro="[0]!Find_Button_For_Excel">
      <xdr:nvPicPr>
        <xdr:cNvPr id="13" name="Graphic 12" descr="Binoculars">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874520" y="4747260"/>
          <a:ext cx="243840" cy="243840"/>
        </a:xfrm>
        <a:prstGeom prst="rect">
          <a:avLst/>
        </a:prstGeom>
      </xdr:spPr>
    </xdr:pic>
    <xdr:clientData/>
  </xdr:twoCellAnchor>
  <xdr:twoCellAnchor editAs="oneCell">
    <xdr:from>
      <xdr:col>2</xdr:col>
      <xdr:colOff>117764</xdr:colOff>
      <xdr:row>16</xdr:row>
      <xdr:rowOff>731519</xdr:rowOff>
    </xdr:from>
    <xdr:to>
      <xdr:col>2</xdr:col>
      <xdr:colOff>373380</xdr:colOff>
      <xdr:row>18</xdr:row>
      <xdr:rowOff>37338</xdr:rowOff>
    </xdr:to>
    <xdr:pic macro="[0]!ExportTable1_Button_On_Excel">
      <xdr:nvPicPr>
        <xdr:cNvPr id="191" name="Graphic 190">
          <a:extLst>
            <a:ext uri="{FF2B5EF4-FFF2-40B4-BE49-F238E27FC236}">
              <a16:creationId xmlns:a16="http://schemas.microsoft.com/office/drawing/2014/main" id="{00000000-0008-0000-0000-0000BF000000}"/>
            </a:ext>
          </a:extLst>
        </xdr:cNvPr>
        <xdr:cNvPicPr>
          <a:picLocks noChangeAspect="1"/>
        </xdr:cNvPicPr>
      </xdr:nvPicPr>
      <xdr:blipFill>
        <a:blip xmlns:r="http://schemas.openxmlformats.org/officeDocument/2006/relationships" r:embed="rId49" cstate="print">
          <a:extLst>
            <a:ext uri="{28A0092B-C50C-407E-A947-70E740481C1C}">
              <a14:useLocalDpi xmlns:a14="http://schemas.microsoft.com/office/drawing/2010/main" val="0"/>
            </a:ext>
          </a:extLst>
        </a:blip>
        <a:srcRect/>
        <a:stretch/>
      </xdr:blipFill>
      <xdr:spPr>
        <a:xfrm>
          <a:off x="2220884" y="4739639"/>
          <a:ext cx="255616" cy="281179"/>
        </a:xfrm>
        <a:prstGeom prst="rect">
          <a:avLst/>
        </a:prstGeom>
      </xdr:spPr>
    </xdr:pic>
    <xdr:clientData/>
  </xdr:twoCellAnchor>
  <xdr:twoCellAnchor editAs="oneCell">
    <xdr:from>
      <xdr:col>4</xdr:col>
      <xdr:colOff>571500</xdr:colOff>
      <xdr:row>4</xdr:row>
      <xdr:rowOff>0</xdr:rowOff>
    </xdr:from>
    <xdr:to>
      <xdr:col>4</xdr:col>
      <xdr:colOff>769620</xdr:colOff>
      <xdr:row>4</xdr:row>
      <xdr:rowOff>198120</xdr:rowOff>
    </xdr:to>
    <xdr:pic macro="[0]!Profit_in_Progress_Info">
      <xdr:nvPicPr>
        <xdr:cNvPr id="14" name="Graphic 13" descr="Information">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6743700" y="1074420"/>
          <a:ext cx="198120" cy="198120"/>
        </a:xfrm>
        <a:prstGeom prst="rect">
          <a:avLst/>
        </a:prstGeom>
      </xdr:spPr>
    </xdr:pic>
    <xdr:clientData/>
  </xdr:twoCellAnchor>
  <xdr:twoCellAnchor editAs="oneCell">
    <xdr:from>
      <xdr:col>2</xdr:col>
      <xdr:colOff>480060</xdr:colOff>
      <xdr:row>16</xdr:row>
      <xdr:rowOff>739140</xdr:rowOff>
    </xdr:from>
    <xdr:to>
      <xdr:col>2</xdr:col>
      <xdr:colOff>723900</xdr:colOff>
      <xdr:row>18</xdr:row>
      <xdr:rowOff>7620</xdr:rowOff>
    </xdr:to>
    <xdr:pic macro="[0]!Filter_Table1">
      <xdr:nvPicPr>
        <xdr:cNvPr id="16" name="Graphic 15" descr="Filter">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val="0"/>
            </a:ext>
            <a:ext uri="{96DAC541-7B7A-43D3-8B79-37D633B846F1}">
              <asvg:svgBlip xmlns:asvg="http://schemas.microsoft.com/office/drawing/2016/SVG/main" r:embed="rId53"/>
            </a:ext>
          </a:extLst>
        </a:blip>
        <a:stretch>
          <a:fillRect/>
        </a:stretch>
      </xdr:blipFill>
      <xdr:spPr>
        <a:xfrm>
          <a:off x="2583180" y="4747260"/>
          <a:ext cx="243840" cy="243840"/>
        </a:xfrm>
        <a:prstGeom prst="rect">
          <a:avLst/>
        </a:prstGeom>
      </xdr:spPr>
    </xdr:pic>
    <xdr:clientData/>
  </xdr:twoCellAnchor>
  <xdr:twoCellAnchor>
    <xdr:from>
      <xdr:col>1</xdr:col>
      <xdr:colOff>51433</xdr:colOff>
      <xdr:row>4</xdr:row>
      <xdr:rowOff>571500</xdr:rowOff>
    </xdr:from>
    <xdr:to>
      <xdr:col>2</xdr:col>
      <xdr:colOff>924002</xdr:colOff>
      <xdr:row>7</xdr:row>
      <xdr:rowOff>160020</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882013" y="1645920"/>
          <a:ext cx="2145109" cy="830580"/>
          <a:chOff x="882013" y="1645920"/>
          <a:chExt cx="2145109" cy="830580"/>
        </a:xfrm>
      </xdr:grpSpPr>
      <xdr:grpSp>
        <xdr:nvGrpSpPr>
          <xdr:cNvPr id="1125" name="Group 1124">
            <a:extLst>
              <a:ext uri="{FF2B5EF4-FFF2-40B4-BE49-F238E27FC236}">
                <a16:creationId xmlns:a16="http://schemas.microsoft.com/office/drawing/2014/main" id="{00000000-0008-0000-0000-000065040000}"/>
              </a:ext>
            </a:extLst>
          </xdr:cNvPr>
          <xdr:cNvGrpSpPr/>
        </xdr:nvGrpSpPr>
        <xdr:grpSpPr>
          <a:xfrm>
            <a:off x="882013" y="1645920"/>
            <a:ext cx="2145109" cy="830580"/>
            <a:chOff x="12496800" y="632460"/>
            <a:chExt cx="2208733" cy="845820"/>
          </a:xfrm>
        </xdr:grpSpPr>
        <xdr:sp macro="" textlink="">
          <xdr:nvSpPr>
            <xdr:cNvPr id="23" name="Rectangle: Rounded Corners 22">
              <a:extLst>
                <a:ext uri="{FF2B5EF4-FFF2-40B4-BE49-F238E27FC236}">
                  <a16:creationId xmlns:a16="http://schemas.microsoft.com/office/drawing/2014/main" id="{00000000-0008-0000-0000-000017000000}"/>
                </a:ext>
              </a:extLst>
            </xdr:cNvPr>
            <xdr:cNvSpPr/>
          </xdr:nvSpPr>
          <xdr:spPr>
            <a:xfrm>
              <a:off x="12496800" y="647700"/>
              <a:ext cx="2208733" cy="830580"/>
            </a:xfrm>
            <a:prstGeom prst="roundRect">
              <a:avLst/>
            </a:prstGeom>
            <a:solidFill>
              <a:schemeClr val="bg2">
                <a:lumMod val="10000"/>
              </a:schemeClr>
            </a:solidFill>
            <a:ln>
              <a:noFill/>
            </a:ln>
            <a:effectLst>
              <a:outerShdw blurRad="139700" dist="63500" dir="9000000" algn="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sp macro="" textlink="'GO TO SFP'!$C$21">
          <xdr:nvSpPr>
            <xdr:cNvPr id="91" name="Rectangle: Rounded Corners 90">
              <a:extLst>
                <a:ext uri="{FF2B5EF4-FFF2-40B4-BE49-F238E27FC236}">
                  <a16:creationId xmlns:a16="http://schemas.microsoft.com/office/drawing/2014/main" id="{00000000-0008-0000-0000-00005B000000}"/>
                </a:ext>
              </a:extLst>
            </xdr:cNvPr>
            <xdr:cNvSpPr>
              <a:spLocks/>
            </xdr:cNvSpPr>
          </xdr:nvSpPr>
          <xdr:spPr>
            <a:xfrm>
              <a:off x="12512041" y="632460"/>
              <a:ext cx="1614172" cy="381000"/>
            </a:xfrm>
            <a:prstGeom prst="roundRect">
              <a:avLst/>
            </a:prstGeom>
            <a:noFill/>
            <a:ln>
              <a:noFill/>
            </a:ln>
            <a:effectLst>
              <a:innerShdw blurRad="114300">
                <a:prstClr val="black"/>
              </a:innerShdw>
              <a:reflection blurRad="6350" stA="50000" endA="275" endPos="40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A78085EF-866D-42E7-89CB-73D3931EBBFE}" type="TxLink">
                <a:rPr lang="en-US" sz="1800" b="1" i="0" u="none" strike="noStrike">
                  <a:solidFill>
                    <a:srgbClr val="FFC000"/>
                  </a:solidFill>
                  <a:latin typeface="Calibri"/>
                  <a:cs typeface="Calibri"/>
                </a:rPr>
                <a:pPr algn="l"/>
                <a:t>K9,235.18 </a:t>
              </a:fld>
              <a:endParaRPr lang="en-ZM" sz="1100" b="1" u="none">
                <a:solidFill>
                  <a:srgbClr val="FFC000"/>
                </a:solidFill>
              </a:endParaRPr>
            </a:p>
          </xdr:txBody>
        </xdr:sp>
        <xdr:sp macro="" textlink="$J$6">
          <xdr:nvSpPr>
            <xdr:cNvPr id="92" name="Rectangle 91">
              <a:extLst>
                <a:ext uri="{FF2B5EF4-FFF2-40B4-BE49-F238E27FC236}">
                  <a16:creationId xmlns:a16="http://schemas.microsoft.com/office/drawing/2014/main" id="{00000000-0008-0000-0000-00005C000000}"/>
                </a:ext>
              </a:extLst>
            </xdr:cNvPr>
            <xdr:cNvSpPr/>
          </xdr:nvSpPr>
          <xdr:spPr>
            <a:xfrm>
              <a:off x="12533424" y="1257021"/>
              <a:ext cx="360000" cy="13209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E19A9714-F3C3-40B7-A420-4554D16C70C6}" type="TxLink">
                <a:rPr lang="en-US" sz="1100" b="0" i="0" u="none" strike="noStrike">
                  <a:solidFill>
                    <a:schemeClr val="bg2">
                      <a:lumMod val="75000"/>
                    </a:schemeClr>
                  </a:solidFill>
                  <a:latin typeface="Calibri"/>
                  <a:ea typeface="Calibri"/>
                  <a:cs typeface="Calibri"/>
                </a:rPr>
                <a:pPr marL="0" indent="0" algn="l"/>
                <a:t>0</a:t>
              </a:fld>
              <a:endParaRPr lang="en-ZM" sz="1100" b="0" i="0" u="none" strike="noStrike">
                <a:solidFill>
                  <a:schemeClr val="bg2">
                    <a:lumMod val="75000"/>
                  </a:schemeClr>
                </a:solidFill>
                <a:latin typeface="Calibri"/>
                <a:ea typeface="Calibri"/>
                <a:cs typeface="Calibri"/>
              </a:endParaRPr>
            </a:p>
          </xdr:txBody>
        </xdr:sp>
        <xdr:sp macro="" textlink="$I$6">
          <xdr:nvSpPr>
            <xdr:cNvPr id="93" name="Rectangle 92">
              <a:extLst>
                <a:ext uri="{FF2B5EF4-FFF2-40B4-BE49-F238E27FC236}">
                  <a16:creationId xmlns:a16="http://schemas.microsoft.com/office/drawing/2014/main" id="{00000000-0008-0000-0000-00005D000000}"/>
                </a:ext>
              </a:extLst>
            </xdr:cNvPr>
            <xdr:cNvSpPr/>
          </xdr:nvSpPr>
          <xdr:spPr>
            <a:xfrm>
              <a:off x="12534900" y="1089660"/>
              <a:ext cx="360000"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E1C76D25-D9B3-4BDF-8C02-72B796478C6B}" type="TxLink">
                <a:rPr lang="en-US" sz="1100" b="0" i="0" u="none" strike="noStrike">
                  <a:solidFill>
                    <a:schemeClr val="bg2">
                      <a:lumMod val="75000"/>
                    </a:schemeClr>
                  </a:solidFill>
                  <a:latin typeface="Calibri"/>
                  <a:ea typeface="Calibri"/>
                  <a:cs typeface="Calibri"/>
                </a:rPr>
                <a:pPr algn="l"/>
                <a:t>0</a:t>
              </a:fld>
              <a:endParaRPr lang="en-ZM" sz="1100" b="0">
                <a:solidFill>
                  <a:schemeClr val="bg2">
                    <a:lumMod val="75000"/>
                  </a:schemeClr>
                </a:solidFill>
              </a:endParaRPr>
            </a:p>
          </xdr:txBody>
        </xdr:sp>
        <xdr:sp macro="" textlink="">
          <xdr:nvSpPr>
            <xdr:cNvPr id="94" name="Rectangle 93">
              <a:extLst>
                <a:ext uri="{FF2B5EF4-FFF2-40B4-BE49-F238E27FC236}">
                  <a16:creationId xmlns:a16="http://schemas.microsoft.com/office/drawing/2014/main" id="{00000000-0008-0000-0000-00005E000000}"/>
                </a:ext>
              </a:extLst>
            </xdr:cNvPr>
            <xdr:cNvSpPr/>
          </xdr:nvSpPr>
          <xdr:spPr>
            <a:xfrm>
              <a:off x="12740640" y="1089660"/>
              <a:ext cx="956816"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0" i="0" u="none" strike="noStrike">
                  <a:solidFill>
                    <a:schemeClr val="bg2">
                      <a:lumMod val="75000"/>
                    </a:schemeClr>
                  </a:solidFill>
                  <a:latin typeface="Calibri"/>
                  <a:ea typeface="Calibri"/>
                  <a:cs typeface="Calibri"/>
                </a:rPr>
                <a:t>Deposit(s)</a:t>
              </a:r>
            </a:p>
          </xdr:txBody>
        </xdr:sp>
        <xdr:sp macro="" textlink="">
          <xdr:nvSpPr>
            <xdr:cNvPr id="95" name="Rectangle 94">
              <a:extLst>
                <a:ext uri="{FF2B5EF4-FFF2-40B4-BE49-F238E27FC236}">
                  <a16:creationId xmlns:a16="http://schemas.microsoft.com/office/drawing/2014/main" id="{00000000-0008-0000-0000-00005F000000}"/>
                </a:ext>
              </a:extLst>
            </xdr:cNvPr>
            <xdr:cNvSpPr/>
          </xdr:nvSpPr>
          <xdr:spPr>
            <a:xfrm>
              <a:off x="12740638" y="1257300"/>
              <a:ext cx="1435224"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0" i="0" u="none" strike="noStrike">
                  <a:solidFill>
                    <a:schemeClr val="bg2">
                      <a:lumMod val="75000"/>
                    </a:schemeClr>
                  </a:solidFill>
                  <a:latin typeface="Calibri"/>
                  <a:ea typeface="Calibri"/>
                  <a:cs typeface="Calibri"/>
                </a:rPr>
                <a:t>Withdrawal(s)</a:t>
              </a:r>
            </a:p>
          </xdr:txBody>
        </xdr:sp>
      </xdr:grpSp>
      <xdr:sp macro="" textlink="">
        <xdr:nvSpPr>
          <xdr:cNvPr id="9" name="Rectangle 8">
            <a:extLst>
              <a:ext uri="{FF2B5EF4-FFF2-40B4-BE49-F238E27FC236}">
                <a16:creationId xmlns:a16="http://schemas.microsoft.com/office/drawing/2014/main" id="{00000000-0008-0000-0000-000009000000}"/>
              </a:ext>
            </a:extLst>
          </xdr:cNvPr>
          <xdr:cNvSpPr>
            <a:spLocks noChangeAspect="1"/>
          </xdr:cNvSpPr>
        </xdr:nvSpPr>
        <xdr:spPr>
          <a:xfrm>
            <a:off x="2567940" y="1874520"/>
            <a:ext cx="342000" cy="338400"/>
          </a:xfrm>
          <a:prstGeom prst="rect">
            <a:avLst/>
          </a:prstGeom>
          <a:blipFill dpi="0" rotWithShape="1">
            <a:blip xmlns:r="http://schemas.openxmlformats.org/officeDocument/2006/relationships" r:embed="rId54"/>
            <a:srcRect/>
            <a:stretch>
              <a:fillRect/>
            </a:stretch>
          </a:blip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grpSp>
    <xdr:clientData/>
  </xdr:twoCellAnchor>
  <xdr:twoCellAnchor>
    <xdr:from>
      <xdr:col>2</xdr:col>
      <xdr:colOff>1111931</xdr:colOff>
      <xdr:row>4</xdr:row>
      <xdr:rowOff>571500</xdr:rowOff>
    </xdr:from>
    <xdr:to>
      <xdr:col>3</xdr:col>
      <xdr:colOff>1803525</xdr:colOff>
      <xdr:row>7</xdr:row>
      <xdr:rowOff>160020</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3215051" y="1645920"/>
          <a:ext cx="2154634" cy="830580"/>
          <a:chOff x="3215051" y="1645920"/>
          <a:chExt cx="2154634" cy="830580"/>
        </a:xfrm>
      </xdr:grpSpPr>
      <xdr:grpSp>
        <xdr:nvGrpSpPr>
          <xdr:cNvPr id="1126" name="Group 1125">
            <a:extLst>
              <a:ext uri="{FF2B5EF4-FFF2-40B4-BE49-F238E27FC236}">
                <a16:creationId xmlns:a16="http://schemas.microsoft.com/office/drawing/2014/main" id="{00000000-0008-0000-0000-000066040000}"/>
              </a:ext>
            </a:extLst>
          </xdr:cNvPr>
          <xdr:cNvGrpSpPr/>
        </xdr:nvGrpSpPr>
        <xdr:grpSpPr>
          <a:xfrm>
            <a:off x="3215051" y="1645920"/>
            <a:ext cx="2154634" cy="830580"/>
            <a:chOff x="12496800" y="1630680"/>
            <a:chExt cx="2208734" cy="845820"/>
          </a:xfrm>
        </xdr:grpSpPr>
        <xdr:sp macro="" textlink="">
          <xdr:nvSpPr>
            <xdr:cNvPr id="96" name="Rectangle: Rounded Corners 95">
              <a:extLst>
                <a:ext uri="{FF2B5EF4-FFF2-40B4-BE49-F238E27FC236}">
                  <a16:creationId xmlns:a16="http://schemas.microsoft.com/office/drawing/2014/main" id="{00000000-0008-0000-0000-000060000000}"/>
                </a:ext>
              </a:extLst>
            </xdr:cNvPr>
            <xdr:cNvSpPr/>
          </xdr:nvSpPr>
          <xdr:spPr>
            <a:xfrm>
              <a:off x="12496800" y="1645920"/>
              <a:ext cx="2208734" cy="830580"/>
            </a:xfrm>
            <a:prstGeom prst="roundRect">
              <a:avLst/>
            </a:prstGeom>
            <a:solidFill>
              <a:schemeClr val="bg2">
                <a:lumMod val="10000"/>
              </a:schemeClr>
            </a:solidFill>
            <a:ln>
              <a:noFill/>
            </a:ln>
            <a:effectLst>
              <a:outerShdw blurRad="139700" dist="63500" dir="9000000" algn="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sp macro="" textlink="'GO TO SFP'!$C$22">
          <xdr:nvSpPr>
            <xdr:cNvPr id="98" name="Rectangle: Rounded Corners 97">
              <a:extLst>
                <a:ext uri="{FF2B5EF4-FFF2-40B4-BE49-F238E27FC236}">
                  <a16:creationId xmlns:a16="http://schemas.microsoft.com/office/drawing/2014/main" id="{00000000-0008-0000-0000-000062000000}"/>
                </a:ext>
              </a:extLst>
            </xdr:cNvPr>
            <xdr:cNvSpPr>
              <a:spLocks/>
            </xdr:cNvSpPr>
          </xdr:nvSpPr>
          <xdr:spPr>
            <a:xfrm>
              <a:off x="12512041" y="1630680"/>
              <a:ext cx="1659445" cy="381000"/>
            </a:xfrm>
            <a:prstGeom prst="roundRect">
              <a:avLst/>
            </a:prstGeom>
            <a:noFill/>
            <a:ln>
              <a:noFill/>
            </a:ln>
            <a:effectLst>
              <a:innerShdw blurRad="114300">
                <a:prstClr val="black"/>
              </a:innerShdw>
              <a:reflection blurRad="6350" stA="50000" endA="275" endPos="40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261F4C42-7541-4A41-8BE3-FF3B9199B8AD}" type="TxLink">
                <a:rPr lang="en-US" sz="1800" b="1" i="0" u="none" strike="noStrike">
                  <a:solidFill>
                    <a:srgbClr val="FFC000"/>
                  </a:solidFill>
                  <a:latin typeface="Calibri"/>
                  <a:ea typeface="+mn-ea"/>
                  <a:cs typeface="Calibri"/>
                </a:rPr>
                <a:pPr marL="0" indent="0" algn="l"/>
                <a:t>K19,881.85 </a:t>
              </a:fld>
              <a:endParaRPr lang="en-ZM" sz="1800" b="1" i="0" u="none" strike="noStrike">
                <a:solidFill>
                  <a:srgbClr val="FFC000"/>
                </a:solidFill>
                <a:latin typeface="Calibri"/>
                <a:ea typeface="+mn-ea"/>
                <a:cs typeface="Calibri"/>
              </a:endParaRPr>
            </a:p>
          </xdr:txBody>
        </xdr:sp>
        <xdr:sp macro="" textlink="$J$4">
          <xdr:nvSpPr>
            <xdr:cNvPr id="99" name="Rectangle 98">
              <a:extLst>
                <a:ext uri="{FF2B5EF4-FFF2-40B4-BE49-F238E27FC236}">
                  <a16:creationId xmlns:a16="http://schemas.microsoft.com/office/drawing/2014/main" id="{00000000-0008-0000-0000-000063000000}"/>
                </a:ext>
              </a:extLst>
            </xdr:cNvPr>
            <xdr:cNvSpPr/>
          </xdr:nvSpPr>
          <xdr:spPr>
            <a:xfrm>
              <a:off x="12533424" y="2255241"/>
              <a:ext cx="360000" cy="13209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80754DF4-DA02-4C3F-8D5B-A5178BF76D2A}" type="TxLink">
                <a:rPr lang="en-US" sz="1100" b="0" i="0" u="none" strike="noStrike">
                  <a:solidFill>
                    <a:schemeClr val="bg2">
                      <a:lumMod val="75000"/>
                    </a:schemeClr>
                  </a:solidFill>
                  <a:latin typeface="Calibri"/>
                  <a:ea typeface="Calibri"/>
                  <a:cs typeface="Calibri"/>
                </a:rPr>
                <a:pPr marL="0" indent="0" algn="l"/>
                <a:t>1</a:t>
              </a:fld>
              <a:endParaRPr lang="en-ZM" sz="1100" b="0" i="0" u="none" strike="noStrike">
                <a:solidFill>
                  <a:schemeClr val="bg2">
                    <a:lumMod val="75000"/>
                  </a:schemeClr>
                </a:solidFill>
                <a:latin typeface="Calibri"/>
                <a:ea typeface="Calibri"/>
                <a:cs typeface="Calibri"/>
              </a:endParaRPr>
            </a:p>
          </xdr:txBody>
        </xdr:sp>
        <xdr:sp macro="" textlink="$I$4">
          <xdr:nvSpPr>
            <xdr:cNvPr id="100" name="Rectangle 99">
              <a:extLst>
                <a:ext uri="{FF2B5EF4-FFF2-40B4-BE49-F238E27FC236}">
                  <a16:creationId xmlns:a16="http://schemas.microsoft.com/office/drawing/2014/main" id="{00000000-0008-0000-0000-000064000000}"/>
                </a:ext>
              </a:extLst>
            </xdr:cNvPr>
            <xdr:cNvSpPr/>
          </xdr:nvSpPr>
          <xdr:spPr>
            <a:xfrm>
              <a:off x="12534900" y="2087880"/>
              <a:ext cx="360000"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14F010BD-87C0-4D45-ACD0-051365718E70}" type="TxLink">
                <a:rPr lang="en-US" sz="1100" b="0" i="0" u="none" strike="noStrike">
                  <a:solidFill>
                    <a:schemeClr val="bg2">
                      <a:lumMod val="75000"/>
                    </a:schemeClr>
                  </a:solidFill>
                  <a:latin typeface="Calibri"/>
                  <a:ea typeface="Calibri"/>
                  <a:cs typeface="Calibri"/>
                </a:rPr>
                <a:pPr marL="0" indent="0" algn="l"/>
                <a:t>1</a:t>
              </a:fld>
              <a:endParaRPr lang="en-ZM" sz="1100" b="0" i="0" u="none" strike="noStrike">
                <a:solidFill>
                  <a:schemeClr val="bg2">
                    <a:lumMod val="75000"/>
                  </a:schemeClr>
                </a:solidFill>
                <a:latin typeface="Calibri"/>
                <a:ea typeface="Calibri"/>
                <a:cs typeface="Calibri"/>
              </a:endParaRPr>
            </a:p>
          </xdr:txBody>
        </xdr:sp>
        <xdr:sp macro="" textlink="">
          <xdr:nvSpPr>
            <xdr:cNvPr id="101" name="Rectangle 100">
              <a:extLst>
                <a:ext uri="{FF2B5EF4-FFF2-40B4-BE49-F238E27FC236}">
                  <a16:creationId xmlns:a16="http://schemas.microsoft.com/office/drawing/2014/main" id="{00000000-0008-0000-0000-000065000000}"/>
                </a:ext>
              </a:extLst>
            </xdr:cNvPr>
            <xdr:cNvSpPr/>
          </xdr:nvSpPr>
          <xdr:spPr>
            <a:xfrm>
              <a:off x="12740640" y="2087880"/>
              <a:ext cx="956816"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0" i="0" u="none" strike="noStrike">
                  <a:solidFill>
                    <a:schemeClr val="bg2">
                      <a:lumMod val="75000"/>
                    </a:schemeClr>
                  </a:solidFill>
                  <a:latin typeface="Calibri"/>
                  <a:ea typeface="Calibri"/>
                  <a:cs typeface="Calibri"/>
                </a:rPr>
                <a:t>Deposit(s)</a:t>
              </a:r>
            </a:p>
          </xdr:txBody>
        </xdr:sp>
        <xdr:sp macro="" textlink="">
          <xdr:nvSpPr>
            <xdr:cNvPr id="102" name="Rectangle 101">
              <a:extLst>
                <a:ext uri="{FF2B5EF4-FFF2-40B4-BE49-F238E27FC236}">
                  <a16:creationId xmlns:a16="http://schemas.microsoft.com/office/drawing/2014/main" id="{00000000-0008-0000-0000-000066000000}"/>
                </a:ext>
              </a:extLst>
            </xdr:cNvPr>
            <xdr:cNvSpPr/>
          </xdr:nvSpPr>
          <xdr:spPr>
            <a:xfrm>
              <a:off x="12740640" y="2255520"/>
              <a:ext cx="1435225"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0" i="0" u="none" strike="noStrike">
                  <a:solidFill>
                    <a:schemeClr val="bg2">
                      <a:lumMod val="75000"/>
                    </a:schemeClr>
                  </a:solidFill>
                  <a:latin typeface="Calibri"/>
                  <a:ea typeface="Calibri"/>
                  <a:cs typeface="Calibri"/>
                </a:rPr>
                <a:t>Withdrawal(s)</a:t>
              </a:r>
            </a:p>
          </xdr:txBody>
        </xdr:sp>
      </xdr:grpSp>
      <xdr:sp macro="" textlink="">
        <xdr:nvSpPr>
          <xdr:cNvPr id="196" name="Rectangle 195">
            <a:extLst>
              <a:ext uri="{FF2B5EF4-FFF2-40B4-BE49-F238E27FC236}">
                <a16:creationId xmlns:a16="http://schemas.microsoft.com/office/drawing/2014/main" id="{00000000-0008-0000-0000-0000C4000000}"/>
              </a:ext>
            </a:extLst>
          </xdr:cNvPr>
          <xdr:cNvSpPr>
            <a:spLocks noChangeAspect="1"/>
          </xdr:cNvSpPr>
        </xdr:nvSpPr>
        <xdr:spPr>
          <a:xfrm>
            <a:off x="4884420" y="1905000"/>
            <a:ext cx="342000" cy="338400"/>
          </a:xfrm>
          <a:prstGeom prst="rect">
            <a:avLst/>
          </a:prstGeom>
          <a:blipFill dpi="0" rotWithShape="1">
            <a:blip xmlns:r="http://schemas.openxmlformats.org/officeDocument/2006/relationships" r:embed="rId55"/>
            <a:srcRect/>
            <a:stretch>
              <a:fillRect/>
            </a:stretch>
          </a:blip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grpSp>
    <xdr:clientData/>
  </xdr:twoCellAnchor>
  <xdr:twoCellAnchor>
    <xdr:from>
      <xdr:col>3</xdr:col>
      <xdr:colOff>1991455</xdr:colOff>
      <xdr:row>4</xdr:row>
      <xdr:rowOff>571500</xdr:rowOff>
    </xdr:from>
    <xdr:to>
      <xdr:col>4</xdr:col>
      <xdr:colOff>1568624</xdr:colOff>
      <xdr:row>7</xdr:row>
      <xdr:rowOff>160020</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5557615" y="1645920"/>
          <a:ext cx="2183209" cy="830580"/>
          <a:chOff x="5557615" y="1645920"/>
          <a:chExt cx="2183209" cy="830580"/>
        </a:xfrm>
      </xdr:grpSpPr>
      <xdr:grpSp>
        <xdr:nvGrpSpPr>
          <xdr:cNvPr id="1127" name="Group 1126">
            <a:extLst>
              <a:ext uri="{FF2B5EF4-FFF2-40B4-BE49-F238E27FC236}">
                <a16:creationId xmlns:a16="http://schemas.microsoft.com/office/drawing/2014/main" id="{00000000-0008-0000-0000-000067040000}"/>
              </a:ext>
            </a:extLst>
          </xdr:cNvPr>
          <xdr:cNvGrpSpPr/>
        </xdr:nvGrpSpPr>
        <xdr:grpSpPr>
          <a:xfrm>
            <a:off x="5557615" y="1645920"/>
            <a:ext cx="2183209" cy="830580"/>
            <a:chOff x="12519660" y="2567940"/>
            <a:chExt cx="2208734" cy="845820"/>
          </a:xfrm>
        </xdr:grpSpPr>
        <xdr:sp macro="" textlink="">
          <xdr:nvSpPr>
            <xdr:cNvPr id="104" name="Rectangle: Rounded Corners 103">
              <a:extLst>
                <a:ext uri="{FF2B5EF4-FFF2-40B4-BE49-F238E27FC236}">
                  <a16:creationId xmlns:a16="http://schemas.microsoft.com/office/drawing/2014/main" id="{00000000-0008-0000-0000-000068000000}"/>
                </a:ext>
              </a:extLst>
            </xdr:cNvPr>
            <xdr:cNvSpPr/>
          </xdr:nvSpPr>
          <xdr:spPr>
            <a:xfrm>
              <a:off x="12519660" y="2583180"/>
              <a:ext cx="2208734" cy="830580"/>
            </a:xfrm>
            <a:prstGeom prst="roundRect">
              <a:avLst/>
            </a:prstGeom>
            <a:solidFill>
              <a:schemeClr val="bg2">
                <a:lumMod val="10000"/>
              </a:schemeClr>
            </a:solidFill>
            <a:ln>
              <a:noFill/>
            </a:ln>
            <a:effectLst>
              <a:outerShdw blurRad="139700" dist="63500" dir="9000000" algn="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sp macro="" textlink="'GO TO SFP'!$C$23">
          <xdr:nvSpPr>
            <xdr:cNvPr id="105" name="Rectangle: Rounded Corners 104">
              <a:extLst>
                <a:ext uri="{FF2B5EF4-FFF2-40B4-BE49-F238E27FC236}">
                  <a16:creationId xmlns:a16="http://schemas.microsoft.com/office/drawing/2014/main" id="{00000000-0008-0000-0000-000069000000}"/>
                </a:ext>
              </a:extLst>
            </xdr:cNvPr>
            <xdr:cNvSpPr>
              <a:spLocks/>
            </xdr:cNvSpPr>
          </xdr:nvSpPr>
          <xdr:spPr>
            <a:xfrm>
              <a:off x="12534901" y="2567940"/>
              <a:ext cx="1693828" cy="381000"/>
            </a:xfrm>
            <a:prstGeom prst="roundRect">
              <a:avLst/>
            </a:prstGeom>
            <a:noFill/>
            <a:ln>
              <a:noFill/>
            </a:ln>
            <a:effectLst>
              <a:innerShdw blurRad="114300">
                <a:prstClr val="black"/>
              </a:innerShdw>
              <a:reflection blurRad="6350" stA="50000" endA="275" endPos="40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12DE14CF-7677-4EDB-B60E-7A70745CF4A2}" type="TxLink">
                <a:rPr lang="en-US" sz="1800" b="1" i="0" u="none" strike="noStrike">
                  <a:solidFill>
                    <a:srgbClr val="FFC000"/>
                  </a:solidFill>
                  <a:latin typeface="Calibri"/>
                  <a:ea typeface="+mn-ea"/>
                  <a:cs typeface="Calibri"/>
                </a:rPr>
                <a:pPr marL="0" indent="0" algn="l"/>
                <a:t>K35.00 </a:t>
              </a:fld>
              <a:endParaRPr lang="en-ZM" sz="1800" b="1" i="0" u="none" strike="noStrike">
                <a:solidFill>
                  <a:srgbClr val="FFC000"/>
                </a:solidFill>
                <a:latin typeface="Calibri"/>
                <a:ea typeface="+mn-ea"/>
                <a:cs typeface="Calibri"/>
              </a:endParaRPr>
            </a:p>
          </xdr:txBody>
        </xdr:sp>
        <xdr:sp macro="" textlink="$J$5">
          <xdr:nvSpPr>
            <xdr:cNvPr id="106" name="Rectangle 105">
              <a:extLst>
                <a:ext uri="{FF2B5EF4-FFF2-40B4-BE49-F238E27FC236}">
                  <a16:creationId xmlns:a16="http://schemas.microsoft.com/office/drawing/2014/main" id="{00000000-0008-0000-0000-00006A000000}"/>
                </a:ext>
              </a:extLst>
            </xdr:cNvPr>
            <xdr:cNvSpPr/>
          </xdr:nvSpPr>
          <xdr:spPr>
            <a:xfrm>
              <a:off x="12556284" y="3192501"/>
              <a:ext cx="360000" cy="13209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5775FABF-56C3-4C92-993B-F62F341687CC}" type="TxLink">
                <a:rPr lang="en-US" sz="1100" b="0" i="0" u="none" strike="noStrike">
                  <a:solidFill>
                    <a:schemeClr val="bg2">
                      <a:lumMod val="75000"/>
                    </a:schemeClr>
                  </a:solidFill>
                  <a:latin typeface="Calibri"/>
                  <a:ea typeface="Calibri"/>
                  <a:cs typeface="Calibri"/>
                </a:rPr>
                <a:pPr marL="0" indent="0" algn="l"/>
                <a:t>0</a:t>
              </a:fld>
              <a:endParaRPr lang="en-ZM" sz="1100" b="0" i="0" u="none" strike="noStrike">
                <a:solidFill>
                  <a:schemeClr val="bg2">
                    <a:lumMod val="75000"/>
                  </a:schemeClr>
                </a:solidFill>
                <a:latin typeface="Calibri"/>
                <a:ea typeface="Calibri"/>
                <a:cs typeface="Calibri"/>
              </a:endParaRPr>
            </a:p>
          </xdr:txBody>
        </xdr:sp>
        <xdr:sp macro="" textlink="$I$5">
          <xdr:nvSpPr>
            <xdr:cNvPr id="107" name="Rectangle 106">
              <a:extLst>
                <a:ext uri="{FF2B5EF4-FFF2-40B4-BE49-F238E27FC236}">
                  <a16:creationId xmlns:a16="http://schemas.microsoft.com/office/drawing/2014/main" id="{00000000-0008-0000-0000-00006B000000}"/>
                </a:ext>
              </a:extLst>
            </xdr:cNvPr>
            <xdr:cNvSpPr/>
          </xdr:nvSpPr>
          <xdr:spPr>
            <a:xfrm>
              <a:off x="12557760" y="3025140"/>
              <a:ext cx="360000"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7F509BAF-62A5-4A04-9F13-ACF4B236173F}" type="TxLink">
                <a:rPr lang="en-US" sz="1100" b="0" i="0" u="none" strike="noStrike">
                  <a:solidFill>
                    <a:schemeClr val="bg2">
                      <a:lumMod val="75000"/>
                    </a:schemeClr>
                  </a:solidFill>
                  <a:latin typeface="Calibri"/>
                  <a:ea typeface="Calibri"/>
                  <a:cs typeface="Calibri"/>
                </a:rPr>
                <a:pPr marL="0" indent="0" algn="l"/>
                <a:t>0</a:t>
              </a:fld>
              <a:endParaRPr lang="en-ZM" sz="1100" b="0" i="0" u="none" strike="noStrike">
                <a:solidFill>
                  <a:schemeClr val="bg2">
                    <a:lumMod val="75000"/>
                  </a:schemeClr>
                </a:solidFill>
                <a:latin typeface="Calibri"/>
                <a:ea typeface="Calibri"/>
                <a:cs typeface="Calibri"/>
              </a:endParaRPr>
            </a:p>
          </xdr:txBody>
        </xdr:sp>
        <xdr:sp macro="" textlink="">
          <xdr:nvSpPr>
            <xdr:cNvPr id="108" name="Rectangle 107">
              <a:extLst>
                <a:ext uri="{FF2B5EF4-FFF2-40B4-BE49-F238E27FC236}">
                  <a16:creationId xmlns:a16="http://schemas.microsoft.com/office/drawing/2014/main" id="{00000000-0008-0000-0000-00006C000000}"/>
                </a:ext>
              </a:extLst>
            </xdr:cNvPr>
            <xdr:cNvSpPr/>
          </xdr:nvSpPr>
          <xdr:spPr>
            <a:xfrm>
              <a:off x="12763500" y="3025140"/>
              <a:ext cx="956816"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0" i="0" u="none" strike="noStrike">
                  <a:solidFill>
                    <a:schemeClr val="bg2">
                      <a:lumMod val="75000"/>
                    </a:schemeClr>
                  </a:solidFill>
                  <a:latin typeface="Calibri"/>
                  <a:ea typeface="Calibri"/>
                  <a:cs typeface="Calibri"/>
                </a:rPr>
                <a:t>Deposit(s)</a:t>
              </a:r>
            </a:p>
          </xdr:txBody>
        </xdr:sp>
        <xdr:sp macro="" textlink="">
          <xdr:nvSpPr>
            <xdr:cNvPr id="109" name="Rectangle 108">
              <a:extLst>
                <a:ext uri="{FF2B5EF4-FFF2-40B4-BE49-F238E27FC236}">
                  <a16:creationId xmlns:a16="http://schemas.microsoft.com/office/drawing/2014/main" id="{00000000-0008-0000-0000-00006D000000}"/>
                </a:ext>
              </a:extLst>
            </xdr:cNvPr>
            <xdr:cNvSpPr/>
          </xdr:nvSpPr>
          <xdr:spPr>
            <a:xfrm>
              <a:off x="12763500" y="3192780"/>
              <a:ext cx="1435225" cy="132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0" i="0" u="none" strike="noStrike">
                  <a:solidFill>
                    <a:schemeClr val="bg2">
                      <a:lumMod val="75000"/>
                    </a:schemeClr>
                  </a:solidFill>
                  <a:latin typeface="Calibri"/>
                  <a:ea typeface="Calibri"/>
                  <a:cs typeface="Calibri"/>
                </a:rPr>
                <a:t>Withdrawal(s)</a:t>
              </a:r>
            </a:p>
          </xdr:txBody>
        </xdr:sp>
      </xdr:grpSp>
      <xdr:sp macro="" textlink="">
        <xdr:nvSpPr>
          <xdr:cNvPr id="197" name="Rectangle 196">
            <a:extLst>
              <a:ext uri="{FF2B5EF4-FFF2-40B4-BE49-F238E27FC236}">
                <a16:creationId xmlns:a16="http://schemas.microsoft.com/office/drawing/2014/main" id="{00000000-0008-0000-0000-0000C5000000}"/>
              </a:ext>
            </a:extLst>
          </xdr:cNvPr>
          <xdr:cNvSpPr>
            <a:spLocks noChangeAspect="1"/>
          </xdr:cNvSpPr>
        </xdr:nvSpPr>
        <xdr:spPr>
          <a:xfrm>
            <a:off x="7292340" y="1927860"/>
            <a:ext cx="342000" cy="338400"/>
          </a:xfrm>
          <a:prstGeom prst="rect">
            <a:avLst/>
          </a:prstGeom>
          <a:blipFill dpi="0" rotWithShape="1">
            <a:blip xmlns:r="http://schemas.openxmlformats.org/officeDocument/2006/relationships" r:embed="rId56"/>
            <a:srcRect/>
            <a:stretch>
              <a:fillRect/>
            </a:stretch>
          </a:blip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M" sz="1100"/>
          </a:p>
        </xdr:txBody>
      </xdr:sp>
    </xdr:grpSp>
    <xdr:clientData/>
  </xdr:twoCellAnchor>
  <xdr:twoCellAnchor>
    <xdr:from>
      <xdr:col>3</xdr:col>
      <xdr:colOff>2087880</xdr:colOff>
      <xdr:row>4</xdr:row>
      <xdr:rowOff>632460</xdr:rowOff>
    </xdr:from>
    <xdr:to>
      <xdr:col>4</xdr:col>
      <xdr:colOff>830580</xdr:colOff>
      <xdr:row>5</xdr:row>
      <xdr:rowOff>0</xdr:rowOff>
    </xdr:to>
    <xdr:sp macro="" textlink="">
      <xdr:nvSpPr>
        <xdr:cNvPr id="188" name="Rectangle 187" hidden="1">
          <a:extLst>
            <a:ext uri="{FF2B5EF4-FFF2-40B4-BE49-F238E27FC236}">
              <a16:creationId xmlns:a16="http://schemas.microsoft.com/office/drawing/2014/main" id="{00000000-0008-0000-0000-0000BC000000}"/>
            </a:ext>
          </a:extLst>
        </xdr:cNvPr>
        <xdr:cNvSpPr/>
      </xdr:nvSpPr>
      <xdr:spPr>
        <a:xfrm>
          <a:off x="5654040" y="1706880"/>
          <a:ext cx="1348740" cy="243840"/>
        </a:xfrm>
        <a:prstGeom prst="rect">
          <a:avLst/>
        </a:prstGeom>
        <a:solidFill>
          <a:srgbClr val="2F2D2D"/>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ZM" sz="1100"/>
        </a:p>
      </xdr:txBody>
    </xdr:sp>
    <xdr:clientData/>
  </xdr:twoCellAnchor>
  <xdr:twoCellAnchor>
    <xdr:from>
      <xdr:col>1</xdr:col>
      <xdr:colOff>144780</xdr:colOff>
      <xdr:row>4</xdr:row>
      <xdr:rowOff>632460</xdr:rowOff>
    </xdr:from>
    <xdr:to>
      <xdr:col>2</xdr:col>
      <xdr:colOff>220980</xdr:colOff>
      <xdr:row>5</xdr:row>
      <xdr:rowOff>0</xdr:rowOff>
    </xdr:to>
    <xdr:sp macro="" textlink="">
      <xdr:nvSpPr>
        <xdr:cNvPr id="185" name="Rectangle 184" hidden="1">
          <a:extLst>
            <a:ext uri="{FF2B5EF4-FFF2-40B4-BE49-F238E27FC236}">
              <a16:creationId xmlns:a16="http://schemas.microsoft.com/office/drawing/2014/main" id="{00000000-0008-0000-0000-0000B9000000}"/>
            </a:ext>
          </a:extLst>
        </xdr:cNvPr>
        <xdr:cNvSpPr/>
      </xdr:nvSpPr>
      <xdr:spPr>
        <a:xfrm>
          <a:off x="975360" y="1706880"/>
          <a:ext cx="1348740" cy="243840"/>
        </a:xfrm>
        <a:prstGeom prst="rect">
          <a:avLst/>
        </a:prstGeom>
        <a:solidFill>
          <a:srgbClr val="2F2D2D"/>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ZM" sz="1100"/>
        </a:p>
      </xdr:txBody>
    </xdr:sp>
    <xdr:clientData/>
  </xdr:twoCellAnchor>
  <xdr:twoCellAnchor>
    <xdr:from>
      <xdr:col>2</xdr:col>
      <xdr:colOff>1211580</xdr:colOff>
      <xdr:row>4</xdr:row>
      <xdr:rowOff>632460</xdr:rowOff>
    </xdr:from>
    <xdr:to>
      <xdr:col>3</xdr:col>
      <xdr:colOff>1097280</xdr:colOff>
      <xdr:row>5</xdr:row>
      <xdr:rowOff>0</xdr:rowOff>
    </xdr:to>
    <xdr:sp macro="" textlink="">
      <xdr:nvSpPr>
        <xdr:cNvPr id="186" name="Rectangle 185" hidden="1">
          <a:extLst>
            <a:ext uri="{FF2B5EF4-FFF2-40B4-BE49-F238E27FC236}">
              <a16:creationId xmlns:a16="http://schemas.microsoft.com/office/drawing/2014/main" id="{00000000-0008-0000-0000-0000BA000000}"/>
            </a:ext>
          </a:extLst>
        </xdr:cNvPr>
        <xdr:cNvSpPr/>
      </xdr:nvSpPr>
      <xdr:spPr>
        <a:xfrm>
          <a:off x="3314700" y="1706880"/>
          <a:ext cx="1348740" cy="243840"/>
        </a:xfrm>
        <a:prstGeom prst="rect">
          <a:avLst/>
        </a:prstGeom>
        <a:solidFill>
          <a:srgbClr val="2F2D2D"/>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ZM"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0</xdr:colOff>
      <xdr:row>2</xdr:row>
      <xdr:rowOff>0</xdr:rowOff>
    </xdr:from>
    <xdr:ext cx="11496675" cy="386715"/>
    <xdr:grpSp>
      <xdr:nvGrpSpPr>
        <xdr:cNvPr id="5" name="Group 4">
          <a:extLst>
            <a:ext uri="{FF2B5EF4-FFF2-40B4-BE49-F238E27FC236}">
              <a16:creationId xmlns:a16="http://schemas.microsoft.com/office/drawing/2014/main" id="{00000000-0008-0000-0100-000005000000}"/>
            </a:ext>
          </a:extLst>
        </xdr:cNvPr>
        <xdr:cNvGrpSpPr>
          <a:grpSpLocks noChangeAspect="1"/>
        </xdr:cNvGrpSpPr>
      </xdr:nvGrpSpPr>
      <xdr:grpSpPr>
        <a:xfrm>
          <a:off x="922020" y="662940"/>
          <a:ext cx="11496675" cy="386715"/>
          <a:chOff x="800100" y="666750"/>
          <a:chExt cx="11229975" cy="390525"/>
        </a:xfrm>
      </xdr:grpSpPr>
      <xdr:sp macro="" textlink="">
        <xdr:nvSpPr>
          <xdr:cNvPr id="19" name="Rectangle: Rounded Corners 18">
            <a:extLst>
              <a:ext uri="{FF2B5EF4-FFF2-40B4-BE49-F238E27FC236}">
                <a16:creationId xmlns:a16="http://schemas.microsoft.com/office/drawing/2014/main" id="{00000000-0008-0000-0100-000013000000}"/>
              </a:ext>
            </a:extLst>
          </xdr:cNvPr>
          <xdr:cNvSpPr>
            <a:spLocks noChangeAspect="1"/>
          </xdr:cNvSpPr>
        </xdr:nvSpPr>
        <xdr:spPr>
          <a:xfrm>
            <a:off x="1177706" y="777652"/>
            <a:ext cx="1097280" cy="218792"/>
          </a:xfrm>
          <a:prstGeom prst="roundRect">
            <a:avLst/>
          </a:prstGeom>
          <a:noFill/>
          <a:ln>
            <a:noFill/>
          </a:ln>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FFFF00"/>
                </a:solidFill>
                <a:latin typeface="Calibri"/>
                <a:cs typeface="Calibri"/>
              </a:rPr>
              <a:t>TOTAL CAPITAL</a:t>
            </a:r>
          </a:p>
        </xdr:txBody>
      </xdr:sp>
      <xdr:sp macro="" textlink="">
        <xdr:nvSpPr>
          <xdr:cNvPr id="22" name="Rectangle: Rounded Corners 21">
            <a:extLst>
              <a:ext uri="{FF2B5EF4-FFF2-40B4-BE49-F238E27FC236}">
                <a16:creationId xmlns:a16="http://schemas.microsoft.com/office/drawing/2014/main" id="{00000000-0008-0000-0100-000016000000}"/>
              </a:ext>
            </a:extLst>
          </xdr:cNvPr>
          <xdr:cNvSpPr>
            <a:spLocks noChangeAspect="1"/>
          </xdr:cNvSpPr>
        </xdr:nvSpPr>
        <xdr:spPr>
          <a:xfrm>
            <a:off x="9821763" y="806227"/>
            <a:ext cx="1097280" cy="218792"/>
          </a:xfrm>
          <a:prstGeom prst="roundRect">
            <a:avLst/>
          </a:prstGeom>
          <a:noFill/>
          <a:ln>
            <a:noFill/>
          </a:ln>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FFFF00"/>
                </a:solidFill>
                <a:latin typeface="Calibri"/>
                <a:cs typeface="Calibri"/>
              </a:rPr>
              <a:t>TOTAL EXPENSES</a:t>
            </a:r>
          </a:p>
        </xdr:txBody>
      </xdr:sp>
      <xdr:pic>
        <xdr:nvPicPr>
          <xdr:cNvPr id="23" name="Graphic 22" descr="Gold bars">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00100" y="666750"/>
            <a:ext cx="390525" cy="390525"/>
          </a:xfrm>
          <a:prstGeom prst="rect">
            <a:avLst/>
          </a:prstGeom>
        </xdr:spPr>
      </xdr:pic>
      <xdr:pic>
        <xdr:nvPicPr>
          <xdr:cNvPr id="24" name="Graphic 23" descr="Bar graph with downward trend">
            <a:extLst>
              <a:ext uri="{FF2B5EF4-FFF2-40B4-BE49-F238E27FC236}">
                <a16:creationId xmlns:a16="http://schemas.microsoft.com/office/drawing/2014/main" id="{00000000-0008-0000-0100-000018000000}"/>
              </a:ext>
            </a:extLst>
          </xdr:cNvPr>
          <xdr:cNvPicPr preferRelativeResize="0">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9477997" y="748462"/>
            <a:ext cx="392470" cy="282490"/>
          </a:xfrm>
          <a:prstGeom prst="rect">
            <a:avLst/>
          </a:prstGeom>
        </xdr:spPr>
      </xdr:pic>
      <xdr:sp macro="" textlink="'GO TO SFP'!$E$51">
        <xdr:nvSpPr>
          <xdr:cNvPr id="26" name="Rectangle: Rounded Corners 25">
            <a:extLst>
              <a:ext uri="{FF2B5EF4-FFF2-40B4-BE49-F238E27FC236}">
                <a16:creationId xmlns:a16="http://schemas.microsoft.com/office/drawing/2014/main" id="{00000000-0008-0000-0100-00001A000000}"/>
              </a:ext>
            </a:extLst>
          </xdr:cNvPr>
          <xdr:cNvSpPr>
            <a:spLocks/>
          </xdr:cNvSpPr>
        </xdr:nvSpPr>
        <xdr:spPr>
          <a:xfrm>
            <a:off x="2309692" y="777652"/>
            <a:ext cx="1123951" cy="224110"/>
          </a:xfrm>
          <a:prstGeom prst="roundRect">
            <a:avLst/>
          </a:prstGeom>
          <a:solidFill>
            <a:schemeClr val="accent5">
              <a:lumMod val="40000"/>
              <a:lumOff val="60000"/>
            </a:schemeClr>
          </a:solidFill>
          <a:ln>
            <a:noFill/>
          </a:ln>
          <a:effectLst>
            <a:innerShdw blurRad="114300">
              <a:prstClr val="black"/>
            </a:innerShdw>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EEAC3D4-B71B-4C42-AC18-CB0A57A8A290}" type="TxLink">
              <a:rPr lang="en-US" sz="800" b="1" i="0" u="none" strike="noStrike">
                <a:solidFill>
                  <a:srgbClr val="FFFF00"/>
                </a:solidFill>
                <a:latin typeface="Calibri"/>
                <a:ea typeface="Calibri"/>
                <a:cs typeface="Calibri"/>
              </a:rPr>
              <a:pPr algn="ctr"/>
              <a:t>K44,451.27 </a:t>
            </a:fld>
            <a:endParaRPr lang="en-ZM" sz="400" b="1" u="none">
              <a:solidFill>
                <a:srgbClr val="FFFF00"/>
              </a:solidFill>
            </a:endParaRPr>
          </a:p>
        </xdr:txBody>
      </xdr:sp>
      <xdr:sp macro="" textlink="'GO TO P&amp;L'!$D$60">
        <xdr:nvSpPr>
          <xdr:cNvPr id="29" name="Rectangle: Rounded Corners 28">
            <a:extLst>
              <a:ext uri="{FF2B5EF4-FFF2-40B4-BE49-F238E27FC236}">
                <a16:creationId xmlns:a16="http://schemas.microsoft.com/office/drawing/2014/main" id="{00000000-0008-0000-0100-00001D000000}"/>
              </a:ext>
            </a:extLst>
          </xdr:cNvPr>
          <xdr:cNvSpPr>
            <a:spLocks/>
          </xdr:cNvSpPr>
        </xdr:nvSpPr>
        <xdr:spPr>
          <a:xfrm>
            <a:off x="10991850" y="806227"/>
            <a:ext cx="1038225" cy="212949"/>
          </a:xfrm>
          <a:prstGeom prst="roundRect">
            <a:avLst/>
          </a:prstGeom>
          <a:solidFill>
            <a:schemeClr val="accent5">
              <a:lumMod val="40000"/>
              <a:lumOff val="60000"/>
            </a:schemeClr>
          </a:solidFill>
          <a:ln>
            <a:noFill/>
          </a:ln>
          <a:effectLst>
            <a:innerShdw blurRad="114300">
              <a:prstClr val="black"/>
            </a:innerShdw>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257109-251F-4074-B790-67D24C546983}" type="TxLink">
              <a:rPr lang="en-US" sz="800" b="1" i="0" u="none" strike="noStrike">
                <a:solidFill>
                  <a:srgbClr val="FF0000"/>
                </a:solidFill>
                <a:latin typeface="Calibri"/>
                <a:cs typeface="Calibri"/>
              </a:rPr>
              <a:pPr algn="ctr"/>
              <a:t>K1,129.00 </a:t>
            </a:fld>
            <a:endParaRPr lang="en-ZM" sz="800" b="1" u="none">
              <a:solidFill>
                <a:srgbClr val="FF0000"/>
              </a:solidFill>
            </a:endParaRPr>
          </a:p>
        </xdr:txBody>
      </xdr:sp>
    </xdr:grpSp>
    <xdr:clientData fPrintsWithSheet="0"/>
  </xdr:oneCellAnchor>
  <xdr:twoCellAnchor>
    <xdr:from>
      <xdr:col>7</xdr:col>
      <xdr:colOff>28575</xdr:colOff>
      <xdr:row>5</xdr:row>
      <xdr:rowOff>285751</xdr:rowOff>
    </xdr:from>
    <xdr:to>
      <xdr:col>8</xdr:col>
      <xdr:colOff>19050</xdr:colOff>
      <xdr:row>5</xdr:row>
      <xdr:rowOff>609601</xdr:rowOff>
    </xdr:to>
    <xdr:pic>
      <xdr:nvPicPr>
        <xdr:cNvPr id="18" name="Picture 17">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00" t="1" b="8108"/>
        <a:stretch/>
      </xdr:blipFill>
      <xdr:spPr bwMode="auto">
        <a:xfrm>
          <a:off x="10163175" y="1714501"/>
          <a:ext cx="188595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xdr:row>
      <xdr:rowOff>285750</xdr:rowOff>
    </xdr:from>
    <xdr:to>
      <xdr:col>6</xdr:col>
      <xdr:colOff>2047875</xdr:colOff>
      <xdr:row>5</xdr:row>
      <xdr:rowOff>600075</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r="1376" b="10810"/>
        <a:stretch/>
      </xdr:blipFill>
      <xdr:spPr bwMode="auto">
        <a:xfrm>
          <a:off x="8067675" y="1714500"/>
          <a:ext cx="204787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19050</xdr:colOff>
      <xdr:row>5</xdr:row>
      <xdr:rowOff>285750</xdr:rowOff>
    </xdr:from>
    <xdr:to>
      <xdr:col>5</xdr:col>
      <xdr:colOff>1695450</xdr:colOff>
      <xdr:row>6</xdr:row>
      <xdr:rowOff>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53" r="2210" b="5405"/>
        <a:stretch/>
      </xdr:blipFill>
      <xdr:spPr bwMode="auto">
        <a:xfrm>
          <a:off x="6372225" y="1714500"/>
          <a:ext cx="167640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1533525</xdr:colOff>
      <xdr:row>0</xdr:row>
      <xdr:rowOff>57150</xdr:rowOff>
    </xdr:from>
    <xdr:to>
      <xdr:col>9</xdr:col>
      <xdr:colOff>37232</xdr:colOff>
      <xdr:row>0</xdr:row>
      <xdr:rowOff>379056</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10083165" y="57150"/>
          <a:ext cx="2626127" cy="321906"/>
          <a:chOff x="9601200" y="57150"/>
          <a:chExt cx="2513732" cy="321906"/>
        </a:xfrm>
      </xdr:grpSpPr>
      <xdr:pic macro="[0]!Print_ACL">
        <xdr:nvPicPr>
          <xdr:cNvPr id="33" name="Graphic 32" descr="Printer">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9999144" y="91932"/>
            <a:ext cx="240266" cy="242823"/>
          </a:xfrm>
          <a:prstGeom prst="rect">
            <a:avLst/>
          </a:prstGeom>
        </xdr:spPr>
      </xdr:pic>
      <xdr:pic macro="[0]!ACL_PDF">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837473B0-CC2E-450A-ABE3-18F120FF3D39}">
                <a1611:picAttrSrcUrl xmlns:a1611="http://schemas.microsoft.com/office/drawing/2016/11/main" r:id="rId11"/>
              </a:ext>
            </a:extLst>
          </a:blip>
          <a:stretch>
            <a:fillRect/>
          </a:stretch>
        </xdr:blipFill>
        <xdr:spPr>
          <a:xfrm>
            <a:off x="10415367" y="89803"/>
            <a:ext cx="213237" cy="239318"/>
          </a:xfrm>
          <a:prstGeom prst="rect">
            <a:avLst/>
          </a:prstGeom>
        </xdr:spPr>
      </xdr:pic>
      <xdr:pic macro="[0]!Open_App_Folder">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837473B0-CC2E-450A-ABE3-18F120FF3D39}">
                <a1611:picAttrSrcUrl xmlns:a1611="http://schemas.microsoft.com/office/drawing/2016/11/main" r:id="rId13"/>
              </a:ext>
            </a:extLst>
          </a:blip>
          <a:stretch>
            <a:fillRect/>
          </a:stretch>
        </xdr:blipFill>
        <xdr:spPr>
          <a:xfrm>
            <a:off x="10784676" y="57150"/>
            <a:ext cx="268466" cy="321906"/>
          </a:xfrm>
          <a:prstGeom prst="rect">
            <a:avLst/>
          </a:prstGeom>
        </xdr:spPr>
      </xdr:pic>
      <xdr:grpSp>
        <xdr:nvGrpSpPr>
          <xdr:cNvPr id="36" name="Group 35">
            <a:extLst>
              <a:ext uri="{FF2B5EF4-FFF2-40B4-BE49-F238E27FC236}">
                <a16:creationId xmlns:a16="http://schemas.microsoft.com/office/drawing/2014/main" id="{00000000-0008-0000-0100-000024000000}"/>
              </a:ext>
            </a:extLst>
          </xdr:cNvPr>
          <xdr:cNvGrpSpPr>
            <a:grpSpLocks noChangeAspect="1"/>
          </xdr:cNvGrpSpPr>
        </xdr:nvGrpSpPr>
        <xdr:grpSpPr>
          <a:xfrm>
            <a:off x="11174113" y="86794"/>
            <a:ext cx="291890" cy="241942"/>
            <a:chOff x="10495616" y="0"/>
            <a:chExt cx="467659" cy="400050"/>
          </a:xfrm>
        </xdr:grpSpPr>
        <xdr:pic macro="[0]!DelPDFs">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837473B0-CC2E-450A-ABE3-18F120FF3D39}">
                  <a1611:picAttrSrcUrl xmlns:a1611="http://schemas.microsoft.com/office/drawing/2016/11/main" r:id="rId15"/>
                </a:ext>
              </a:extLst>
            </a:blip>
            <a:srcRect/>
            <a:stretch/>
          </xdr:blipFill>
          <xdr:spPr>
            <a:xfrm>
              <a:off x="10495616" y="49259"/>
              <a:ext cx="381933" cy="350791"/>
            </a:xfrm>
            <a:prstGeom prst="rect">
              <a:avLst/>
            </a:prstGeom>
          </xdr:spPr>
        </xdr:pic>
        <xdr:pic macro="[0]!DelPDFs">
          <xdr:nvPicPr>
            <xdr:cNvPr id="38" name="Graphic 37" descr="Clos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0734674" y="0"/>
              <a:ext cx="228601" cy="228601"/>
            </a:xfrm>
            <a:prstGeom prst="rect">
              <a:avLst/>
            </a:prstGeom>
          </xdr:spPr>
        </xdr:pic>
      </xdr:grpSp>
      <xdr:pic macro="[0]!lock_Table2_Fields">
        <xdr:nvPicPr>
          <xdr:cNvPr id="39" name="Graphic 38" descr="Lock">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1827255" y="62395"/>
            <a:ext cx="287677" cy="289024"/>
          </a:xfrm>
          <a:prstGeom prst="rect">
            <a:avLst/>
          </a:prstGeom>
        </xdr:spPr>
      </xdr:pic>
      <xdr:pic macro="[0]!Unlock_Table2_Fields">
        <xdr:nvPicPr>
          <xdr:cNvPr id="40" name="Graphic 39" descr="Unlock">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1574669" y="58630"/>
            <a:ext cx="281604" cy="275445"/>
          </a:xfrm>
          <a:prstGeom prst="rect">
            <a:avLst/>
          </a:prstGeom>
        </xdr:spPr>
      </xdr:pic>
      <xdr:pic macro="[0]!Send_Email_With_ThisWorkbook_Attach">
        <xdr:nvPicPr>
          <xdr:cNvPr id="41" name="Graphic 40" descr="Send">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601200" y="86496"/>
            <a:ext cx="262445" cy="262446"/>
          </a:xfrm>
          <a:prstGeom prst="rect">
            <a:avLst/>
          </a:prstGeom>
        </xdr:spPr>
      </xdr:pic>
    </xdr:grpSp>
    <xdr:clientData fPrintsWithSheet="0"/>
  </xdr:twoCellAnchor>
  <xdr:twoCellAnchor>
    <xdr:from>
      <xdr:col>0</xdr:col>
      <xdr:colOff>0</xdr:colOff>
      <xdr:row>0</xdr:row>
      <xdr:rowOff>0</xdr:rowOff>
    </xdr:from>
    <xdr:to>
      <xdr:col>4</xdr:col>
      <xdr:colOff>1123950</xdr:colOff>
      <xdr:row>1</xdr:row>
      <xdr:rowOff>0</xdr:rowOff>
    </xdr:to>
    <xdr:grpSp>
      <xdr:nvGrpSpPr>
        <xdr:cNvPr id="2" name="Group 1">
          <a:extLst>
            <a:ext uri="{FF2B5EF4-FFF2-40B4-BE49-F238E27FC236}">
              <a16:creationId xmlns:a16="http://schemas.microsoft.com/office/drawing/2014/main" id="{00000000-0008-0000-0100-000002000000}"/>
            </a:ext>
          </a:extLst>
        </xdr:cNvPr>
        <xdr:cNvGrpSpPr>
          <a:grpSpLocks noChangeAspect="1"/>
        </xdr:cNvGrpSpPr>
      </xdr:nvGrpSpPr>
      <xdr:grpSpPr>
        <a:xfrm>
          <a:off x="0" y="0"/>
          <a:ext cx="6099810" cy="381000"/>
          <a:chOff x="0" y="0"/>
          <a:chExt cx="5715000" cy="381000"/>
        </a:xfrm>
      </xdr:grpSpPr>
      <xdr:sp macro="[0]!Open_MainCB_Sheet" textlink="">
        <xdr:nvSpPr>
          <xdr:cNvPr id="43" name="Rectangle 42">
            <a:extLst>
              <a:ext uri="{FF2B5EF4-FFF2-40B4-BE49-F238E27FC236}">
                <a16:creationId xmlns:a16="http://schemas.microsoft.com/office/drawing/2014/main" id="{00000000-0008-0000-0100-00002B000000}"/>
              </a:ext>
            </a:extLst>
          </xdr:cNvPr>
          <xdr:cNvSpPr/>
        </xdr:nvSpPr>
        <xdr:spPr>
          <a:xfrm>
            <a:off x="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Home</a:t>
            </a:r>
          </a:p>
        </xdr:txBody>
      </xdr:sp>
      <xdr:sp macro="" textlink="">
        <xdr:nvSpPr>
          <xdr:cNvPr id="44" name="Rectangle 43">
            <a:extLst>
              <a:ext uri="{FF2B5EF4-FFF2-40B4-BE49-F238E27FC236}">
                <a16:creationId xmlns:a16="http://schemas.microsoft.com/office/drawing/2014/main" id="{00000000-0008-0000-0100-00002C000000}"/>
              </a:ext>
            </a:extLst>
          </xdr:cNvPr>
          <xdr:cNvSpPr/>
        </xdr:nvSpPr>
        <xdr:spPr>
          <a:xfrm>
            <a:off x="952500" y="0"/>
            <a:ext cx="952500" cy="381000"/>
          </a:xfrm>
          <a:prstGeom prst="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ACL Table</a:t>
            </a:r>
          </a:p>
        </xdr:txBody>
      </xdr:sp>
      <xdr:sp macro="[0]!Open_PnL_Sheet" textlink="">
        <xdr:nvSpPr>
          <xdr:cNvPr id="45" name="Rectangle 44">
            <a:extLst>
              <a:ext uri="{FF2B5EF4-FFF2-40B4-BE49-F238E27FC236}">
                <a16:creationId xmlns:a16="http://schemas.microsoft.com/office/drawing/2014/main" id="{00000000-0008-0000-0100-00002D000000}"/>
              </a:ext>
            </a:extLst>
          </xdr:cNvPr>
          <xdr:cNvSpPr/>
        </xdr:nvSpPr>
        <xdr:spPr>
          <a:xfrm>
            <a:off x="19050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Profit</a:t>
            </a:r>
            <a:r>
              <a:rPr lang="en-US" sz="1000" baseline="0">
                <a:solidFill>
                  <a:schemeClr val="accent1">
                    <a:lumMod val="20000"/>
                    <a:lumOff val="80000"/>
                  </a:schemeClr>
                </a:solidFill>
              </a:rPr>
              <a:t> &amp; Loss</a:t>
            </a:r>
            <a:endParaRPr lang="en-US" sz="1000">
              <a:solidFill>
                <a:schemeClr val="accent1">
                  <a:lumMod val="20000"/>
                  <a:lumOff val="80000"/>
                </a:schemeClr>
              </a:solidFill>
            </a:endParaRPr>
          </a:p>
        </xdr:txBody>
      </xdr:sp>
      <xdr:sp macro="[0]!Open_SFP_Sheet" textlink="">
        <xdr:nvSpPr>
          <xdr:cNvPr id="46" name="Rectangle 45">
            <a:extLst>
              <a:ext uri="{FF2B5EF4-FFF2-40B4-BE49-F238E27FC236}">
                <a16:creationId xmlns:a16="http://schemas.microsoft.com/office/drawing/2014/main" id="{00000000-0008-0000-0100-00002E000000}"/>
              </a:ext>
            </a:extLst>
          </xdr:cNvPr>
          <xdr:cNvSpPr/>
        </xdr:nvSpPr>
        <xdr:spPr>
          <a:xfrm>
            <a:off x="2857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Balance Sheet</a:t>
            </a:r>
          </a:p>
        </xdr:txBody>
      </xdr:sp>
      <xdr:sp macro="[0]!Open_YTD_Sheet" textlink="">
        <xdr:nvSpPr>
          <xdr:cNvPr id="47" name="Rectangle 46">
            <a:extLst>
              <a:ext uri="{FF2B5EF4-FFF2-40B4-BE49-F238E27FC236}">
                <a16:creationId xmlns:a16="http://schemas.microsoft.com/office/drawing/2014/main" id="{00000000-0008-0000-0100-00002F000000}"/>
              </a:ext>
            </a:extLst>
          </xdr:cNvPr>
          <xdr:cNvSpPr/>
        </xdr:nvSpPr>
        <xdr:spPr>
          <a:xfrm>
            <a:off x="38100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YTD Sheet</a:t>
            </a:r>
          </a:p>
        </xdr:txBody>
      </xdr:sp>
      <xdr:sp macro="[0]!Open_Settings" textlink="">
        <xdr:nvSpPr>
          <xdr:cNvPr id="48" name="Rectangle 47">
            <a:extLst>
              <a:ext uri="{FF2B5EF4-FFF2-40B4-BE49-F238E27FC236}">
                <a16:creationId xmlns:a16="http://schemas.microsoft.com/office/drawing/2014/main" id="{00000000-0008-0000-0100-000030000000}"/>
              </a:ext>
            </a:extLst>
          </xdr:cNvPr>
          <xdr:cNvSpPr/>
        </xdr:nvSpPr>
        <xdr:spPr>
          <a:xfrm>
            <a:off x="4762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Settings</a:t>
            </a:r>
          </a:p>
        </xdr:txBody>
      </xdr:sp>
    </xdr:grpSp>
    <xdr:clientData fPrintsWithSheet="0"/>
  </xdr:twoCellAnchor>
  <xdr:oneCellAnchor>
    <xdr:from>
      <xdr:col>0</xdr:col>
      <xdr:colOff>38100</xdr:colOff>
      <xdr:row>1</xdr:row>
      <xdr:rowOff>251460</xdr:rowOff>
    </xdr:from>
    <xdr:ext cx="419100" cy="419100"/>
    <xdr:pic macro="[0]!Back_To_Excel_Remove_Empty_Rows_In_Tables">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xdr:blipFill>
      <xdr:spPr>
        <a:xfrm>
          <a:off x="38100" y="632460"/>
          <a:ext cx="419100" cy="419100"/>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3950759</xdr:colOff>
      <xdr:row>61</xdr:row>
      <xdr:rowOff>39159</xdr:rowOff>
    </xdr:from>
    <xdr:to>
      <xdr:col>1</xdr:col>
      <xdr:colOff>4148667</xdr:colOff>
      <xdr:row>61</xdr:row>
      <xdr:rowOff>237067</xdr:rowOff>
    </xdr:to>
    <xdr:pic>
      <xdr:nvPicPr>
        <xdr:cNvPr id="8" name="Picture 7" descr="The sum of  free icon">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0434" y="11850159"/>
          <a:ext cx="197908" cy="19790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3950759</xdr:colOff>
      <xdr:row>19</xdr:row>
      <xdr:rowOff>1059</xdr:rowOff>
    </xdr:from>
    <xdr:to>
      <xdr:col>1</xdr:col>
      <xdr:colOff>4148667</xdr:colOff>
      <xdr:row>20</xdr:row>
      <xdr:rowOff>8467</xdr:rowOff>
    </xdr:to>
    <xdr:pic>
      <xdr:nvPicPr>
        <xdr:cNvPr id="9" name="Picture 8" descr="The sum of  free icon">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60359" y="3068109"/>
          <a:ext cx="197908" cy="19790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xdr:col>
      <xdr:colOff>1055170</xdr:colOff>
      <xdr:row>0</xdr:row>
      <xdr:rowOff>0</xdr:rowOff>
    </xdr:from>
    <xdr:to>
      <xdr:col>3</xdr:col>
      <xdr:colOff>969139</xdr:colOff>
      <xdr:row>0</xdr:row>
      <xdr:rowOff>321906</xdr:rowOff>
    </xdr:to>
    <xdr:grpSp>
      <xdr:nvGrpSpPr>
        <xdr:cNvPr id="3" name="Group 2">
          <a:extLst>
            <a:ext uri="{FF2B5EF4-FFF2-40B4-BE49-F238E27FC236}">
              <a16:creationId xmlns:a16="http://schemas.microsoft.com/office/drawing/2014/main" id="{00000000-0008-0000-0200-000003000000}"/>
            </a:ext>
          </a:extLst>
        </xdr:cNvPr>
        <xdr:cNvGrpSpPr>
          <a:grpSpLocks noChangeAspect="1"/>
        </xdr:cNvGrpSpPr>
      </xdr:nvGrpSpPr>
      <xdr:grpSpPr>
        <a:xfrm>
          <a:off x="6709210" y="0"/>
          <a:ext cx="1529409" cy="321906"/>
          <a:chOff x="6551094" y="0"/>
          <a:chExt cx="1466859" cy="321906"/>
        </a:xfrm>
      </xdr:grpSpPr>
      <xdr:pic macro="[0]!Print_PnL">
        <xdr:nvPicPr>
          <xdr:cNvPr id="10" name="Graphic 9" descr="Printer">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551094" y="34782"/>
            <a:ext cx="240266" cy="242823"/>
          </a:xfrm>
          <a:prstGeom prst="rect">
            <a:avLst/>
          </a:prstGeom>
        </xdr:spPr>
      </xdr:pic>
      <xdr:pic macro="[0]!PnL_PDF">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837473B0-CC2E-450A-ABE3-18F120FF3D39}">
                <a1611:picAttrSrcUrl xmlns:a1611="http://schemas.microsoft.com/office/drawing/2016/11/main" r:id="rId5"/>
              </a:ext>
            </a:extLst>
          </a:blip>
          <a:stretch>
            <a:fillRect/>
          </a:stretch>
        </xdr:blipFill>
        <xdr:spPr>
          <a:xfrm>
            <a:off x="6967317" y="32653"/>
            <a:ext cx="213237" cy="239318"/>
          </a:xfrm>
          <a:prstGeom prst="rect">
            <a:avLst/>
          </a:prstGeom>
        </xdr:spPr>
      </xdr:pic>
      <xdr:pic macro="[0]!Open_App_Folder">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tretch>
            <a:fillRect/>
          </a:stretch>
        </xdr:blipFill>
        <xdr:spPr>
          <a:xfrm>
            <a:off x="7336626" y="0"/>
            <a:ext cx="268466" cy="321906"/>
          </a:xfrm>
          <a:prstGeom prst="rect">
            <a:avLst/>
          </a:prstGeom>
        </xdr:spPr>
      </xdr:pic>
      <xdr:grpSp>
        <xdr:nvGrpSpPr>
          <xdr:cNvPr id="14" name="Group 13">
            <a:extLst>
              <a:ext uri="{FF2B5EF4-FFF2-40B4-BE49-F238E27FC236}">
                <a16:creationId xmlns:a16="http://schemas.microsoft.com/office/drawing/2014/main" id="{00000000-0008-0000-0200-00000E000000}"/>
              </a:ext>
            </a:extLst>
          </xdr:cNvPr>
          <xdr:cNvGrpSpPr>
            <a:grpSpLocks noChangeAspect="1"/>
          </xdr:cNvGrpSpPr>
        </xdr:nvGrpSpPr>
        <xdr:grpSpPr>
          <a:xfrm>
            <a:off x="7726063" y="29644"/>
            <a:ext cx="291890" cy="241942"/>
            <a:chOff x="10495616" y="0"/>
            <a:chExt cx="467659" cy="400050"/>
          </a:xfrm>
        </xdr:grpSpPr>
        <xdr:pic macro="[0]!DelPDFs">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837473B0-CC2E-450A-ABE3-18F120FF3D39}">
                  <a1611:picAttrSrcUrl xmlns:a1611="http://schemas.microsoft.com/office/drawing/2016/11/main" r:id="rId9"/>
                </a:ext>
              </a:extLst>
            </a:blip>
            <a:srcRect/>
            <a:stretch/>
          </xdr:blipFill>
          <xdr:spPr>
            <a:xfrm>
              <a:off x="10495616" y="49259"/>
              <a:ext cx="381933" cy="350791"/>
            </a:xfrm>
            <a:prstGeom prst="rect">
              <a:avLst/>
            </a:prstGeom>
          </xdr:spPr>
        </xdr:pic>
        <xdr:pic macro="[0]!DelPDFs">
          <xdr:nvPicPr>
            <xdr:cNvPr id="16" name="Graphic 15" descr="Close">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734674" y="0"/>
              <a:ext cx="228601" cy="228601"/>
            </a:xfrm>
            <a:prstGeom prst="rect">
              <a:avLst/>
            </a:prstGeom>
          </xdr:spPr>
        </xdr:pic>
      </xdr:grpSp>
    </xdr:grpSp>
    <xdr:clientData fPrintsWithSheet="0"/>
  </xdr:twoCellAnchor>
  <xdr:twoCellAnchor>
    <xdr:from>
      <xdr:col>0</xdr:col>
      <xdr:colOff>0</xdr:colOff>
      <xdr:row>0</xdr:row>
      <xdr:rowOff>0</xdr:rowOff>
    </xdr:from>
    <xdr:to>
      <xdr:col>2</xdr:col>
      <xdr:colOff>219075</xdr:colOff>
      <xdr:row>1</xdr:row>
      <xdr:rowOff>0</xdr:rowOff>
    </xdr:to>
    <xdr:grpSp>
      <xdr:nvGrpSpPr>
        <xdr:cNvPr id="2" name="Group 1">
          <a:extLst>
            <a:ext uri="{FF2B5EF4-FFF2-40B4-BE49-F238E27FC236}">
              <a16:creationId xmlns:a16="http://schemas.microsoft.com/office/drawing/2014/main" id="{00000000-0008-0000-0200-000002000000}"/>
            </a:ext>
          </a:extLst>
        </xdr:cNvPr>
        <xdr:cNvGrpSpPr>
          <a:grpSpLocks noChangeAspect="1"/>
        </xdr:cNvGrpSpPr>
      </xdr:nvGrpSpPr>
      <xdr:grpSpPr>
        <a:xfrm>
          <a:off x="0" y="0"/>
          <a:ext cx="5873115" cy="381000"/>
          <a:chOff x="0" y="0"/>
          <a:chExt cx="5715000" cy="381000"/>
        </a:xfrm>
      </xdr:grpSpPr>
      <xdr:sp macro="[0]!Open_MainCB_Sheet" textlink="">
        <xdr:nvSpPr>
          <xdr:cNvPr id="21" name="Rectangle 20">
            <a:extLst>
              <a:ext uri="{FF2B5EF4-FFF2-40B4-BE49-F238E27FC236}">
                <a16:creationId xmlns:a16="http://schemas.microsoft.com/office/drawing/2014/main" id="{00000000-0008-0000-0200-000015000000}"/>
              </a:ext>
            </a:extLst>
          </xdr:cNvPr>
          <xdr:cNvSpPr>
            <a:spLocks noChangeAspect="1"/>
          </xdr:cNvSpPr>
        </xdr:nvSpPr>
        <xdr:spPr>
          <a:xfrm>
            <a:off x="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Home</a:t>
            </a:r>
          </a:p>
        </xdr:txBody>
      </xdr:sp>
      <xdr:sp macro="[0]!Open_ACL_Sheet" textlink="">
        <xdr:nvSpPr>
          <xdr:cNvPr id="22" name="Rectangle 21">
            <a:extLst>
              <a:ext uri="{FF2B5EF4-FFF2-40B4-BE49-F238E27FC236}">
                <a16:creationId xmlns:a16="http://schemas.microsoft.com/office/drawing/2014/main" id="{00000000-0008-0000-0200-000016000000}"/>
              </a:ext>
            </a:extLst>
          </xdr:cNvPr>
          <xdr:cNvSpPr>
            <a:spLocks noChangeAspect="1"/>
          </xdr:cNvSpPr>
        </xdr:nvSpPr>
        <xdr:spPr>
          <a:xfrm>
            <a:off x="952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ACL Table</a:t>
            </a:r>
          </a:p>
        </xdr:txBody>
      </xdr:sp>
      <xdr:sp macro="" textlink="">
        <xdr:nvSpPr>
          <xdr:cNvPr id="23" name="Rectangle 22">
            <a:extLst>
              <a:ext uri="{FF2B5EF4-FFF2-40B4-BE49-F238E27FC236}">
                <a16:creationId xmlns:a16="http://schemas.microsoft.com/office/drawing/2014/main" id="{00000000-0008-0000-0200-000017000000}"/>
              </a:ext>
            </a:extLst>
          </xdr:cNvPr>
          <xdr:cNvSpPr>
            <a:spLocks noChangeAspect="1"/>
          </xdr:cNvSpPr>
        </xdr:nvSpPr>
        <xdr:spPr>
          <a:xfrm>
            <a:off x="1905000" y="0"/>
            <a:ext cx="952500" cy="381000"/>
          </a:xfrm>
          <a:prstGeom prst="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Profit</a:t>
            </a:r>
            <a:r>
              <a:rPr lang="en-US" sz="1000" baseline="0">
                <a:solidFill>
                  <a:schemeClr val="accent1">
                    <a:lumMod val="20000"/>
                    <a:lumOff val="80000"/>
                  </a:schemeClr>
                </a:solidFill>
              </a:rPr>
              <a:t> &amp; Loss</a:t>
            </a:r>
            <a:endParaRPr lang="en-US" sz="1000">
              <a:solidFill>
                <a:schemeClr val="accent1">
                  <a:lumMod val="20000"/>
                  <a:lumOff val="80000"/>
                </a:schemeClr>
              </a:solidFill>
            </a:endParaRPr>
          </a:p>
        </xdr:txBody>
      </xdr:sp>
      <xdr:sp macro="[0]!Open_SFP_Sheet" textlink="">
        <xdr:nvSpPr>
          <xdr:cNvPr id="24" name="Rectangle 23">
            <a:extLst>
              <a:ext uri="{FF2B5EF4-FFF2-40B4-BE49-F238E27FC236}">
                <a16:creationId xmlns:a16="http://schemas.microsoft.com/office/drawing/2014/main" id="{00000000-0008-0000-0200-000018000000}"/>
              </a:ext>
            </a:extLst>
          </xdr:cNvPr>
          <xdr:cNvSpPr>
            <a:spLocks noChangeAspect="1"/>
          </xdr:cNvSpPr>
        </xdr:nvSpPr>
        <xdr:spPr>
          <a:xfrm>
            <a:off x="2857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Balance Sheet</a:t>
            </a:r>
          </a:p>
        </xdr:txBody>
      </xdr:sp>
      <xdr:sp macro="[0]!Open_YTD_Sheet" textlink="">
        <xdr:nvSpPr>
          <xdr:cNvPr id="25" name="Rectangle 24">
            <a:extLst>
              <a:ext uri="{FF2B5EF4-FFF2-40B4-BE49-F238E27FC236}">
                <a16:creationId xmlns:a16="http://schemas.microsoft.com/office/drawing/2014/main" id="{00000000-0008-0000-0200-000019000000}"/>
              </a:ext>
            </a:extLst>
          </xdr:cNvPr>
          <xdr:cNvSpPr>
            <a:spLocks noChangeAspect="1"/>
          </xdr:cNvSpPr>
        </xdr:nvSpPr>
        <xdr:spPr>
          <a:xfrm>
            <a:off x="38100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YTD Sheet</a:t>
            </a:r>
          </a:p>
        </xdr:txBody>
      </xdr:sp>
      <xdr:sp macro="[0]!Open_Settings" textlink="">
        <xdr:nvSpPr>
          <xdr:cNvPr id="26" name="Rectangle 25">
            <a:extLst>
              <a:ext uri="{FF2B5EF4-FFF2-40B4-BE49-F238E27FC236}">
                <a16:creationId xmlns:a16="http://schemas.microsoft.com/office/drawing/2014/main" id="{00000000-0008-0000-0200-00001A000000}"/>
              </a:ext>
            </a:extLst>
          </xdr:cNvPr>
          <xdr:cNvSpPr>
            <a:spLocks noChangeAspect="1"/>
          </xdr:cNvSpPr>
        </xdr:nvSpPr>
        <xdr:spPr>
          <a:xfrm>
            <a:off x="4762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Settings</a:t>
            </a:r>
          </a:p>
        </xdr:txBody>
      </xdr:sp>
    </xdr:grp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4</xdr:col>
      <xdr:colOff>38100</xdr:colOff>
      <xdr:row>31</xdr:row>
      <xdr:rowOff>0</xdr:rowOff>
    </xdr:from>
    <xdr:to>
      <xdr:col>4</xdr:col>
      <xdr:colOff>236008</xdr:colOff>
      <xdr:row>32</xdr:row>
      <xdr:rowOff>7408</xdr:rowOff>
    </xdr:to>
    <xdr:pic>
      <xdr:nvPicPr>
        <xdr:cNvPr id="4" name="Picture 3" descr="The sum of  free icon">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5362575"/>
          <a:ext cx="197908" cy="19790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4</xdr:col>
      <xdr:colOff>28575</xdr:colOff>
      <xdr:row>44</xdr:row>
      <xdr:rowOff>9525</xdr:rowOff>
    </xdr:from>
    <xdr:to>
      <xdr:col>4</xdr:col>
      <xdr:colOff>226483</xdr:colOff>
      <xdr:row>45</xdr:row>
      <xdr:rowOff>16933</xdr:rowOff>
    </xdr:to>
    <xdr:pic>
      <xdr:nvPicPr>
        <xdr:cNvPr id="7" name="Picture 6" descr="The sum of  free icon">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24675" y="7848600"/>
          <a:ext cx="197908" cy="19790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4</xdr:col>
      <xdr:colOff>19050</xdr:colOff>
      <xdr:row>52</xdr:row>
      <xdr:rowOff>28575</xdr:rowOff>
    </xdr:from>
    <xdr:to>
      <xdr:col>4</xdr:col>
      <xdr:colOff>216958</xdr:colOff>
      <xdr:row>52</xdr:row>
      <xdr:rowOff>226483</xdr:rowOff>
    </xdr:to>
    <xdr:pic>
      <xdr:nvPicPr>
        <xdr:cNvPr id="8" name="Picture 7" descr="The sum of  free icon">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15150" y="9401175"/>
          <a:ext cx="197908" cy="19790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11</xdr:col>
      <xdr:colOff>533400</xdr:colOff>
      <xdr:row>2</xdr:row>
      <xdr:rowOff>200025</xdr:rowOff>
    </xdr:from>
    <xdr:to>
      <xdr:col>14</xdr:col>
      <xdr:colOff>400050</xdr:colOff>
      <xdr:row>35</xdr:row>
      <xdr:rowOff>76201</xdr:rowOff>
    </xdr:to>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15154275" y="200025"/>
          <a:ext cx="1695450" cy="5343526"/>
        </a:xfrm>
        <a:prstGeom prst="roundRect">
          <a:avLst/>
        </a:prstGeom>
        <a:ln>
          <a:no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a:t>In this version of our SFP, we will not</a:t>
          </a:r>
          <a:r>
            <a:rPr lang="en-US" sz="900" baseline="0"/>
            <a:t> necessarily need</a:t>
          </a:r>
          <a:r>
            <a:rPr lang="en-US" sz="900"/>
            <a:t> to record</a:t>
          </a:r>
          <a:r>
            <a:rPr lang="en-US" sz="900" baseline="0"/>
            <a:t> or </a:t>
          </a:r>
          <a:r>
            <a:rPr lang="en-US" sz="900"/>
            <a:t>add a credit entry of the 'Sales_Income' to 'Capital' for two basic reasons:</a:t>
          </a:r>
        </a:p>
        <a:p>
          <a:pPr algn="l"/>
          <a:r>
            <a:rPr lang="en-US" sz="900"/>
            <a:t>1.</a:t>
          </a:r>
          <a:r>
            <a:rPr lang="en-US" sz="900" baseline="0"/>
            <a:t> Because we presume Income is not yet capitalized, untill the end of the accounting period.</a:t>
          </a:r>
        </a:p>
        <a:p>
          <a:pPr algn="l"/>
          <a:r>
            <a:rPr lang="en-US" sz="900" baseline="0"/>
            <a:t>2. Because we already have Net Profit/Loss recorded under the Equity section.</a:t>
          </a:r>
        </a:p>
        <a:p>
          <a:pPr algn="l"/>
          <a:r>
            <a:rPr lang="en-US" sz="900" baseline="0">
              <a:solidFill>
                <a:srgbClr val="FFFF00"/>
              </a:solidFill>
            </a:rPr>
            <a:t>(NB: 'Income' is one of the components of 'Net Profit/Loss A/C', alongside 'COS' and 'Operating Expenses')</a:t>
          </a:r>
          <a:r>
            <a:rPr lang="en-US" sz="900" baseline="0"/>
            <a:t>.</a:t>
          </a:r>
        </a:p>
        <a:p>
          <a:pPr algn="l"/>
          <a:endParaRPr lang="en-US" sz="900" baseline="0"/>
        </a:p>
        <a:p>
          <a:pPr algn="l"/>
          <a:r>
            <a:rPr lang="en-US" sz="900" baseline="0"/>
            <a:t>Therefore, adding 'Sales Income' back to Capital again, would be a repetition.</a:t>
          </a:r>
          <a:endParaRPr lang="en-US" sz="900"/>
        </a:p>
        <a:p>
          <a:pPr algn="l"/>
          <a:endParaRPr lang="en-US" sz="900"/>
        </a:p>
        <a:p>
          <a:pPr algn="l"/>
          <a:r>
            <a:rPr lang="en-US" sz="900"/>
            <a:t>Moreover,</a:t>
          </a:r>
          <a:r>
            <a:rPr lang="en-US" sz="900" baseline="0"/>
            <a:t> it is from the same Net Profit/Loss where we deduct 'Dividends' in order to remain with "</a:t>
          </a:r>
          <a:r>
            <a:rPr lang="en-US" sz="900" baseline="0">
              <a:solidFill>
                <a:srgbClr val="FFFF00"/>
              </a:solidFill>
            </a:rPr>
            <a:t>Retained Earnings</a:t>
          </a:r>
          <a:r>
            <a:rPr lang="en-US" sz="900" baseline="0"/>
            <a:t>" </a:t>
          </a:r>
          <a:r>
            <a:rPr lang="en-US" sz="900" baseline="0">
              <a:solidFill>
                <a:srgbClr val="FFFF00"/>
              </a:solidFill>
            </a:rPr>
            <a:t>(RE) </a:t>
          </a:r>
          <a:r>
            <a:rPr lang="en-US" sz="900" baseline="0"/>
            <a:t>which can be reinvested back into the business or help in recovering bad debts as well as financing other sunk costs.</a:t>
          </a:r>
        </a:p>
        <a:p>
          <a:pPr algn="l"/>
          <a:endParaRPr lang="en-US" sz="900" baseline="0"/>
        </a:p>
        <a:p>
          <a:pPr algn="l"/>
          <a:r>
            <a:rPr lang="en-US" sz="900" baseline="0">
              <a:solidFill>
                <a:srgbClr val="FFFF00"/>
              </a:solidFill>
            </a:rPr>
            <a:t>RE = Net Profit/Loss + Last Period's RE - Dividends</a:t>
          </a:r>
          <a:endParaRPr lang="en-US" sz="900">
            <a:solidFill>
              <a:srgbClr val="FFFF00"/>
            </a:solidFill>
          </a:endParaRPr>
        </a:p>
      </xdr:txBody>
    </xdr:sp>
    <xdr:clientData/>
  </xdr:twoCellAnchor>
  <xdr:twoCellAnchor editAs="oneCell">
    <xdr:from>
      <xdr:col>4</xdr:col>
      <xdr:colOff>845619</xdr:colOff>
      <xdr:row>0</xdr:row>
      <xdr:rowOff>47625</xdr:rowOff>
    </xdr:from>
    <xdr:to>
      <xdr:col>4</xdr:col>
      <xdr:colOff>2368327</xdr:colOff>
      <xdr:row>0</xdr:row>
      <xdr:rowOff>369531</xdr:rowOff>
    </xdr:to>
    <xdr:grpSp>
      <xdr:nvGrpSpPr>
        <xdr:cNvPr id="5" name="Group 4">
          <a:extLst>
            <a:ext uri="{FF2B5EF4-FFF2-40B4-BE49-F238E27FC236}">
              <a16:creationId xmlns:a16="http://schemas.microsoft.com/office/drawing/2014/main" id="{00000000-0008-0000-0300-000005000000}"/>
            </a:ext>
          </a:extLst>
        </xdr:cNvPr>
        <xdr:cNvGrpSpPr>
          <a:grpSpLocks noChangeAspect="1"/>
        </xdr:cNvGrpSpPr>
      </xdr:nvGrpSpPr>
      <xdr:grpSpPr>
        <a:xfrm>
          <a:off x="7932219" y="47625"/>
          <a:ext cx="1522708" cy="321906"/>
          <a:chOff x="7741719" y="47625"/>
          <a:chExt cx="1466859" cy="321906"/>
        </a:xfrm>
      </xdr:grpSpPr>
      <xdr:pic macro="[0]!Print_SFP">
        <xdr:nvPicPr>
          <xdr:cNvPr id="13" name="Graphic 12" descr="Printer">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741719" y="82407"/>
            <a:ext cx="240266" cy="242823"/>
          </a:xfrm>
          <a:prstGeom prst="rect">
            <a:avLst/>
          </a:prstGeom>
        </xdr:spPr>
      </xdr:pic>
      <xdr:pic macro="[0]!SFP_PDF">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837473B0-CC2E-450A-ABE3-18F120FF3D39}">
                <a1611:picAttrSrcUrl xmlns:a1611="http://schemas.microsoft.com/office/drawing/2016/11/main" r:id="rId5"/>
              </a:ext>
            </a:extLst>
          </a:blip>
          <a:stretch>
            <a:fillRect/>
          </a:stretch>
        </xdr:blipFill>
        <xdr:spPr>
          <a:xfrm>
            <a:off x="8157942" y="80278"/>
            <a:ext cx="213237" cy="239318"/>
          </a:xfrm>
          <a:prstGeom prst="rect">
            <a:avLst/>
          </a:prstGeom>
        </xdr:spPr>
      </xdr:pic>
      <xdr:pic macro="[0]!Open_App_Folder">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tretch>
            <a:fillRect/>
          </a:stretch>
        </xdr:blipFill>
        <xdr:spPr>
          <a:xfrm>
            <a:off x="8527251" y="47625"/>
            <a:ext cx="268466" cy="321906"/>
          </a:xfrm>
          <a:prstGeom prst="rect">
            <a:avLst/>
          </a:prstGeom>
        </xdr:spPr>
      </xdr:pic>
      <xdr:grpSp>
        <xdr:nvGrpSpPr>
          <xdr:cNvPr id="16" name="Group 15">
            <a:extLst>
              <a:ext uri="{FF2B5EF4-FFF2-40B4-BE49-F238E27FC236}">
                <a16:creationId xmlns:a16="http://schemas.microsoft.com/office/drawing/2014/main" id="{00000000-0008-0000-0300-000010000000}"/>
              </a:ext>
            </a:extLst>
          </xdr:cNvPr>
          <xdr:cNvGrpSpPr>
            <a:grpSpLocks noChangeAspect="1"/>
          </xdr:cNvGrpSpPr>
        </xdr:nvGrpSpPr>
        <xdr:grpSpPr>
          <a:xfrm>
            <a:off x="8916688" y="77269"/>
            <a:ext cx="291890" cy="241942"/>
            <a:chOff x="10495616" y="0"/>
            <a:chExt cx="467659" cy="400050"/>
          </a:xfrm>
        </xdr:grpSpPr>
        <xdr:pic macro="[0]!DelPDFs">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837473B0-CC2E-450A-ABE3-18F120FF3D39}">
                  <a1611:picAttrSrcUrl xmlns:a1611="http://schemas.microsoft.com/office/drawing/2016/11/main" r:id="rId9"/>
                </a:ext>
              </a:extLst>
            </a:blip>
            <a:srcRect/>
            <a:stretch/>
          </xdr:blipFill>
          <xdr:spPr>
            <a:xfrm>
              <a:off x="10495616" y="49259"/>
              <a:ext cx="381933" cy="350791"/>
            </a:xfrm>
            <a:prstGeom prst="rect">
              <a:avLst/>
            </a:prstGeom>
          </xdr:spPr>
        </xdr:pic>
        <xdr:pic macro="[0]!DelPDFs">
          <xdr:nvPicPr>
            <xdr:cNvPr id="18" name="Graphic 17" descr="Close">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734674" y="0"/>
              <a:ext cx="228601" cy="228601"/>
            </a:xfrm>
            <a:prstGeom prst="rect">
              <a:avLst/>
            </a:prstGeom>
          </xdr:spPr>
        </xdr:pic>
      </xdr:grpSp>
    </xdr:grpSp>
    <xdr:clientData fPrintsWithSheet="0"/>
  </xdr:twoCellAnchor>
  <xdr:twoCellAnchor>
    <xdr:from>
      <xdr:col>0</xdr:col>
      <xdr:colOff>0</xdr:colOff>
      <xdr:row>0</xdr:row>
      <xdr:rowOff>0</xdr:rowOff>
    </xdr:from>
    <xdr:to>
      <xdr:col>2</xdr:col>
      <xdr:colOff>695325</xdr:colOff>
      <xdr:row>1</xdr:row>
      <xdr:rowOff>0</xdr:rowOff>
    </xdr:to>
    <xdr:grpSp>
      <xdr:nvGrpSpPr>
        <xdr:cNvPr id="3" name="Group 2">
          <a:extLst>
            <a:ext uri="{FF2B5EF4-FFF2-40B4-BE49-F238E27FC236}">
              <a16:creationId xmlns:a16="http://schemas.microsoft.com/office/drawing/2014/main" id="{00000000-0008-0000-0300-000003000000}"/>
            </a:ext>
          </a:extLst>
        </xdr:cNvPr>
        <xdr:cNvGrpSpPr>
          <a:grpSpLocks noChangeAspect="1"/>
        </xdr:cNvGrpSpPr>
      </xdr:nvGrpSpPr>
      <xdr:grpSpPr>
        <a:xfrm>
          <a:off x="0" y="0"/>
          <a:ext cx="5854065" cy="381000"/>
          <a:chOff x="0" y="0"/>
          <a:chExt cx="5715000" cy="381000"/>
        </a:xfrm>
      </xdr:grpSpPr>
      <xdr:sp macro="[0]!Open_MainCB_Sheet" textlink="">
        <xdr:nvSpPr>
          <xdr:cNvPr id="23" name="Rectangle 22">
            <a:extLst>
              <a:ext uri="{FF2B5EF4-FFF2-40B4-BE49-F238E27FC236}">
                <a16:creationId xmlns:a16="http://schemas.microsoft.com/office/drawing/2014/main" id="{00000000-0008-0000-0300-000017000000}"/>
              </a:ext>
            </a:extLst>
          </xdr:cNvPr>
          <xdr:cNvSpPr/>
        </xdr:nvSpPr>
        <xdr:spPr>
          <a:xfrm>
            <a:off x="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Home</a:t>
            </a:r>
          </a:p>
        </xdr:txBody>
      </xdr:sp>
      <xdr:sp macro="[0]!Open_ACL_Sheet" textlink="">
        <xdr:nvSpPr>
          <xdr:cNvPr id="24" name="Rectangle 23">
            <a:extLst>
              <a:ext uri="{FF2B5EF4-FFF2-40B4-BE49-F238E27FC236}">
                <a16:creationId xmlns:a16="http://schemas.microsoft.com/office/drawing/2014/main" id="{00000000-0008-0000-0300-000018000000}"/>
              </a:ext>
            </a:extLst>
          </xdr:cNvPr>
          <xdr:cNvSpPr/>
        </xdr:nvSpPr>
        <xdr:spPr>
          <a:xfrm>
            <a:off x="952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ACL Table</a:t>
            </a:r>
          </a:p>
        </xdr:txBody>
      </xdr:sp>
      <xdr:sp macro="[0]!Open_PnL_Sheet" textlink="">
        <xdr:nvSpPr>
          <xdr:cNvPr id="25" name="Rectangle 24">
            <a:extLst>
              <a:ext uri="{FF2B5EF4-FFF2-40B4-BE49-F238E27FC236}">
                <a16:creationId xmlns:a16="http://schemas.microsoft.com/office/drawing/2014/main" id="{00000000-0008-0000-0300-000019000000}"/>
              </a:ext>
            </a:extLst>
          </xdr:cNvPr>
          <xdr:cNvSpPr/>
        </xdr:nvSpPr>
        <xdr:spPr>
          <a:xfrm>
            <a:off x="19050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Profit</a:t>
            </a:r>
            <a:r>
              <a:rPr lang="en-US" sz="1000" baseline="0">
                <a:solidFill>
                  <a:schemeClr val="accent1">
                    <a:lumMod val="20000"/>
                    <a:lumOff val="80000"/>
                  </a:schemeClr>
                </a:solidFill>
              </a:rPr>
              <a:t> &amp; Loss</a:t>
            </a:r>
            <a:endParaRPr lang="en-US" sz="1000">
              <a:solidFill>
                <a:schemeClr val="accent1">
                  <a:lumMod val="20000"/>
                  <a:lumOff val="80000"/>
                </a:schemeClr>
              </a:solidFill>
            </a:endParaRPr>
          </a:p>
        </xdr:txBody>
      </xdr:sp>
      <xdr:sp macro="" textlink="">
        <xdr:nvSpPr>
          <xdr:cNvPr id="26" name="Rectangle 25">
            <a:extLst>
              <a:ext uri="{FF2B5EF4-FFF2-40B4-BE49-F238E27FC236}">
                <a16:creationId xmlns:a16="http://schemas.microsoft.com/office/drawing/2014/main" id="{00000000-0008-0000-0300-00001A000000}"/>
              </a:ext>
            </a:extLst>
          </xdr:cNvPr>
          <xdr:cNvSpPr/>
        </xdr:nvSpPr>
        <xdr:spPr>
          <a:xfrm>
            <a:off x="2857500" y="0"/>
            <a:ext cx="952500" cy="381000"/>
          </a:xfrm>
          <a:prstGeom prst="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Balance Sheet</a:t>
            </a:r>
          </a:p>
        </xdr:txBody>
      </xdr:sp>
      <xdr:sp macro="[0]!Open_YTD_Sheet" textlink="">
        <xdr:nvSpPr>
          <xdr:cNvPr id="27" name="Rectangle 26">
            <a:extLst>
              <a:ext uri="{FF2B5EF4-FFF2-40B4-BE49-F238E27FC236}">
                <a16:creationId xmlns:a16="http://schemas.microsoft.com/office/drawing/2014/main" id="{00000000-0008-0000-0300-00001B000000}"/>
              </a:ext>
            </a:extLst>
          </xdr:cNvPr>
          <xdr:cNvSpPr/>
        </xdr:nvSpPr>
        <xdr:spPr>
          <a:xfrm>
            <a:off x="38100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YTD Sheet</a:t>
            </a:r>
          </a:p>
        </xdr:txBody>
      </xdr:sp>
      <xdr:sp macro="[0]!Open_Settings" textlink="">
        <xdr:nvSpPr>
          <xdr:cNvPr id="28" name="Rectangle 27">
            <a:extLst>
              <a:ext uri="{FF2B5EF4-FFF2-40B4-BE49-F238E27FC236}">
                <a16:creationId xmlns:a16="http://schemas.microsoft.com/office/drawing/2014/main" id="{00000000-0008-0000-0300-00001C000000}"/>
              </a:ext>
            </a:extLst>
          </xdr:cNvPr>
          <xdr:cNvSpPr/>
        </xdr:nvSpPr>
        <xdr:spPr>
          <a:xfrm>
            <a:off x="4762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Settings</a:t>
            </a:r>
          </a:p>
        </xdr:txBody>
      </xdr:sp>
    </xdr:grp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3950759</xdr:colOff>
      <xdr:row>30</xdr:row>
      <xdr:rowOff>1059</xdr:rowOff>
    </xdr:from>
    <xdr:to>
      <xdr:col>0</xdr:col>
      <xdr:colOff>4148667</xdr:colOff>
      <xdr:row>30</xdr:row>
      <xdr:rowOff>189442</xdr:rowOff>
    </xdr:to>
    <xdr:pic>
      <xdr:nvPicPr>
        <xdr:cNvPr id="2" name="Picture 1" descr="The sum of  free icon">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50759" y="7001934"/>
          <a:ext cx="197908" cy="1979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3950759</xdr:colOff>
      <xdr:row>21</xdr:row>
      <xdr:rowOff>1059</xdr:rowOff>
    </xdr:from>
    <xdr:to>
      <xdr:col>0</xdr:col>
      <xdr:colOff>4148667</xdr:colOff>
      <xdr:row>21</xdr:row>
      <xdr:rowOff>189442</xdr:rowOff>
    </xdr:to>
    <xdr:pic>
      <xdr:nvPicPr>
        <xdr:cNvPr id="4" name="Picture 3" descr="The sum of  free icon">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50759" y="5639859"/>
          <a:ext cx="197908" cy="1979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99688</xdr:colOff>
      <xdr:row>120</xdr:row>
      <xdr:rowOff>6349</xdr:rowOff>
    </xdr:from>
    <xdr:to>
      <xdr:col>5</xdr:col>
      <xdr:colOff>217231</xdr:colOff>
      <xdr:row>133</xdr:row>
      <xdr:rowOff>30927</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277883</xdr:colOff>
      <xdr:row>120</xdr:row>
      <xdr:rowOff>6349</xdr:rowOff>
    </xdr:from>
    <xdr:to>
      <xdr:col>8</xdr:col>
      <xdr:colOff>368962</xdr:colOff>
      <xdr:row>133</xdr:row>
      <xdr:rowOff>31740</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429428</xdr:colOff>
      <xdr:row>120</xdr:row>
      <xdr:rowOff>6349</xdr:rowOff>
    </xdr:from>
    <xdr:to>
      <xdr:col>11</xdr:col>
      <xdr:colOff>541684</xdr:colOff>
      <xdr:row>133</xdr:row>
      <xdr:rowOff>30926</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602522</xdr:colOff>
      <xdr:row>120</xdr:row>
      <xdr:rowOff>6349</xdr:rowOff>
    </xdr:from>
    <xdr:to>
      <xdr:col>14</xdr:col>
      <xdr:colOff>683029</xdr:colOff>
      <xdr:row>133</xdr:row>
      <xdr:rowOff>30922</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743869</xdr:colOff>
      <xdr:row>120</xdr:row>
      <xdr:rowOff>6349</xdr:rowOff>
    </xdr:from>
    <xdr:to>
      <xdr:col>17</xdr:col>
      <xdr:colOff>866699</xdr:colOff>
      <xdr:row>133</xdr:row>
      <xdr:rowOff>30101</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927165</xdr:colOff>
      <xdr:row>120</xdr:row>
      <xdr:rowOff>6349</xdr:rowOff>
    </xdr:from>
    <xdr:to>
      <xdr:col>20</xdr:col>
      <xdr:colOff>1049994</xdr:colOff>
      <xdr:row>133</xdr:row>
      <xdr:rowOff>30101</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30960</xdr:colOff>
      <xdr:row>120</xdr:row>
      <xdr:rowOff>6349</xdr:rowOff>
    </xdr:from>
    <xdr:to>
      <xdr:col>24</xdr:col>
      <xdr:colOff>153789</xdr:colOff>
      <xdr:row>133</xdr:row>
      <xdr:rowOff>29281</xdr:rowOff>
    </xdr:to>
    <xdr:graphicFrame macro="">
      <xdr:nvGraphicFramePr>
        <xdr:cNvPr id="11" name="Chart 10">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24</xdr:col>
      <xdr:colOff>214255</xdr:colOff>
      <xdr:row>120</xdr:row>
      <xdr:rowOff>6349</xdr:rowOff>
    </xdr:from>
    <xdr:to>
      <xdr:col>27</xdr:col>
      <xdr:colOff>337084</xdr:colOff>
      <xdr:row>133</xdr:row>
      <xdr:rowOff>29282</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27</xdr:col>
      <xdr:colOff>397550</xdr:colOff>
      <xdr:row>120</xdr:row>
      <xdr:rowOff>6349</xdr:rowOff>
    </xdr:from>
    <xdr:to>
      <xdr:col>30</xdr:col>
      <xdr:colOff>536237</xdr:colOff>
      <xdr:row>133</xdr:row>
      <xdr:rowOff>15889</xdr:rowOff>
    </xdr:to>
    <xdr:graphicFrame macro="">
      <xdr:nvGraphicFramePr>
        <xdr:cNvPr id="13" name="Chart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596145</xdr:colOff>
      <xdr:row>120</xdr:row>
      <xdr:rowOff>6349</xdr:rowOff>
    </xdr:from>
    <xdr:to>
      <xdr:col>33</xdr:col>
      <xdr:colOff>734832</xdr:colOff>
      <xdr:row>133</xdr:row>
      <xdr:rowOff>14249</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794740</xdr:colOff>
      <xdr:row>120</xdr:row>
      <xdr:rowOff>6349</xdr:rowOff>
    </xdr:from>
    <xdr:to>
      <xdr:col>36</xdr:col>
      <xdr:colOff>922856</xdr:colOff>
      <xdr:row>133</xdr:row>
      <xdr:rowOff>14248</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36</xdr:col>
      <xdr:colOff>983135</xdr:colOff>
      <xdr:row>120</xdr:row>
      <xdr:rowOff>6349</xdr:rowOff>
    </xdr:from>
    <xdr:to>
      <xdr:col>40</xdr:col>
      <xdr:colOff>0</xdr:colOff>
      <xdr:row>133</xdr:row>
      <xdr:rowOff>27650</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xdr:colOff>
      <xdr:row>120</xdr:row>
      <xdr:rowOff>6350</xdr:rowOff>
    </xdr:from>
    <xdr:to>
      <xdr:col>0</xdr:col>
      <xdr:colOff>4226021</xdr:colOff>
      <xdr:row>133</xdr:row>
      <xdr:rowOff>20816</xdr:rowOff>
    </xdr:to>
    <xdr:graphicFrame macro="">
      <xdr:nvGraphicFramePr>
        <xdr:cNvPr id="18" name="Chart 17">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0</xdr:col>
      <xdr:colOff>3950759</xdr:colOff>
      <xdr:row>63</xdr:row>
      <xdr:rowOff>1059</xdr:rowOff>
    </xdr:from>
    <xdr:ext cx="197908" cy="197908"/>
    <xdr:pic>
      <xdr:nvPicPr>
        <xdr:cNvPr id="19" name="Picture 18" descr="The sum of  free icon">
          <a:extLst>
            <a:ext uri="{FF2B5EF4-FFF2-40B4-BE49-F238E27FC236}">
              <a16:creationId xmlns:a16="http://schemas.microsoft.com/office/drawing/2014/main" id="{00000000-0008-0000-0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50759" y="13326534"/>
          <a:ext cx="197908" cy="1979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0</xdr:colOff>
      <xdr:row>0</xdr:row>
      <xdr:rowOff>0</xdr:rowOff>
    </xdr:from>
    <xdr:to>
      <xdr:col>0</xdr:col>
      <xdr:colOff>3833812</xdr:colOff>
      <xdr:row>1</xdr:row>
      <xdr:rowOff>0</xdr:rowOff>
    </xdr:to>
    <xdr:grpSp>
      <xdr:nvGrpSpPr>
        <xdr:cNvPr id="3" name="Group 2">
          <a:extLst>
            <a:ext uri="{FF2B5EF4-FFF2-40B4-BE49-F238E27FC236}">
              <a16:creationId xmlns:a16="http://schemas.microsoft.com/office/drawing/2014/main" id="{00000000-0008-0000-0400-000003000000}"/>
            </a:ext>
          </a:extLst>
        </xdr:cNvPr>
        <xdr:cNvGrpSpPr>
          <a:grpSpLocks noChangeAspect="1"/>
        </xdr:cNvGrpSpPr>
      </xdr:nvGrpSpPr>
      <xdr:grpSpPr>
        <a:xfrm>
          <a:off x="0" y="0"/>
          <a:ext cx="3833812" cy="381000"/>
          <a:chOff x="0" y="0"/>
          <a:chExt cx="3833812" cy="381000"/>
        </a:xfrm>
      </xdr:grpSpPr>
      <xdr:sp macro="[0]!Open_MainCB_Sheet" textlink="">
        <xdr:nvSpPr>
          <xdr:cNvPr id="30" name="Rectangle 29">
            <a:extLst>
              <a:ext uri="{FF2B5EF4-FFF2-40B4-BE49-F238E27FC236}">
                <a16:creationId xmlns:a16="http://schemas.microsoft.com/office/drawing/2014/main" id="{00000000-0008-0000-0400-00001E000000}"/>
              </a:ext>
            </a:extLst>
          </xdr:cNvPr>
          <xdr:cNvSpPr/>
        </xdr:nvSpPr>
        <xdr:spPr>
          <a:xfrm>
            <a:off x="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Home</a:t>
            </a:r>
          </a:p>
        </xdr:txBody>
      </xdr:sp>
      <xdr:sp macro="[0]!Jump_To_YTD_PnLs" textlink="">
        <xdr:nvSpPr>
          <xdr:cNvPr id="32" name="Rectangle 31">
            <a:extLst>
              <a:ext uri="{FF2B5EF4-FFF2-40B4-BE49-F238E27FC236}">
                <a16:creationId xmlns:a16="http://schemas.microsoft.com/office/drawing/2014/main" id="{00000000-0008-0000-0400-000020000000}"/>
              </a:ext>
            </a:extLst>
          </xdr:cNvPr>
          <xdr:cNvSpPr/>
        </xdr:nvSpPr>
        <xdr:spPr>
          <a:xfrm>
            <a:off x="952500" y="0"/>
            <a:ext cx="952500" cy="381000"/>
          </a:xfrm>
          <a:prstGeom prst="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4">
                    <a:lumMod val="40000"/>
                    <a:lumOff val="60000"/>
                  </a:schemeClr>
                </a:solidFill>
              </a:rPr>
              <a:t>YTD P&amp;L's</a:t>
            </a:r>
          </a:p>
        </xdr:txBody>
      </xdr:sp>
      <xdr:sp macro="[0]!Jump_To_YTD_SFPs" textlink="">
        <xdr:nvSpPr>
          <xdr:cNvPr id="33" name="Rectangle 32">
            <a:extLst>
              <a:ext uri="{FF2B5EF4-FFF2-40B4-BE49-F238E27FC236}">
                <a16:creationId xmlns:a16="http://schemas.microsoft.com/office/drawing/2014/main" id="{00000000-0008-0000-0400-000021000000}"/>
              </a:ext>
            </a:extLst>
          </xdr:cNvPr>
          <xdr:cNvSpPr/>
        </xdr:nvSpPr>
        <xdr:spPr>
          <a:xfrm>
            <a:off x="1916906" y="0"/>
            <a:ext cx="952500" cy="381000"/>
          </a:xfrm>
          <a:prstGeom prst="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4">
                    <a:lumMod val="40000"/>
                    <a:lumOff val="60000"/>
                  </a:schemeClr>
                </a:solidFill>
              </a:rPr>
              <a:t>YTD SFP's</a:t>
            </a:r>
          </a:p>
        </xdr:txBody>
      </xdr:sp>
      <xdr:sp macro="[0]!Jump_To_YTD_Charts" textlink="">
        <xdr:nvSpPr>
          <xdr:cNvPr id="34" name="Rectangle 33">
            <a:extLst>
              <a:ext uri="{FF2B5EF4-FFF2-40B4-BE49-F238E27FC236}">
                <a16:creationId xmlns:a16="http://schemas.microsoft.com/office/drawing/2014/main" id="{00000000-0008-0000-0400-000022000000}"/>
              </a:ext>
            </a:extLst>
          </xdr:cNvPr>
          <xdr:cNvSpPr/>
        </xdr:nvSpPr>
        <xdr:spPr>
          <a:xfrm>
            <a:off x="2881312" y="0"/>
            <a:ext cx="952500" cy="381000"/>
          </a:xfrm>
          <a:prstGeom prst="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4">
                    <a:lumMod val="40000"/>
                    <a:lumOff val="60000"/>
                  </a:schemeClr>
                </a:solidFill>
              </a:rPr>
              <a:t>YTD Charts</a:t>
            </a:r>
          </a:p>
        </xdr:txBody>
      </xdr:sp>
    </xdr:grpSp>
    <xdr:clientData fPrintsWithSheet="0"/>
  </xdr:twoCellAnchor>
  <xdr:twoCellAnchor>
    <xdr:from>
      <xdr:col>0</xdr:col>
      <xdr:colOff>1</xdr:colOff>
      <xdr:row>136</xdr:row>
      <xdr:rowOff>4080</xdr:rowOff>
    </xdr:from>
    <xdr:to>
      <xdr:col>17</xdr:col>
      <xdr:colOff>1019175</xdr:colOff>
      <xdr:row>184</xdr:row>
      <xdr:rowOff>54429</xdr:rowOff>
    </xdr:to>
    <mc:AlternateContent xmlns:mc="http://schemas.openxmlformats.org/markup-compatibility/2006">
      <mc:Choice xmlns:cx1="http://schemas.microsoft.com/office/drawing/2015/9/8/chartex" Requires="cx1">
        <xdr:graphicFrame macro="">
          <xdr:nvGraphicFramePr>
            <xdr:cNvPr id="35" name="Chart 34">
              <a:extLst>
                <a:ext uri="{FF2B5EF4-FFF2-40B4-BE49-F238E27FC236}">
                  <a16:creationId xmlns:a16="http://schemas.microsoft.com/office/drawing/2014/main" id="{00000000-0008-0000-0400-00002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 y="26757900"/>
              <a:ext cx="17280254" cy="8828589"/>
            </a:xfrm>
            <a:prstGeom prst="rect">
              <a:avLst/>
            </a:prstGeom>
            <a:solidFill>
              <a:prstClr val="white"/>
            </a:solidFill>
            <a:ln w="1">
              <a:solidFill>
                <a:prstClr val="green"/>
              </a:solidFill>
            </a:ln>
          </xdr:spPr>
          <xdr:txBody>
            <a:bodyPr vertOverflow="clip" horzOverflow="clip"/>
            <a:lstStyle/>
            <a:p>
              <a:r>
                <a:rPr lang="en-ZM"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66675</xdr:colOff>
      <xdr:row>4</xdr:row>
      <xdr:rowOff>151390</xdr:rowOff>
    </xdr:from>
    <xdr:to>
      <xdr:col>2</xdr:col>
      <xdr:colOff>529087</xdr:colOff>
      <xdr:row>7</xdr:row>
      <xdr:rowOff>49494</xdr:rowOff>
    </xdr:to>
    <xdr:pic macro="[0]!ProtectAll">
      <xdr:nvPicPr>
        <xdr:cNvPr id="2" name="Graphic 1" descr="Lock">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85950" y="713365"/>
          <a:ext cx="462412" cy="374354"/>
        </a:xfrm>
        <a:prstGeom prst="rect">
          <a:avLst/>
        </a:prstGeom>
      </xdr:spPr>
    </xdr:pic>
    <xdr:clientData/>
  </xdr:twoCellAnchor>
  <xdr:twoCellAnchor>
    <xdr:from>
      <xdr:col>4</xdr:col>
      <xdr:colOff>66677</xdr:colOff>
      <xdr:row>5</xdr:row>
      <xdr:rowOff>4760</xdr:rowOff>
    </xdr:from>
    <xdr:to>
      <xdr:col>4</xdr:col>
      <xdr:colOff>523875</xdr:colOff>
      <xdr:row>7</xdr:row>
      <xdr:rowOff>19049</xdr:rowOff>
    </xdr:to>
    <xdr:pic macro="[0]!UnProtectAll">
      <xdr:nvPicPr>
        <xdr:cNvPr id="3" name="Graphic 2" descr="Unlock">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114677" y="719135"/>
          <a:ext cx="457198" cy="338139"/>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7620</xdr:colOff>
          <xdr:row>11</xdr:row>
          <xdr:rowOff>121920</xdr:rowOff>
        </xdr:from>
        <xdr:to>
          <xdr:col>2</xdr:col>
          <xdr:colOff>533400</xdr:colOff>
          <xdr:row>13</xdr:row>
          <xdr:rowOff>60960</xdr:rowOff>
        </xdr:to>
        <xdr:sp macro="" textlink="">
          <xdr:nvSpPr>
            <xdr:cNvPr id="63491" name="Button 3" hidden="1">
              <a:extLst>
                <a:ext uri="{63B3BB69-23CF-44E3-9099-C40C66FF867C}">
                  <a14:compatExt spid="_x0000_s63491"/>
                </a:ext>
                <a:ext uri="{FF2B5EF4-FFF2-40B4-BE49-F238E27FC236}">
                  <a16:creationId xmlns:a16="http://schemas.microsoft.com/office/drawing/2014/main" id="{00000000-0008-0000-0500-000003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000" b="0" i="0" u="none" strike="noStrike" baseline="0">
                  <a:solidFill>
                    <a:srgbClr val="000000"/>
                  </a:solidFill>
                  <a:latin typeface="Calibri"/>
                  <a:ea typeface="Calibri"/>
                  <a:cs typeface="Calibri"/>
                </a:rPr>
                <a:t>ZMK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13</xdr:row>
          <xdr:rowOff>137160</xdr:rowOff>
        </xdr:from>
        <xdr:to>
          <xdr:col>5</xdr:col>
          <xdr:colOff>22860</xdr:colOff>
          <xdr:row>15</xdr:row>
          <xdr:rowOff>30480</xdr:rowOff>
        </xdr:to>
        <xdr:sp macro="" textlink="">
          <xdr:nvSpPr>
            <xdr:cNvPr id="63492" name="Button 4" hidden="1">
              <a:extLst>
                <a:ext uri="{63B3BB69-23CF-44E3-9099-C40C66FF867C}">
                  <a14:compatExt spid="_x0000_s63492"/>
                </a:ext>
                <a:ext uri="{FF2B5EF4-FFF2-40B4-BE49-F238E27FC236}">
                  <a16:creationId xmlns:a16="http://schemas.microsoft.com/office/drawing/2014/main" id="{00000000-0008-0000-0500-000004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000" b="0" i="0" u="none" strike="noStrike" baseline="0">
                  <a:solidFill>
                    <a:srgbClr val="000000"/>
                  </a:solidFill>
                  <a:latin typeface="Calibri"/>
                  <a:ea typeface="Calibri"/>
                  <a:cs typeface="Calibri"/>
                </a:rPr>
                <a:t>User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16</xdr:row>
          <xdr:rowOff>0</xdr:rowOff>
        </xdr:from>
        <xdr:to>
          <xdr:col>3</xdr:col>
          <xdr:colOff>457200</xdr:colOff>
          <xdr:row>17</xdr:row>
          <xdr:rowOff>45720</xdr:rowOff>
        </xdr:to>
        <xdr:sp macro="" textlink="">
          <xdr:nvSpPr>
            <xdr:cNvPr id="63493" name="Button 5" hidden="1">
              <a:extLst>
                <a:ext uri="{63B3BB69-23CF-44E3-9099-C40C66FF867C}">
                  <a14:compatExt spid="_x0000_s63493"/>
                </a:ext>
                <a:ext uri="{FF2B5EF4-FFF2-40B4-BE49-F238E27FC236}">
                  <a16:creationId xmlns:a16="http://schemas.microsoft.com/office/drawing/2014/main" id="{00000000-0008-0000-0500-000005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000" b="0" i="0" u="none" strike="noStrike" baseline="0">
                  <a:solidFill>
                    <a:srgbClr val="000000"/>
                  </a:solidFill>
                  <a:latin typeface="Calibri"/>
                  <a:ea typeface="Calibri"/>
                  <a:cs typeface="Calibri"/>
                </a:rPr>
                <a:t>Excel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19</xdr:row>
          <xdr:rowOff>144780</xdr:rowOff>
        </xdr:from>
        <xdr:to>
          <xdr:col>5</xdr:col>
          <xdr:colOff>22860</xdr:colOff>
          <xdr:row>21</xdr:row>
          <xdr:rowOff>38100</xdr:rowOff>
        </xdr:to>
        <xdr:sp macro="" textlink="">
          <xdr:nvSpPr>
            <xdr:cNvPr id="63494" name="Button 6" hidden="1">
              <a:extLst>
                <a:ext uri="{63B3BB69-23CF-44E3-9099-C40C66FF867C}">
                  <a14:compatExt spid="_x0000_s63494"/>
                </a:ext>
                <a:ext uri="{FF2B5EF4-FFF2-40B4-BE49-F238E27FC236}">
                  <a16:creationId xmlns:a16="http://schemas.microsoft.com/office/drawing/2014/main" id="{00000000-0008-0000-0500-000006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000" b="0" i="0" u="none" strike="noStrike" baseline="0">
                  <a:solidFill>
                    <a:srgbClr val="000000"/>
                  </a:solidFill>
                  <a:latin typeface="Calibri"/>
                  <a:ea typeface="Calibri"/>
                  <a:cs typeface="Calibri"/>
                </a:rPr>
                <a:t>Setup 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579120</xdr:colOff>
          <xdr:row>11</xdr:row>
          <xdr:rowOff>121920</xdr:rowOff>
        </xdr:from>
        <xdr:to>
          <xdr:col>3</xdr:col>
          <xdr:colOff>487680</xdr:colOff>
          <xdr:row>13</xdr:row>
          <xdr:rowOff>60960</xdr:rowOff>
        </xdr:to>
        <xdr:sp macro="" textlink="">
          <xdr:nvSpPr>
            <xdr:cNvPr id="63495" name="Button 7" hidden="1">
              <a:extLst>
                <a:ext uri="{63B3BB69-23CF-44E3-9099-C40C66FF867C}">
                  <a14:compatExt spid="_x0000_s63495"/>
                </a:ext>
                <a:ext uri="{FF2B5EF4-FFF2-40B4-BE49-F238E27FC236}">
                  <a16:creationId xmlns:a16="http://schemas.microsoft.com/office/drawing/2014/main" id="{00000000-0008-0000-0500-000007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000" b="0" i="0" u="none" strike="noStrike" baseline="0">
                  <a:solidFill>
                    <a:srgbClr val="000000"/>
                  </a:solidFill>
                  <a:latin typeface="Calibri"/>
                  <a:ea typeface="Calibri"/>
                  <a:cs typeface="Calibri"/>
                </a:rPr>
                <a:t>USD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525780</xdr:colOff>
          <xdr:row>11</xdr:row>
          <xdr:rowOff>121920</xdr:rowOff>
        </xdr:from>
        <xdr:to>
          <xdr:col>4</xdr:col>
          <xdr:colOff>373380</xdr:colOff>
          <xdr:row>13</xdr:row>
          <xdr:rowOff>60960</xdr:rowOff>
        </xdr:to>
        <xdr:sp macro="" textlink="">
          <xdr:nvSpPr>
            <xdr:cNvPr id="63496" name="Button 8" hidden="1">
              <a:extLst>
                <a:ext uri="{63B3BB69-23CF-44E3-9099-C40C66FF867C}">
                  <a14:compatExt spid="_x0000_s63496"/>
                </a:ext>
                <a:ext uri="{FF2B5EF4-FFF2-40B4-BE49-F238E27FC236}">
                  <a16:creationId xmlns:a16="http://schemas.microsoft.com/office/drawing/2014/main" id="{00000000-0008-0000-0500-000008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000" b="0" i="0" u="none" strike="noStrike" baseline="0">
                  <a:solidFill>
                    <a:srgbClr val="000000"/>
                  </a:solidFill>
                  <a:latin typeface="Calibri"/>
                  <a:ea typeface="Calibri"/>
                  <a:cs typeface="Calibri"/>
                </a:rPr>
                <a:t>EUR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419100</xdr:colOff>
          <xdr:row>11</xdr:row>
          <xdr:rowOff>121920</xdr:rowOff>
        </xdr:from>
        <xdr:to>
          <xdr:col>5</xdr:col>
          <xdr:colOff>22860</xdr:colOff>
          <xdr:row>13</xdr:row>
          <xdr:rowOff>60960</xdr:rowOff>
        </xdr:to>
        <xdr:sp macro="" textlink="">
          <xdr:nvSpPr>
            <xdr:cNvPr id="63497" name="Button 9" hidden="1">
              <a:extLst>
                <a:ext uri="{63B3BB69-23CF-44E3-9099-C40C66FF867C}">
                  <a14:compatExt spid="_x0000_s63497"/>
                </a:ext>
                <a:ext uri="{FF2B5EF4-FFF2-40B4-BE49-F238E27FC236}">
                  <a16:creationId xmlns:a16="http://schemas.microsoft.com/office/drawing/2014/main" id="{00000000-0008-0000-0500-000009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000" b="0" i="0" u="none" strike="noStrike" baseline="0">
                  <a:solidFill>
                    <a:srgbClr val="000000"/>
                  </a:solidFill>
                  <a:latin typeface="Calibri"/>
                  <a:ea typeface="Calibri"/>
                  <a:cs typeface="Calibri"/>
                </a:rPr>
                <a:t>GBP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236220</xdr:colOff>
          <xdr:row>25</xdr:row>
          <xdr:rowOff>144780</xdr:rowOff>
        </xdr:from>
        <xdr:to>
          <xdr:col>8</xdr:col>
          <xdr:colOff>1203960</xdr:colOff>
          <xdr:row>25</xdr:row>
          <xdr:rowOff>335280</xdr:rowOff>
        </xdr:to>
        <xdr:sp macro="" textlink="">
          <xdr:nvSpPr>
            <xdr:cNvPr id="63498" name="Button 10" hidden="1">
              <a:extLst>
                <a:ext uri="{63B3BB69-23CF-44E3-9099-C40C66FF867C}">
                  <a14:compatExt spid="_x0000_s63498"/>
                </a:ext>
                <a:ext uri="{FF2B5EF4-FFF2-40B4-BE49-F238E27FC236}">
                  <a16:creationId xmlns:a16="http://schemas.microsoft.com/office/drawing/2014/main" id="{00000000-0008-0000-0500-00000A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000" b="0" i="0" u="none" strike="noStrike" baseline="0">
                  <a:solidFill>
                    <a:srgbClr val="000000"/>
                  </a:solidFill>
                  <a:latin typeface="Calibri"/>
                  <a:ea typeface="Calibri"/>
                  <a:cs typeface="Calibri"/>
                </a:rPr>
                <a:t>Reset Program</a:t>
              </a:r>
            </a:p>
          </xdr:txBody>
        </xdr:sp>
        <xdr:clientData fPrintsWithSheet="0"/>
      </xdr:twoCellAnchor>
    </mc:Choice>
    <mc:Fallback/>
  </mc:AlternateContent>
  <xdr:twoCellAnchor>
    <xdr:from>
      <xdr:col>0</xdr:col>
      <xdr:colOff>0</xdr:colOff>
      <xdr:row>0</xdr:row>
      <xdr:rowOff>0</xdr:rowOff>
    </xdr:from>
    <xdr:to>
      <xdr:col>8</xdr:col>
      <xdr:colOff>219075</xdr:colOff>
      <xdr:row>1</xdr:row>
      <xdr:rowOff>0</xdr:rowOff>
    </xdr:to>
    <xdr:grpSp>
      <xdr:nvGrpSpPr>
        <xdr:cNvPr id="5" name="Group 4">
          <a:extLst>
            <a:ext uri="{FF2B5EF4-FFF2-40B4-BE49-F238E27FC236}">
              <a16:creationId xmlns:a16="http://schemas.microsoft.com/office/drawing/2014/main" id="{00000000-0008-0000-0500-000005000000}"/>
            </a:ext>
          </a:extLst>
        </xdr:cNvPr>
        <xdr:cNvGrpSpPr>
          <a:grpSpLocks noChangeAspect="1"/>
        </xdr:cNvGrpSpPr>
      </xdr:nvGrpSpPr>
      <xdr:grpSpPr>
        <a:xfrm>
          <a:off x="0" y="0"/>
          <a:ext cx="6863715" cy="381000"/>
          <a:chOff x="0" y="0"/>
          <a:chExt cx="6667500" cy="381000"/>
        </a:xfrm>
      </xdr:grpSpPr>
      <xdr:sp macro="[0]!Open_MainCB_Sheet" textlink="">
        <xdr:nvSpPr>
          <xdr:cNvPr id="29" name="Rectangle 28">
            <a:extLst>
              <a:ext uri="{FF2B5EF4-FFF2-40B4-BE49-F238E27FC236}">
                <a16:creationId xmlns:a16="http://schemas.microsoft.com/office/drawing/2014/main" id="{00000000-0008-0000-0500-00001D000000}"/>
              </a:ext>
            </a:extLst>
          </xdr:cNvPr>
          <xdr:cNvSpPr/>
        </xdr:nvSpPr>
        <xdr:spPr>
          <a:xfrm>
            <a:off x="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Home</a:t>
            </a:r>
          </a:p>
        </xdr:txBody>
      </xdr:sp>
      <xdr:sp macro="[0]!Open_ACL_Sheet" textlink="">
        <xdr:nvSpPr>
          <xdr:cNvPr id="30" name="Rectangle 29">
            <a:extLst>
              <a:ext uri="{FF2B5EF4-FFF2-40B4-BE49-F238E27FC236}">
                <a16:creationId xmlns:a16="http://schemas.microsoft.com/office/drawing/2014/main" id="{00000000-0008-0000-0500-00001E000000}"/>
              </a:ext>
            </a:extLst>
          </xdr:cNvPr>
          <xdr:cNvSpPr/>
        </xdr:nvSpPr>
        <xdr:spPr>
          <a:xfrm>
            <a:off x="952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ACL Table</a:t>
            </a:r>
          </a:p>
        </xdr:txBody>
      </xdr:sp>
      <xdr:sp macro="[0]!Open_PnL_Sheet" textlink="">
        <xdr:nvSpPr>
          <xdr:cNvPr id="31" name="Rectangle 30">
            <a:extLst>
              <a:ext uri="{FF2B5EF4-FFF2-40B4-BE49-F238E27FC236}">
                <a16:creationId xmlns:a16="http://schemas.microsoft.com/office/drawing/2014/main" id="{00000000-0008-0000-0500-00001F000000}"/>
              </a:ext>
            </a:extLst>
          </xdr:cNvPr>
          <xdr:cNvSpPr/>
        </xdr:nvSpPr>
        <xdr:spPr>
          <a:xfrm>
            <a:off x="19050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Profit</a:t>
            </a:r>
            <a:r>
              <a:rPr lang="en-US" sz="1000" baseline="0">
                <a:solidFill>
                  <a:schemeClr val="accent1">
                    <a:lumMod val="20000"/>
                    <a:lumOff val="80000"/>
                  </a:schemeClr>
                </a:solidFill>
              </a:rPr>
              <a:t> &amp; Loss</a:t>
            </a:r>
            <a:endParaRPr lang="en-US" sz="1000">
              <a:solidFill>
                <a:schemeClr val="accent1">
                  <a:lumMod val="20000"/>
                  <a:lumOff val="80000"/>
                </a:schemeClr>
              </a:solidFill>
            </a:endParaRPr>
          </a:p>
        </xdr:txBody>
      </xdr:sp>
      <xdr:sp macro="[0]!Open_SFP_Sheet" textlink="">
        <xdr:nvSpPr>
          <xdr:cNvPr id="32" name="Rectangle 31">
            <a:extLst>
              <a:ext uri="{FF2B5EF4-FFF2-40B4-BE49-F238E27FC236}">
                <a16:creationId xmlns:a16="http://schemas.microsoft.com/office/drawing/2014/main" id="{00000000-0008-0000-0500-000020000000}"/>
              </a:ext>
            </a:extLst>
          </xdr:cNvPr>
          <xdr:cNvSpPr/>
        </xdr:nvSpPr>
        <xdr:spPr>
          <a:xfrm>
            <a:off x="2857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Balance Sheet</a:t>
            </a:r>
          </a:p>
        </xdr:txBody>
      </xdr:sp>
      <xdr:sp macro="[0]!Open_YTD_Sheet" textlink="">
        <xdr:nvSpPr>
          <xdr:cNvPr id="33" name="Rectangle 32">
            <a:extLst>
              <a:ext uri="{FF2B5EF4-FFF2-40B4-BE49-F238E27FC236}">
                <a16:creationId xmlns:a16="http://schemas.microsoft.com/office/drawing/2014/main" id="{00000000-0008-0000-0500-000021000000}"/>
              </a:ext>
            </a:extLst>
          </xdr:cNvPr>
          <xdr:cNvSpPr/>
        </xdr:nvSpPr>
        <xdr:spPr>
          <a:xfrm>
            <a:off x="38100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YTD Sheet</a:t>
            </a:r>
          </a:p>
        </xdr:txBody>
      </xdr:sp>
      <xdr:sp macro="" textlink="">
        <xdr:nvSpPr>
          <xdr:cNvPr id="34" name="Rectangle 33">
            <a:extLst>
              <a:ext uri="{FF2B5EF4-FFF2-40B4-BE49-F238E27FC236}">
                <a16:creationId xmlns:a16="http://schemas.microsoft.com/office/drawing/2014/main" id="{00000000-0008-0000-0500-000022000000}"/>
              </a:ext>
            </a:extLst>
          </xdr:cNvPr>
          <xdr:cNvSpPr/>
        </xdr:nvSpPr>
        <xdr:spPr>
          <a:xfrm>
            <a:off x="4762500" y="0"/>
            <a:ext cx="952500" cy="381000"/>
          </a:xfrm>
          <a:prstGeom prst="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Settings</a:t>
            </a:r>
          </a:p>
        </xdr:txBody>
      </xdr:sp>
      <xdr:sp macro="[0]!Open_Short_Notes" textlink="">
        <xdr:nvSpPr>
          <xdr:cNvPr id="35" name="Rectangle 34">
            <a:extLst>
              <a:ext uri="{FF2B5EF4-FFF2-40B4-BE49-F238E27FC236}">
                <a16:creationId xmlns:a16="http://schemas.microsoft.com/office/drawing/2014/main" id="{00000000-0008-0000-0500-000023000000}"/>
              </a:ext>
            </a:extLst>
          </xdr:cNvPr>
          <xdr:cNvSpPr/>
        </xdr:nvSpPr>
        <xdr:spPr>
          <a:xfrm>
            <a:off x="57150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Notes</a:t>
            </a:r>
          </a:p>
        </xdr:txBody>
      </xdr:sp>
    </xdr:grpSp>
    <xdr:clientData/>
  </xdr:twoCellAnchor>
  <xdr:twoCellAnchor>
    <xdr:from>
      <xdr:col>11</xdr:col>
      <xdr:colOff>28575</xdr:colOff>
      <xdr:row>12</xdr:row>
      <xdr:rowOff>13335</xdr:rowOff>
    </xdr:from>
    <xdr:to>
      <xdr:col>11</xdr:col>
      <xdr:colOff>1053193</xdr:colOff>
      <xdr:row>26</xdr:row>
      <xdr:rowOff>65858</xdr:rowOff>
    </xdr:to>
    <xdr:sp macro="" textlink="">
      <xdr:nvSpPr>
        <xdr:cNvPr id="20" name="Rectangle: Rounded Corners 19">
          <a:extLst>
            <a:ext uri="{FF2B5EF4-FFF2-40B4-BE49-F238E27FC236}">
              <a16:creationId xmlns:a16="http://schemas.microsoft.com/office/drawing/2014/main" id="{00000000-0008-0000-0500-000014000000}"/>
            </a:ext>
          </a:extLst>
        </xdr:cNvPr>
        <xdr:cNvSpPr/>
      </xdr:nvSpPr>
      <xdr:spPr>
        <a:xfrm>
          <a:off x="21966555" y="2634615"/>
          <a:ext cx="1024618" cy="2795723"/>
        </a:xfrm>
        <a:prstGeom prst="roundRect">
          <a:avLst/>
        </a:prstGeom>
        <a:ln>
          <a:no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a:t>When A/Cs are increasing follow; DEAD_CLIC</a:t>
          </a:r>
        </a:p>
        <a:p>
          <a:pPr algn="l"/>
          <a:endParaRPr lang="en-US" sz="900"/>
        </a:p>
        <a:p>
          <a:pPr algn="l"/>
          <a:r>
            <a:rPr lang="en-US" sz="900"/>
            <a:t>When A/Cs are decreasing follow; </a:t>
          </a:r>
        </a:p>
        <a:p>
          <a:pPr algn="l"/>
          <a:r>
            <a:rPr lang="en-US" sz="900"/>
            <a:t>DR-Lic_CR-ead</a:t>
          </a:r>
        </a:p>
        <a:p>
          <a:pPr algn="l"/>
          <a:endParaRPr lang="en-US" sz="900"/>
        </a:p>
        <a:p>
          <a:pPr algn="l"/>
          <a:r>
            <a:rPr lang="en-US" sz="900"/>
            <a:t>NB: Total debits must always equal total credits</a:t>
          </a:r>
        </a:p>
        <a:p>
          <a:pPr algn="l"/>
          <a:endParaRPr lang="en-ZM" sz="900"/>
        </a:p>
      </xdr:txBody>
    </xdr:sp>
    <xdr:clientData/>
  </xdr:twoCellAnchor>
  <mc:AlternateContent xmlns:mc="http://schemas.openxmlformats.org/markup-compatibility/2006">
    <mc:Choice xmlns:a14="http://schemas.microsoft.com/office/drawing/2010/main" Requires="a14">
      <xdr:twoCellAnchor>
        <xdr:from>
          <xdr:col>3</xdr:col>
          <xdr:colOff>518160</xdr:colOff>
          <xdr:row>16</xdr:row>
          <xdr:rowOff>0</xdr:rowOff>
        </xdr:from>
        <xdr:to>
          <xdr:col>5</xdr:col>
          <xdr:colOff>22860</xdr:colOff>
          <xdr:row>17</xdr:row>
          <xdr:rowOff>45720</xdr:rowOff>
        </xdr:to>
        <xdr:sp macro="" textlink="">
          <xdr:nvSpPr>
            <xdr:cNvPr id="63500" name="Button 12" hidden="1">
              <a:extLst>
                <a:ext uri="{63B3BB69-23CF-44E3-9099-C40C66FF867C}">
                  <a14:compatExt spid="_x0000_s63500"/>
                </a:ext>
                <a:ext uri="{FF2B5EF4-FFF2-40B4-BE49-F238E27FC236}">
                  <a16:creationId xmlns:a16="http://schemas.microsoft.com/office/drawing/2014/main" id="{00000000-0008-0000-0500-00000C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000" b="0" i="0" u="none" strike="noStrike" baseline="0">
                  <a:solidFill>
                    <a:srgbClr val="000000"/>
                  </a:solidFill>
                  <a:latin typeface="Calibri"/>
                  <a:ea typeface="Calibri"/>
                  <a:cs typeface="Calibri"/>
                </a:rPr>
                <a:t>App Mode</a:t>
              </a:r>
            </a:p>
          </xdr:txBody>
        </xdr:sp>
        <xdr:clientData fPrintsWithSheet="0"/>
      </xdr:twoCellAnchor>
    </mc:Choice>
    <mc:Fallback/>
  </mc:AlternateContent>
  <xdr:twoCellAnchor>
    <xdr:from>
      <xdr:col>7</xdr:col>
      <xdr:colOff>0</xdr:colOff>
      <xdr:row>4</xdr:row>
      <xdr:rowOff>83820</xdr:rowOff>
    </xdr:from>
    <xdr:to>
      <xdr:col>7</xdr:col>
      <xdr:colOff>349071</xdr:colOff>
      <xdr:row>6</xdr:row>
      <xdr:rowOff>47524</xdr:rowOff>
    </xdr:to>
    <xdr:pic macro="[0]!Replace_Bank_Icon">
      <xdr:nvPicPr>
        <xdr:cNvPr id="22" name="Graphic 111">
          <a:extLst>
            <a:ext uri="{FF2B5EF4-FFF2-40B4-BE49-F238E27FC236}">
              <a16:creationId xmlns:a16="http://schemas.microsoft.com/office/drawing/2014/main" id="{00000000-0008-0000-0500-000016000000}"/>
            </a:ext>
          </a:extLst>
        </xdr:cNvPr>
        <xdr:cNvPicPr preferRelativeResize="0">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5798820" y="1196340"/>
          <a:ext cx="349071" cy="337084"/>
        </a:xfrm>
        <a:prstGeom prst="rect">
          <a:avLst/>
        </a:prstGeom>
      </xdr:spPr>
    </xdr:pic>
    <xdr:clientData/>
  </xdr:twoCellAnchor>
  <xdr:twoCellAnchor>
    <xdr:from>
      <xdr:col>7</xdr:col>
      <xdr:colOff>845141</xdr:colOff>
      <xdr:row>4</xdr:row>
      <xdr:rowOff>83820</xdr:rowOff>
    </xdr:from>
    <xdr:to>
      <xdr:col>8</xdr:col>
      <xdr:colOff>349751</xdr:colOff>
      <xdr:row>6</xdr:row>
      <xdr:rowOff>47162</xdr:rowOff>
    </xdr:to>
    <xdr:pic macro="[0]!Replace_Mob1_Icon">
      <xdr:nvPicPr>
        <xdr:cNvPr id="23" name="Picture 2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t="1956" b="1956"/>
        <a:stretch/>
      </xdr:blipFill>
      <xdr:spPr>
        <a:xfrm>
          <a:off x="6643961" y="1196340"/>
          <a:ext cx="350430" cy="336722"/>
        </a:xfrm>
        <a:prstGeom prst="rect">
          <a:avLst/>
        </a:prstGeom>
      </xdr:spPr>
    </xdr:pic>
    <xdr:clientData/>
  </xdr:twoCellAnchor>
  <xdr:twoCellAnchor>
    <xdr:from>
      <xdr:col>8</xdr:col>
      <xdr:colOff>845820</xdr:colOff>
      <xdr:row>4</xdr:row>
      <xdr:rowOff>83820</xdr:rowOff>
    </xdr:from>
    <xdr:to>
      <xdr:col>8</xdr:col>
      <xdr:colOff>1191015</xdr:colOff>
      <xdr:row>6</xdr:row>
      <xdr:rowOff>55635</xdr:rowOff>
    </xdr:to>
    <xdr:pic macro="[0]!Replace_Mob2_Icon">
      <xdr:nvPicPr>
        <xdr:cNvPr id="24" name="Picture 333">
          <a:extLst>
            <a:ext uri="{FF2B5EF4-FFF2-40B4-BE49-F238E27FC236}">
              <a16:creationId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xdr:blipFill>
      <xdr:spPr bwMode="auto">
        <a:xfrm>
          <a:off x="7490460" y="1196340"/>
          <a:ext cx="345195" cy="3451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1287780</xdr:colOff>
      <xdr:row>6</xdr:row>
      <xdr:rowOff>53340</xdr:rowOff>
    </xdr:from>
    <xdr:to>
      <xdr:col>7</xdr:col>
      <xdr:colOff>403860</xdr:colOff>
      <xdr:row>7</xdr:row>
      <xdr:rowOff>76200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745480" y="1539240"/>
          <a:ext cx="4572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Bank</a:t>
          </a:r>
          <a:endParaRPr lang="en-ZM" sz="1000"/>
        </a:p>
      </xdr:txBody>
    </xdr:sp>
    <xdr:clientData/>
  </xdr:twoCellAnchor>
  <xdr:twoCellAnchor>
    <xdr:from>
      <xdr:col>7</xdr:col>
      <xdr:colOff>769620</xdr:colOff>
      <xdr:row>6</xdr:row>
      <xdr:rowOff>53340</xdr:rowOff>
    </xdr:from>
    <xdr:to>
      <xdr:col>8</xdr:col>
      <xdr:colOff>426720</xdr:colOff>
      <xdr:row>7</xdr:row>
      <xdr:rowOff>83820</xdr:rowOff>
    </xdr:to>
    <xdr:sp macro="" textlink="">
      <xdr:nvSpPr>
        <xdr:cNvPr id="36" name="TextBox 35">
          <a:extLst>
            <a:ext uri="{FF2B5EF4-FFF2-40B4-BE49-F238E27FC236}">
              <a16:creationId xmlns:a16="http://schemas.microsoft.com/office/drawing/2014/main" id="{00000000-0008-0000-0500-000024000000}"/>
            </a:ext>
          </a:extLst>
        </xdr:cNvPr>
        <xdr:cNvSpPr txBox="1"/>
      </xdr:nvSpPr>
      <xdr:spPr>
        <a:xfrm>
          <a:off x="6568440" y="1539240"/>
          <a:ext cx="50292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Mob1</a:t>
          </a:r>
          <a:endParaRPr lang="en-ZM" sz="1000"/>
        </a:p>
      </xdr:txBody>
    </xdr:sp>
    <xdr:clientData/>
  </xdr:twoCellAnchor>
  <xdr:twoCellAnchor>
    <xdr:from>
      <xdr:col>8</xdr:col>
      <xdr:colOff>769620</xdr:colOff>
      <xdr:row>6</xdr:row>
      <xdr:rowOff>60960</xdr:rowOff>
    </xdr:from>
    <xdr:to>
      <xdr:col>9</xdr:col>
      <xdr:colOff>30480</xdr:colOff>
      <xdr:row>7</xdr:row>
      <xdr:rowOff>91440</xdr:rowOff>
    </xdr:to>
    <xdr:sp macro="" textlink="">
      <xdr:nvSpPr>
        <xdr:cNvPr id="37" name="TextBox 36">
          <a:extLst>
            <a:ext uri="{FF2B5EF4-FFF2-40B4-BE49-F238E27FC236}">
              <a16:creationId xmlns:a16="http://schemas.microsoft.com/office/drawing/2014/main" id="{00000000-0008-0000-0500-000025000000}"/>
            </a:ext>
          </a:extLst>
        </xdr:cNvPr>
        <xdr:cNvSpPr txBox="1"/>
      </xdr:nvSpPr>
      <xdr:spPr>
        <a:xfrm>
          <a:off x="7414260" y="1546860"/>
          <a:ext cx="50292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Mob2</a:t>
          </a:r>
          <a:endParaRPr lang="en-ZM" sz="1000"/>
        </a:p>
      </xdr:txBody>
    </xdr:sp>
    <xdr:clientData/>
  </xdr:twoCellAnchor>
  <xdr:twoCellAnchor>
    <xdr:from>
      <xdr:col>7</xdr:col>
      <xdr:colOff>15240</xdr:colOff>
      <xdr:row>7</xdr:row>
      <xdr:rowOff>76200</xdr:rowOff>
    </xdr:from>
    <xdr:to>
      <xdr:col>8</xdr:col>
      <xdr:colOff>1203960</xdr:colOff>
      <xdr:row>8</xdr:row>
      <xdr:rowOff>22860</xdr:rowOff>
    </xdr:to>
    <xdr:sp macro="" textlink="">
      <xdr:nvSpPr>
        <xdr:cNvPr id="28" name="TextBox 27">
          <a:extLst>
            <a:ext uri="{FF2B5EF4-FFF2-40B4-BE49-F238E27FC236}">
              <a16:creationId xmlns:a16="http://schemas.microsoft.com/office/drawing/2014/main" id="{00000000-0008-0000-0500-00001C000000}"/>
            </a:ext>
          </a:extLst>
        </xdr:cNvPr>
        <xdr:cNvSpPr txBox="1"/>
      </xdr:nvSpPr>
      <xdr:spPr>
        <a:xfrm>
          <a:off x="5814060" y="1752600"/>
          <a:ext cx="20345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800"/>
            <a:t>* Click the icons above to make any changes</a:t>
          </a:r>
          <a:endParaRPr lang="en-ZM" sz="800"/>
        </a:p>
      </xdr:txBody>
    </xdr:sp>
    <xdr:clientData/>
  </xdr:twoCellAnchor>
  <xdr:twoCellAnchor>
    <xdr:from>
      <xdr:col>5</xdr:col>
      <xdr:colOff>320040</xdr:colOff>
      <xdr:row>16</xdr:row>
      <xdr:rowOff>38100</xdr:rowOff>
    </xdr:from>
    <xdr:to>
      <xdr:col>7</xdr:col>
      <xdr:colOff>609600</xdr:colOff>
      <xdr:row>17</xdr:row>
      <xdr:rowOff>53340</xdr:rowOff>
    </xdr:to>
    <xdr:sp macro="" textlink="">
      <xdr:nvSpPr>
        <xdr:cNvPr id="38" name="TextBox 37">
          <a:extLst>
            <a:ext uri="{FF2B5EF4-FFF2-40B4-BE49-F238E27FC236}">
              <a16:creationId xmlns:a16="http://schemas.microsoft.com/office/drawing/2014/main" id="{00000000-0008-0000-0500-000026000000}"/>
            </a:ext>
          </a:extLst>
        </xdr:cNvPr>
        <xdr:cNvSpPr txBox="1"/>
      </xdr:nvSpPr>
      <xdr:spPr>
        <a:xfrm>
          <a:off x="4373880" y="3451860"/>
          <a:ext cx="20345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800"/>
            <a:t>* Enter</a:t>
          </a:r>
          <a:r>
            <a:rPr lang="en-US" sz="800" baseline="0"/>
            <a:t> o</a:t>
          </a:r>
          <a:r>
            <a:rPr lang="en-US" sz="800"/>
            <a:t>nly positive figures</a:t>
          </a:r>
          <a:endParaRPr lang="en-ZM" sz="800"/>
        </a:p>
      </xdr:txBody>
    </xdr:sp>
    <xdr:clientData/>
  </xdr:twoCellAnchor>
  <mc:AlternateContent xmlns:mc="http://schemas.openxmlformats.org/markup-compatibility/2006">
    <mc:Choice xmlns:a14="http://schemas.microsoft.com/office/drawing/2010/main" Requires="a14">
      <xdr:twoCellAnchor>
        <xdr:from>
          <xdr:col>1</xdr:col>
          <xdr:colOff>38100</xdr:colOff>
          <xdr:row>25</xdr:row>
          <xdr:rowOff>152400</xdr:rowOff>
        </xdr:from>
        <xdr:to>
          <xdr:col>1</xdr:col>
          <xdr:colOff>1005840</xdr:colOff>
          <xdr:row>25</xdr:row>
          <xdr:rowOff>342900</xdr:rowOff>
        </xdr:to>
        <xdr:sp macro="" textlink="">
          <xdr:nvSpPr>
            <xdr:cNvPr id="63501" name="Button 13" hidden="1">
              <a:extLst>
                <a:ext uri="{63B3BB69-23CF-44E3-9099-C40C66FF867C}">
                  <a14:compatExt spid="_x0000_s63501"/>
                </a:ext>
                <a:ext uri="{FF2B5EF4-FFF2-40B4-BE49-F238E27FC236}">
                  <a16:creationId xmlns:a16="http://schemas.microsoft.com/office/drawing/2014/main" id="{00000000-0008-0000-0500-00000D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M" sz="1000" b="0" i="0" u="none" strike="noStrike" baseline="0">
                  <a:solidFill>
                    <a:srgbClr val="000000"/>
                  </a:solidFill>
                  <a:latin typeface="Calibri"/>
                  <a:ea typeface="Calibri"/>
                  <a:cs typeface="Calibri"/>
                </a:rPr>
                <a:t>Stock Counter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xdr:colOff>
          <xdr:row>3</xdr:row>
          <xdr:rowOff>30480</xdr:rowOff>
        </xdr:from>
        <xdr:to>
          <xdr:col>1</xdr:col>
          <xdr:colOff>1127760</xdr:colOff>
          <xdr:row>4</xdr:row>
          <xdr:rowOff>60960</xdr:rowOff>
        </xdr:to>
        <xdr:sp macro="" textlink="">
          <xdr:nvSpPr>
            <xdr:cNvPr id="63502" name="Button 14" hidden="1">
              <a:extLst>
                <a:ext uri="{63B3BB69-23CF-44E3-9099-C40C66FF867C}">
                  <a14:compatExt spid="_x0000_s63502"/>
                </a:ext>
                <a:ext uri="{FF2B5EF4-FFF2-40B4-BE49-F238E27FC236}">
                  <a16:creationId xmlns:a16="http://schemas.microsoft.com/office/drawing/2014/main" id="{00000000-0008-0000-0500-00000E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M" sz="900" b="0" i="0" u="none" strike="noStrike" baseline="0">
                  <a:solidFill>
                    <a:srgbClr val="000000"/>
                  </a:solidFill>
                  <a:latin typeface="Calibri"/>
                  <a:ea typeface="Calibri"/>
                  <a:cs typeface="Calibri"/>
                </a:rPr>
                <a:t>Check for Updates</a:t>
              </a:r>
            </a:p>
          </xdr:txBody>
        </xdr:sp>
        <xdr:clientData fPrintsWithSheet="0"/>
      </xdr:twoCellAnchor>
    </mc:Choice>
    <mc:Fallback/>
  </mc:AlternateContent>
  <xdr:oneCellAnchor>
    <xdr:from>
      <xdr:col>1</xdr:col>
      <xdr:colOff>1318261</xdr:colOff>
      <xdr:row>3</xdr:row>
      <xdr:rowOff>0</xdr:rowOff>
    </xdr:from>
    <xdr:ext cx="655320" cy="259285"/>
    <xdr:grpSp>
      <xdr:nvGrpSpPr>
        <xdr:cNvPr id="40" name="Group 39">
          <a:extLst>
            <a:ext uri="{FF2B5EF4-FFF2-40B4-BE49-F238E27FC236}">
              <a16:creationId xmlns:a16="http://schemas.microsoft.com/office/drawing/2014/main" id="{00000000-0008-0000-0500-000028000000}"/>
            </a:ext>
          </a:extLst>
        </xdr:cNvPr>
        <xdr:cNvGrpSpPr/>
      </xdr:nvGrpSpPr>
      <xdr:grpSpPr>
        <a:xfrm>
          <a:off x="1821181" y="929640"/>
          <a:ext cx="655320" cy="259285"/>
          <a:chOff x="9527" y="4642484"/>
          <a:chExt cx="760093" cy="320245"/>
        </a:xfrm>
      </xdr:grpSpPr>
      <xdr:grpSp>
        <xdr:nvGrpSpPr>
          <xdr:cNvPr id="41" name="Group 40">
            <a:extLst>
              <a:ext uri="{FF2B5EF4-FFF2-40B4-BE49-F238E27FC236}">
                <a16:creationId xmlns:a16="http://schemas.microsoft.com/office/drawing/2014/main" id="{00000000-0008-0000-0500-000029000000}"/>
              </a:ext>
            </a:extLst>
          </xdr:cNvPr>
          <xdr:cNvGrpSpPr/>
        </xdr:nvGrpSpPr>
        <xdr:grpSpPr>
          <a:xfrm>
            <a:off x="9527" y="4651789"/>
            <a:ext cx="348613" cy="310940"/>
            <a:chOff x="771527" y="3295650"/>
            <a:chExt cx="378156" cy="318339"/>
          </a:xfrm>
        </xdr:grpSpPr>
        <xdr:pic macro="[0]!Unlock_Settings_Field">
          <xdr:nvPicPr>
            <xdr:cNvPr id="45" name="Graphic 44" descr="Table">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771527" y="3327881"/>
              <a:ext cx="324271" cy="286108"/>
            </a:xfrm>
            <a:prstGeom prst="rect">
              <a:avLst/>
            </a:prstGeom>
          </xdr:spPr>
        </xdr:pic>
        <xdr:pic macro="[0]!Unlock_Settings_Field">
          <xdr:nvPicPr>
            <xdr:cNvPr id="46" name="Graphic 45" descr="Pencil">
              <a:extLst>
                <a:ext uri="{FF2B5EF4-FFF2-40B4-BE49-F238E27FC236}">
                  <a16:creationId xmlns:a16="http://schemas.microsoft.com/office/drawing/2014/main" id="{00000000-0008-0000-0500-00002E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1645" y="3295650"/>
              <a:ext cx="248038" cy="218847"/>
            </a:xfrm>
            <a:prstGeom prst="rect">
              <a:avLst/>
            </a:prstGeom>
          </xdr:spPr>
        </xdr:pic>
      </xdr:grpSp>
      <xdr:grpSp>
        <xdr:nvGrpSpPr>
          <xdr:cNvPr id="42" name="Group 41">
            <a:extLst>
              <a:ext uri="{FF2B5EF4-FFF2-40B4-BE49-F238E27FC236}">
                <a16:creationId xmlns:a16="http://schemas.microsoft.com/office/drawing/2014/main" id="{00000000-0008-0000-0500-00002A000000}"/>
              </a:ext>
            </a:extLst>
          </xdr:cNvPr>
          <xdr:cNvGrpSpPr/>
        </xdr:nvGrpSpPr>
        <xdr:grpSpPr>
          <a:xfrm>
            <a:off x="393018" y="4642484"/>
            <a:ext cx="376602" cy="316324"/>
            <a:chOff x="1333501" y="3286124"/>
            <a:chExt cx="417962" cy="323851"/>
          </a:xfrm>
        </xdr:grpSpPr>
        <xdr:pic macro="[0]!Lock_Settings_Field">
          <xdr:nvPicPr>
            <xdr:cNvPr id="43" name="Graphic 42" descr="Table">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3501" y="3323149"/>
              <a:ext cx="324271" cy="286826"/>
            </a:xfrm>
            <a:prstGeom prst="rect">
              <a:avLst/>
            </a:prstGeom>
          </xdr:spPr>
        </xdr:pic>
        <xdr:pic macro="[0]!Lock_Settings_Field">
          <xdr:nvPicPr>
            <xdr:cNvPr id="44" name="Graphic 43" descr="No sign">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502677" y="3286124"/>
              <a:ext cx="248786" cy="232149"/>
            </a:xfrm>
            <a:prstGeom prst="rect">
              <a:avLst/>
            </a:prstGeom>
          </xdr:spPr>
        </xdr:pic>
      </xdr:grpSp>
    </xdr:grpSp>
    <xdr:clientData fPrintsWithSheet="0"/>
  </xdr:one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571500</xdr:colOff>
      <xdr:row>1</xdr:row>
      <xdr:rowOff>0</xdr:rowOff>
    </xdr:to>
    <xdr:grpSp>
      <xdr:nvGrpSpPr>
        <xdr:cNvPr id="9" name="Group 8">
          <a:extLst>
            <a:ext uri="{FF2B5EF4-FFF2-40B4-BE49-F238E27FC236}">
              <a16:creationId xmlns:a16="http://schemas.microsoft.com/office/drawing/2014/main" id="{00000000-0008-0000-0600-000009000000}"/>
            </a:ext>
          </a:extLst>
        </xdr:cNvPr>
        <xdr:cNvGrpSpPr>
          <a:grpSpLocks noChangeAspect="1"/>
        </xdr:cNvGrpSpPr>
      </xdr:nvGrpSpPr>
      <xdr:grpSpPr>
        <a:xfrm>
          <a:off x="0" y="0"/>
          <a:ext cx="6819900" cy="381000"/>
          <a:chOff x="0" y="0"/>
          <a:chExt cx="6667500" cy="381000"/>
        </a:xfrm>
      </xdr:grpSpPr>
      <xdr:sp macro="[0]!Open_MainCB_Sheet" textlink="">
        <xdr:nvSpPr>
          <xdr:cNvPr id="2" name="Rectangle 1">
            <a:extLst>
              <a:ext uri="{FF2B5EF4-FFF2-40B4-BE49-F238E27FC236}">
                <a16:creationId xmlns:a16="http://schemas.microsoft.com/office/drawing/2014/main" id="{00000000-0008-0000-0600-000002000000}"/>
              </a:ext>
            </a:extLst>
          </xdr:cNvPr>
          <xdr:cNvSpPr/>
        </xdr:nvSpPr>
        <xdr:spPr>
          <a:xfrm>
            <a:off x="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Home</a:t>
            </a:r>
          </a:p>
        </xdr:txBody>
      </xdr:sp>
      <xdr:sp macro="[0]!Open_ACL_Sheet" textlink="">
        <xdr:nvSpPr>
          <xdr:cNvPr id="3" name="Rectangle 2">
            <a:extLst>
              <a:ext uri="{FF2B5EF4-FFF2-40B4-BE49-F238E27FC236}">
                <a16:creationId xmlns:a16="http://schemas.microsoft.com/office/drawing/2014/main" id="{00000000-0008-0000-0600-000003000000}"/>
              </a:ext>
            </a:extLst>
          </xdr:cNvPr>
          <xdr:cNvSpPr/>
        </xdr:nvSpPr>
        <xdr:spPr>
          <a:xfrm>
            <a:off x="952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ACL Table</a:t>
            </a:r>
          </a:p>
        </xdr:txBody>
      </xdr:sp>
      <xdr:sp macro="[0]!Open_PnL_Sheet" textlink="">
        <xdr:nvSpPr>
          <xdr:cNvPr id="4" name="Rectangle 3">
            <a:extLst>
              <a:ext uri="{FF2B5EF4-FFF2-40B4-BE49-F238E27FC236}">
                <a16:creationId xmlns:a16="http://schemas.microsoft.com/office/drawing/2014/main" id="{00000000-0008-0000-0600-000004000000}"/>
              </a:ext>
            </a:extLst>
          </xdr:cNvPr>
          <xdr:cNvSpPr/>
        </xdr:nvSpPr>
        <xdr:spPr>
          <a:xfrm>
            <a:off x="19050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Profit</a:t>
            </a:r>
            <a:r>
              <a:rPr lang="en-US" sz="1000" baseline="0">
                <a:solidFill>
                  <a:schemeClr val="accent1">
                    <a:lumMod val="20000"/>
                    <a:lumOff val="80000"/>
                  </a:schemeClr>
                </a:solidFill>
              </a:rPr>
              <a:t> &amp; Loss</a:t>
            </a:r>
            <a:endParaRPr lang="en-US" sz="1000">
              <a:solidFill>
                <a:schemeClr val="accent1">
                  <a:lumMod val="20000"/>
                  <a:lumOff val="80000"/>
                </a:schemeClr>
              </a:solidFill>
            </a:endParaRPr>
          </a:p>
        </xdr:txBody>
      </xdr:sp>
      <xdr:sp macro="[0]!Open_SFP_Sheet" textlink="">
        <xdr:nvSpPr>
          <xdr:cNvPr id="5" name="Rectangle 4">
            <a:extLst>
              <a:ext uri="{FF2B5EF4-FFF2-40B4-BE49-F238E27FC236}">
                <a16:creationId xmlns:a16="http://schemas.microsoft.com/office/drawing/2014/main" id="{00000000-0008-0000-0600-000005000000}"/>
              </a:ext>
            </a:extLst>
          </xdr:cNvPr>
          <xdr:cNvSpPr/>
        </xdr:nvSpPr>
        <xdr:spPr>
          <a:xfrm>
            <a:off x="2857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Balance Sheet</a:t>
            </a:r>
          </a:p>
        </xdr:txBody>
      </xdr:sp>
      <xdr:sp macro="[0]!Open_YTD_Sheet" textlink="">
        <xdr:nvSpPr>
          <xdr:cNvPr id="6" name="Rectangle 5">
            <a:extLst>
              <a:ext uri="{FF2B5EF4-FFF2-40B4-BE49-F238E27FC236}">
                <a16:creationId xmlns:a16="http://schemas.microsoft.com/office/drawing/2014/main" id="{00000000-0008-0000-0600-000006000000}"/>
              </a:ext>
            </a:extLst>
          </xdr:cNvPr>
          <xdr:cNvSpPr/>
        </xdr:nvSpPr>
        <xdr:spPr>
          <a:xfrm>
            <a:off x="38100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YTD Sheet</a:t>
            </a:r>
          </a:p>
        </xdr:txBody>
      </xdr:sp>
      <xdr:sp macro="[0]!Open_Settings" textlink="">
        <xdr:nvSpPr>
          <xdr:cNvPr id="7" name="Rectangle 6">
            <a:extLst>
              <a:ext uri="{FF2B5EF4-FFF2-40B4-BE49-F238E27FC236}">
                <a16:creationId xmlns:a16="http://schemas.microsoft.com/office/drawing/2014/main" id="{00000000-0008-0000-0600-000007000000}"/>
              </a:ext>
            </a:extLst>
          </xdr:cNvPr>
          <xdr:cNvSpPr/>
        </xdr:nvSpPr>
        <xdr:spPr>
          <a:xfrm>
            <a:off x="4762500" y="0"/>
            <a:ext cx="952500" cy="3810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Settings</a:t>
            </a:r>
          </a:p>
        </xdr:txBody>
      </xdr:sp>
      <xdr:sp macro="" textlink="">
        <xdr:nvSpPr>
          <xdr:cNvPr id="8" name="Rectangle 7">
            <a:extLst>
              <a:ext uri="{FF2B5EF4-FFF2-40B4-BE49-F238E27FC236}">
                <a16:creationId xmlns:a16="http://schemas.microsoft.com/office/drawing/2014/main" id="{00000000-0008-0000-0600-000008000000}"/>
              </a:ext>
            </a:extLst>
          </xdr:cNvPr>
          <xdr:cNvSpPr/>
        </xdr:nvSpPr>
        <xdr:spPr>
          <a:xfrm>
            <a:off x="5715000" y="0"/>
            <a:ext cx="952500" cy="381000"/>
          </a:xfrm>
          <a:prstGeom prst="rect">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1">
                    <a:lumMod val="20000"/>
                    <a:lumOff val="80000"/>
                  </a:schemeClr>
                </a:solidFill>
              </a:rPr>
              <a:t>Notes</a:t>
            </a:r>
          </a:p>
        </xdr:txBody>
      </xdr:sp>
    </xdr:grp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4</xdr:col>
      <xdr:colOff>9525</xdr:colOff>
      <xdr:row>0</xdr:row>
      <xdr:rowOff>0</xdr:rowOff>
    </xdr:from>
    <xdr:to>
      <xdr:col>5</xdr:col>
      <xdr:colOff>0</xdr:colOff>
      <xdr:row>1</xdr:row>
      <xdr:rowOff>0</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3" name="Picture 2">
          <a:extLst>
            <a:ext uri="{FF2B5EF4-FFF2-40B4-BE49-F238E27FC236}">
              <a16:creationId xmlns:a16="http://schemas.microsoft.com/office/drawing/2014/main" id="{00000000-0008-0000-0700-00000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4" name="Picture 3">
          <a:extLst>
            <a:ext uri="{FF2B5EF4-FFF2-40B4-BE49-F238E27FC236}">
              <a16:creationId xmlns:a16="http://schemas.microsoft.com/office/drawing/2014/main" id="{00000000-0008-0000-0700-00000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5" name="Picture 4">
          <a:extLst>
            <a:ext uri="{FF2B5EF4-FFF2-40B4-BE49-F238E27FC236}">
              <a16:creationId xmlns:a16="http://schemas.microsoft.com/office/drawing/2014/main" id="{00000000-0008-0000-0700-000005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9525</xdr:colOff>
      <xdr:row>0</xdr:row>
      <xdr:rowOff>0</xdr:rowOff>
    </xdr:from>
    <xdr:to>
      <xdr:col>14</xdr:col>
      <xdr:colOff>0</xdr:colOff>
      <xdr:row>1</xdr:row>
      <xdr:rowOff>0</xdr:rowOff>
    </xdr:to>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5351145" y="0"/>
          <a:ext cx="88201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9525</xdr:colOff>
      <xdr:row>0</xdr:row>
      <xdr:rowOff>0</xdr:rowOff>
    </xdr:from>
    <xdr:to>
      <xdr:col>14</xdr:col>
      <xdr:colOff>0</xdr:colOff>
      <xdr:row>1</xdr:row>
      <xdr:rowOff>0</xdr:rowOff>
    </xdr:to>
    <xdr:pic>
      <xdr:nvPicPr>
        <xdr:cNvPr id="7" name="Picture 6">
          <a:extLst>
            <a:ext uri="{FF2B5EF4-FFF2-40B4-BE49-F238E27FC236}">
              <a16:creationId xmlns:a16="http://schemas.microsoft.com/office/drawing/2014/main" id="{00000000-0008-0000-07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5351145" y="0"/>
          <a:ext cx="88201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9525</xdr:colOff>
      <xdr:row>0</xdr:row>
      <xdr:rowOff>0</xdr:rowOff>
    </xdr:from>
    <xdr:to>
      <xdr:col>14</xdr:col>
      <xdr:colOff>0</xdr:colOff>
      <xdr:row>1</xdr:row>
      <xdr:rowOff>0</xdr:rowOff>
    </xdr:to>
    <xdr:pic>
      <xdr:nvPicPr>
        <xdr:cNvPr id="8" name="Picture 7">
          <a:extLst>
            <a:ext uri="{FF2B5EF4-FFF2-40B4-BE49-F238E27FC236}">
              <a16:creationId xmlns:a16="http://schemas.microsoft.com/office/drawing/2014/main" id="{00000000-0008-0000-0700-000008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5351145" y="0"/>
          <a:ext cx="88201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9525</xdr:colOff>
      <xdr:row>0</xdr:row>
      <xdr:rowOff>0</xdr:rowOff>
    </xdr:from>
    <xdr:to>
      <xdr:col>14</xdr:col>
      <xdr:colOff>0</xdr:colOff>
      <xdr:row>1</xdr:row>
      <xdr:rowOff>0</xdr:rowOff>
    </xdr:to>
    <xdr:pic>
      <xdr:nvPicPr>
        <xdr:cNvPr id="9" name="Picture 8">
          <a:extLst>
            <a:ext uri="{FF2B5EF4-FFF2-40B4-BE49-F238E27FC236}">
              <a16:creationId xmlns:a16="http://schemas.microsoft.com/office/drawing/2014/main" id="{00000000-0008-0000-0700-000009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5351145" y="0"/>
          <a:ext cx="88201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10" name="Picture 9">
          <a:extLst>
            <a:ext uri="{FF2B5EF4-FFF2-40B4-BE49-F238E27FC236}">
              <a16:creationId xmlns:a16="http://schemas.microsoft.com/office/drawing/2014/main" id="{00000000-0008-0000-0700-00000A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11" name="Picture 10">
          <a:extLst>
            <a:ext uri="{FF2B5EF4-FFF2-40B4-BE49-F238E27FC236}">
              <a16:creationId xmlns:a16="http://schemas.microsoft.com/office/drawing/2014/main" id="{00000000-0008-0000-0700-00000B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12" name="Picture 11">
          <a:extLst>
            <a:ext uri="{FF2B5EF4-FFF2-40B4-BE49-F238E27FC236}">
              <a16:creationId xmlns:a16="http://schemas.microsoft.com/office/drawing/2014/main" id="{00000000-0008-0000-0700-00000C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648825" y="5295900"/>
          <a:ext cx="18097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13" name="Picture 12">
          <a:extLst>
            <a:ext uri="{FF2B5EF4-FFF2-40B4-BE49-F238E27FC236}">
              <a16:creationId xmlns:a16="http://schemas.microsoft.com/office/drawing/2014/main" id="{00000000-0008-0000-0700-00000D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14" name="Picture 13">
          <a:extLst>
            <a:ext uri="{FF2B5EF4-FFF2-40B4-BE49-F238E27FC236}">
              <a16:creationId xmlns:a16="http://schemas.microsoft.com/office/drawing/2014/main" id="{00000000-0008-0000-0700-00000E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15" name="Picture 14">
          <a:extLst>
            <a:ext uri="{FF2B5EF4-FFF2-40B4-BE49-F238E27FC236}">
              <a16:creationId xmlns:a16="http://schemas.microsoft.com/office/drawing/2014/main" id="{00000000-0008-0000-0700-00000F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16" name="Picture 15">
          <a:extLst>
            <a:ext uri="{FF2B5EF4-FFF2-40B4-BE49-F238E27FC236}">
              <a16:creationId xmlns:a16="http://schemas.microsoft.com/office/drawing/2014/main" id="{00000000-0008-0000-0700-000010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17" name="Picture 16">
          <a:extLst>
            <a:ext uri="{FF2B5EF4-FFF2-40B4-BE49-F238E27FC236}">
              <a16:creationId xmlns:a16="http://schemas.microsoft.com/office/drawing/2014/main" id="{00000000-0008-0000-0700-000011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648825" y="5295900"/>
          <a:ext cx="18097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18" name="Picture 17">
          <a:extLst>
            <a:ext uri="{FF2B5EF4-FFF2-40B4-BE49-F238E27FC236}">
              <a16:creationId xmlns:a16="http://schemas.microsoft.com/office/drawing/2014/main" id="{00000000-0008-0000-0700-00001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648825" y="5295900"/>
          <a:ext cx="18097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19" name="Picture 18">
          <a:extLst>
            <a:ext uri="{FF2B5EF4-FFF2-40B4-BE49-F238E27FC236}">
              <a16:creationId xmlns:a16="http://schemas.microsoft.com/office/drawing/2014/main" id="{00000000-0008-0000-0700-00001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648825" y="5295900"/>
          <a:ext cx="18097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20" name="Picture 19">
          <a:extLst>
            <a:ext uri="{FF2B5EF4-FFF2-40B4-BE49-F238E27FC236}">
              <a16:creationId xmlns:a16="http://schemas.microsoft.com/office/drawing/2014/main" id="{00000000-0008-0000-0700-00001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21" name="Picture 20">
          <a:extLst>
            <a:ext uri="{FF2B5EF4-FFF2-40B4-BE49-F238E27FC236}">
              <a16:creationId xmlns:a16="http://schemas.microsoft.com/office/drawing/2014/main" id="{00000000-0008-0000-0700-000015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22" name="Picture 21">
          <a:extLst>
            <a:ext uri="{FF2B5EF4-FFF2-40B4-BE49-F238E27FC236}">
              <a16:creationId xmlns:a16="http://schemas.microsoft.com/office/drawing/2014/main" id="{00000000-0008-0000-0700-000016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23" name="Picture 22">
          <a:extLst>
            <a:ext uri="{FF2B5EF4-FFF2-40B4-BE49-F238E27FC236}">
              <a16:creationId xmlns:a16="http://schemas.microsoft.com/office/drawing/2014/main" id="{00000000-0008-0000-0700-00001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24" name="Picture 23">
          <a:extLst>
            <a:ext uri="{FF2B5EF4-FFF2-40B4-BE49-F238E27FC236}">
              <a16:creationId xmlns:a16="http://schemas.microsoft.com/office/drawing/2014/main" id="{00000000-0008-0000-0700-000018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25" name="Picture 24">
          <a:extLst>
            <a:ext uri="{FF2B5EF4-FFF2-40B4-BE49-F238E27FC236}">
              <a16:creationId xmlns:a16="http://schemas.microsoft.com/office/drawing/2014/main" id="{00000000-0008-0000-0700-000019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26" name="Picture 25">
          <a:extLst>
            <a:ext uri="{FF2B5EF4-FFF2-40B4-BE49-F238E27FC236}">
              <a16:creationId xmlns:a16="http://schemas.microsoft.com/office/drawing/2014/main" id="{00000000-0008-0000-0700-00001A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27" name="Picture 26">
          <a:extLst>
            <a:ext uri="{FF2B5EF4-FFF2-40B4-BE49-F238E27FC236}">
              <a16:creationId xmlns:a16="http://schemas.microsoft.com/office/drawing/2014/main" id="{00000000-0008-0000-0700-00001B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28" name="Picture 27">
          <a:extLst>
            <a:ext uri="{FF2B5EF4-FFF2-40B4-BE49-F238E27FC236}">
              <a16:creationId xmlns:a16="http://schemas.microsoft.com/office/drawing/2014/main" id="{00000000-0008-0000-0700-00001C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29" name="Picture 28">
          <a:extLst>
            <a:ext uri="{FF2B5EF4-FFF2-40B4-BE49-F238E27FC236}">
              <a16:creationId xmlns:a16="http://schemas.microsoft.com/office/drawing/2014/main" id="{00000000-0008-0000-0700-00001D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30" name="Picture 29">
          <a:extLst>
            <a:ext uri="{FF2B5EF4-FFF2-40B4-BE49-F238E27FC236}">
              <a16:creationId xmlns:a16="http://schemas.microsoft.com/office/drawing/2014/main" id="{00000000-0008-0000-0700-00001E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31" name="Picture 30">
          <a:extLst>
            <a:ext uri="{FF2B5EF4-FFF2-40B4-BE49-F238E27FC236}">
              <a16:creationId xmlns:a16="http://schemas.microsoft.com/office/drawing/2014/main" id="{00000000-0008-0000-0700-00001F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xdr:colOff>
      <xdr:row>0</xdr:row>
      <xdr:rowOff>0</xdr:rowOff>
    </xdr:from>
    <xdr:to>
      <xdr:col>5</xdr:col>
      <xdr:colOff>0</xdr:colOff>
      <xdr:row>1</xdr:row>
      <xdr:rowOff>0</xdr:rowOff>
    </xdr:to>
    <xdr:pic>
      <xdr:nvPicPr>
        <xdr:cNvPr id="32" name="Picture 31">
          <a:extLst>
            <a:ext uri="{FF2B5EF4-FFF2-40B4-BE49-F238E27FC236}">
              <a16:creationId xmlns:a16="http://schemas.microsoft.com/office/drawing/2014/main" id="{00000000-0008-0000-0700-000020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2450" b="24543"/>
        <a:stretch/>
      </xdr:blipFill>
      <xdr:spPr bwMode="auto">
        <a:xfrm>
          <a:off x="9923145" y="5166360"/>
          <a:ext cx="1864995"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AB706C9-25CA-4857-B206-2DD4C17722D7}" name="Table1" displayName="Table1" ref="B20:G3460" totalsRowCount="1" headerRowDxfId="178" totalsRowDxfId="175" headerRowBorderDxfId="177" tableBorderDxfId="176" totalsRowBorderDxfId="174">
  <autoFilter ref="B20:G3459" xr:uid="{E07B5708-AED5-4A34-BB94-F7102D97EAD1}"/>
  <tableColumns count="6">
    <tableColumn id="1" xr3:uid="{F61FDE2C-CE4A-428E-8460-22C4B980B716}" name="Date" dataDxfId="145" totalsRowDxfId="139"/>
    <tableColumn id="2" xr3:uid="{66E467C5-3F86-4D5D-999C-AB549C3DB26F}" name="ACCOUNT TYPE" dataDxfId="144" totalsRowDxfId="138"/>
    <tableColumn id="3" xr3:uid="{B1AE6B02-6396-4CDB-BD5F-067A54A16D0B}" name="LEDGER ACCOUNT (In Effect)" dataDxfId="143" totalsRowDxfId="137"/>
    <tableColumn id="4" xr3:uid="{B60772FA-D31F-4A87-BEB4-150447235749}" name="Details" dataDxfId="142" totalsRowDxfId="136"/>
    <tableColumn id="5" xr3:uid="{C21E278C-F8DD-48A2-8B0E-8BE347892D2B}" name="Txn Amount" totalsRowFunction="sum" dataDxfId="141" totalsRowDxfId="135"/>
    <tableColumn id="6" xr3:uid="{65754901-3008-4E42-8014-CB211A57BDD1}" name="Time" dataDxfId="140" totalsRowDxfId="134"/>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4B4114-9461-45EB-837F-10E517B77086}" name="Table2" displayName="Table2" ref="B6:H3446" totalsRowCount="1" headerRowDxfId="173" dataDxfId="171" totalsRowDxfId="169" headerRowBorderDxfId="172" tableBorderDxfId="170" totalsRowBorderDxfId="168">
  <autoFilter ref="B6:H3445" xr:uid="{814B4114-9461-45EB-837F-10E517B77086}"/>
  <tableColumns count="7">
    <tableColumn id="1" xr3:uid="{E22C841B-1319-4B56-A25C-E39360E87CAA}" name="Date" dataDxfId="167" totalsRowDxfId="133">
      <calculatedColumnFormula>IF('MAIN CB'!B21="","",'MAIN CB'!B21)</calculatedColumnFormula>
    </tableColumn>
    <tableColumn id="2" xr3:uid="{B151DFD0-FD06-4986-A54B-0290ABD3DED0}" name="ACCOUNT TYPE" dataDxfId="166" totalsRowDxfId="132">
      <calculatedColumnFormula>IF('MAIN CB'!C21="","",'MAIN CB'!C21)</calculatedColumnFormula>
    </tableColumn>
    <tableColumn id="3" xr3:uid="{3157ED36-BBAE-4CFE-A52E-4C7C91AFB284}" name="LEDGER ACCOUNT (In Effect)" totalsRowLabel="TOTALS" dataDxfId="165" totalsRowDxfId="131">
      <calculatedColumnFormula>IF('MAIN CB'!D21="","",'MAIN CB'!D21)</calculatedColumnFormula>
    </tableColumn>
    <tableColumn id="4" xr3:uid="{C5556FC8-9340-43CE-A63C-10C2E0F4D20A}" name="Details" dataDxfId="164" totalsRowDxfId="130">
      <calculatedColumnFormula>IF('MAIN CB'!E21="","",'MAIN CB'!E21)</calculatedColumnFormula>
    </tableColumn>
    <tableColumn id="5" xr3:uid="{C1518588-31B4-4028-880D-09DD618F6FE4}" name="ASSETS             =" totalsRowFunction="custom" dataDxfId="163" totalsRowDxfId="129">
      <calculatedColumnFormula>IF('MAIN CB'!C21="Asset",'MAIN CB'!F21,"")</calculatedColumnFormula>
      <totalsRowFormula>SUBTOTAL(9,Table2[ASSETS             =])</totalsRowFormula>
    </tableColumn>
    <tableColumn id="6" xr3:uid="{436FCE96-5F53-4783-9294-D3149CD3013D}" name="CAPITAL + INCOME + LIABILITIES" totalsRowFunction="custom" dataDxfId="162" totalsRowDxfId="128">
      <calculatedColumnFormula>IF('MAIN CB'!C21="Capital",'MAIN CB'!F21,IF('MAIN CB'!C21="Income",'MAIN CB'!F21,IF('MAIN CB'!C21="Liability",'MAIN CB'!F21,"")))</calculatedColumnFormula>
      <totalsRowFormula>SUBTOTAL(9,Table2[CAPITAL + INCOME + LIABILITIES])*-1</totalsRowFormula>
    </tableColumn>
    <tableColumn id="7" xr3:uid="{C0DA432C-D118-4501-A770-A28818D5A915}" name="LESS: EXPENSES - DRAWINGS" totalsRowFunction="custom" dataDxfId="161" totalsRowDxfId="127">
      <calculatedColumnFormula>IF('MAIN CB'!C21="Expense",'MAIN CB'!F21,IF('MAIN CB'!C21="Drawing",'MAIN CB'!F21,IF('MAIN CB'!C21="COS",'MAIN CB'!F21,"")))</calculatedColumnFormula>
      <totalsRowFormula>SUBTOTAL(9,Table2[LESS: EXPENSES - DRAWINGS])*-1</totalsRow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606CF2-90B9-4102-8080-6888A51B452B}" name="Table3" displayName="Table3" ref="A1:F560" totalsRowShown="0" headerRowDxfId="160" dataDxfId="159" totalsRowBorderDxfId="158">
  <autoFilter ref="A1:F560" xr:uid="{BAE17C99-4113-4449-9B9F-29F6F4C7F720}"/>
  <tableColumns count="6">
    <tableColumn id="1" xr3:uid="{EE0D1AEA-D372-45FE-A510-CC7C950029E3}" name="Date" dataDxfId="157" totalsRowDxfId="156"/>
    <tableColumn id="2" xr3:uid="{40EDED6D-C1B0-4CA3-A633-8CF23ABEFA71}" name="ACCOUNT TYPE" dataDxfId="155" totalsRowDxfId="154"/>
    <tableColumn id="3" xr3:uid="{4C04A919-D3BF-4F19-B47A-BA4E607F8279}" name="LEDGER ACCOUNT (In Effect)" dataDxfId="153" totalsRowDxfId="152"/>
    <tableColumn id="4" xr3:uid="{508F896F-DE09-465E-B4B3-4249AF43B3FC}" name="Details" dataDxfId="151" totalsRowDxfId="150"/>
    <tableColumn id="5" xr3:uid="{8AE9342B-7167-4F5D-98C1-16C0C6DC1BA6}" name="Txn Amount" dataDxfId="149" totalsRowDxfId="148"/>
    <tableColumn id="6" xr3:uid="{699DBCB8-D94D-4D2B-BC9D-5E9B09C1CEC6}" name="Time" dataDxfId="147" totalsRowDxfId="14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3" Type="http://schemas.openxmlformats.org/officeDocument/2006/relationships/drawing" Target="../drawings/drawing6.xml"/><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printerSettings" Target="../printerSettings/printerSettings6.bin"/><Relationship Id="rId1" Type="http://schemas.openxmlformats.org/officeDocument/2006/relationships/hyperlink" Target="mailto:kaspacredit@gmail.com" TargetMode="External"/><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10" Type="http://schemas.openxmlformats.org/officeDocument/2006/relationships/ctrlProp" Target="../ctrlProps/ctrlProp14.xml"/><Relationship Id="rId4" Type="http://schemas.openxmlformats.org/officeDocument/2006/relationships/vmlDrawing" Target="../drawings/vmlDrawing2.vml"/><Relationship Id="rId9" Type="http://schemas.openxmlformats.org/officeDocument/2006/relationships/ctrlProp" Target="../ctrlProps/ctrlProp13.xml"/><Relationship Id="rId1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hyperlink" Target="https://www.investopedia.com/ask/answers/030515/are-accounts-payable-expense.asp" TargetMode="External"/><Relationship Id="rId1" Type="http://schemas.openxmlformats.org/officeDocument/2006/relationships/hyperlink" Target="https://www.freshbooks.com/hub/accounting/loan-repayment-accounting-entry"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4B474-4884-4752-8A11-91935028B1F6}">
  <sheetPr codeName="Sheet1"/>
  <dimension ref="A1:AA3460"/>
  <sheetViews>
    <sheetView topLeftCell="E11" zoomScaleNormal="100" workbookViewId="0">
      <selection activeCell="E11" sqref="E11"/>
    </sheetView>
  </sheetViews>
  <sheetFormatPr defaultColWidth="9.109375" defaultRowHeight="14.4" x14ac:dyDescent="0.3"/>
  <cols>
    <col min="1" max="1" width="12.109375" style="6" customWidth="1"/>
    <col min="2" max="2" width="18.5546875" style="6" customWidth="1"/>
    <col min="3" max="3" width="21.33203125" style="6" customWidth="1"/>
    <col min="4" max="4" width="38" style="6" customWidth="1"/>
    <col min="5" max="5" width="54.5546875" style="6" customWidth="1"/>
    <col min="6" max="6" width="27.33203125" style="6" customWidth="1"/>
    <col min="7" max="7" width="11.88671875" style="6" customWidth="1"/>
    <col min="8" max="8" width="25.6640625" style="273" customWidth="1"/>
    <col min="9" max="9" width="10.109375" style="273" bestFit="1" customWidth="1"/>
    <col min="10" max="10" width="11.5546875" style="273" bestFit="1" customWidth="1"/>
    <col min="11" max="11" width="7.88671875" style="273" customWidth="1"/>
    <col min="12" max="12" width="15.44140625" style="273" customWidth="1"/>
    <col min="13" max="13" width="23" style="273" bestFit="1" customWidth="1"/>
    <col min="14" max="14" width="11.6640625" style="273" bestFit="1" customWidth="1"/>
    <col min="15" max="15" width="13" style="273" bestFit="1" customWidth="1"/>
    <col min="16" max="16" width="7.33203125" style="273" customWidth="1"/>
    <col min="17" max="17" width="46.88671875" style="273" bestFit="1" customWidth="1"/>
    <col min="18" max="18" width="20.5546875" style="273" bestFit="1" customWidth="1"/>
    <col min="19" max="19" width="25.44140625" style="287" bestFit="1" customWidth="1"/>
    <col min="20" max="20" width="12.109375" style="273" bestFit="1" customWidth="1"/>
    <col min="21" max="21" width="7.44140625" style="273" customWidth="1"/>
    <col min="22" max="22" width="22.88671875" style="273" customWidth="1"/>
    <col min="23" max="23" width="20.5546875" style="273" bestFit="1" customWidth="1"/>
    <col min="24" max="24" width="11.5546875" style="273" customWidth="1"/>
    <col min="25" max="25" width="12" style="273" bestFit="1" customWidth="1"/>
    <col min="26" max="26" width="27" style="273" bestFit="1" customWidth="1"/>
    <col min="27" max="27" width="15.44140625" style="273" customWidth="1"/>
    <col min="28" max="28" width="16.88671875" style="273" customWidth="1"/>
    <col min="29" max="29" width="21.88671875" style="273" customWidth="1"/>
    <col min="30" max="30" width="24.88671875" style="273" customWidth="1"/>
    <col min="31" max="31" width="64.33203125" style="273" customWidth="1"/>
    <col min="32" max="32" width="15.44140625" style="273" customWidth="1"/>
    <col min="33" max="33" width="16.88671875" style="273" customWidth="1"/>
    <col min="34" max="34" width="21.88671875" style="273" customWidth="1"/>
    <col min="35" max="35" width="24.88671875" style="273" customWidth="1"/>
    <col min="36" max="36" width="64.33203125" style="273" customWidth="1"/>
    <col min="37" max="37" width="15.44140625" style="273" customWidth="1"/>
    <col min="38" max="38" width="16.88671875" style="273" customWidth="1"/>
    <col min="39" max="39" width="21.88671875" style="273" customWidth="1"/>
    <col min="40" max="40" width="24.88671875" style="273" customWidth="1"/>
    <col min="41" max="41" width="64.33203125" style="273" customWidth="1"/>
    <col min="42" max="42" width="15.44140625" style="273" customWidth="1"/>
    <col min="43" max="43" width="16.88671875" style="273" customWidth="1"/>
    <col min="44" max="44" width="21.88671875" style="273" customWidth="1"/>
    <col min="45" max="45" width="24.88671875" style="273" customWidth="1"/>
    <col min="46" max="61" width="9.109375" style="273" customWidth="1"/>
    <col min="62" max="16384" width="9.109375" style="273"/>
  </cols>
  <sheetData>
    <row r="1" spans="1:27" s="274" customFormat="1" ht="30" customHeight="1" x14ac:dyDescent="0.3">
      <c r="A1" s="62">
        <f ca="1">TODAY()</f>
        <v>45746</v>
      </c>
      <c r="B1" s="52"/>
      <c r="C1" s="52"/>
      <c r="D1" s="52"/>
      <c r="E1" s="52"/>
      <c r="F1" s="52"/>
      <c r="G1" s="52"/>
      <c r="S1" s="275"/>
    </row>
    <row r="2" spans="1:27" ht="26.25" customHeight="1" x14ac:dyDescent="0.3">
      <c r="A2" s="67">
        <v>1</v>
      </c>
      <c r="L2" s="328" t="s">
        <v>159</v>
      </c>
      <c r="M2" s="328"/>
      <c r="N2" s="328"/>
      <c r="O2" s="328"/>
      <c r="P2" s="276"/>
      <c r="Q2" s="328" t="s">
        <v>172</v>
      </c>
      <c r="R2" s="328"/>
      <c r="S2" s="328"/>
      <c r="T2" s="328"/>
      <c r="V2" s="328" t="s">
        <v>177</v>
      </c>
      <c r="W2" s="328"/>
      <c r="X2" s="328"/>
      <c r="Y2" s="328"/>
    </row>
    <row r="3" spans="1:27" x14ac:dyDescent="0.3">
      <c r="A3" s="132">
        <f ca="1">MONTH(A1)</f>
        <v>3</v>
      </c>
      <c r="G3" s="133"/>
      <c r="H3" s="277">
        <f ca="1">TODAY()</f>
        <v>45746</v>
      </c>
      <c r="I3" s="278" t="s">
        <v>134</v>
      </c>
      <c r="J3" s="278" t="s">
        <v>135</v>
      </c>
      <c r="K3" s="278"/>
      <c r="L3" s="279" t="s">
        <v>167</v>
      </c>
      <c r="M3" s="280" t="s">
        <v>171</v>
      </c>
      <c r="N3" s="280" t="s">
        <v>170</v>
      </c>
      <c r="O3" s="278" t="s">
        <v>160</v>
      </c>
      <c r="P3" s="280"/>
      <c r="Q3" s="279" t="s">
        <v>167</v>
      </c>
      <c r="R3" s="280" t="s">
        <v>171</v>
      </c>
      <c r="S3" s="280" t="s">
        <v>170</v>
      </c>
      <c r="T3" s="278" t="s">
        <v>160</v>
      </c>
      <c r="V3" s="279" t="s">
        <v>167</v>
      </c>
      <c r="W3" s="280" t="s">
        <v>171</v>
      </c>
      <c r="X3" s="280" t="s">
        <v>170</v>
      </c>
      <c r="Y3" s="278" t="s">
        <v>160</v>
      </c>
    </row>
    <row r="4" spans="1:27" x14ac:dyDescent="0.3">
      <c r="A4" s="153">
        <v>3</v>
      </c>
      <c r="B4" s="329"/>
      <c r="C4" s="329"/>
      <c r="D4" s="134"/>
      <c r="E4" s="135"/>
      <c r="F4" s="136"/>
      <c r="G4" s="133"/>
      <c r="H4" s="273" t="str">
        <f>'GO TO SFP'!B22</f>
        <v>Airtel Money</v>
      </c>
      <c r="I4" s="281">
        <f ca="1">COUNTIFS(Table1[LEDGER ACCOUNT (In Effect)],$H$4,Table1[Txn Amount],"&lt;0",Table1[Date], "&gt;="&amp; $H$3)</f>
        <v>1</v>
      </c>
      <c r="J4" s="282">
        <f ca="1">COUNTIFS(Table1[LEDGER ACCOUNT (In Effect)],$H$4,Table1[Txn Amount],"&gt;0",Table1[Date], "&gt;="&amp; $H$3)</f>
        <v>1</v>
      </c>
      <c r="L4" s="283">
        <f>COUNTIFS(Table1[Details],"Zanaco Xpress Withdraw",Table1[Txn Amount],"&gt;=0",Table1[Txn Amount],"&lt;=250")*O4</f>
        <v>27</v>
      </c>
      <c r="M4" s="280" t="s">
        <v>168</v>
      </c>
      <c r="N4" s="280" t="s">
        <v>161</v>
      </c>
      <c r="O4" s="283">
        <v>3</v>
      </c>
      <c r="Q4" s="283">
        <f>SUMIFS(Table1[Txn Amount],Table1[Details],"Airtel Money Withdraw",Table1[Txn Amount],"&gt;=5",Table1[Txn Amount],"&lt;=1000")*T4</f>
        <v>845.13</v>
      </c>
      <c r="R4" s="280" t="s">
        <v>168</v>
      </c>
      <c r="S4" s="280" t="s">
        <v>173</v>
      </c>
      <c r="T4" s="283">
        <v>0.01</v>
      </c>
      <c r="V4" s="283">
        <f>SUMIFS(Table1[Txn Amount],Table1[Details],"543 Withdraw",Table1[Txn Amount],"&gt;=0",Table1[Txn Amount],"&lt;=50000")*Y4</f>
        <v>354.31139999999999</v>
      </c>
      <c r="W4" s="280" t="s">
        <v>168</v>
      </c>
      <c r="X4" s="280" t="s">
        <v>176</v>
      </c>
      <c r="Y4" s="283">
        <v>4.3E-3</v>
      </c>
    </row>
    <row r="5" spans="1:27" ht="69" customHeight="1" x14ac:dyDescent="0.3">
      <c r="B5" s="330"/>
      <c r="C5" s="330"/>
      <c r="D5" s="137"/>
      <c r="E5" s="138"/>
      <c r="F5" s="139"/>
      <c r="H5" s="273" t="str">
        <f>'GO TO SFP'!B23</f>
        <v>543 Konse Konse</v>
      </c>
      <c r="I5" s="281">
        <f ca="1">COUNTIFS(Table1[LEDGER ACCOUNT (In Effect)],$H$5,Table1[Txn Amount],"&lt;0",Table1[Date], "&gt;="&amp; $H$3)</f>
        <v>0</v>
      </c>
      <c r="J5" s="282">
        <f ca="1">COUNTIFS(Table1[LEDGER ACCOUNT (In Effect)],$H$5,Table1[Txn Amount],"&gt;0",Table1[Date], "&gt;="&amp; $H$3)</f>
        <v>0</v>
      </c>
      <c r="K5" s="284"/>
      <c r="L5" s="283">
        <f>COUNTIFS(Table1[Details],"Zanaco Xpress Withdraw",Table1[Txn Amount],"&gt;=251",Table1[Txn Amount],"&lt;=500")*O5</f>
        <v>28</v>
      </c>
      <c r="M5" s="280" t="s">
        <v>168</v>
      </c>
      <c r="N5" s="280" t="s">
        <v>162</v>
      </c>
      <c r="O5" s="283">
        <v>4</v>
      </c>
      <c r="Q5" s="283">
        <f>COUNTIFS(Table1[Details],"Airtel Money Withdraw",Table1[Txn Amount],"&gt;=1001",Table1[Txn Amount],"&lt;=3000")*T5</f>
        <v>300</v>
      </c>
      <c r="R5" s="280" t="s">
        <v>168</v>
      </c>
      <c r="S5" s="280" t="s">
        <v>174</v>
      </c>
      <c r="T5" s="283">
        <v>10</v>
      </c>
      <c r="V5" s="285">
        <f>SUMIFS(Table1[Txn Amount],Table1[Details],"543 Deposit",Table1[Txn Amount],"&gt;=-50000",Table1[Txn Amount],"&lt;=0")*Y5*-1</f>
        <v>11.188000000000001</v>
      </c>
      <c r="W5" s="280" t="s">
        <v>169</v>
      </c>
      <c r="X5" s="280" t="s">
        <v>176</v>
      </c>
      <c r="Y5" s="283">
        <v>2E-3</v>
      </c>
      <c r="Z5" s="327"/>
      <c r="AA5" s="327"/>
    </row>
    <row r="6" spans="1:27" x14ac:dyDescent="0.3">
      <c r="H6" s="273" t="str">
        <f>'GO TO SFP'!B21</f>
        <v>Zanaco Xpress</v>
      </c>
      <c r="I6" s="281">
        <f ca="1">COUNTIFS(Table1[LEDGER ACCOUNT (In Effect)],$H$6,Table1[Txn Amount],"&lt;0",Table1[Date], "&gt;="&amp; $H$3)</f>
        <v>0</v>
      </c>
      <c r="J6" s="282">
        <f ca="1">COUNTIFS(Table1[LEDGER ACCOUNT (In Effect)],$H$6,Table1[Txn Amount],"&gt;0",Table1[Date], "&gt;="&amp; $H$3)</f>
        <v>0</v>
      </c>
      <c r="K6" s="284"/>
      <c r="L6" s="283">
        <f>COUNTIFS(Table1[Details],"Zanaco Xpress Withdraw",Table1[Txn Amount],"&gt;=501",Table1[Txn Amount],"&lt;=2000")*O6</f>
        <v>130</v>
      </c>
      <c r="M6" s="280" t="s">
        <v>168</v>
      </c>
      <c r="N6" s="280" t="s">
        <v>163</v>
      </c>
      <c r="O6" s="283">
        <v>5</v>
      </c>
      <c r="Q6" s="283">
        <f>COUNTIFS(Table1[Details],"Airtel Money Withdraw",Table1[Txn Amount],"&gt;=3001",Table1[Txn Amount],"&lt;=50000")*T6</f>
        <v>200</v>
      </c>
      <c r="R6" s="280" t="s">
        <v>168</v>
      </c>
      <c r="S6" s="280" t="s">
        <v>175</v>
      </c>
      <c r="T6" s="283">
        <v>20</v>
      </c>
      <c r="V6" s="286">
        <f>SUM(V4:V5)</f>
        <v>365.49939999999998</v>
      </c>
      <c r="X6" s="287"/>
      <c r="AA6" s="288"/>
    </row>
    <row r="7" spans="1:27" x14ac:dyDescent="0.3">
      <c r="H7" s="273" t="str">
        <f>'GO TO P&amp;L'!B52</f>
        <v>Charges</v>
      </c>
      <c r="I7" s="281">
        <f ca="1">COUNTIFS(Table1[LEDGER ACCOUNT (In Effect)],$H$7,Table1[Txn Amount],"&gt;0",Table1[Date], "&gt;="&amp; $H$3)</f>
        <v>0</v>
      </c>
      <c r="J7" s="282"/>
      <c r="K7" s="284"/>
      <c r="L7" s="283">
        <f>COUNTIFS(Table1[Details],"Zanaco Xpress Withdraw",Table1[Txn Amount],"&gt;=2001",Table1[Txn Amount],"&lt;=50000")*O7</f>
        <v>27.5</v>
      </c>
      <c r="M7" s="280" t="s">
        <v>168</v>
      </c>
      <c r="N7" s="280" t="s">
        <v>164</v>
      </c>
      <c r="O7" s="283">
        <v>5.5</v>
      </c>
      <c r="Q7" s="285">
        <f>SUMIFS(Table1[Txn Amount],Table1[Details],"Airtel Money Deposit",Table1[Txn Amount],"&gt;=-50000",Table1[Txn Amount],"&lt;=0")*T7*-1</f>
        <v>349.65000000000003</v>
      </c>
      <c r="R7" s="280" t="s">
        <v>169</v>
      </c>
      <c r="S7" s="280" t="s">
        <v>176</v>
      </c>
      <c r="T7" s="283">
        <v>5.0000000000000001E-3</v>
      </c>
    </row>
    <row r="8" spans="1:27" x14ac:dyDescent="0.3">
      <c r="H8" s="273" t="s">
        <v>185</v>
      </c>
      <c r="I8" s="273">
        <f ca="1">COUNTIFS(Table1[ACCOUNT TYPE],"Expense",Table1[Date], "&gt;="&amp; $H$3)</f>
        <v>0</v>
      </c>
      <c r="K8" s="284"/>
      <c r="L8" s="283">
        <f>SUMIFS(Table1[Txn Amount],Table1[Details],"Zanaco Xpress Deposit",Table1[Txn Amount],"&gt;=-2000",Table1[Txn Amount],"&lt;=0")*O8*-1</f>
        <v>581.56500000000005</v>
      </c>
      <c r="M8" s="280" t="s">
        <v>169</v>
      </c>
      <c r="N8" s="280" t="s">
        <v>165</v>
      </c>
      <c r="O8" s="283">
        <v>5.0000000000000001E-3</v>
      </c>
      <c r="Q8" s="286">
        <f>SUM(Q4:Q7)</f>
        <v>1694.7800000000002</v>
      </c>
      <c r="T8" s="289"/>
    </row>
    <row r="9" spans="1:27" ht="15" thickBot="1" x14ac:dyDescent="0.35">
      <c r="D9" s="131"/>
      <c r="E9" s="140"/>
      <c r="I9" s="281">
        <f ca="1">$I$4+$I$5+$I$6</f>
        <v>1</v>
      </c>
      <c r="K9" s="284"/>
      <c r="L9" s="285">
        <f>COUNTIFS(Table1[Details],"Zanaco Xpress Deposit",Table1[Txn Amount],"&gt;=-50000",Table1[Txn Amount],"&lt;=-2001")*$O$9</f>
        <v>320</v>
      </c>
      <c r="M9" s="280" t="s">
        <v>169</v>
      </c>
      <c r="N9" s="280" t="s">
        <v>166</v>
      </c>
      <c r="O9" s="283">
        <v>10</v>
      </c>
      <c r="Q9" s="280"/>
      <c r="R9" s="280"/>
      <c r="S9" s="280"/>
      <c r="T9" s="283"/>
      <c r="W9" s="290"/>
      <c r="X9" s="290"/>
      <c r="Y9" s="290"/>
    </row>
    <row r="10" spans="1:27" ht="15" thickTop="1" x14ac:dyDescent="0.3">
      <c r="D10" s="146" t="s">
        <v>92</v>
      </c>
      <c r="E10" s="164">
        <f ca="1">NOW()</f>
        <v>45746.377435995368</v>
      </c>
      <c r="H10" s="282" t="str">
        <f>ROUND($I$11, 0) &amp; " All Sales"</f>
        <v>912 All Sales</v>
      </c>
      <c r="I10" s="281">
        <f ca="1">$J$4+$J$5+$J$6</f>
        <v>1</v>
      </c>
      <c r="J10" s="283">
        <f>'GO TO P&amp;L'!C15</f>
        <v>22816</v>
      </c>
      <c r="K10" s="284"/>
      <c r="L10" s="286">
        <f>SUM(L4:L9)</f>
        <v>1114.0650000000001</v>
      </c>
      <c r="M10" s="280"/>
      <c r="O10" s="287"/>
      <c r="Q10" s="290" t="s">
        <v>183</v>
      </c>
      <c r="R10" s="280"/>
      <c r="S10" s="290" t="s">
        <v>187</v>
      </c>
      <c r="T10" s="291"/>
      <c r="V10" s="290" t="s">
        <v>197</v>
      </c>
      <c r="W10" s="290" t="s">
        <v>205</v>
      </c>
      <c r="X10" s="290" t="s">
        <v>197</v>
      </c>
    </row>
    <row r="11" spans="1:27" x14ac:dyDescent="0.3">
      <c r="C11" s="144"/>
      <c r="D11" s="147" t="s">
        <v>93</v>
      </c>
      <c r="E11" s="165"/>
      <c r="H11" s="292">
        <f>'GO TO P&amp;L'!C8</f>
        <v>31910</v>
      </c>
      <c r="I11" s="281">
        <f>$H$11/35</f>
        <v>911.71428571428567</v>
      </c>
      <c r="K11" s="284"/>
      <c r="L11" s="293"/>
      <c r="M11" s="280"/>
      <c r="O11" s="280"/>
      <c r="P11" s="280"/>
      <c r="Q11" s="287" t="str">
        <f>'GO TO P&amp;L'!B48</f>
        <v>Lunch</v>
      </c>
      <c r="R11" s="292">
        <f ca="1">SUMIFS(Table1[Txn Amount],Table1[ACCOUNT TYPE],"Expense",Table1[LEDGER ACCOUNT (In Effect)],$Q$11, Table1[Date], "&gt;="&amp; $H$3)</f>
        <v>0</v>
      </c>
      <c r="S11" s="287" t="s">
        <v>50</v>
      </c>
      <c r="T11" s="292">
        <f ca="1">SUMIFS(Table1[Txn Amount],Table1[ACCOUNT TYPE],$S$11,Table1[Date], "&gt;="&amp; $H$3)</f>
        <v>0</v>
      </c>
      <c r="U11" s="287"/>
      <c r="V11" s="287" t="s">
        <v>204</v>
      </c>
      <c r="W11" s="292">
        <v>1500</v>
      </c>
      <c r="X11" s="292">
        <f>(W11/$W$15)*'GO TO P&amp;L'!$C$23</f>
        <v>1094.0517669902913</v>
      </c>
      <c r="Y11" s="287"/>
    </row>
    <row r="12" spans="1:27" x14ac:dyDescent="0.3">
      <c r="C12" s="145"/>
      <c r="D12" s="147" t="s">
        <v>94</v>
      </c>
      <c r="E12" s="165"/>
      <c r="H12" s="292">
        <f>Settings!Q23*-1</f>
        <v>0</v>
      </c>
      <c r="I12" s="283">
        <f ca="1">SUMIFS(Table1[Txn Amount],Table1[ACCOUNT TYPE],"Income",Table1[LEDGER ACCOUNT (In Effect)],"Sales", Table1[Date], "&gt;="&amp; $H$3)*-1</f>
        <v>0</v>
      </c>
      <c r="K12" s="284"/>
      <c r="L12" s="293"/>
      <c r="M12" s="280"/>
      <c r="O12" s="280"/>
      <c r="P12" s="280"/>
      <c r="Q12" s="287" t="str">
        <f>'GO TO SFP'!B22 &amp; " Charges"</f>
        <v>Airtel Money Charges</v>
      </c>
      <c r="R12" s="292">
        <f ca="1">SUMIFS(Table1[Txn Amount],Table1[ACCOUNT TYPE],"Expense",Table1[LEDGER ACCOUNT (In Effect)],'GO TO P&amp;L'!B52,Table1[Date], "&gt;="&amp; $H$3)</f>
        <v>0</v>
      </c>
      <c r="T12" s="291"/>
      <c r="U12" s="287"/>
      <c r="V12" s="287" t="s">
        <v>203</v>
      </c>
      <c r="W12" s="292">
        <v>2500</v>
      </c>
      <c r="X12" s="292">
        <f>(W12/$W$15)*'GO TO P&amp;L'!$C$23</f>
        <v>1823.4196116504856</v>
      </c>
      <c r="Y12" s="287"/>
    </row>
    <row r="13" spans="1:27" x14ac:dyDescent="0.3">
      <c r="D13" s="147" t="s">
        <v>95</v>
      </c>
      <c r="E13" s="165"/>
      <c r="H13" s="292">
        <f>Table1[[#Totals],[Txn Amount]]</f>
        <v>3.637978807091713E-12</v>
      </c>
      <c r="I13" s="289">
        <f ca="1">ROUND($I$12/35, 0)</f>
        <v>0</v>
      </c>
      <c r="K13" s="284"/>
      <c r="L13" s="293"/>
      <c r="M13" s="280"/>
      <c r="O13" s="280"/>
      <c r="P13" s="280"/>
      <c r="Q13" s="287" t="str">
        <f>'GO TO P&amp;L'!B57</f>
        <v>Transport Costs</v>
      </c>
      <c r="R13" s="292">
        <f ca="1">SUMIFS(Table1[Txn Amount],Table1[ACCOUNT TYPE],"Expense",Table1[LEDGER ACCOUNT (In Effect)],Q13, Table1[Date], "&gt;="&amp; $H$3)</f>
        <v>0</v>
      </c>
      <c r="S13" s="290" t="s">
        <v>186</v>
      </c>
      <c r="T13" s="291"/>
      <c r="U13" s="287"/>
      <c r="V13" s="287" t="s">
        <v>201</v>
      </c>
      <c r="W13" s="292">
        <v>1150</v>
      </c>
      <c r="X13" s="292">
        <f>(W13/$W$15)*'GO TO P&amp;L'!$C$23</f>
        <v>838.77302135922343</v>
      </c>
      <c r="Y13" s="287"/>
    </row>
    <row r="14" spans="1:27" ht="15" thickBot="1" x14ac:dyDescent="0.35">
      <c r="D14" s="148" t="s">
        <v>96</v>
      </c>
      <c r="E14" s="166"/>
      <c r="H14" s="294">
        <f>SUM('GO TO SFP'!C21:C24)-SUM(Settings!AI18:AI21)</f>
        <v>8158.0299999999988</v>
      </c>
      <c r="I14" s="273" t="str">
        <f ca="1">ROUND($I$13, 0) &amp; " Daily Sales"</f>
        <v>0 Daily Sales</v>
      </c>
      <c r="K14" s="284"/>
      <c r="L14" s="295" t="s">
        <v>179</v>
      </c>
      <c r="M14" s="280"/>
      <c r="O14" s="280"/>
      <c r="P14" s="280"/>
      <c r="Q14" s="287" t="str">
        <f>'GO TO P&amp;L'!B43</f>
        <v>Sunk Costs</v>
      </c>
      <c r="R14" s="292">
        <f ca="1">SUMIFS(Table1[Txn Amount],Table1[ACCOUNT TYPE],"Expense",Table1[LEDGER ACCOUNT (In Effect)],Q14, Table1[Date], "&gt;="&amp; $H$3)</f>
        <v>0</v>
      </c>
      <c r="S14" s="287" t="s">
        <v>182</v>
      </c>
      <c r="T14" s="292">
        <f ca="1">SUMIFS(Table1[Txn Amount],Table1[ACCOUNT TYPE],"Capital",Table1[LEDGER ACCOUNT (In Effect)],"Capital (Net-worth)", Table1[Date], "&gt;="&amp; $H$3)*-1</f>
        <v>0</v>
      </c>
      <c r="U14" s="287"/>
      <c r="V14" s="296" t="s">
        <v>202</v>
      </c>
      <c r="W14" s="297">
        <v>0</v>
      </c>
      <c r="X14" s="297">
        <f>(W14/$W$15)*'GO TO P&amp;L'!$C$23</f>
        <v>0</v>
      </c>
      <c r="Y14" s="296"/>
    </row>
    <row r="15" spans="1:27" ht="15.6" thickTop="1" thickBot="1" x14ac:dyDescent="0.35">
      <c r="A15" s="273">
        <v>0</v>
      </c>
      <c r="D15" s="247" t="str">
        <f>IF('GO TO ACL'!A5&lt;&gt;"ACL_Balanced","Incomplete Entry!","Double-Entry Satisfied!")</f>
        <v>Double-Entry Satisfied!</v>
      </c>
      <c r="E15" s="143">
        <f ca="1">NOW()</f>
        <v>45746.377435995368</v>
      </c>
      <c r="F15" s="141"/>
      <c r="G15" s="142"/>
      <c r="H15" s="298" t="str">
        <f>IF('GO TO P&amp;L'!$D$62&gt;0,"-",'GO TO P&amp;L'!$D$62)</f>
        <v>-</v>
      </c>
      <c r="K15" s="284"/>
      <c r="L15" s="286">
        <f>L10+Q8+V6+Settings!Q19</f>
        <v>3756.2444000000005</v>
      </c>
      <c r="O15" s="280"/>
      <c r="P15" s="280"/>
      <c r="Q15" s="287" t="str">
        <f>'GO TO P&amp;L'!B41</f>
        <v>Data Bundles</v>
      </c>
      <c r="R15" s="292">
        <f ca="1">SUMIFS(Table1[Txn Amount],Table1[ACCOUNT TYPE],"Expense",Table1[LEDGER ACCOUNT (In Effect)],Q15, Table1[Date], "&gt;="&amp; $H$3)</f>
        <v>0</v>
      </c>
      <c r="T15" s="291"/>
      <c r="U15" s="287"/>
      <c r="V15" s="296" t="s">
        <v>200</v>
      </c>
      <c r="W15" s="297">
        <f>Settings!$C$25</f>
        <v>5150</v>
      </c>
      <c r="X15" s="299">
        <f>SUM(X11:X14)</f>
        <v>3756.2444000000005</v>
      </c>
      <c r="Y15" s="296"/>
    </row>
    <row r="16" spans="1:27" ht="15" thickTop="1" x14ac:dyDescent="0.3">
      <c r="H16" s="294">
        <f>'GO TO SFP'!$C$24-$R$18</f>
        <v>9003</v>
      </c>
      <c r="Q16" s="287" t="str">
        <f>'GO TO P&amp;L'!B46</f>
        <v>Affiliate Commissions</v>
      </c>
      <c r="R16" s="292">
        <f ca="1">SUMIFS(Table1[Txn Amount],Table1[ACCOUNT TYPE],"Expense",Table1[LEDGER ACCOUNT (In Effect)],Q16, Table1[Date], "&gt;="&amp; $H$3)</f>
        <v>0</v>
      </c>
      <c r="S16" s="287" t="s">
        <v>188</v>
      </c>
      <c r="T16" s="291">
        <f ca="1">R19-T14</f>
        <v>0</v>
      </c>
      <c r="U16" s="287"/>
      <c r="Y16" s="287"/>
    </row>
    <row r="17" spans="1:27" ht="61.95" customHeight="1" x14ac:dyDescent="0.3">
      <c r="F17" s="167" t="str">
        <f ca="1">"Transfers: " &amp; $I$7</f>
        <v>Transfers: 0</v>
      </c>
      <c r="G17" s="130"/>
      <c r="Q17" s="300" t="str">
        <f>'GO TO P&amp;L'!B53</f>
        <v>Repair and maintenance costs</v>
      </c>
      <c r="R17" s="292">
        <f ca="1">SUMIFS(Table1[Txn Amount],Table1[ACCOUNT TYPE],"Expense",Table1[LEDGER ACCOUNT (In Effect)],Q17, Table1[Date], "&gt;="&amp; $H$3)</f>
        <v>0</v>
      </c>
      <c r="S17" s="287" t="str">
        <f>'GO TO SFP'!B23 &amp; " Transfer"</f>
        <v>543 Konse Konse Transfer</v>
      </c>
      <c r="T17" s="291"/>
      <c r="U17" s="287"/>
      <c r="Y17" s="287"/>
      <c r="AA17" s="288"/>
    </row>
    <row r="18" spans="1:27" ht="15" thickBot="1" x14ac:dyDescent="0.35">
      <c r="F18" s="126" t="str">
        <f>"Est. Count: " &amp; (COUNTA(Table1[Date])/2)-(COUNTIF('GO TO SFP'!C9:C48, "&gt;"&amp;0))</f>
        <v>Est. Count: 1711.5</v>
      </c>
      <c r="G18" s="127"/>
      <c r="Q18" s="287" t="str">
        <f>'GO TO SFP'!B43</f>
        <v>Customer Change</v>
      </c>
      <c r="R18" s="292">
        <f>SUM('GO TO SFP'!C43:D43)</f>
        <v>3</v>
      </c>
      <c r="S18" s="287" t="s">
        <v>198</v>
      </c>
      <c r="T18" s="292">
        <f>'GO TO P&amp;L'!$D$60</f>
        <v>1129</v>
      </c>
      <c r="U18" s="287"/>
      <c r="Y18" s="287"/>
    </row>
    <row r="19" spans="1:27" x14ac:dyDescent="0.3">
      <c r="A19" s="246">
        <v>111</v>
      </c>
      <c r="B19" s="331" t="s">
        <v>58</v>
      </c>
      <c r="C19" s="332"/>
      <c r="D19" s="332"/>
      <c r="E19" s="332"/>
      <c r="F19" s="332"/>
      <c r="G19" s="333"/>
      <c r="Q19" s="287" t="s">
        <v>184</v>
      </c>
      <c r="R19" s="292">
        <f ca="1">SUMIFS(Table1[Txn Amount],Table1[ACCOUNT TYPE],"Expense",Table1[Date], "&gt;="&amp; $H$3)</f>
        <v>0</v>
      </c>
      <c r="S19" s="287" t="s">
        <v>199</v>
      </c>
      <c r="T19" s="292">
        <f ca="1">SUMIFS(Table1[Txn Amount],Table1[LEDGER ACCOUNT (In Effect)],"Zanaco Xpress",Table1[Details],"Transfer from 543 to Zanaco", Table1[Date], "&gt;="&amp; $H$3)</f>
        <v>0</v>
      </c>
      <c r="U19" s="287"/>
      <c r="V19" s="287"/>
      <c r="W19" s="301"/>
      <c r="X19" s="287"/>
      <c r="Y19" s="287"/>
    </row>
    <row r="20" spans="1:27" x14ac:dyDescent="0.3">
      <c r="B20" s="149" t="s">
        <v>34</v>
      </c>
      <c r="C20" s="150" t="s">
        <v>47</v>
      </c>
      <c r="D20" s="150" t="s">
        <v>46</v>
      </c>
      <c r="E20" s="150" t="s">
        <v>36</v>
      </c>
      <c r="F20" s="151" t="s">
        <v>236</v>
      </c>
      <c r="G20" s="152" t="s">
        <v>149</v>
      </c>
      <c r="Q20" s="287" t="s">
        <v>196</v>
      </c>
      <c r="R20" s="292">
        <f ca="1">SUMIFS(Table1[Txn Amount],Table1[ACCOUNT TYPE],"Asset",Table1[LEDGER ACCOUNT (In Effect)],"Vault Cash",Table1[Details],"Transfer from Airtel to Cash", Table1[Date], "&gt;="&amp; $H$3)</f>
        <v>0</v>
      </c>
      <c r="S20" s="287" t="str">
        <f>'GO TO SFP'!B23 &amp; " Charges"</f>
        <v>543 Konse Konse Charges</v>
      </c>
      <c r="T20" s="292">
        <f ca="1">SUMIFS(Table1[Txn Amount],Table1[ACCOUNT TYPE],"Expense",Table1[Details],"543 transfer charge to Zanaco", Table1[Date], "&gt;="&amp; $H$3)</f>
        <v>0</v>
      </c>
      <c r="W20" s="301"/>
    </row>
    <row r="21" spans="1:27" x14ac:dyDescent="0.3">
      <c r="B21" s="154">
        <v>45722</v>
      </c>
      <c r="C21" s="155" t="s">
        <v>43</v>
      </c>
      <c r="D21" s="156" t="s">
        <v>150</v>
      </c>
      <c r="E21" s="157" t="s">
        <v>190</v>
      </c>
      <c r="F21" s="158">
        <v>-33396.339999999997</v>
      </c>
      <c r="G21" s="159">
        <v>45722.503416203705</v>
      </c>
    </row>
    <row r="22" spans="1:27" x14ac:dyDescent="0.3">
      <c r="B22" s="154">
        <v>45722</v>
      </c>
      <c r="C22" s="155" t="s">
        <v>49</v>
      </c>
      <c r="D22" s="156" t="s">
        <v>17</v>
      </c>
      <c r="E22" s="157" t="s">
        <v>190</v>
      </c>
      <c r="F22" s="158">
        <v>0</v>
      </c>
      <c r="G22" s="159">
        <v>45722.503446643517</v>
      </c>
    </row>
    <row r="23" spans="1:27" x14ac:dyDescent="0.3">
      <c r="B23" s="154">
        <v>45722</v>
      </c>
      <c r="C23" s="155" t="s">
        <v>49</v>
      </c>
      <c r="D23" s="156" t="s">
        <v>155</v>
      </c>
      <c r="E23" s="157" t="s">
        <v>190</v>
      </c>
      <c r="F23" s="158">
        <v>0</v>
      </c>
      <c r="G23" s="159">
        <v>45722.503476736114</v>
      </c>
    </row>
    <row r="24" spans="1:27" x14ac:dyDescent="0.3">
      <c r="B24" s="154">
        <v>45722</v>
      </c>
      <c r="C24" s="155" t="s">
        <v>49</v>
      </c>
      <c r="D24" s="156" t="s">
        <v>156</v>
      </c>
      <c r="E24" s="157" t="s">
        <v>190</v>
      </c>
      <c r="F24" s="158">
        <v>0</v>
      </c>
      <c r="G24" s="159">
        <v>45722.503505439818</v>
      </c>
    </row>
    <row r="25" spans="1:27" x14ac:dyDescent="0.3">
      <c r="B25" s="154">
        <v>45722</v>
      </c>
      <c r="C25" s="155" t="s">
        <v>49</v>
      </c>
      <c r="D25" s="156" t="s">
        <v>18</v>
      </c>
      <c r="E25" s="157" t="s">
        <v>190</v>
      </c>
      <c r="F25" s="158">
        <v>0</v>
      </c>
      <c r="G25" s="159">
        <v>45722.503534027775</v>
      </c>
    </row>
    <row r="26" spans="1:27" x14ac:dyDescent="0.3">
      <c r="B26" s="154">
        <v>45722</v>
      </c>
      <c r="C26" s="155" t="s">
        <v>49</v>
      </c>
      <c r="D26" s="156" t="s">
        <v>157</v>
      </c>
      <c r="E26" s="157" t="s">
        <v>190</v>
      </c>
      <c r="F26" s="158">
        <v>0</v>
      </c>
      <c r="G26" s="159">
        <v>45722.503564004626</v>
      </c>
    </row>
    <row r="27" spans="1:27" x14ac:dyDescent="0.3">
      <c r="B27" s="154">
        <v>45722</v>
      </c>
      <c r="C27" s="155" t="s">
        <v>49</v>
      </c>
      <c r="D27" s="156" t="s">
        <v>139</v>
      </c>
      <c r="E27" s="157" t="s">
        <v>190</v>
      </c>
      <c r="F27" s="158">
        <v>0</v>
      </c>
      <c r="G27" s="159">
        <v>45722.503593055553</v>
      </c>
    </row>
    <row r="28" spans="1:27" x14ac:dyDescent="0.3">
      <c r="B28" s="154">
        <v>45722</v>
      </c>
      <c r="C28" s="155" t="s">
        <v>49</v>
      </c>
      <c r="D28" s="156" t="s">
        <v>140</v>
      </c>
      <c r="E28" s="157" t="s">
        <v>190</v>
      </c>
      <c r="F28" s="158">
        <v>0</v>
      </c>
      <c r="G28" s="159">
        <v>45722.503622222219</v>
      </c>
    </row>
    <row r="29" spans="1:27" x14ac:dyDescent="0.3">
      <c r="B29" s="154">
        <v>45722</v>
      </c>
      <c r="C29" s="155" t="s">
        <v>49</v>
      </c>
      <c r="D29" s="156" t="s">
        <v>141</v>
      </c>
      <c r="E29" s="157" t="s">
        <v>190</v>
      </c>
      <c r="F29" s="158">
        <v>0</v>
      </c>
      <c r="G29" s="159">
        <v>45722.503661111114</v>
      </c>
    </row>
    <row r="30" spans="1:27" x14ac:dyDescent="0.3">
      <c r="B30" s="154">
        <v>45722</v>
      </c>
      <c r="C30" s="155" t="s">
        <v>49</v>
      </c>
      <c r="D30" s="156" t="s">
        <v>158</v>
      </c>
      <c r="E30" s="157" t="s">
        <v>190</v>
      </c>
      <c r="F30" s="158">
        <v>0</v>
      </c>
      <c r="G30" s="159">
        <v>45722.503691203703</v>
      </c>
    </row>
    <row r="31" spans="1:27" x14ac:dyDescent="0.3">
      <c r="B31" s="154">
        <v>45722</v>
      </c>
      <c r="C31" s="155" t="s">
        <v>49</v>
      </c>
      <c r="D31" s="156" t="s">
        <v>33</v>
      </c>
      <c r="E31" s="157" t="s">
        <v>190</v>
      </c>
      <c r="F31" s="158">
        <v>0</v>
      </c>
      <c r="G31" s="159">
        <v>45722.503720949077</v>
      </c>
    </row>
    <row r="32" spans="1:27" x14ac:dyDescent="0.3">
      <c r="B32" s="154">
        <v>45722</v>
      </c>
      <c r="C32" s="155" t="s">
        <v>49</v>
      </c>
      <c r="D32" s="156" t="s">
        <v>123</v>
      </c>
      <c r="E32" s="157" t="s">
        <v>190</v>
      </c>
      <c r="F32" s="158">
        <v>8686.18</v>
      </c>
      <c r="G32" s="159">
        <v>45722.503751504628</v>
      </c>
    </row>
    <row r="33" spans="2:7" x14ac:dyDescent="0.3">
      <c r="B33" s="154">
        <v>45722</v>
      </c>
      <c r="C33" s="155" t="s">
        <v>49</v>
      </c>
      <c r="D33" s="156" t="s">
        <v>97</v>
      </c>
      <c r="E33" s="157" t="s">
        <v>190</v>
      </c>
      <c r="F33" s="158">
        <v>546.85</v>
      </c>
      <c r="G33" s="159">
        <v>45722.503782060186</v>
      </c>
    </row>
    <row r="34" spans="2:7" x14ac:dyDescent="0.3">
      <c r="B34" s="154">
        <v>45722</v>
      </c>
      <c r="C34" s="155" t="s">
        <v>49</v>
      </c>
      <c r="D34" s="156" t="s">
        <v>121</v>
      </c>
      <c r="E34" s="157" t="s">
        <v>190</v>
      </c>
      <c r="F34" s="158">
        <v>0</v>
      </c>
      <c r="G34" s="159">
        <v>45722.503813541669</v>
      </c>
    </row>
    <row r="35" spans="2:7" x14ac:dyDescent="0.3">
      <c r="B35" s="154">
        <v>45722</v>
      </c>
      <c r="C35" s="155" t="s">
        <v>49</v>
      </c>
      <c r="D35" s="156" t="s">
        <v>122</v>
      </c>
      <c r="E35" s="157" t="s">
        <v>190</v>
      </c>
      <c r="F35" s="158">
        <v>20766.97</v>
      </c>
      <c r="G35" s="159">
        <v>45722.503845370367</v>
      </c>
    </row>
    <row r="36" spans="2:7" x14ac:dyDescent="0.3">
      <c r="B36" s="154">
        <v>45722</v>
      </c>
      <c r="C36" s="155" t="s">
        <v>49</v>
      </c>
      <c r="D36" s="156" t="s">
        <v>126</v>
      </c>
      <c r="E36" s="157" t="s">
        <v>190</v>
      </c>
      <c r="F36" s="158">
        <v>859.34</v>
      </c>
      <c r="G36" s="159">
        <v>45722.503875694441</v>
      </c>
    </row>
    <row r="37" spans="2:7" x14ac:dyDescent="0.3">
      <c r="B37" s="154">
        <v>45722</v>
      </c>
      <c r="C37" s="155" t="s">
        <v>49</v>
      </c>
      <c r="D37" s="156" t="s">
        <v>129</v>
      </c>
      <c r="E37" s="157" t="s">
        <v>190</v>
      </c>
      <c r="F37" s="158">
        <v>2537</v>
      </c>
      <c r="G37" s="159">
        <v>45722.50391446759</v>
      </c>
    </row>
    <row r="38" spans="2:7" x14ac:dyDescent="0.3">
      <c r="B38" s="154">
        <v>45722</v>
      </c>
      <c r="C38" s="155" t="s">
        <v>49</v>
      </c>
      <c r="D38" s="156" t="s">
        <v>210</v>
      </c>
      <c r="E38" s="157" t="s">
        <v>190</v>
      </c>
      <c r="F38" s="158">
        <v>0</v>
      </c>
      <c r="G38" s="159">
        <v>45722.503946180557</v>
      </c>
    </row>
    <row r="39" spans="2:7" x14ac:dyDescent="0.3">
      <c r="B39" s="154">
        <v>45722</v>
      </c>
      <c r="C39" s="155" t="s">
        <v>49</v>
      </c>
      <c r="D39" s="156" t="s">
        <v>138</v>
      </c>
      <c r="E39" s="157" t="s">
        <v>190</v>
      </c>
      <c r="F39" s="158">
        <v>0</v>
      </c>
      <c r="G39" s="159">
        <v>45722.503976273147</v>
      </c>
    </row>
    <row r="40" spans="2:7" x14ac:dyDescent="0.3">
      <c r="B40" s="154">
        <v>45722</v>
      </c>
      <c r="C40" s="155" t="s">
        <v>49</v>
      </c>
      <c r="D40" s="156" t="s">
        <v>133</v>
      </c>
      <c r="E40" s="157" t="s">
        <v>190</v>
      </c>
      <c r="F40" s="158">
        <v>0</v>
      </c>
      <c r="G40" s="159">
        <v>45722.504006249997</v>
      </c>
    </row>
    <row r="41" spans="2:7" x14ac:dyDescent="0.3">
      <c r="B41" s="154">
        <v>45722</v>
      </c>
      <c r="C41" s="155" t="s">
        <v>49</v>
      </c>
      <c r="D41" s="156" t="s">
        <v>211</v>
      </c>
      <c r="E41" s="157" t="s">
        <v>190</v>
      </c>
      <c r="F41" s="158">
        <v>0</v>
      </c>
      <c r="G41" s="159">
        <v>45722.504038310188</v>
      </c>
    </row>
    <row r="42" spans="2:7" x14ac:dyDescent="0.3">
      <c r="B42" s="154">
        <v>45722</v>
      </c>
      <c r="C42" s="155" t="s">
        <v>51</v>
      </c>
      <c r="D42" s="156" t="s">
        <v>227</v>
      </c>
      <c r="E42" s="157" t="s">
        <v>190</v>
      </c>
      <c r="F42" s="158">
        <v>0</v>
      </c>
      <c r="G42" s="159">
        <v>45722.504070370371</v>
      </c>
    </row>
    <row r="43" spans="2:7" x14ac:dyDescent="0.3">
      <c r="B43" s="154">
        <v>45722</v>
      </c>
      <c r="C43" s="155" t="s">
        <v>51</v>
      </c>
      <c r="D43" s="156" t="s">
        <v>228</v>
      </c>
      <c r="E43" s="157" t="s">
        <v>190</v>
      </c>
      <c r="F43" s="158">
        <v>0</v>
      </c>
      <c r="G43" s="159">
        <v>45722.504102430554</v>
      </c>
    </row>
    <row r="44" spans="2:7" x14ac:dyDescent="0.3">
      <c r="B44" s="154">
        <v>45722</v>
      </c>
      <c r="C44" s="155" t="s">
        <v>51</v>
      </c>
      <c r="D44" s="156" t="s">
        <v>229</v>
      </c>
      <c r="E44" s="157" t="s">
        <v>190</v>
      </c>
      <c r="F44" s="158">
        <v>0</v>
      </c>
      <c r="G44" s="159">
        <v>45722.504132754628</v>
      </c>
    </row>
    <row r="45" spans="2:7" x14ac:dyDescent="0.3">
      <c r="B45" s="154">
        <v>45722</v>
      </c>
      <c r="C45" s="155" t="s">
        <v>51</v>
      </c>
      <c r="D45" s="156" t="s">
        <v>230</v>
      </c>
      <c r="E45" s="157" t="s">
        <v>190</v>
      </c>
      <c r="F45" s="158">
        <v>0</v>
      </c>
      <c r="G45" s="159">
        <v>45722.50417291667</v>
      </c>
    </row>
    <row r="46" spans="2:7" x14ac:dyDescent="0.3">
      <c r="B46" s="154">
        <v>45722</v>
      </c>
      <c r="C46" s="155" t="s">
        <v>51</v>
      </c>
      <c r="D46" s="156" t="s">
        <v>231</v>
      </c>
      <c r="E46" s="157" t="s">
        <v>190</v>
      </c>
      <c r="F46" s="158">
        <v>0</v>
      </c>
      <c r="G46" s="159">
        <v>45722.504204745368</v>
      </c>
    </row>
    <row r="47" spans="2:7" x14ac:dyDescent="0.3">
      <c r="B47" s="154">
        <v>45722</v>
      </c>
      <c r="C47" s="155" t="s">
        <v>51</v>
      </c>
      <c r="D47" s="156" t="s">
        <v>232</v>
      </c>
      <c r="E47" s="157" t="s">
        <v>190</v>
      </c>
      <c r="F47" s="158">
        <v>0</v>
      </c>
      <c r="G47" s="159">
        <v>45722.50423622685</v>
      </c>
    </row>
    <row r="48" spans="2:7" x14ac:dyDescent="0.3">
      <c r="B48" s="154">
        <v>45722</v>
      </c>
      <c r="C48" s="155" t="s">
        <v>43</v>
      </c>
      <c r="D48" s="156" t="s">
        <v>150</v>
      </c>
      <c r="E48" s="157" t="s">
        <v>190</v>
      </c>
      <c r="F48" s="158">
        <v>859.34</v>
      </c>
      <c r="G48" s="159">
        <v>45722.504268171295</v>
      </c>
    </row>
    <row r="49" spans="2:7" x14ac:dyDescent="0.3">
      <c r="B49" s="154">
        <v>45722</v>
      </c>
      <c r="C49" s="155" t="s">
        <v>52</v>
      </c>
      <c r="D49" s="156" t="s">
        <v>178</v>
      </c>
      <c r="E49" s="157" t="s">
        <v>190</v>
      </c>
      <c r="F49" s="158">
        <v>-859.34</v>
      </c>
      <c r="G49" s="159">
        <v>45722.504301736109</v>
      </c>
    </row>
    <row r="50" spans="2:7" x14ac:dyDescent="0.3">
      <c r="B50" s="154">
        <v>45722</v>
      </c>
      <c r="C50" s="155" t="s">
        <v>49</v>
      </c>
      <c r="D50" s="156" t="s">
        <v>122</v>
      </c>
      <c r="E50" s="157" t="s">
        <v>222</v>
      </c>
      <c r="F50" s="158">
        <v>-70</v>
      </c>
      <c r="G50" s="159">
        <v>45722.507058796298</v>
      </c>
    </row>
    <row r="51" spans="2:7" x14ac:dyDescent="0.3">
      <c r="B51" s="154">
        <v>45722</v>
      </c>
      <c r="C51" s="155" t="s">
        <v>49</v>
      </c>
      <c r="D51" s="156" t="s">
        <v>97</v>
      </c>
      <c r="E51" s="157" t="s">
        <v>222</v>
      </c>
      <c r="F51" s="158">
        <v>70</v>
      </c>
      <c r="G51" s="159">
        <v>45722.507068287036</v>
      </c>
    </row>
    <row r="52" spans="2:7" x14ac:dyDescent="0.3">
      <c r="B52" s="154">
        <v>45722</v>
      </c>
      <c r="C52" s="155" t="s">
        <v>49</v>
      </c>
      <c r="D52" s="156" t="s">
        <v>122</v>
      </c>
      <c r="E52" s="157" t="s">
        <v>222</v>
      </c>
      <c r="F52" s="158">
        <v>-17</v>
      </c>
      <c r="G52" s="159">
        <v>45722.507408101854</v>
      </c>
    </row>
    <row r="53" spans="2:7" x14ac:dyDescent="0.3">
      <c r="B53" s="154">
        <v>45722</v>
      </c>
      <c r="C53" s="155" t="s">
        <v>49</v>
      </c>
      <c r="D53" s="156" t="s">
        <v>97</v>
      </c>
      <c r="E53" s="157" t="s">
        <v>222</v>
      </c>
      <c r="F53" s="158">
        <v>17</v>
      </c>
      <c r="G53" s="159">
        <v>45722.507416898145</v>
      </c>
    </row>
    <row r="54" spans="2:7" x14ac:dyDescent="0.3">
      <c r="B54" s="154">
        <v>45722</v>
      </c>
      <c r="C54" s="155" t="s">
        <v>49</v>
      </c>
      <c r="D54" s="156" t="s">
        <v>122</v>
      </c>
      <c r="E54" s="157" t="s">
        <v>222</v>
      </c>
      <c r="F54" s="158">
        <v>-100</v>
      </c>
      <c r="G54" s="159">
        <v>45722.507626736115</v>
      </c>
    </row>
    <row r="55" spans="2:7" x14ac:dyDescent="0.3">
      <c r="B55" s="154">
        <v>45722</v>
      </c>
      <c r="C55" s="155" t="s">
        <v>49</v>
      </c>
      <c r="D55" s="156" t="s">
        <v>97</v>
      </c>
      <c r="E55" s="157" t="s">
        <v>222</v>
      </c>
      <c r="F55" s="158">
        <v>100</v>
      </c>
      <c r="G55" s="159">
        <v>45722.507635879629</v>
      </c>
    </row>
    <row r="56" spans="2:7" x14ac:dyDescent="0.3">
      <c r="B56" s="154">
        <v>45722</v>
      </c>
      <c r="C56" s="155" t="s">
        <v>49</v>
      </c>
      <c r="D56" s="156" t="s">
        <v>122</v>
      </c>
      <c r="E56" s="157" t="s">
        <v>241</v>
      </c>
      <c r="F56" s="158">
        <v>-30</v>
      </c>
      <c r="G56" s="159">
        <v>45722.50796087963</v>
      </c>
    </row>
    <row r="57" spans="2:7" x14ac:dyDescent="0.3">
      <c r="B57" s="154">
        <v>45722</v>
      </c>
      <c r="C57" s="155" t="s">
        <v>49</v>
      </c>
      <c r="D57" s="156" t="s">
        <v>121</v>
      </c>
      <c r="E57" s="157" t="s">
        <v>241</v>
      </c>
      <c r="F57" s="158">
        <v>30</v>
      </c>
      <c r="G57" s="159">
        <v>45722.507969675928</v>
      </c>
    </row>
    <row r="58" spans="2:7" x14ac:dyDescent="0.3">
      <c r="B58" s="154">
        <v>45722</v>
      </c>
      <c r="C58" s="155" t="s">
        <v>49</v>
      </c>
      <c r="D58" s="156" t="s">
        <v>122</v>
      </c>
      <c r="E58" s="157" t="s">
        <v>241</v>
      </c>
      <c r="F58" s="158">
        <v>-948</v>
      </c>
      <c r="G58" s="159">
        <v>45722.508169560184</v>
      </c>
    </row>
    <row r="59" spans="2:7" x14ac:dyDescent="0.3">
      <c r="B59" s="154">
        <v>45722</v>
      </c>
      <c r="C59" s="155" t="s">
        <v>49</v>
      </c>
      <c r="D59" s="156" t="s">
        <v>121</v>
      </c>
      <c r="E59" s="157" t="s">
        <v>241</v>
      </c>
      <c r="F59" s="158">
        <v>948</v>
      </c>
      <c r="G59" s="159">
        <v>45722.508186342595</v>
      </c>
    </row>
    <row r="60" spans="2:7" x14ac:dyDescent="0.3">
      <c r="B60" s="154">
        <v>45722</v>
      </c>
      <c r="C60" s="155" t="s">
        <v>49</v>
      </c>
      <c r="D60" s="156" t="s">
        <v>122</v>
      </c>
      <c r="E60" s="157" t="s">
        <v>238</v>
      </c>
      <c r="F60" s="158">
        <v>-1342</v>
      </c>
      <c r="G60" s="159">
        <v>45722.511458796296</v>
      </c>
    </row>
    <row r="61" spans="2:7" x14ac:dyDescent="0.3">
      <c r="B61" s="154">
        <v>45722</v>
      </c>
      <c r="C61" s="155" t="s">
        <v>49</v>
      </c>
      <c r="D61" s="156" t="s">
        <v>123</v>
      </c>
      <c r="E61" s="157" t="s">
        <v>238</v>
      </c>
      <c r="F61" s="158">
        <v>1342</v>
      </c>
      <c r="G61" s="159">
        <v>45722.511468055556</v>
      </c>
    </row>
    <row r="62" spans="2:7" x14ac:dyDescent="0.3">
      <c r="B62" s="154">
        <v>45722</v>
      </c>
      <c r="C62" s="155" t="s">
        <v>49</v>
      </c>
      <c r="D62" s="156" t="s">
        <v>122</v>
      </c>
      <c r="E62" s="157" t="s">
        <v>237</v>
      </c>
      <c r="F62" s="158">
        <v>342</v>
      </c>
      <c r="G62" s="159">
        <v>45722.51167349537</v>
      </c>
    </row>
    <row r="63" spans="2:7" x14ac:dyDescent="0.3">
      <c r="B63" s="154">
        <v>45722</v>
      </c>
      <c r="C63" s="155" t="s">
        <v>49</v>
      </c>
      <c r="D63" s="156" t="s">
        <v>123</v>
      </c>
      <c r="E63" s="157" t="s">
        <v>237</v>
      </c>
      <c r="F63" s="158">
        <v>-342</v>
      </c>
      <c r="G63" s="159">
        <v>45722.511682407407</v>
      </c>
    </row>
    <row r="64" spans="2:7" x14ac:dyDescent="0.3">
      <c r="B64" s="154">
        <v>45722</v>
      </c>
      <c r="C64" s="155" t="s">
        <v>49</v>
      </c>
      <c r="D64" s="156" t="s">
        <v>122</v>
      </c>
      <c r="E64" s="157" t="s">
        <v>238</v>
      </c>
      <c r="F64" s="158">
        <v>-1440</v>
      </c>
      <c r="G64" s="159">
        <v>45722.511799537038</v>
      </c>
    </row>
    <row r="65" spans="2:7" x14ac:dyDescent="0.3">
      <c r="B65" s="154">
        <v>45722</v>
      </c>
      <c r="C65" s="155" t="s">
        <v>49</v>
      </c>
      <c r="D65" s="156" t="s">
        <v>123</v>
      </c>
      <c r="E65" s="157" t="s">
        <v>238</v>
      </c>
      <c r="F65" s="158">
        <v>1440</v>
      </c>
      <c r="G65" s="159">
        <v>45722.511808564814</v>
      </c>
    </row>
    <row r="66" spans="2:7" x14ac:dyDescent="0.3">
      <c r="B66" s="154">
        <v>45722</v>
      </c>
      <c r="C66" s="155" t="s">
        <v>49</v>
      </c>
      <c r="D66" s="156" t="s">
        <v>122</v>
      </c>
      <c r="E66" s="157" t="s">
        <v>237</v>
      </c>
      <c r="F66" s="158">
        <v>1017</v>
      </c>
      <c r="G66" s="159">
        <v>45722.511921874997</v>
      </c>
    </row>
    <row r="67" spans="2:7" x14ac:dyDescent="0.3">
      <c r="B67" s="154">
        <v>45722</v>
      </c>
      <c r="C67" s="155" t="s">
        <v>49</v>
      </c>
      <c r="D67" s="156" t="s">
        <v>123</v>
      </c>
      <c r="E67" s="157" t="s">
        <v>237</v>
      </c>
      <c r="F67" s="158">
        <v>-1017</v>
      </c>
      <c r="G67" s="159">
        <v>45722.511938888892</v>
      </c>
    </row>
    <row r="68" spans="2:7" x14ac:dyDescent="0.3">
      <c r="B68" s="154">
        <v>45722</v>
      </c>
      <c r="C68" s="155" t="s">
        <v>49</v>
      </c>
      <c r="D68" s="156" t="s">
        <v>122</v>
      </c>
      <c r="E68" s="157" t="s">
        <v>237</v>
      </c>
      <c r="F68" s="158">
        <v>948</v>
      </c>
      <c r="G68" s="159">
        <v>45722.512054282408</v>
      </c>
    </row>
    <row r="69" spans="2:7" x14ac:dyDescent="0.3">
      <c r="B69" s="154">
        <v>45722</v>
      </c>
      <c r="C69" s="155" t="s">
        <v>49</v>
      </c>
      <c r="D69" s="156" t="s">
        <v>123</v>
      </c>
      <c r="E69" s="157" t="s">
        <v>237</v>
      </c>
      <c r="F69" s="158">
        <v>-948</v>
      </c>
      <c r="G69" s="159">
        <v>45722.512063541668</v>
      </c>
    </row>
    <row r="70" spans="2:7" x14ac:dyDescent="0.3">
      <c r="B70" s="154">
        <v>45722</v>
      </c>
      <c r="C70" s="155" t="s">
        <v>49</v>
      </c>
      <c r="D70" s="156" t="s">
        <v>122</v>
      </c>
      <c r="E70" s="157" t="s">
        <v>237</v>
      </c>
      <c r="F70" s="158">
        <v>474</v>
      </c>
      <c r="G70" s="159">
        <v>45722.512153819443</v>
      </c>
    </row>
    <row r="71" spans="2:7" x14ac:dyDescent="0.3">
      <c r="B71" s="154">
        <v>45722</v>
      </c>
      <c r="C71" s="155" t="s">
        <v>49</v>
      </c>
      <c r="D71" s="156" t="s">
        <v>123</v>
      </c>
      <c r="E71" s="157" t="s">
        <v>237</v>
      </c>
      <c r="F71" s="158">
        <v>-474</v>
      </c>
      <c r="G71" s="159">
        <v>45722.512162847219</v>
      </c>
    </row>
    <row r="72" spans="2:7" x14ac:dyDescent="0.3">
      <c r="B72" s="154">
        <v>45722</v>
      </c>
      <c r="C72" s="155" t="s">
        <v>49</v>
      </c>
      <c r="D72" s="156" t="s">
        <v>122</v>
      </c>
      <c r="E72" s="157" t="s">
        <v>237</v>
      </c>
      <c r="F72" s="158">
        <v>474</v>
      </c>
      <c r="G72" s="159">
        <v>45722.512278472219</v>
      </c>
    </row>
    <row r="73" spans="2:7" x14ac:dyDescent="0.3">
      <c r="B73" s="154">
        <v>45722</v>
      </c>
      <c r="C73" s="155" t="s">
        <v>49</v>
      </c>
      <c r="D73" s="156" t="s">
        <v>123</v>
      </c>
      <c r="E73" s="157" t="s">
        <v>237</v>
      </c>
      <c r="F73" s="158">
        <v>-474</v>
      </c>
      <c r="G73" s="159">
        <v>45722.51228761574</v>
      </c>
    </row>
    <row r="74" spans="2:7" x14ac:dyDescent="0.3">
      <c r="B74" s="154">
        <v>45722</v>
      </c>
      <c r="C74" s="155" t="s">
        <v>52</v>
      </c>
      <c r="D74" s="156" t="s">
        <v>209</v>
      </c>
      <c r="E74" s="157" t="s">
        <v>223</v>
      </c>
      <c r="F74" s="158">
        <v>-245</v>
      </c>
      <c r="G74" s="159">
        <v>45722.512682986111</v>
      </c>
    </row>
    <row r="75" spans="2:7" x14ac:dyDescent="0.3">
      <c r="B75" s="154">
        <v>45722</v>
      </c>
      <c r="C75" s="155" t="s">
        <v>49</v>
      </c>
      <c r="D75" s="156" t="s">
        <v>122</v>
      </c>
      <c r="E75" s="157" t="s">
        <v>223</v>
      </c>
      <c r="F75" s="158">
        <v>245</v>
      </c>
      <c r="G75" s="159">
        <v>45722.512691898148</v>
      </c>
    </row>
    <row r="76" spans="2:7" x14ac:dyDescent="0.3">
      <c r="B76" s="154">
        <v>45722</v>
      </c>
      <c r="C76" s="155" t="s">
        <v>49</v>
      </c>
      <c r="D76" s="156" t="s">
        <v>122</v>
      </c>
      <c r="E76" s="157" t="s">
        <v>237</v>
      </c>
      <c r="F76" s="158">
        <v>300</v>
      </c>
      <c r="G76" s="159">
        <v>45722.51345752315</v>
      </c>
    </row>
    <row r="77" spans="2:7" x14ac:dyDescent="0.3">
      <c r="B77" s="154">
        <v>45722</v>
      </c>
      <c r="C77" s="155" t="s">
        <v>49</v>
      </c>
      <c r="D77" s="156" t="s">
        <v>123</v>
      </c>
      <c r="E77" s="157" t="s">
        <v>237</v>
      </c>
      <c r="F77" s="158">
        <v>-300</v>
      </c>
      <c r="G77" s="159">
        <v>45722.5134869213</v>
      </c>
    </row>
    <row r="78" spans="2:7" x14ac:dyDescent="0.3">
      <c r="B78" s="154">
        <v>45722</v>
      </c>
      <c r="C78" s="155" t="s">
        <v>49</v>
      </c>
      <c r="D78" s="156" t="s">
        <v>122</v>
      </c>
      <c r="E78" s="157" t="s">
        <v>221</v>
      </c>
      <c r="F78" s="158">
        <v>150</v>
      </c>
      <c r="G78" s="159">
        <v>45722.5157875</v>
      </c>
    </row>
    <row r="79" spans="2:7" x14ac:dyDescent="0.3">
      <c r="B79" s="154">
        <v>45722</v>
      </c>
      <c r="C79" s="155" t="s">
        <v>49</v>
      </c>
      <c r="D79" s="156" t="s">
        <v>97</v>
      </c>
      <c r="E79" s="157" t="s">
        <v>221</v>
      </c>
      <c r="F79" s="158">
        <v>-150</v>
      </c>
      <c r="G79" s="159">
        <v>45722.515820717592</v>
      </c>
    </row>
    <row r="80" spans="2:7" x14ac:dyDescent="0.3">
      <c r="B80" s="154">
        <v>45722</v>
      </c>
      <c r="C80" s="155" t="s">
        <v>52</v>
      </c>
      <c r="D80" s="156" t="s">
        <v>209</v>
      </c>
      <c r="E80" s="157" t="s">
        <v>223</v>
      </c>
      <c r="F80" s="158">
        <v>-35</v>
      </c>
      <c r="G80" s="159">
        <v>45722.519159606483</v>
      </c>
    </row>
    <row r="81" spans="2:7" x14ac:dyDescent="0.3">
      <c r="B81" s="154">
        <v>45722</v>
      </c>
      <c r="C81" s="155" t="s">
        <v>49</v>
      </c>
      <c r="D81" s="156" t="s">
        <v>122</v>
      </c>
      <c r="E81" s="157" t="s">
        <v>223</v>
      </c>
      <c r="F81" s="158">
        <v>35</v>
      </c>
      <c r="G81" s="159">
        <v>45722.519188425926</v>
      </c>
    </row>
    <row r="82" spans="2:7" x14ac:dyDescent="0.3">
      <c r="B82" s="154">
        <v>45722</v>
      </c>
      <c r="C82" s="155" t="s">
        <v>52</v>
      </c>
      <c r="D82" s="156" t="s">
        <v>209</v>
      </c>
      <c r="E82" s="157" t="s">
        <v>223</v>
      </c>
      <c r="F82" s="158">
        <v>-70</v>
      </c>
      <c r="G82" s="159">
        <v>45722.522523958331</v>
      </c>
    </row>
    <row r="83" spans="2:7" x14ac:dyDescent="0.3">
      <c r="B83" s="154">
        <v>45722</v>
      </c>
      <c r="C83" s="155" t="s">
        <v>49</v>
      </c>
      <c r="D83" s="156" t="s">
        <v>122</v>
      </c>
      <c r="E83" s="157" t="s">
        <v>223</v>
      </c>
      <c r="F83" s="158">
        <v>70</v>
      </c>
      <c r="G83" s="159">
        <v>45722.522533217591</v>
      </c>
    </row>
    <row r="84" spans="2:7" x14ac:dyDescent="0.3">
      <c r="B84" s="154">
        <v>45722</v>
      </c>
      <c r="C84" s="155" t="s">
        <v>49</v>
      </c>
      <c r="D84" s="156" t="s">
        <v>122</v>
      </c>
      <c r="E84" s="157" t="s">
        <v>244</v>
      </c>
      <c r="F84" s="158">
        <v>0.03</v>
      </c>
      <c r="G84" s="159">
        <v>45722.522898495372</v>
      </c>
    </row>
    <row r="85" spans="2:7" x14ac:dyDescent="0.3">
      <c r="B85" s="154">
        <v>45722</v>
      </c>
      <c r="C85" s="155" t="s">
        <v>43</v>
      </c>
      <c r="D85" s="156" t="s">
        <v>150</v>
      </c>
      <c r="E85" s="157" t="s">
        <v>244</v>
      </c>
      <c r="F85" s="158">
        <v>-0.03</v>
      </c>
      <c r="G85" s="159">
        <v>45722.522908217594</v>
      </c>
    </row>
    <row r="86" spans="2:7" x14ac:dyDescent="0.3">
      <c r="B86" s="154">
        <v>45722</v>
      </c>
      <c r="C86" s="155" t="s">
        <v>49</v>
      </c>
      <c r="D86" s="156" t="s">
        <v>122</v>
      </c>
      <c r="E86" s="157" t="s">
        <v>237</v>
      </c>
      <c r="F86" s="158">
        <v>342</v>
      </c>
      <c r="G86" s="159">
        <v>45722.527300347225</v>
      </c>
    </row>
    <row r="87" spans="2:7" x14ac:dyDescent="0.3">
      <c r="B87" s="154">
        <v>45722</v>
      </c>
      <c r="C87" s="155" t="s">
        <v>49</v>
      </c>
      <c r="D87" s="156" t="s">
        <v>123</v>
      </c>
      <c r="E87" s="157" t="s">
        <v>237</v>
      </c>
      <c r="F87" s="158">
        <v>-342</v>
      </c>
      <c r="G87" s="159">
        <v>45722.527328819444</v>
      </c>
    </row>
    <row r="88" spans="2:7" x14ac:dyDescent="0.3">
      <c r="B88" s="154">
        <v>45722</v>
      </c>
      <c r="C88" s="155" t="s">
        <v>49</v>
      </c>
      <c r="D88" s="156" t="s">
        <v>122</v>
      </c>
      <c r="E88" s="157" t="s">
        <v>222</v>
      </c>
      <c r="F88" s="158">
        <v>-42</v>
      </c>
      <c r="G88" s="159">
        <v>45722.527374421297</v>
      </c>
    </row>
    <row r="89" spans="2:7" x14ac:dyDescent="0.3">
      <c r="B89" s="154">
        <v>45722</v>
      </c>
      <c r="C89" s="155" t="s">
        <v>49</v>
      </c>
      <c r="D89" s="156" t="s">
        <v>97</v>
      </c>
      <c r="E89" s="157" t="s">
        <v>222</v>
      </c>
      <c r="F89" s="158">
        <v>42</v>
      </c>
      <c r="G89" s="159">
        <v>45722.527402430555</v>
      </c>
    </row>
    <row r="90" spans="2:7" x14ac:dyDescent="0.3">
      <c r="B90" s="154">
        <v>45722</v>
      </c>
      <c r="C90" s="155" t="s">
        <v>49</v>
      </c>
      <c r="D90" s="156" t="s">
        <v>122</v>
      </c>
      <c r="E90" s="157" t="s">
        <v>222</v>
      </c>
      <c r="F90" s="158">
        <v>-136</v>
      </c>
      <c r="G90" s="159">
        <v>45722.528885532411</v>
      </c>
    </row>
    <row r="91" spans="2:7" x14ac:dyDescent="0.3">
      <c r="B91" s="154">
        <v>45722</v>
      </c>
      <c r="C91" s="155" t="s">
        <v>49</v>
      </c>
      <c r="D91" s="156" t="s">
        <v>97</v>
      </c>
      <c r="E91" s="157" t="s">
        <v>222</v>
      </c>
      <c r="F91" s="158">
        <v>136</v>
      </c>
      <c r="G91" s="159">
        <v>45722.528912384259</v>
      </c>
    </row>
    <row r="92" spans="2:7" x14ac:dyDescent="0.3">
      <c r="B92" s="154">
        <v>45722</v>
      </c>
      <c r="C92" s="155" t="s">
        <v>49</v>
      </c>
      <c r="D92" s="156" t="s">
        <v>122</v>
      </c>
      <c r="E92" s="157" t="s">
        <v>221</v>
      </c>
      <c r="F92" s="158">
        <v>150</v>
      </c>
      <c r="G92" s="159">
        <v>45722.537306712962</v>
      </c>
    </row>
    <row r="93" spans="2:7" x14ac:dyDescent="0.3">
      <c r="B93" s="154">
        <v>45722</v>
      </c>
      <c r="C93" s="155" t="s">
        <v>49</v>
      </c>
      <c r="D93" s="156" t="s">
        <v>97</v>
      </c>
      <c r="E93" s="157" t="s">
        <v>221</v>
      </c>
      <c r="F93" s="158">
        <v>-150</v>
      </c>
      <c r="G93" s="159">
        <v>45722.537316550923</v>
      </c>
    </row>
    <row r="94" spans="2:7" x14ac:dyDescent="0.3">
      <c r="B94" s="154">
        <v>45722</v>
      </c>
      <c r="C94" s="155" t="s">
        <v>49</v>
      </c>
      <c r="D94" s="156" t="s">
        <v>122</v>
      </c>
      <c r="E94" s="157" t="s">
        <v>222</v>
      </c>
      <c r="F94" s="158">
        <v>-150</v>
      </c>
      <c r="G94" s="159">
        <v>45722.537599421295</v>
      </c>
    </row>
    <row r="95" spans="2:7" x14ac:dyDescent="0.3">
      <c r="B95" s="154">
        <v>45722</v>
      </c>
      <c r="C95" s="155" t="s">
        <v>49</v>
      </c>
      <c r="D95" s="156" t="s">
        <v>97</v>
      </c>
      <c r="E95" s="157" t="s">
        <v>222</v>
      </c>
      <c r="F95" s="158">
        <v>150</v>
      </c>
      <c r="G95" s="159">
        <v>45722.537609375002</v>
      </c>
    </row>
    <row r="96" spans="2:7" x14ac:dyDescent="0.3">
      <c r="B96" s="154">
        <v>45722</v>
      </c>
      <c r="C96" s="155" t="s">
        <v>52</v>
      </c>
      <c r="D96" s="156" t="s">
        <v>209</v>
      </c>
      <c r="E96" s="157" t="s">
        <v>223</v>
      </c>
      <c r="F96" s="158">
        <v>-35</v>
      </c>
      <c r="G96" s="159">
        <v>45722.545562500003</v>
      </c>
    </row>
    <row r="97" spans="2:7" x14ac:dyDescent="0.3">
      <c r="B97" s="154">
        <v>45722</v>
      </c>
      <c r="C97" s="155" t="s">
        <v>49</v>
      </c>
      <c r="D97" s="156" t="s">
        <v>122</v>
      </c>
      <c r="E97" s="157" t="s">
        <v>223</v>
      </c>
      <c r="F97" s="158">
        <v>35</v>
      </c>
      <c r="G97" s="159">
        <v>45722.545572337964</v>
      </c>
    </row>
    <row r="98" spans="2:7" x14ac:dyDescent="0.3">
      <c r="B98" s="154">
        <v>45722</v>
      </c>
      <c r="C98" s="155" t="s">
        <v>52</v>
      </c>
      <c r="D98" s="156" t="s">
        <v>209</v>
      </c>
      <c r="E98" s="157" t="s">
        <v>223</v>
      </c>
      <c r="F98" s="158">
        <v>-35</v>
      </c>
      <c r="G98" s="159">
        <v>45722.54759490741</v>
      </c>
    </row>
    <row r="99" spans="2:7" x14ac:dyDescent="0.3">
      <c r="B99" s="154">
        <v>45722</v>
      </c>
      <c r="C99" s="155" t="s">
        <v>49</v>
      </c>
      <c r="D99" s="156" t="s">
        <v>97</v>
      </c>
      <c r="E99" s="157" t="s">
        <v>223</v>
      </c>
      <c r="F99" s="158">
        <v>35</v>
      </c>
      <c r="G99" s="159">
        <v>45722.547604976855</v>
      </c>
    </row>
    <row r="100" spans="2:7" x14ac:dyDescent="0.3">
      <c r="B100" s="154">
        <v>45722</v>
      </c>
      <c r="C100" s="155" t="s">
        <v>49</v>
      </c>
      <c r="D100" s="156" t="s">
        <v>122</v>
      </c>
      <c r="E100" s="157" t="s">
        <v>238</v>
      </c>
      <c r="F100" s="158">
        <v>-500</v>
      </c>
      <c r="G100" s="159">
        <v>45722.550701851855</v>
      </c>
    </row>
    <row r="101" spans="2:7" x14ac:dyDescent="0.3">
      <c r="B101" s="154">
        <v>45722</v>
      </c>
      <c r="C101" s="155" t="s">
        <v>49</v>
      </c>
      <c r="D101" s="156" t="s">
        <v>123</v>
      </c>
      <c r="E101" s="157" t="s">
        <v>238</v>
      </c>
      <c r="F101" s="158">
        <v>500</v>
      </c>
      <c r="G101" s="159">
        <v>45722.550712268516</v>
      </c>
    </row>
    <row r="102" spans="2:7" x14ac:dyDescent="0.3">
      <c r="B102" s="154">
        <v>45722</v>
      </c>
      <c r="C102" s="155" t="s">
        <v>52</v>
      </c>
      <c r="D102" s="156" t="s">
        <v>209</v>
      </c>
      <c r="E102" s="157" t="s">
        <v>223</v>
      </c>
      <c r="F102" s="158">
        <v>-35</v>
      </c>
      <c r="G102" s="159">
        <v>45722.552484143518</v>
      </c>
    </row>
    <row r="103" spans="2:7" x14ac:dyDescent="0.3">
      <c r="B103" s="154">
        <v>45722</v>
      </c>
      <c r="C103" s="155" t="s">
        <v>49</v>
      </c>
      <c r="D103" s="156" t="s">
        <v>122</v>
      </c>
      <c r="E103" s="157" t="s">
        <v>223</v>
      </c>
      <c r="F103" s="158">
        <v>35</v>
      </c>
      <c r="G103" s="159">
        <v>45722.552512268521</v>
      </c>
    </row>
    <row r="104" spans="2:7" x14ac:dyDescent="0.3">
      <c r="B104" s="154">
        <v>45722</v>
      </c>
      <c r="C104" s="155" t="s">
        <v>49</v>
      </c>
      <c r="D104" s="156" t="s">
        <v>122</v>
      </c>
      <c r="E104" s="157" t="s">
        <v>222</v>
      </c>
      <c r="F104" s="158">
        <v>-85</v>
      </c>
      <c r="G104" s="159">
        <v>45722.552702199071</v>
      </c>
    </row>
    <row r="105" spans="2:7" x14ac:dyDescent="0.3">
      <c r="B105" s="154">
        <v>45722</v>
      </c>
      <c r="C105" s="155" t="s">
        <v>49</v>
      </c>
      <c r="D105" s="156" t="s">
        <v>97</v>
      </c>
      <c r="E105" s="157" t="s">
        <v>222</v>
      </c>
      <c r="F105" s="158">
        <v>85</v>
      </c>
      <c r="G105" s="159">
        <v>45722.552730671297</v>
      </c>
    </row>
    <row r="106" spans="2:7" x14ac:dyDescent="0.3">
      <c r="B106" s="154">
        <v>45722</v>
      </c>
      <c r="C106" s="155" t="s">
        <v>49</v>
      </c>
      <c r="D106" s="156" t="s">
        <v>122</v>
      </c>
      <c r="E106" s="157" t="s">
        <v>222</v>
      </c>
      <c r="F106" s="158">
        <v>-300</v>
      </c>
      <c r="G106" s="159">
        <v>45722.5528849537</v>
      </c>
    </row>
    <row r="107" spans="2:7" x14ac:dyDescent="0.3">
      <c r="B107" s="154">
        <v>45722</v>
      </c>
      <c r="C107" s="155" t="s">
        <v>49</v>
      </c>
      <c r="D107" s="156" t="s">
        <v>97</v>
      </c>
      <c r="E107" s="157" t="s">
        <v>222</v>
      </c>
      <c r="F107" s="158">
        <v>300</v>
      </c>
      <c r="G107" s="159">
        <v>45722.552912962965</v>
      </c>
    </row>
    <row r="108" spans="2:7" x14ac:dyDescent="0.3">
      <c r="B108" s="154">
        <v>45722</v>
      </c>
      <c r="C108" s="155" t="s">
        <v>49</v>
      </c>
      <c r="D108" s="156" t="s">
        <v>122</v>
      </c>
      <c r="E108" s="157" t="s">
        <v>222</v>
      </c>
      <c r="F108" s="158">
        <v>-165</v>
      </c>
      <c r="G108" s="159">
        <v>45722.561856134256</v>
      </c>
    </row>
    <row r="109" spans="2:7" x14ac:dyDescent="0.3">
      <c r="B109" s="154">
        <v>45722</v>
      </c>
      <c r="C109" s="155" t="s">
        <v>49</v>
      </c>
      <c r="D109" s="156" t="s">
        <v>97</v>
      </c>
      <c r="E109" s="157" t="s">
        <v>222</v>
      </c>
      <c r="F109" s="158">
        <v>165</v>
      </c>
      <c r="G109" s="159">
        <v>45722.561866435186</v>
      </c>
    </row>
    <row r="110" spans="2:7" x14ac:dyDescent="0.3">
      <c r="B110" s="154">
        <v>45722</v>
      </c>
      <c r="C110" s="155" t="s">
        <v>49</v>
      </c>
      <c r="D110" s="156" t="s">
        <v>122</v>
      </c>
      <c r="E110" s="157" t="s">
        <v>222</v>
      </c>
      <c r="F110" s="158">
        <v>-100</v>
      </c>
      <c r="G110" s="159">
        <v>45722.561901041663</v>
      </c>
    </row>
    <row r="111" spans="2:7" x14ac:dyDescent="0.3">
      <c r="B111" s="154">
        <v>45722</v>
      </c>
      <c r="C111" s="155" t="s">
        <v>49</v>
      </c>
      <c r="D111" s="156" t="s">
        <v>97</v>
      </c>
      <c r="E111" s="157" t="s">
        <v>222</v>
      </c>
      <c r="F111" s="158">
        <v>100</v>
      </c>
      <c r="G111" s="159">
        <v>45722.561911342593</v>
      </c>
    </row>
    <row r="112" spans="2:7" x14ac:dyDescent="0.3">
      <c r="B112" s="154">
        <v>45722</v>
      </c>
      <c r="C112" s="155" t="s">
        <v>52</v>
      </c>
      <c r="D112" s="156" t="s">
        <v>209</v>
      </c>
      <c r="E112" s="157" t="s">
        <v>223</v>
      </c>
      <c r="F112" s="158">
        <v>-105</v>
      </c>
      <c r="G112" s="159">
        <v>45722.562173032406</v>
      </c>
    </row>
    <row r="113" spans="2:7" x14ac:dyDescent="0.3">
      <c r="B113" s="154">
        <v>45722</v>
      </c>
      <c r="C113" s="155" t="s">
        <v>49</v>
      </c>
      <c r="D113" s="156" t="s">
        <v>122</v>
      </c>
      <c r="E113" s="157" t="s">
        <v>223</v>
      </c>
      <c r="F113" s="158">
        <v>105</v>
      </c>
      <c r="G113" s="159">
        <v>45722.562183680559</v>
      </c>
    </row>
    <row r="114" spans="2:7" x14ac:dyDescent="0.3">
      <c r="B114" s="154">
        <v>45722</v>
      </c>
      <c r="C114" s="155" t="s">
        <v>49</v>
      </c>
      <c r="D114" s="156" t="s">
        <v>122</v>
      </c>
      <c r="E114" s="157" t="s">
        <v>237</v>
      </c>
      <c r="F114" s="158">
        <v>171</v>
      </c>
      <c r="G114" s="159">
        <v>45722.565886805554</v>
      </c>
    </row>
    <row r="115" spans="2:7" x14ac:dyDescent="0.3">
      <c r="B115" s="154">
        <v>45722</v>
      </c>
      <c r="C115" s="155" t="s">
        <v>49</v>
      </c>
      <c r="D115" s="156" t="s">
        <v>123</v>
      </c>
      <c r="E115" s="157" t="s">
        <v>237</v>
      </c>
      <c r="F115" s="158">
        <v>-171</v>
      </c>
      <c r="G115" s="159">
        <v>45722.565896990738</v>
      </c>
    </row>
    <row r="116" spans="2:7" x14ac:dyDescent="0.3">
      <c r="B116" s="154">
        <v>45722</v>
      </c>
      <c r="C116" s="155" t="s">
        <v>49</v>
      </c>
      <c r="D116" s="156" t="s">
        <v>122</v>
      </c>
      <c r="E116" s="157" t="s">
        <v>222</v>
      </c>
      <c r="F116" s="158">
        <v>-90</v>
      </c>
      <c r="G116" s="159">
        <v>45722.570324305554</v>
      </c>
    </row>
    <row r="117" spans="2:7" x14ac:dyDescent="0.3">
      <c r="B117" s="154">
        <v>45722</v>
      </c>
      <c r="C117" s="155" t="s">
        <v>49</v>
      </c>
      <c r="D117" s="156" t="s">
        <v>97</v>
      </c>
      <c r="E117" s="157" t="s">
        <v>222</v>
      </c>
      <c r="F117" s="158">
        <v>90</v>
      </c>
      <c r="G117" s="159">
        <v>45722.57034583333</v>
      </c>
    </row>
    <row r="118" spans="2:7" x14ac:dyDescent="0.3">
      <c r="B118" s="154">
        <v>45722</v>
      </c>
      <c r="C118" s="155" t="s">
        <v>49</v>
      </c>
      <c r="D118" s="156" t="s">
        <v>122</v>
      </c>
      <c r="E118" s="157" t="s">
        <v>237</v>
      </c>
      <c r="F118" s="158">
        <v>100</v>
      </c>
      <c r="G118" s="159">
        <v>45722.571239236109</v>
      </c>
    </row>
    <row r="119" spans="2:7" x14ac:dyDescent="0.3">
      <c r="B119" s="154">
        <v>45722</v>
      </c>
      <c r="C119" s="155" t="s">
        <v>49</v>
      </c>
      <c r="D119" s="156" t="s">
        <v>123</v>
      </c>
      <c r="E119" s="157" t="s">
        <v>237</v>
      </c>
      <c r="F119" s="158">
        <v>-100</v>
      </c>
      <c r="G119" s="159">
        <v>45722.57125277778</v>
      </c>
    </row>
    <row r="120" spans="2:7" x14ac:dyDescent="0.3">
      <c r="B120" s="154">
        <v>45722</v>
      </c>
      <c r="C120" s="155" t="s">
        <v>49</v>
      </c>
      <c r="D120" s="156" t="s">
        <v>122</v>
      </c>
      <c r="E120" s="157" t="s">
        <v>222</v>
      </c>
      <c r="F120" s="158">
        <v>-300</v>
      </c>
      <c r="G120" s="159">
        <v>45722.571333912034</v>
      </c>
    </row>
    <row r="121" spans="2:7" x14ac:dyDescent="0.3">
      <c r="B121" s="154">
        <v>45722</v>
      </c>
      <c r="C121" s="155" t="s">
        <v>49</v>
      </c>
      <c r="D121" s="156" t="s">
        <v>97</v>
      </c>
      <c r="E121" s="157" t="s">
        <v>222</v>
      </c>
      <c r="F121" s="158">
        <v>300</v>
      </c>
      <c r="G121" s="159">
        <v>45722.571347337966</v>
      </c>
    </row>
    <row r="122" spans="2:7" x14ac:dyDescent="0.3">
      <c r="B122" s="154">
        <v>45722</v>
      </c>
      <c r="C122" s="155" t="s">
        <v>49</v>
      </c>
      <c r="D122" s="156" t="s">
        <v>122</v>
      </c>
      <c r="E122" s="157" t="s">
        <v>237</v>
      </c>
      <c r="F122" s="158">
        <v>329</v>
      </c>
      <c r="G122" s="159">
        <v>45722.571939583337</v>
      </c>
    </row>
    <row r="123" spans="2:7" x14ac:dyDescent="0.3">
      <c r="B123" s="154">
        <v>45722</v>
      </c>
      <c r="C123" s="155" t="s">
        <v>49</v>
      </c>
      <c r="D123" s="156" t="s">
        <v>123</v>
      </c>
      <c r="E123" s="157" t="s">
        <v>237</v>
      </c>
      <c r="F123" s="158">
        <v>-329</v>
      </c>
      <c r="G123" s="159">
        <v>45722.571952662038</v>
      </c>
    </row>
    <row r="124" spans="2:7" x14ac:dyDescent="0.3">
      <c r="B124" s="154">
        <v>45722</v>
      </c>
      <c r="C124" s="155" t="s">
        <v>49</v>
      </c>
      <c r="D124" s="156" t="s">
        <v>122</v>
      </c>
      <c r="E124" s="157" t="s">
        <v>222</v>
      </c>
      <c r="F124" s="158">
        <v>-130</v>
      </c>
      <c r="G124" s="159">
        <v>45722.574569675926</v>
      </c>
    </row>
    <row r="125" spans="2:7" x14ac:dyDescent="0.3">
      <c r="B125" s="154">
        <v>45722</v>
      </c>
      <c r="C125" s="155" t="s">
        <v>49</v>
      </c>
      <c r="D125" s="156" t="s">
        <v>97</v>
      </c>
      <c r="E125" s="157" t="s">
        <v>222</v>
      </c>
      <c r="F125" s="158">
        <v>130</v>
      </c>
      <c r="G125" s="159">
        <v>45722.574592476849</v>
      </c>
    </row>
    <row r="126" spans="2:7" x14ac:dyDescent="0.3">
      <c r="B126" s="154">
        <v>45722</v>
      </c>
      <c r="C126" s="155" t="s">
        <v>52</v>
      </c>
      <c r="D126" s="156" t="s">
        <v>209</v>
      </c>
      <c r="E126" s="157" t="s">
        <v>223</v>
      </c>
      <c r="F126" s="158">
        <v>-35</v>
      </c>
      <c r="G126" s="159">
        <v>45722.581570254632</v>
      </c>
    </row>
    <row r="127" spans="2:7" x14ac:dyDescent="0.3">
      <c r="B127" s="154">
        <v>45722</v>
      </c>
      <c r="C127" s="155" t="s">
        <v>49</v>
      </c>
      <c r="D127" s="156" t="s">
        <v>122</v>
      </c>
      <c r="E127" s="157" t="s">
        <v>223</v>
      </c>
      <c r="F127" s="158">
        <v>35</v>
      </c>
      <c r="G127" s="159">
        <v>45722.581582407409</v>
      </c>
    </row>
    <row r="128" spans="2:7" x14ac:dyDescent="0.3">
      <c r="B128" s="154">
        <v>45722</v>
      </c>
      <c r="C128" s="155" t="s">
        <v>49</v>
      </c>
      <c r="D128" s="156" t="s">
        <v>122</v>
      </c>
      <c r="E128" s="157" t="s">
        <v>238</v>
      </c>
      <c r="F128" s="158">
        <v>-1070</v>
      </c>
      <c r="G128" s="159">
        <v>45722.584294444445</v>
      </c>
    </row>
    <row r="129" spans="2:7" x14ac:dyDescent="0.3">
      <c r="B129" s="154">
        <v>45722</v>
      </c>
      <c r="C129" s="155" t="s">
        <v>49</v>
      </c>
      <c r="D129" s="156" t="s">
        <v>123</v>
      </c>
      <c r="E129" s="157" t="s">
        <v>238</v>
      </c>
      <c r="F129" s="158">
        <v>1070</v>
      </c>
      <c r="G129" s="159">
        <v>45722.584306828707</v>
      </c>
    </row>
    <row r="130" spans="2:7" x14ac:dyDescent="0.3">
      <c r="B130" s="154">
        <v>45722</v>
      </c>
      <c r="C130" s="155" t="s">
        <v>49</v>
      </c>
      <c r="D130" s="156" t="s">
        <v>122</v>
      </c>
      <c r="E130" s="157" t="s">
        <v>237</v>
      </c>
      <c r="F130" s="158">
        <v>100</v>
      </c>
      <c r="G130" s="159">
        <v>45722.586535300929</v>
      </c>
    </row>
    <row r="131" spans="2:7" x14ac:dyDescent="0.3">
      <c r="B131" s="154">
        <v>45722</v>
      </c>
      <c r="C131" s="155" t="s">
        <v>49</v>
      </c>
      <c r="D131" s="156" t="s">
        <v>123</v>
      </c>
      <c r="E131" s="157" t="s">
        <v>237</v>
      </c>
      <c r="F131" s="158">
        <v>-100</v>
      </c>
      <c r="G131" s="159">
        <v>45722.586546874998</v>
      </c>
    </row>
    <row r="132" spans="2:7" x14ac:dyDescent="0.3">
      <c r="B132" s="154">
        <v>45722</v>
      </c>
      <c r="C132" s="155" t="s">
        <v>52</v>
      </c>
      <c r="D132" s="156" t="s">
        <v>209</v>
      </c>
      <c r="E132" s="157" t="s">
        <v>223</v>
      </c>
      <c r="F132" s="158">
        <v>-35</v>
      </c>
      <c r="G132" s="159">
        <v>45722.604071643516</v>
      </c>
    </row>
    <row r="133" spans="2:7" x14ac:dyDescent="0.3">
      <c r="B133" s="154">
        <v>45722</v>
      </c>
      <c r="C133" s="155" t="s">
        <v>49</v>
      </c>
      <c r="D133" s="156" t="s">
        <v>122</v>
      </c>
      <c r="E133" s="157" t="s">
        <v>223</v>
      </c>
      <c r="F133" s="158">
        <v>35</v>
      </c>
      <c r="G133" s="159">
        <v>45722.604085416664</v>
      </c>
    </row>
    <row r="134" spans="2:7" x14ac:dyDescent="0.3">
      <c r="B134" s="154">
        <v>45722</v>
      </c>
      <c r="C134" s="155" t="s">
        <v>52</v>
      </c>
      <c r="D134" s="156" t="s">
        <v>209</v>
      </c>
      <c r="E134" s="157" t="s">
        <v>223</v>
      </c>
      <c r="F134" s="158">
        <v>-35</v>
      </c>
      <c r="G134" s="159">
        <v>45722.604550694443</v>
      </c>
    </row>
    <row r="135" spans="2:7" x14ac:dyDescent="0.3">
      <c r="B135" s="154">
        <v>45722</v>
      </c>
      <c r="C135" s="155" t="s">
        <v>49</v>
      </c>
      <c r="D135" s="156" t="s">
        <v>122</v>
      </c>
      <c r="E135" s="157" t="s">
        <v>223</v>
      </c>
      <c r="F135" s="158">
        <v>35</v>
      </c>
      <c r="G135" s="159">
        <v>45722.604562499997</v>
      </c>
    </row>
    <row r="136" spans="2:7" x14ac:dyDescent="0.3">
      <c r="B136" s="154">
        <v>45722</v>
      </c>
      <c r="C136" s="155" t="s">
        <v>49</v>
      </c>
      <c r="D136" s="156" t="s">
        <v>122</v>
      </c>
      <c r="E136" s="157" t="s">
        <v>221</v>
      </c>
      <c r="F136" s="158">
        <v>15</v>
      </c>
      <c r="G136" s="159">
        <v>45722.604641550926</v>
      </c>
    </row>
    <row r="137" spans="2:7" x14ac:dyDescent="0.3">
      <c r="B137" s="154">
        <v>45722</v>
      </c>
      <c r="C137" s="155" t="s">
        <v>49</v>
      </c>
      <c r="D137" s="156" t="s">
        <v>97</v>
      </c>
      <c r="E137" s="157" t="s">
        <v>221</v>
      </c>
      <c r="F137" s="158">
        <v>-15</v>
      </c>
      <c r="G137" s="159">
        <v>45722.604654282404</v>
      </c>
    </row>
    <row r="138" spans="2:7" x14ac:dyDescent="0.3">
      <c r="B138" s="154">
        <v>45722</v>
      </c>
      <c r="C138" s="155" t="s">
        <v>49</v>
      </c>
      <c r="D138" s="156" t="s">
        <v>122</v>
      </c>
      <c r="E138" s="157" t="s">
        <v>222</v>
      </c>
      <c r="F138" s="158">
        <v>-424</v>
      </c>
      <c r="G138" s="159">
        <v>45722.606092476854</v>
      </c>
    </row>
    <row r="139" spans="2:7" x14ac:dyDescent="0.3">
      <c r="B139" s="154">
        <v>45722</v>
      </c>
      <c r="C139" s="155" t="s">
        <v>49</v>
      </c>
      <c r="D139" s="156" t="s">
        <v>97</v>
      </c>
      <c r="E139" s="157" t="s">
        <v>222</v>
      </c>
      <c r="F139" s="158">
        <v>424</v>
      </c>
      <c r="G139" s="159">
        <v>45722.606105208331</v>
      </c>
    </row>
    <row r="140" spans="2:7" x14ac:dyDescent="0.3">
      <c r="B140" s="154">
        <v>45722</v>
      </c>
      <c r="C140" s="155" t="s">
        <v>49</v>
      </c>
      <c r="D140" s="156" t="s">
        <v>122</v>
      </c>
      <c r="E140" s="157" t="s">
        <v>237</v>
      </c>
      <c r="F140" s="158">
        <v>215</v>
      </c>
      <c r="G140" s="159">
        <v>45722.607777777775</v>
      </c>
    </row>
    <row r="141" spans="2:7" x14ac:dyDescent="0.3">
      <c r="B141" s="154">
        <v>45722</v>
      </c>
      <c r="C141" s="155" t="s">
        <v>49</v>
      </c>
      <c r="D141" s="156" t="s">
        <v>123</v>
      </c>
      <c r="E141" s="157" t="s">
        <v>237</v>
      </c>
      <c r="F141" s="158">
        <v>-215</v>
      </c>
      <c r="G141" s="159">
        <v>45722.607790393522</v>
      </c>
    </row>
    <row r="142" spans="2:7" x14ac:dyDescent="0.3">
      <c r="B142" s="154">
        <v>45722</v>
      </c>
      <c r="C142" s="155" t="s">
        <v>49</v>
      </c>
      <c r="D142" s="156" t="s">
        <v>122</v>
      </c>
      <c r="E142" s="157" t="s">
        <v>237</v>
      </c>
      <c r="F142" s="158">
        <v>209</v>
      </c>
      <c r="G142" s="159">
        <v>45722.607859606498</v>
      </c>
    </row>
    <row r="143" spans="2:7" x14ac:dyDescent="0.3">
      <c r="B143" s="154">
        <v>45722</v>
      </c>
      <c r="C143" s="155" t="s">
        <v>49</v>
      </c>
      <c r="D143" s="156" t="s">
        <v>123</v>
      </c>
      <c r="E143" s="157" t="s">
        <v>237</v>
      </c>
      <c r="F143" s="158">
        <v>-209</v>
      </c>
      <c r="G143" s="159">
        <v>45722.607872106484</v>
      </c>
    </row>
    <row r="144" spans="2:7" x14ac:dyDescent="0.3">
      <c r="B144" s="154">
        <v>45722</v>
      </c>
      <c r="C144" s="155" t="s">
        <v>52</v>
      </c>
      <c r="D144" s="156" t="s">
        <v>209</v>
      </c>
      <c r="E144" s="157" t="s">
        <v>223</v>
      </c>
      <c r="F144" s="158">
        <v>-70</v>
      </c>
      <c r="G144" s="159">
        <v>45722.60794548611</v>
      </c>
    </row>
    <row r="145" spans="2:7" x14ac:dyDescent="0.3">
      <c r="B145" s="154">
        <v>45722</v>
      </c>
      <c r="C145" s="155" t="s">
        <v>49</v>
      </c>
      <c r="D145" s="156" t="s">
        <v>97</v>
      </c>
      <c r="E145" s="157" t="s">
        <v>223</v>
      </c>
      <c r="F145" s="158">
        <v>70</v>
      </c>
      <c r="G145" s="159">
        <v>45722.607958564811</v>
      </c>
    </row>
    <row r="146" spans="2:7" x14ac:dyDescent="0.3">
      <c r="B146" s="154">
        <v>45722</v>
      </c>
      <c r="C146" s="155" t="s">
        <v>49</v>
      </c>
      <c r="D146" s="156" t="s">
        <v>122</v>
      </c>
      <c r="E146" s="157" t="s">
        <v>244</v>
      </c>
      <c r="F146" s="158">
        <v>7</v>
      </c>
      <c r="G146" s="159">
        <v>45722.608108449102</v>
      </c>
    </row>
    <row r="147" spans="2:7" x14ac:dyDescent="0.3">
      <c r="B147" s="154">
        <v>45722</v>
      </c>
      <c r="C147" s="155" t="s">
        <v>43</v>
      </c>
      <c r="D147" s="156" t="s">
        <v>150</v>
      </c>
      <c r="E147" s="157" t="s">
        <v>244</v>
      </c>
      <c r="F147" s="158">
        <v>-7</v>
      </c>
      <c r="G147" s="159">
        <v>45722.608121296296</v>
      </c>
    </row>
    <row r="148" spans="2:7" x14ac:dyDescent="0.3">
      <c r="B148" s="154">
        <v>45722</v>
      </c>
      <c r="C148" s="155" t="s">
        <v>52</v>
      </c>
      <c r="D148" s="156" t="s">
        <v>209</v>
      </c>
      <c r="E148" s="157" t="s">
        <v>223</v>
      </c>
      <c r="F148" s="158">
        <v>-35</v>
      </c>
      <c r="G148" s="159">
        <v>45722.608747685183</v>
      </c>
    </row>
    <row r="149" spans="2:7" x14ac:dyDescent="0.3">
      <c r="B149" s="154">
        <v>45722</v>
      </c>
      <c r="C149" s="155" t="s">
        <v>49</v>
      </c>
      <c r="D149" s="156" t="s">
        <v>97</v>
      </c>
      <c r="E149" s="157" t="s">
        <v>223</v>
      </c>
      <c r="F149" s="158">
        <v>35</v>
      </c>
      <c r="G149" s="159">
        <v>45722.608761574076</v>
      </c>
    </row>
    <row r="150" spans="2:7" x14ac:dyDescent="0.3">
      <c r="B150" s="154">
        <v>45722</v>
      </c>
      <c r="C150" s="155" t="s">
        <v>49</v>
      </c>
      <c r="D150" s="156" t="s">
        <v>122</v>
      </c>
      <c r="E150" s="157" t="s">
        <v>221</v>
      </c>
      <c r="F150" s="158">
        <v>50</v>
      </c>
      <c r="G150" s="159">
        <v>45722.609567708336</v>
      </c>
    </row>
    <row r="151" spans="2:7" x14ac:dyDescent="0.3">
      <c r="B151" s="154">
        <v>45722</v>
      </c>
      <c r="C151" s="155" t="s">
        <v>49</v>
      </c>
      <c r="D151" s="156" t="s">
        <v>97</v>
      </c>
      <c r="E151" s="157" t="s">
        <v>221</v>
      </c>
      <c r="F151" s="158">
        <v>-50</v>
      </c>
      <c r="G151" s="159">
        <v>45722.609580439814</v>
      </c>
    </row>
    <row r="152" spans="2:7" x14ac:dyDescent="0.3">
      <c r="B152" s="154">
        <v>45722</v>
      </c>
      <c r="C152" s="155" t="s">
        <v>49</v>
      </c>
      <c r="D152" s="156" t="s">
        <v>122</v>
      </c>
      <c r="E152" s="157" t="s">
        <v>222</v>
      </c>
      <c r="F152" s="158">
        <v>-150</v>
      </c>
      <c r="G152" s="159">
        <v>45722.610761458331</v>
      </c>
    </row>
    <row r="153" spans="2:7" x14ac:dyDescent="0.3">
      <c r="B153" s="154">
        <v>45722</v>
      </c>
      <c r="C153" s="155" t="s">
        <v>49</v>
      </c>
      <c r="D153" s="156" t="s">
        <v>97</v>
      </c>
      <c r="E153" s="157" t="s">
        <v>222</v>
      </c>
      <c r="F153" s="158">
        <v>150</v>
      </c>
      <c r="G153" s="159">
        <v>45722.610773611108</v>
      </c>
    </row>
    <row r="154" spans="2:7" x14ac:dyDescent="0.3">
      <c r="B154" s="154">
        <v>45722</v>
      </c>
      <c r="C154" s="155" t="s">
        <v>52</v>
      </c>
      <c r="D154" s="156" t="s">
        <v>209</v>
      </c>
      <c r="E154" s="157" t="s">
        <v>223</v>
      </c>
      <c r="F154" s="158">
        <v>-35</v>
      </c>
      <c r="G154" s="159">
        <v>45722.610935532408</v>
      </c>
    </row>
    <row r="155" spans="2:7" x14ac:dyDescent="0.3">
      <c r="B155" s="154">
        <v>45722</v>
      </c>
      <c r="C155" s="155" t="s">
        <v>49</v>
      </c>
      <c r="D155" s="156" t="s">
        <v>122</v>
      </c>
      <c r="E155" s="157" t="s">
        <v>223</v>
      </c>
      <c r="F155" s="158">
        <v>35</v>
      </c>
      <c r="G155" s="159">
        <v>45722.610948148147</v>
      </c>
    </row>
    <row r="156" spans="2:7" x14ac:dyDescent="0.3">
      <c r="B156" s="154">
        <v>45722</v>
      </c>
      <c r="C156" s="155" t="s">
        <v>52</v>
      </c>
      <c r="D156" s="156" t="s">
        <v>209</v>
      </c>
      <c r="E156" s="157" t="s">
        <v>223</v>
      </c>
      <c r="F156" s="158">
        <v>-35</v>
      </c>
      <c r="G156" s="159">
        <v>45722.613775925929</v>
      </c>
    </row>
    <row r="157" spans="2:7" x14ac:dyDescent="0.3">
      <c r="B157" s="154">
        <v>45722</v>
      </c>
      <c r="C157" s="155" t="s">
        <v>49</v>
      </c>
      <c r="D157" s="156" t="s">
        <v>122</v>
      </c>
      <c r="E157" s="157" t="s">
        <v>223</v>
      </c>
      <c r="F157" s="158">
        <v>35</v>
      </c>
      <c r="G157" s="159">
        <v>45722.613789120369</v>
      </c>
    </row>
    <row r="158" spans="2:7" x14ac:dyDescent="0.3">
      <c r="B158" s="154">
        <v>45722</v>
      </c>
      <c r="C158" s="155" t="s">
        <v>49</v>
      </c>
      <c r="D158" s="156" t="s">
        <v>122</v>
      </c>
      <c r="E158" s="157" t="s">
        <v>241</v>
      </c>
      <c r="F158" s="158">
        <v>-1270</v>
      </c>
      <c r="G158" s="159">
        <v>45722.616265509256</v>
      </c>
    </row>
    <row r="159" spans="2:7" x14ac:dyDescent="0.3">
      <c r="B159" s="154">
        <v>45722</v>
      </c>
      <c r="C159" s="155" t="s">
        <v>49</v>
      </c>
      <c r="D159" s="156" t="s">
        <v>121</v>
      </c>
      <c r="E159" s="157" t="s">
        <v>241</v>
      </c>
      <c r="F159" s="158">
        <v>1270</v>
      </c>
      <c r="G159" s="159">
        <v>45722.616278125002</v>
      </c>
    </row>
    <row r="160" spans="2:7" x14ac:dyDescent="0.3">
      <c r="B160" s="154">
        <v>45722</v>
      </c>
      <c r="C160" s="155" t="s">
        <v>52</v>
      </c>
      <c r="D160" s="156" t="s">
        <v>209</v>
      </c>
      <c r="E160" s="157" t="s">
        <v>223</v>
      </c>
      <c r="F160" s="158">
        <v>-105</v>
      </c>
      <c r="G160" s="159">
        <v>45722.617026736109</v>
      </c>
    </row>
    <row r="161" spans="2:7" x14ac:dyDescent="0.3">
      <c r="B161" s="154">
        <v>45722</v>
      </c>
      <c r="C161" s="155" t="s">
        <v>49</v>
      </c>
      <c r="D161" s="156" t="s">
        <v>122</v>
      </c>
      <c r="E161" s="157" t="s">
        <v>223</v>
      </c>
      <c r="F161" s="158">
        <v>105</v>
      </c>
      <c r="G161" s="159">
        <v>45722.617039814817</v>
      </c>
    </row>
    <row r="162" spans="2:7" x14ac:dyDescent="0.3">
      <c r="B162" s="154">
        <v>45722</v>
      </c>
      <c r="C162" s="155" t="s">
        <v>49</v>
      </c>
      <c r="D162" s="156" t="s">
        <v>122</v>
      </c>
      <c r="E162" s="157" t="s">
        <v>221</v>
      </c>
      <c r="F162" s="158">
        <v>18</v>
      </c>
      <c r="G162" s="159">
        <v>45722.619668981482</v>
      </c>
    </row>
    <row r="163" spans="2:7" x14ac:dyDescent="0.3">
      <c r="B163" s="154">
        <v>45722</v>
      </c>
      <c r="C163" s="155" t="s">
        <v>49</v>
      </c>
      <c r="D163" s="156" t="s">
        <v>97</v>
      </c>
      <c r="E163" s="157" t="s">
        <v>221</v>
      </c>
      <c r="F163" s="158">
        <v>-18</v>
      </c>
      <c r="G163" s="159">
        <v>45722.619681249998</v>
      </c>
    </row>
    <row r="164" spans="2:7" x14ac:dyDescent="0.3">
      <c r="B164" s="154">
        <v>45722</v>
      </c>
      <c r="C164" s="155" t="s">
        <v>49</v>
      </c>
      <c r="D164" s="156" t="s">
        <v>122</v>
      </c>
      <c r="E164" s="157" t="s">
        <v>222</v>
      </c>
      <c r="F164" s="158">
        <v>-3500</v>
      </c>
      <c r="G164" s="159">
        <v>45722.623073726849</v>
      </c>
    </row>
    <row r="165" spans="2:7" x14ac:dyDescent="0.3">
      <c r="B165" s="154">
        <v>45722</v>
      </c>
      <c r="C165" s="155" t="s">
        <v>49</v>
      </c>
      <c r="D165" s="156" t="s">
        <v>97</v>
      </c>
      <c r="E165" s="157" t="s">
        <v>222</v>
      </c>
      <c r="F165" s="158">
        <v>3500</v>
      </c>
      <c r="G165" s="159">
        <v>45722.623086574073</v>
      </c>
    </row>
    <row r="166" spans="2:7" x14ac:dyDescent="0.3">
      <c r="B166" s="154">
        <v>45722</v>
      </c>
      <c r="C166" s="155" t="s">
        <v>49</v>
      </c>
      <c r="D166" s="156" t="s">
        <v>122</v>
      </c>
      <c r="E166" s="157" t="s">
        <v>222</v>
      </c>
      <c r="F166" s="158">
        <v>-40</v>
      </c>
      <c r="G166" s="159">
        <v>45722.623408333333</v>
      </c>
    </row>
    <row r="167" spans="2:7" x14ac:dyDescent="0.3">
      <c r="B167" s="154">
        <v>45722</v>
      </c>
      <c r="C167" s="155" t="s">
        <v>49</v>
      </c>
      <c r="D167" s="156" t="s">
        <v>97</v>
      </c>
      <c r="E167" s="157" t="s">
        <v>222</v>
      </c>
      <c r="F167" s="158">
        <v>40</v>
      </c>
      <c r="G167" s="159">
        <v>45722.623420833334</v>
      </c>
    </row>
    <row r="168" spans="2:7" x14ac:dyDescent="0.3">
      <c r="B168" s="154">
        <v>45722</v>
      </c>
      <c r="C168" s="155" t="s">
        <v>52</v>
      </c>
      <c r="D168" s="156" t="s">
        <v>209</v>
      </c>
      <c r="E168" s="157" t="s">
        <v>223</v>
      </c>
      <c r="F168" s="158">
        <v>-35</v>
      </c>
      <c r="G168" s="159">
        <v>45722.623591203701</v>
      </c>
    </row>
    <row r="169" spans="2:7" x14ac:dyDescent="0.3">
      <c r="B169" s="154">
        <v>45722</v>
      </c>
      <c r="C169" s="155" t="s">
        <v>49</v>
      </c>
      <c r="D169" s="156" t="s">
        <v>122</v>
      </c>
      <c r="E169" s="157" t="s">
        <v>223</v>
      </c>
      <c r="F169" s="158">
        <v>35</v>
      </c>
      <c r="G169" s="159">
        <v>45722.623603819447</v>
      </c>
    </row>
    <row r="170" spans="2:7" x14ac:dyDescent="0.3">
      <c r="B170" s="154">
        <v>45722</v>
      </c>
      <c r="C170" s="155" t="s">
        <v>49</v>
      </c>
      <c r="D170" s="156" t="s">
        <v>122</v>
      </c>
      <c r="E170" s="157" t="s">
        <v>237</v>
      </c>
      <c r="F170" s="158">
        <v>171</v>
      </c>
      <c r="G170" s="159">
        <v>45722.627662962965</v>
      </c>
    </row>
    <row r="171" spans="2:7" x14ac:dyDescent="0.3">
      <c r="B171" s="154">
        <v>45722</v>
      </c>
      <c r="C171" s="155" t="s">
        <v>49</v>
      </c>
      <c r="D171" s="156" t="s">
        <v>123</v>
      </c>
      <c r="E171" s="157" t="s">
        <v>237</v>
      </c>
      <c r="F171" s="158">
        <v>-171</v>
      </c>
      <c r="G171" s="159">
        <v>45722.627677314813</v>
      </c>
    </row>
    <row r="172" spans="2:7" x14ac:dyDescent="0.3">
      <c r="B172" s="154">
        <v>45722</v>
      </c>
      <c r="C172" s="155" t="s">
        <v>52</v>
      </c>
      <c r="D172" s="156" t="s">
        <v>209</v>
      </c>
      <c r="E172" s="157" t="s">
        <v>223</v>
      </c>
      <c r="F172" s="158">
        <v>-35</v>
      </c>
      <c r="G172" s="159">
        <v>45722.629356944446</v>
      </c>
    </row>
    <row r="173" spans="2:7" x14ac:dyDescent="0.3">
      <c r="B173" s="154">
        <v>45722</v>
      </c>
      <c r="C173" s="155" t="s">
        <v>49</v>
      </c>
      <c r="D173" s="156" t="s">
        <v>122</v>
      </c>
      <c r="E173" s="157" t="s">
        <v>223</v>
      </c>
      <c r="F173" s="158">
        <v>35</v>
      </c>
      <c r="G173" s="159">
        <v>45722.629370138886</v>
      </c>
    </row>
    <row r="174" spans="2:7" x14ac:dyDescent="0.3">
      <c r="B174" s="154">
        <v>45722</v>
      </c>
      <c r="C174" s="155" t="s">
        <v>49</v>
      </c>
      <c r="D174" s="156" t="s">
        <v>122</v>
      </c>
      <c r="E174" s="157" t="s">
        <v>221</v>
      </c>
      <c r="F174" s="158">
        <v>14</v>
      </c>
      <c r="G174" s="159">
        <v>45722.637588888887</v>
      </c>
    </row>
    <row r="175" spans="2:7" x14ac:dyDescent="0.3">
      <c r="B175" s="154">
        <v>45722</v>
      </c>
      <c r="C175" s="155" t="s">
        <v>49</v>
      </c>
      <c r="D175" s="156" t="s">
        <v>97</v>
      </c>
      <c r="E175" s="157" t="s">
        <v>221</v>
      </c>
      <c r="F175" s="158">
        <v>-14</v>
      </c>
      <c r="G175" s="159">
        <v>45722.637602199073</v>
      </c>
    </row>
    <row r="176" spans="2:7" x14ac:dyDescent="0.3">
      <c r="B176" s="154">
        <v>45722</v>
      </c>
      <c r="C176" s="155" t="s">
        <v>49</v>
      </c>
      <c r="D176" s="156" t="s">
        <v>122</v>
      </c>
      <c r="E176" s="157" t="s">
        <v>237</v>
      </c>
      <c r="F176" s="158">
        <v>586</v>
      </c>
      <c r="G176" s="159">
        <v>45722.637696412035</v>
      </c>
    </row>
    <row r="177" spans="2:7" x14ac:dyDescent="0.3">
      <c r="B177" s="154">
        <v>45722</v>
      </c>
      <c r="C177" s="155" t="s">
        <v>49</v>
      </c>
      <c r="D177" s="156" t="s">
        <v>123</v>
      </c>
      <c r="E177" s="157" t="s">
        <v>237</v>
      </c>
      <c r="F177" s="158">
        <v>-586</v>
      </c>
      <c r="G177" s="159">
        <v>45722.637709259259</v>
      </c>
    </row>
    <row r="178" spans="2:7" x14ac:dyDescent="0.3">
      <c r="B178" s="154">
        <v>45722</v>
      </c>
      <c r="C178" s="155" t="s">
        <v>52</v>
      </c>
      <c r="D178" s="156" t="s">
        <v>209</v>
      </c>
      <c r="E178" s="157" t="s">
        <v>223</v>
      </c>
      <c r="F178" s="158">
        <v>-35</v>
      </c>
      <c r="G178" s="159">
        <v>45722.643309722225</v>
      </c>
    </row>
    <row r="179" spans="2:7" x14ac:dyDescent="0.3">
      <c r="B179" s="154">
        <v>45722</v>
      </c>
      <c r="C179" s="155" t="s">
        <v>49</v>
      </c>
      <c r="D179" s="156" t="s">
        <v>97</v>
      </c>
      <c r="E179" s="157" t="s">
        <v>223</v>
      </c>
      <c r="F179" s="158">
        <v>35</v>
      </c>
      <c r="G179" s="159">
        <v>45722.643323958335</v>
      </c>
    </row>
    <row r="180" spans="2:7" x14ac:dyDescent="0.3">
      <c r="B180" s="154">
        <v>45722</v>
      </c>
      <c r="C180" s="155" t="s">
        <v>52</v>
      </c>
      <c r="D180" s="156" t="s">
        <v>209</v>
      </c>
      <c r="E180" s="157" t="s">
        <v>223</v>
      </c>
      <c r="F180" s="158">
        <v>-35</v>
      </c>
      <c r="G180" s="159">
        <v>45722.646903472225</v>
      </c>
    </row>
    <row r="181" spans="2:7" x14ac:dyDescent="0.3">
      <c r="B181" s="154">
        <v>45722</v>
      </c>
      <c r="C181" s="155" t="s">
        <v>49</v>
      </c>
      <c r="D181" s="156" t="s">
        <v>122</v>
      </c>
      <c r="E181" s="157" t="s">
        <v>223</v>
      </c>
      <c r="F181" s="158">
        <v>35</v>
      </c>
      <c r="G181" s="159">
        <v>45722.646916087964</v>
      </c>
    </row>
    <row r="182" spans="2:7" x14ac:dyDescent="0.3">
      <c r="B182" s="154">
        <v>45722</v>
      </c>
      <c r="C182" s="155" t="s">
        <v>49</v>
      </c>
      <c r="D182" s="156" t="s">
        <v>122</v>
      </c>
      <c r="E182" s="157" t="s">
        <v>221</v>
      </c>
      <c r="F182" s="158">
        <v>15</v>
      </c>
      <c r="G182" s="159">
        <v>45722.647005902778</v>
      </c>
    </row>
    <row r="183" spans="2:7" x14ac:dyDescent="0.3">
      <c r="B183" s="154">
        <v>45722</v>
      </c>
      <c r="C183" s="155" t="s">
        <v>49</v>
      </c>
      <c r="D183" s="156" t="s">
        <v>97</v>
      </c>
      <c r="E183" s="157" t="s">
        <v>221</v>
      </c>
      <c r="F183" s="158">
        <v>-15</v>
      </c>
      <c r="G183" s="159">
        <v>45722.647018981479</v>
      </c>
    </row>
    <row r="184" spans="2:7" x14ac:dyDescent="0.3">
      <c r="B184" s="154">
        <v>45722</v>
      </c>
      <c r="C184" s="155" t="s">
        <v>49</v>
      </c>
      <c r="D184" s="156" t="s">
        <v>122</v>
      </c>
      <c r="E184" s="157" t="s">
        <v>222</v>
      </c>
      <c r="F184" s="158">
        <v>-200</v>
      </c>
      <c r="G184" s="159">
        <v>45722.652036458334</v>
      </c>
    </row>
    <row r="185" spans="2:7" x14ac:dyDescent="0.3">
      <c r="B185" s="154">
        <v>45722</v>
      </c>
      <c r="C185" s="155" t="s">
        <v>49</v>
      </c>
      <c r="D185" s="156" t="s">
        <v>97</v>
      </c>
      <c r="E185" s="157" t="s">
        <v>222</v>
      </c>
      <c r="F185" s="158">
        <v>200</v>
      </c>
      <c r="G185" s="159">
        <v>45722.65205034722</v>
      </c>
    </row>
    <row r="186" spans="2:7" x14ac:dyDescent="0.3">
      <c r="B186" s="154">
        <v>45722</v>
      </c>
      <c r="C186" s="155" t="s">
        <v>49</v>
      </c>
      <c r="D186" s="156" t="s">
        <v>122</v>
      </c>
      <c r="E186" s="157" t="s">
        <v>237</v>
      </c>
      <c r="F186" s="158">
        <v>200</v>
      </c>
      <c r="G186" s="159">
        <v>45722.652124305554</v>
      </c>
    </row>
    <row r="187" spans="2:7" x14ac:dyDescent="0.3">
      <c r="B187" s="154">
        <v>45722</v>
      </c>
      <c r="C187" s="155" t="s">
        <v>49</v>
      </c>
      <c r="D187" s="156" t="s">
        <v>123</v>
      </c>
      <c r="E187" s="157" t="s">
        <v>237</v>
      </c>
      <c r="F187" s="158">
        <v>-200</v>
      </c>
      <c r="G187" s="159">
        <v>45722.652136805555</v>
      </c>
    </row>
    <row r="188" spans="2:7" x14ac:dyDescent="0.3">
      <c r="B188" s="154">
        <v>45722</v>
      </c>
      <c r="C188" s="155" t="s">
        <v>49</v>
      </c>
      <c r="D188" s="156" t="s">
        <v>122</v>
      </c>
      <c r="E188" s="157" t="s">
        <v>237</v>
      </c>
      <c r="F188" s="158">
        <v>1500</v>
      </c>
      <c r="G188" s="159">
        <v>45722.655282291664</v>
      </c>
    </row>
    <row r="189" spans="2:7" x14ac:dyDescent="0.3">
      <c r="B189" s="154">
        <v>45722</v>
      </c>
      <c r="C189" s="155" t="s">
        <v>49</v>
      </c>
      <c r="D189" s="156" t="s">
        <v>123</v>
      </c>
      <c r="E189" s="157" t="s">
        <v>237</v>
      </c>
      <c r="F189" s="158">
        <v>-1500</v>
      </c>
      <c r="G189" s="159">
        <v>45722.65529560185</v>
      </c>
    </row>
    <row r="190" spans="2:7" x14ac:dyDescent="0.3">
      <c r="B190" s="154">
        <v>45722</v>
      </c>
      <c r="C190" s="155" t="s">
        <v>49</v>
      </c>
      <c r="D190" s="156" t="s">
        <v>122</v>
      </c>
      <c r="E190" s="157" t="s">
        <v>237</v>
      </c>
      <c r="F190" s="158">
        <v>3000</v>
      </c>
      <c r="G190" s="159">
        <v>45722.655427777776</v>
      </c>
    </row>
    <row r="191" spans="2:7" x14ac:dyDescent="0.3">
      <c r="B191" s="154">
        <v>45722</v>
      </c>
      <c r="C191" s="155" t="s">
        <v>49</v>
      </c>
      <c r="D191" s="156" t="s">
        <v>123</v>
      </c>
      <c r="E191" s="157" t="s">
        <v>237</v>
      </c>
      <c r="F191" s="158">
        <v>-3000</v>
      </c>
      <c r="G191" s="159">
        <v>45722.655440625</v>
      </c>
    </row>
    <row r="192" spans="2:7" x14ac:dyDescent="0.3">
      <c r="B192" s="154">
        <v>45722</v>
      </c>
      <c r="C192" s="155" t="s">
        <v>49</v>
      </c>
      <c r="D192" s="156" t="s">
        <v>122</v>
      </c>
      <c r="E192" s="157" t="s">
        <v>237</v>
      </c>
      <c r="F192" s="158">
        <v>158</v>
      </c>
      <c r="G192" s="159">
        <v>45722.657252777775</v>
      </c>
    </row>
    <row r="193" spans="2:7" x14ac:dyDescent="0.3">
      <c r="B193" s="154">
        <v>45722</v>
      </c>
      <c r="C193" s="155" t="s">
        <v>49</v>
      </c>
      <c r="D193" s="156" t="s">
        <v>123</v>
      </c>
      <c r="E193" s="157" t="s">
        <v>237</v>
      </c>
      <c r="F193" s="158">
        <v>-158</v>
      </c>
      <c r="G193" s="159">
        <v>45722.657265393522</v>
      </c>
    </row>
    <row r="194" spans="2:7" x14ac:dyDescent="0.3">
      <c r="B194" s="154">
        <v>45722</v>
      </c>
      <c r="C194" s="155" t="s">
        <v>49</v>
      </c>
      <c r="D194" s="156" t="s">
        <v>122</v>
      </c>
      <c r="E194" s="157" t="s">
        <v>222</v>
      </c>
      <c r="F194" s="158">
        <v>-220</v>
      </c>
      <c r="G194" s="159">
        <v>45722.657881597224</v>
      </c>
    </row>
    <row r="195" spans="2:7" x14ac:dyDescent="0.3">
      <c r="B195" s="154">
        <v>45722</v>
      </c>
      <c r="C195" s="155" t="s">
        <v>49</v>
      </c>
      <c r="D195" s="156" t="s">
        <v>97</v>
      </c>
      <c r="E195" s="157" t="s">
        <v>222</v>
      </c>
      <c r="F195" s="158">
        <v>220</v>
      </c>
      <c r="G195" s="159">
        <v>45722.657894097225</v>
      </c>
    </row>
    <row r="196" spans="2:7" x14ac:dyDescent="0.3">
      <c r="B196" s="154">
        <v>45722</v>
      </c>
      <c r="C196" s="155" t="s">
        <v>49</v>
      </c>
      <c r="D196" s="156" t="s">
        <v>122</v>
      </c>
      <c r="E196" s="157" t="s">
        <v>239</v>
      </c>
      <c r="F196" s="158">
        <v>10</v>
      </c>
      <c r="G196" s="159">
        <v>45722.659627777779</v>
      </c>
    </row>
    <row r="197" spans="2:7" x14ac:dyDescent="0.3">
      <c r="B197" s="154">
        <v>45722</v>
      </c>
      <c r="C197" s="155" t="s">
        <v>49</v>
      </c>
      <c r="D197" s="156" t="s">
        <v>121</v>
      </c>
      <c r="E197" s="157" t="s">
        <v>239</v>
      </c>
      <c r="F197" s="158">
        <v>-10</v>
      </c>
      <c r="G197" s="159">
        <v>45722.659662731479</v>
      </c>
    </row>
    <row r="198" spans="2:7" x14ac:dyDescent="0.3">
      <c r="B198" s="154">
        <v>45722</v>
      </c>
      <c r="C198" s="155" t="s">
        <v>52</v>
      </c>
      <c r="D198" s="156" t="s">
        <v>209</v>
      </c>
      <c r="E198" s="157" t="s">
        <v>223</v>
      </c>
      <c r="F198" s="158">
        <v>-35</v>
      </c>
      <c r="G198" s="159">
        <v>45722.659804513889</v>
      </c>
    </row>
    <row r="199" spans="2:7" x14ac:dyDescent="0.3">
      <c r="B199" s="154">
        <v>45722</v>
      </c>
      <c r="C199" s="155" t="s">
        <v>49</v>
      </c>
      <c r="D199" s="156" t="s">
        <v>97</v>
      </c>
      <c r="E199" s="157" t="s">
        <v>223</v>
      </c>
      <c r="F199" s="158">
        <v>35</v>
      </c>
      <c r="G199" s="159">
        <v>45722.659825462964</v>
      </c>
    </row>
    <row r="200" spans="2:7" x14ac:dyDescent="0.3">
      <c r="B200" s="154">
        <v>45722</v>
      </c>
      <c r="C200" s="155" t="s">
        <v>49</v>
      </c>
      <c r="D200" s="156" t="s">
        <v>122</v>
      </c>
      <c r="E200" s="157" t="s">
        <v>241</v>
      </c>
      <c r="F200" s="158">
        <v>-3600</v>
      </c>
      <c r="G200" s="159">
        <v>45722.664451273151</v>
      </c>
    </row>
    <row r="201" spans="2:7" x14ac:dyDescent="0.3">
      <c r="B201" s="154">
        <v>45722</v>
      </c>
      <c r="C201" s="155" t="s">
        <v>49</v>
      </c>
      <c r="D201" s="156" t="s">
        <v>121</v>
      </c>
      <c r="E201" s="157" t="s">
        <v>241</v>
      </c>
      <c r="F201" s="158">
        <v>3600</v>
      </c>
      <c r="G201" s="159">
        <v>45722.664476736114</v>
      </c>
    </row>
    <row r="202" spans="2:7" x14ac:dyDescent="0.3">
      <c r="B202" s="154">
        <v>45722</v>
      </c>
      <c r="C202" s="155" t="s">
        <v>49</v>
      </c>
      <c r="D202" s="156" t="s">
        <v>121</v>
      </c>
      <c r="E202" s="157" t="s">
        <v>242</v>
      </c>
      <c r="F202" s="158">
        <v>-3330.5</v>
      </c>
      <c r="G202" s="159">
        <v>45722.666899999997</v>
      </c>
    </row>
    <row r="203" spans="2:7" x14ac:dyDescent="0.3">
      <c r="B203" s="154">
        <v>45722</v>
      </c>
      <c r="C203" s="155" t="s">
        <v>49</v>
      </c>
      <c r="D203" s="156" t="s">
        <v>123</v>
      </c>
      <c r="E203" s="157" t="s">
        <v>242</v>
      </c>
      <c r="F203" s="158">
        <v>3330.5</v>
      </c>
      <c r="G203" s="159">
        <v>45722.666920601849</v>
      </c>
    </row>
    <row r="204" spans="2:7" x14ac:dyDescent="0.3">
      <c r="B204" s="154">
        <v>45722</v>
      </c>
      <c r="C204" s="155" t="s">
        <v>49</v>
      </c>
      <c r="D204" s="156" t="s">
        <v>121</v>
      </c>
      <c r="E204" s="157" t="s">
        <v>243</v>
      </c>
      <c r="F204" s="158">
        <v>-7.5</v>
      </c>
      <c r="G204" s="159">
        <v>45722.666940277777</v>
      </c>
    </row>
    <row r="205" spans="2:7" x14ac:dyDescent="0.3">
      <c r="B205" s="154">
        <v>45722</v>
      </c>
      <c r="C205" s="155" t="s">
        <v>48</v>
      </c>
      <c r="D205" s="156" t="s">
        <v>278</v>
      </c>
      <c r="E205" s="157" t="s">
        <v>243</v>
      </c>
      <c r="F205" s="158">
        <v>7.5</v>
      </c>
      <c r="G205" s="159">
        <v>45722.666976273147</v>
      </c>
    </row>
    <row r="206" spans="2:7" x14ac:dyDescent="0.3">
      <c r="B206" s="154">
        <v>45722</v>
      </c>
      <c r="C206" s="155" t="s">
        <v>49</v>
      </c>
      <c r="D206" s="156" t="s">
        <v>122</v>
      </c>
      <c r="E206" s="157" t="s">
        <v>237</v>
      </c>
      <c r="F206" s="158">
        <v>3600</v>
      </c>
      <c r="G206" s="159">
        <v>45722.667520138886</v>
      </c>
    </row>
    <row r="207" spans="2:7" x14ac:dyDescent="0.3">
      <c r="B207" s="154">
        <v>45722</v>
      </c>
      <c r="C207" s="155" t="s">
        <v>49</v>
      </c>
      <c r="D207" s="156" t="s">
        <v>123</v>
      </c>
      <c r="E207" s="157" t="s">
        <v>237</v>
      </c>
      <c r="F207" s="158">
        <v>-3600</v>
      </c>
      <c r="G207" s="159">
        <v>45722.667545601849</v>
      </c>
    </row>
    <row r="208" spans="2:7" x14ac:dyDescent="0.3">
      <c r="B208" s="154">
        <v>45722</v>
      </c>
      <c r="C208" s="155" t="s">
        <v>49</v>
      </c>
      <c r="D208" s="156" t="s">
        <v>122</v>
      </c>
      <c r="E208" s="157" t="s">
        <v>222</v>
      </c>
      <c r="F208" s="158">
        <v>-50</v>
      </c>
      <c r="G208" s="159">
        <v>45722.66763935185</v>
      </c>
    </row>
    <row r="209" spans="2:7" x14ac:dyDescent="0.3">
      <c r="B209" s="154">
        <v>45722</v>
      </c>
      <c r="C209" s="155" t="s">
        <v>49</v>
      </c>
      <c r="D209" s="156" t="s">
        <v>97</v>
      </c>
      <c r="E209" s="157" t="s">
        <v>222</v>
      </c>
      <c r="F209" s="158">
        <v>50</v>
      </c>
      <c r="G209" s="159">
        <v>45722.667657986109</v>
      </c>
    </row>
    <row r="210" spans="2:7" x14ac:dyDescent="0.3">
      <c r="B210" s="154">
        <v>45722</v>
      </c>
      <c r="C210" s="155" t="s">
        <v>52</v>
      </c>
      <c r="D210" s="156" t="s">
        <v>209</v>
      </c>
      <c r="E210" s="157" t="s">
        <v>223</v>
      </c>
      <c r="F210" s="158">
        <v>-35</v>
      </c>
      <c r="G210" s="159">
        <v>45722.668197453706</v>
      </c>
    </row>
    <row r="211" spans="2:7" x14ac:dyDescent="0.3">
      <c r="B211" s="154">
        <v>45722</v>
      </c>
      <c r="C211" s="155" t="s">
        <v>49</v>
      </c>
      <c r="D211" s="156" t="s">
        <v>122</v>
      </c>
      <c r="E211" s="157" t="s">
        <v>223</v>
      </c>
      <c r="F211" s="158">
        <v>35</v>
      </c>
      <c r="G211" s="159">
        <v>45722.66821689815</v>
      </c>
    </row>
    <row r="212" spans="2:7" x14ac:dyDescent="0.3">
      <c r="B212" s="154">
        <v>45811</v>
      </c>
      <c r="C212" s="155" t="s">
        <v>49</v>
      </c>
      <c r="D212" s="156" t="s">
        <v>122</v>
      </c>
      <c r="E212" s="157" t="s">
        <v>222</v>
      </c>
      <c r="F212" s="158">
        <v>-375</v>
      </c>
      <c r="G212" s="159">
        <v>45722.669683101798</v>
      </c>
    </row>
    <row r="213" spans="2:7" x14ac:dyDescent="0.3">
      <c r="B213" s="154">
        <v>45722</v>
      </c>
      <c r="C213" s="155" t="s">
        <v>49</v>
      </c>
      <c r="D213" s="156" t="s">
        <v>97</v>
      </c>
      <c r="E213" s="157" t="s">
        <v>222</v>
      </c>
      <c r="F213" s="158">
        <v>375</v>
      </c>
      <c r="G213" s="159">
        <v>45722.669717476849</v>
      </c>
    </row>
    <row r="214" spans="2:7" x14ac:dyDescent="0.3">
      <c r="B214" s="154">
        <v>45722</v>
      </c>
      <c r="C214" s="155" t="s">
        <v>49</v>
      </c>
      <c r="D214" s="156" t="s">
        <v>122</v>
      </c>
      <c r="E214" s="157" t="s">
        <v>237</v>
      </c>
      <c r="F214" s="158">
        <v>209</v>
      </c>
      <c r="G214" s="159">
        <v>45722.670924537037</v>
      </c>
    </row>
    <row r="215" spans="2:7" x14ac:dyDescent="0.3">
      <c r="B215" s="154">
        <v>45722</v>
      </c>
      <c r="C215" s="155" t="s">
        <v>49</v>
      </c>
      <c r="D215" s="156" t="s">
        <v>123</v>
      </c>
      <c r="E215" s="157" t="s">
        <v>237</v>
      </c>
      <c r="F215" s="158">
        <v>-209</v>
      </c>
      <c r="G215" s="159">
        <v>45722.670945138889</v>
      </c>
    </row>
    <row r="216" spans="2:7" x14ac:dyDescent="0.3">
      <c r="B216" s="154">
        <v>45722</v>
      </c>
      <c r="C216" s="155" t="s">
        <v>52</v>
      </c>
      <c r="D216" s="156" t="s">
        <v>209</v>
      </c>
      <c r="E216" s="157" t="s">
        <v>223</v>
      </c>
      <c r="F216" s="158">
        <v>-70</v>
      </c>
      <c r="G216" s="159">
        <v>45722.672718981485</v>
      </c>
    </row>
    <row r="217" spans="2:7" x14ac:dyDescent="0.3">
      <c r="B217" s="154">
        <v>45722</v>
      </c>
      <c r="C217" s="155" t="s">
        <v>49</v>
      </c>
      <c r="D217" s="156" t="s">
        <v>122</v>
      </c>
      <c r="E217" s="157" t="s">
        <v>223</v>
      </c>
      <c r="F217" s="158">
        <v>70</v>
      </c>
      <c r="G217" s="159">
        <v>45722.67274224537</v>
      </c>
    </row>
    <row r="218" spans="2:7" x14ac:dyDescent="0.3">
      <c r="B218" s="154">
        <v>45722</v>
      </c>
      <c r="C218" s="155" t="s">
        <v>49</v>
      </c>
      <c r="D218" s="156" t="s">
        <v>122</v>
      </c>
      <c r="E218" s="157" t="s">
        <v>221</v>
      </c>
      <c r="F218" s="158">
        <v>5</v>
      </c>
      <c r="G218" s="159">
        <v>45722.6761625</v>
      </c>
    </row>
    <row r="219" spans="2:7" x14ac:dyDescent="0.3">
      <c r="B219" s="154">
        <v>45722</v>
      </c>
      <c r="C219" s="155" t="s">
        <v>49</v>
      </c>
      <c r="D219" s="156" t="s">
        <v>97</v>
      </c>
      <c r="E219" s="157" t="s">
        <v>221</v>
      </c>
      <c r="F219" s="158">
        <v>-5</v>
      </c>
      <c r="G219" s="159">
        <v>45722.676184722222</v>
      </c>
    </row>
    <row r="220" spans="2:7" x14ac:dyDescent="0.3">
      <c r="B220" s="154">
        <v>45722</v>
      </c>
      <c r="C220" s="155" t="s">
        <v>49</v>
      </c>
      <c r="D220" s="156" t="s">
        <v>122</v>
      </c>
      <c r="E220" s="157" t="s">
        <v>221</v>
      </c>
      <c r="F220" s="158">
        <v>10</v>
      </c>
      <c r="G220" s="159">
        <v>45722.677044675926</v>
      </c>
    </row>
    <row r="221" spans="2:7" x14ac:dyDescent="0.3">
      <c r="B221" s="154">
        <v>45722</v>
      </c>
      <c r="C221" s="155" t="s">
        <v>49</v>
      </c>
      <c r="D221" s="156" t="s">
        <v>97</v>
      </c>
      <c r="E221" s="157" t="s">
        <v>221</v>
      </c>
      <c r="F221" s="158">
        <v>-10</v>
      </c>
      <c r="G221" s="159">
        <v>45722.677080787034</v>
      </c>
    </row>
    <row r="222" spans="2:7" x14ac:dyDescent="0.3">
      <c r="B222" s="154">
        <v>45722</v>
      </c>
      <c r="C222" s="155" t="s">
        <v>49</v>
      </c>
      <c r="D222" s="156" t="s">
        <v>122</v>
      </c>
      <c r="E222" s="157" t="s">
        <v>222</v>
      </c>
      <c r="F222" s="158">
        <v>-20</v>
      </c>
      <c r="G222" s="159">
        <v>45722.678398032411</v>
      </c>
    </row>
    <row r="223" spans="2:7" x14ac:dyDescent="0.3">
      <c r="B223" s="154">
        <v>45722</v>
      </c>
      <c r="C223" s="155" t="s">
        <v>49</v>
      </c>
      <c r="D223" s="156" t="s">
        <v>97</v>
      </c>
      <c r="E223" s="157" t="s">
        <v>222</v>
      </c>
      <c r="F223" s="158">
        <v>20</v>
      </c>
      <c r="G223" s="159">
        <v>45722.678416435185</v>
      </c>
    </row>
    <row r="224" spans="2:7" x14ac:dyDescent="0.3">
      <c r="B224" s="154">
        <v>45722</v>
      </c>
      <c r="C224" s="155" t="s">
        <v>52</v>
      </c>
      <c r="D224" s="156" t="s">
        <v>209</v>
      </c>
      <c r="E224" s="157" t="s">
        <v>223</v>
      </c>
      <c r="F224" s="158">
        <v>-35</v>
      </c>
      <c r="G224" s="159">
        <v>45722.67998252315</v>
      </c>
    </row>
    <row r="225" spans="2:7" x14ac:dyDescent="0.3">
      <c r="B225" s="154">
        <v>45722</v>
      </c>
      <c r="C225" s="155" t="s">
        <v>49</v>
      </c>
      <c r="D225" s="156" t="s">
        <v>122</v>
      </c>
      <c r="E225" s="157" t="s">
        <v>223</v>
      </c>
      <c r="F225" s="158">
        <v>35</v>
      </c>
      <c r="G225" s="159">
        <v>45722.680001736109</v>
      </c>
    </row>
    <row r="226" spans="2:7" x14ac:dyDescent="0.3">
      <c r="B226" s="154">
        <v>45722</v>
      </c>
      <c r="C226" s="155" t="s">
        <v>49</v>
      </c>
      <c r="D226" s="156" t="s">
        <v>122</v>
      </c>
      <c r="E226" s="157" t="s">
        <v>237</v>
      </c>
      <c r="F226" s="158">
        <v>158</v>
      </c>
      <c r="G226" s="159">
        <v>45722.690412037038</v>
      </c>
    </row>
    <row r="227" spans="2:7" x14ac:dyDescent="0.3">
      <c r="B227" s="154">
        <v>45722</v>
      </c>
      <c r="C227" s="155" t="s">
        <v>49</v>
      </c>
      <c r="D227" s="156" t="s">
        <v>123</v>
      </c>
      <c r="E227" s="157" t="s">
        <v>237</v>
      </c>
      <c r="F227" s="158">
        <v>-158</v>
      </c>
      <c r="G227" s="159">
        <v>45722.690438541664</v>
      </c>
    </row>
    <row r="228" spans="2:7" x14ac:dyDescent="0.3">
      <c r="B228" s="154">
        <v>45722</v>
      </c>
      <c r="C228" s="155" t="s">
        <v>49</v>
      </c>
      <c r="D228" s="156" t="s">
        <v>122</v>
      </c>
      <c r="E228" s="157" t="s">
        <v>222</v>
      </c>
      <c r="F228" s="158">
        <v>-310</v>
      </c>
      <c r="G228" s="159">
        <v>45722.692816550923</v>
      </c>
    </row>
    <row r="229" spans="2:7" x14ac:dyDescent="0.3">
      <c r="B229" s="154">
        <v>45722</v>
      </c>
      <c r="C229" s="155" t="s">
        <v>49</v>
      </c>
      <c r="D229" s="156" t="s">
        <v>97</v>
      </c>
      <c r="E229" s="157" t="s">
        <v>222</v>
      </c>
      <c r="F229" s="158">
        <v>310</v>
      </c>
      <c r="G229" s="159">
        <v>45722.692855092595</v>
      </c>
    </row>
    <row r="230" spans="2:7" x14ac:dyDescent="0.3">
      <c r="B230" s="154">
        <v>45722</v>
      </c>
      <c r="C230" s="155" t="s">
        <v>49</v>
      </c>
      <c r="D230" s="156" t="s">
        <v>122</v>
      </c>
      <c r="E230" s="157" t="s">
        <v>221</v>
      </c>
      <c r="F230" s="158">
        <v>8</v>
      </c>
      <c r="G230" s="159">
        <v>45722.693278819446</v>
      </c>
    </row>
    <row r="231" spans="2:7" x14ac:dyDescent="0.3">
      <c r="B231" s="154">
        <v>45722</v>
      </c>
      <c r="C231" s="155" t="s">
        <v>49</v>
      </c>
      <c r="D231" s="156" t="s">
        <v>97</v>
      </c>
      <c r="E231" s="157" t="s">
        <v>221</v>
      </c>
      <c r="F231" s="158">
        <v>-8</v>
      </c>
      <c r="G231" s="159">
        <v>45722.693296527781</v>
      </c>
    </row>
    <row r="232" spans="2:7" x14ac:dyDescent="0.3">
      <c r="B232" s="154">
        <v>45722</v>
      </c>
      <c r="C232" s="155" t="s">
        <v>49</v>
      </c>
      <c r="D232" s="156" t="s">
        <v>122</v>
      </c>
      <c r="E232" s="157" t="s">
        <v>237</v>
      </c>
      <c r="F232" s="158">
        <v>286</v>
      </c>
      <c r="G232" s="159">
        <v>45722.700549074078</v>
      </c>
    </row>
    <row r="233" spans="2:7" x14ac:dyDescent="0.3">
      <c r="B233" s="154">
        <v>45722</v>
      </c>
      <c r="C233" s="155" t="s">
        <v>49</v>
      </c>
      <c r="D233" s="156" t="s">
        <v>123</v>
      </c>
      <c r="E233" s="157" t="s">
        <v>237</v>
      </c>
      <c r="F233" s="158">
        <v>-286</v>
      </c>
      <c r="G233" s="159">
        <v>45722.700572222224</v>
      </c>
    </row>
    <row r="234" spans="2:7" x14ac:dyDescent="0.3">
      <c r="B234" s="154">
        <v>45722</v>
      </c>
      <c r="C234" s="155" t="s">
        <v>49</v>
      </c>
      <c r="D234" s="156" t="s">
        <v>122</v>
      </c>
      <c r="E234" s="157" t="s">
        <v>221</v>
      </c>
      <c r="F234" s="158">
        <v>1000</v>
      </c>
      <c r="G234" s="159">
        <v>45722.716357060184</v>
      </c>
    </row>
    <row r="235" spans="2:7" x14ac:dyDescent="0.3">
      <c r="B235" s="154">
        <v>45722</v>
      </c>
      <c r="C235" s="155" t="s">
        <v>49</v>
      </c>
      <c r="D235" s="156" t="s">
        <v>97</v>
      </c>
      <c r="E235" s="157" t="s">
        <v>221</v>
      </c>
      <c r="F235" s="158">
        <v>-1000</v>
      </c>
      <c r="G235" s="159">
        <v>45722.716378935183</v>
      </c>
    </row>
    <row r="236" spans="2:7" x14ac:dyDescent="0.3">
      <c r="B236" s="154">
        <v>45722</v>
      </c>
      <c r="C236" s="155" t="s">
        <v>49</v>
      </c>
      <c r="D236" s="156" t="s">
        <v>122</v>
      </c>
      <c r="E236" s="157" t="s">
        <v>221</v>
      </c>
      <c r="F236" s="158">
        <v>5</v>
      </c>
      <c r="G236" s="159">
        <v>45722.717599768519</v>
      </c>
    </row>
    <row r="237" spans="2:7" x14ac:dyDescent="0.3">
      <c r="B237" s="154">
        <v>45722</v>
      </c>
      <c r="C237" s="155" t="s">
        <v>49</v>
      </c>
      <c r="D237" s="156" t="s">
        <v>97</v>
      </c>
      <c r="E237" s="157" t="s">
        <v>221</v>
      </c>
      <c r="F237" s="158">
        <v>-5</v>
      </c>
      <c r="G237" s="159">
        <v>45722.717641435185</v>
      </c>
    </row>
    <row r="238" spans="2:7" x14ac:dyDescent="0.3">
      <c r="B238" s="154">
        <v>45722</v>
      </c>
      <c r="C238" s="155" t="s">
        <v>52</v>
      </c>
      <c r="D238" s="156" t="s">
        <v>209</v>
      </c>
      <c r="E238" s="157" t="s">
        <v>223</v>
      </c>
      <c r="F238" s="158">
        <v>-35</v>
      </c>
      <c r="G238" s="159">
        <v>45722.717778356484</v>
      </c>
    </row>
    <row r="239" spans="2:7" x14ac:dyDescent="0.3">
      <c r="B239" s="154">
        <v>45722</v>
      </c>
      <c r="C239" s="155" t="s">
        <v>49</v>
      </c>
      <c r="D239" s="156" t="s">
        <v>122</v>
      </c>
      <c r="E239" s="157" t="s">
        <v>223</v>
      </c>
      <c r="F239" s="158">
        <v>35</v>
      </c>
      <c r="G239" s="159">
        <v>45722.717800694445</v>
      </c>
    </row>
    <row r="240" spans="2:7" x14ac:dyDescent="0.3">
      <c r="B240" s="154">
        <v>45722</v>
      </c>
      <c r="C240" s="155" t="s">
        <v>52</v>
      </c>
      <c r="D240" s="156" t="s">
        <v>209</v>
      </c>
      <c r="E240" s="157" t="s">
        <v>223</v>
      </c>
      <c r="F240" s="158">
        <v>-70</v>
      </c>
      <c r="G240" s="159">
        <v>45722.718223958334</v>
      </c>
    </row>
    <row r="241" spans="2:7" x14ac:dyDescent="0.3">
      <c r="B241" s="154">
        <v>45722</v>
      </c>
      <c r="C241" s="155" t="s">
        <v>49</v>
      </c>
      <c r="D241" s="156" t="s">
        <v>122</v>
      </c>
      <c r="E241" s="157" t="s">
        <v>223</v>
      </c>
      <c r="F241" s="158">
        <v>70</v>
      </c>
      <c r="G241" s="159">
        <v>45722.718246643519</v>
      </c>
    </row>
    <row r="242" spans="2:7" x14ac:dyDescent="0.3">
      <c r="B242" s="154">
        <v>45722</v>
      </c>
      <c r="C242" s="155" t="s">
        <v>49</v>
      </c>
      <c r="D242" s="156" t="s">
        <v>122</v>
      </c>
      <c r="E242" s="157" t="s">
        <v>239</v>
      </c>
      <c r="F242" s="158">
        <v>2500</v>
      </c>
      <c r="G242" s="159">
        <v>45722.719808449074</v>
      </c>
    </row>
    <row r="243" spans="2:7" x14ac:dyDescent="0.3">
      <c r="B243" s="154">
        <v>45722</v>
      </c>
      <c r="C243" s="155" t="s">
        <v>49</v>
      </c>
      <c r="D243" s="156" t="s">
        <v>121</v>
      </c>
      <c r="E243" s="157" t="s">
        <v>239</v>
      </c>
      <c r="F243" s="158">
        <v>-2500</v>
      </c>
      <c r="G243" s="159">
        <v>45722.719832060182</v>
      </c>
    </row>
    <row r="244" spans="2:7" x14ac:dyDescent="0.3">
      <c r="B244" s="154">
        <v>45722</v>
      </c>
      <c r="C244" s="155" t="s">
        <v>49</v>
      </c>
      <c r="D244" s="156" t="s">
        <v>122</v>
      </c>
      <c r="E244" s="157" t="s">
        <v>222</v>
      </c>
      <c r="F244" s="158">
        <v>-600</v>
      </c>
      <c r="G244" s="159">
        <v>45722.722828587961</v>
      </c>
    </row>
    <row r="245" spans="2:7" x14ac:dyDescent="0.3">
      <c r="B245" s="154">
        <v>45722</v>
      </c>
      <c r="C245" s="155" t="s">
        <v>49</v>
      </c>
      <c r="D245" s="156" t="s">
        <v>97</v>
      </c>
      <c r="E245" s="157" t="s">
        <v>222</v>
      </c>
      <c r="F245" s="158">
        <v>600</v>
      </c>
      <c r="G245" s="159">
        <v>45722.722862731483</v>
      </c>
    </row>
    <row r="246" spans="2:7" x14ac:dyDescent="0.3">
      <c r="B246" s="154">
        <v>45811</v>
      </c>
      <c r="C246" s="155" t="s">
        <v>49</v>
      </c>
      <c r="D246" s="156" t="s">
        <v>122</v>
      </c>
      <c r="E246" s="157" t="s">
        <v>222</v>
      </c>
      <c r="F246" s="158">
        <v>-180</v>
      </c>
      <c r="G246" s="159">
        <v>45722.727007638903</v>
      </c>
    </row>
    <row r="247" spans="2:7" x14ac:dyDescent="0.3">
      <c r="B247" s="154">
        <v>45722</v>
      </c>
      <c r="C247" s="155" t="s">
        <v>49</v>
      </c>
      <c r="D247" s="156" t="s">
        <v>97</v>
      </c>
      <c r="E247" s="157" t="s">
        <v>222</v>
      </c>
      <c r="F247" s="158">
        <v>180</v>
      </c>
      <c r="G247" s="159">
        <v>45722.727028819441</v>
      </c>
    </row>
    <row r="248" spans="2:7" x14ac:dyDescent="0.3">
      <c r="B248" s="154">
        <v>45722</v>
      </c>
      <c r="C248" s="155" t="s">
        <v>49</v>
      </c>
      <c r="D248" s="156" t="s">
        <v>122</v>
      </c>
      <c r="E248" s="157" t="s">
        <v>222</v>
      </c>
      <c r="F248" s="158">
        <v>-100</v>
      </c>
      <c r="G248" s="159">
        <v>45722.729401736113</v>
      </c>
    </row>
    <row r="249" spans="2:7" x14ac:dyDescent="0.3">
      <c r="B249" s="154">
        <v>45722</v>
      </c>
      <c r="C249" s="155" t="s">
        <v>49</v>
      </c>
      <c r="D249" s="156" t="s">
        <v>97</v>
      </c>
      <c r="E249" s="157" t="s">
        <v>222</v>
      </c>
      <c r="F249" s="158">
        <v>100</v>
      </c>
      <c r="G249" s="159">
        <v>45722.729423611112</v>
      </c>
    </row>
    <row r="250" spans="2:7" x14ac:dyDescent="0.3">
      <c r="B250" s="154">
        <v>45722</v>
      </c>
      <c r="C250" s="155" t="s">
        <v>49</v>
      </c>
      <c r="D250" s="156" t="s">
        <v>122</v>
      </c>
      <c r="E250" s="157" t="s">
        <v>224</v>
      </c>
      <c r="F250" s="158">
        <v>-20</v>
      </c>
      <c r="G250" s="159">
        <v>45722.733250115743</v>
      </c>
    </row>
    <row r="251" spans="2:7" x14ac:dyDescent="0.3">
      <c r="B251" s="154">
        <v>45722</v>
      </c>
      <c r="C251" s="155" t="s">
        <v>48</v>
      </c>
      <c r="D251" s="156" t="s">
        <v>4</v>
      </c>
      <c r="E251" s="157" t="s">
        <v>224</v>
      </c>
      <c r="F251" s="158">
        <v>25</v>
      </c>
      <c r="G251" s="159">
        <v>45722.733270138902</v>
      </c>
    </row>
    <row r="252" spans="2:7" x14ac:dyDescent="0.3">
      <c r="B252" s="154">
        <v>45722</v>
      </c>
      <c r="C252" s="155" t="s">
        <v>49</v>
      </c>
      <c r="D252" s="156" t="s">
        <v>122</v>
      </c>
      <c r="E252" s="157" t="s">
        <v>224</v>
      </c>
      <c r="F252" s="158">
        <v>-25</v>
      </c>
      <c r="G252" s="159">
        <v>45722.733633449076</v>
      </c>
    </row>
    <row r="253" spans="2:7" x14ac:dyDescent="0.3">
      <c r="B253" s="154">
        <v>45722</v>
      </c>
      <c r="C253" s="155" t="s">
        <v>54</v>
      </c>
      <c r="D253" s="156" t="s">
        <v>240</v>
      </c>
      <c r="E253" s="157" t="s">
        <v>224</v>
      </c>
      <c r="F253" s="158">
        <v>20</v>
      </c>
      <c r="G253" s="159">
        <v>45722.733671180555</v>
      </c>
    </row>
    <row r="254" spans="2:7" x14ac:dyDescent="0.3">
      <c r="B254" s="154">
        <v>45722</v>
      </c>
      <c r="C254" s="155" t="s">
        <v>49</v>
      </c>
      <c r="D254" s="156" t="s">
        <v>122</v>
      </c>
      <c r="E254" s="157" t="s">
        <v>222</v>
      </c>
      <c r="F254" s="158">
        <v>-1000</v>
      </c>
      <c r="G254" s="159">
        <v>45722.73636678241</v>
      </c>
    </row>
    <row r="255" spans="2:7" x14ac:dyDescent="0.3">
      <c r="B255" s="154">
        <v>45722</v>
      </c>
      <c r="C255" s="155" t="s">
        <v>49</v>
      </c>
      <c r="D255" s="156" t="s">
        <v>97</v>
      </c>
      <c r="E255" s="157" t="s">
        <v>222</v>
      </c>
      <c r="F255" s="158">
        <v>1000</v>
      </c>
      <c r="G255" s="159">
        <v>45722.736388888887</v>
      </c>
    </row>
    <row r="256" spans="2:7" x14ac:dyDescent="0.3">
      <c r="B256" s="154">
        <v>45811</v>
      </c>
      <c r="C256" s="155" t="s">
        <v>49</v>
      </c>
      <c r="D256" s="156" t="s">
        <v>122</v>
      </c>
      <c r="E256" s="157" t="s">
        <v>261</v>
      </c>
      <c r="F256" s="158">
        <v>-150</v>
      </c>
      <c r="G256" s="159">
        <v>45722.740275347198</v>
      </c>
    </row>
    <row r="257" spans="2:7" x14ac:dyDescent="0.3">
      <c r="B257" s="154">
        <v>45722</v>
      </c>
      <c r="C257" s="155" t="s">
        <v>54</v>
      </c>
      <c r="D257" s="156" t="s">
        <v>240</v>
      </c>
      <c r="E257" s="157" t="s">
        <v>224</v>
      </c>
      <c r="F257" s="158">
        <v>150</v>
      </c>
      <c r="G257" s="159">
        <v>45722.740295254633</v>
      </c>
    </row>
    <row r="258" spans="2:7" x14ac:dyDescent="0.3">
      <c r="B258" s="154">
        <v>45725</v>
      </c>
      <c r="C258" s="155" t="s">
        <v>49</v>
      </c>
      <c r="D258" s="156" t="s">
        <v>122</v>
      </c>
      <c r="E258" s="157" t="s">
        <v>221</v>
      </c>
      <c r="F258" s="158">
        <v>1251</v>
      </c>
      <c r="G258" s="159">
        <v>45725.019719444441</v>
      </c>
    </row>
    <row r="259" spans="2:7" x14ac:dyDescent="0.3">
      <c r="B259" s="154">
        <v>45725</v>
      </c>
      <c r="C259" s="155" t="s">
        <v>49</v>
      </c>
      <c r="D259" s="156" t="s">
        <v>97</v>
      </c>
      <c r="E259" s="157" t="s">
        <v>221</v>
      </c>
      <c r="F259" s="158">
        <v>-1251</v>
      </c>
      <c r="G259" s="159">
        <v>45725.019737615738</v>
      </c>
    </row>
    <row r="260" spans="2:7" x14ac:dyDescent="0.3">
      <c r="B260" s="154">
        <v>45722</v>
      </c>
      <c r="C260" s="155" t="s">
        <v>49</v>
      </c>
      <c r="D260" s="156" t="s">
        <v>122</v>
      </c>
      <c r="E260" s="157" t="s">
        <v>221</v>
      </c>
      <c r="F260" s="158">
        <v>920</v>
      </c>
      <c r="G260" s="159">
        <v>45722.747174421296</v>
      </c>
    </row>
    <row r="261" spans="2:7" x14ac:dyDescent="0.3">
      <c r="B261" s="154">
        <v>45722</v>
      </c>
      <c r="C261" s="155" t="s">
        <v>49</v>
      </c>
      <c r="D261" s="156" t="s">
        <v>97</v>
      </c>
      <c r="E261" s="157" t="s">
        <v>221</v>
      </c>
      <c r="F261" s="158">
        <v>-920</v>
      </c>
      <c r="G261" s="159">
        <v>45722.747193287039</v>
      </c>
    </row>
    <row r="262" spans="2:7" x14ac:dyDescent="0.3">
      <c r="B262" s="154">
        <v>45722</v>
      </c>
      <c r="C262" s="155" t="s">
        <v>49</v>
      </c>
      <c r="D262" s="156" t="s">
        <v>122</v>
      </c>
      <c r="E262" s="157" t="s">
        <v>241</v>
      </c>
      <c r="F262" s="158">
        <v>-100</v>
      </c>
      <c r="G262" s="159">
        <v>45722.776621064811</v>
      </c>
    </row>
    <row r="263" spans="2:7" x14ac:dyDescent="0.3">
      <c r="B263" s="154">
        <v>45722</v>
      </c>
      <c r="C263" s="155" t="s">
        <v>49</v>
      </c>
      <c r="D263" s="156" t="s">
        <v>121</v>
      </c>
      <c r="E263" s="157" t="s">
        <v>241</v>
      </c>
      <c r="F263" s="158">
        <v>100</v>
      </c>
      <c r="G263" s="159">
        <v>45722.776703935182</v>
      </c>
    </row>
    <row r="264" spans="2:7" x14ac:dyDescent="0.3">
      <c r="B264" s="154">
        <v>45722</v>
      </c>
      <c r="C264" s="155" t="s">
        <v>52</v>
      </c>
      <c r="D264" s="156" t="s">
        <v>209</v>
      </c>
      <c r="E264" s="157" t="s">
        <v>223</v>
      </c>
      <c r="F264" s="158">
        <v>-35</v>
      </c>
      <c r="G264" s="159">
        <v>45722.7773900463</v>
      </c>
    </row>
    <row r="265" spans="2:7" x14ac:dyDescent="0.3">
      <c r="B265" s="154">
        <v>45722</v>
      </c>
      <c r="C265" s="155" t="s">
        <v>49</v>
      </c>
      <c r="D265" s="156" t="s">
        <v>122</v>
      </c>
      <c r="E265" s="157" t="s">
        <v>223</v>
      </c>
      <c r="F265" s="158">
        <v>35</v>
      </c>
      <c r="G265" s="159">
        <v>45722.777422453706</v>
      </c>
    </row>
    <row r="266" spans="2:7" x14ac:dyDescent="0.3">
      <c r="B266" s="154">
        <v>45722</v>
      </c>
      <c r="C266" s="155" t="s">
        <v>49</v>
      </c>
      <c r="D266" s="156" t="s">
        <v>122</v>
      </c>
      <c r="E266" s="157" t="s">
        <v>222</v>
      </c>
      <c r="F266" s="158">
        <v>-170</v>
      </c>
      <c r="G266" s="159">
        <v>45722.778345023151</v>
      </c>
    </row>
    <row r="267" spans="2:7" x14ac:dyDescent="0.3">
      <c r="B267" s="154">
        <v>45722</v>
      </c>
      <c r="C267" s="155" t="s">
        <v>49</v>
      </c>
      <c r="D267" s="156" t="s">
        <v>97</v>
      </c>
      <c r="E267" s="157" t="s">
        <v>222</v>
      </c>
      <c r="F267" s="158">
        <v>170</v>
      </c>
      <c r="G267" s="159">
        <v>45722.778378240742</v>
      </c>
    </row>
    <row r="268" spans="2:7" x14ac:dyDescent="0.3">
      <c r="B268" s="154">
        <v>45722</v>
      </c>
      <c r="C268" s="155" t="s">
        <v>52</v>
      </c>
      <c r="D268" s="156" t="s">
        <v>209</v>
      </c>
      <c r="E268" s="157" t="s">
        <v>223</v>
      </c>
      <c r="F268" s="158">
        <v>-70</v>
      </c>
      <c r="G268" s="159">
        <v>45722.778561342595</v>
      </c>
    </row>
    <row r="269" spans="2:7" x14ac:dyDescent="0.3">
      <c r="B269" s="154">
        <v>45722</v>
      </c>
      <c r="C269" s="155" t="s">
        <v>49</v>
      </c>
      <c r="D269" s="156" t="s">
        <v>122</v>
      </c>
      <c r="E269" s="157" t="s">
        <v>223</v>
      </c>
      <c r="F269" s="158">
        <v>70</v>
      </c>
      <c r="G269" s="159">
        <v>45722.778592824077</v>
      </c>
    </row>
    <row r="270" spans="2:7" x14ac:dyDescent="0.3">
      <c r="B270" s="154">
        <v>45722</v>
      </c>
      <c r="C270" s="155" t="s">
        <v>49</v>
      </c>
      <c r="D270" s="156" t="s">
        <v>122</v>
      </c>
      <c r="E270" s="157" t="s">
        <v>222</v>
      </c>
      <c r="F270" s="158">
        <v>-500</v>
      </c>
      <c r="G270" s="159">
        <v>45722.789172337965</v>
      </c>
    </row>
    <row r="271" spans="2:7" x14ac:dyDescent="0.3">
      <c r="B271" s="154">
        <v>45722</v>
      </c>
      <c r="C271" s="155" t="s">
        <v>49</v>
      </c>
      <c r="D271" s="156" t="s">
        <v>97</v>
      </c>
      <c r="E271" s="157" t="s">
        <v>222</v>
      </c>
      <c r="F271" s="158">
        <v>500</v>
      </c>
      <c r="G271" s="159">
        <v>45722.78920324074</v>
      </c>
    </row>
    <row r="272" spans="2:7" x14ac:dyDescent="0.3">
      <c r="B272" s="154">
        <v>45722</v>
      </c>
      <c r="C272" s="155" t="s">
        <v>52</v>
      </c>
      <c r="D272" s="156" t="s">
        <v>209</v>
      </c>
      <c r="E272" s="157" t="s">
        <v>223</v>
      </c>
      <c r="F272" s="158">
        <v>0</v>
      </c>
      <c r="G272" s="159">
        <v>45722.790255092594</v>
      </c>
    </row>
    <row r="273" spans="2:7" x14ac:dyDescent="0.3">
      <c r="B273" s="154">
        <v>45722</v>
      </c>
      <c r="C273" s="155" t="s">
        <v>49</v>
      </c>
      <c r="D273" s="156" t="s">
        <v>122</v>
      </c>
      <c r="E273" s="157" t="s">
        <v>223</v>
      </c>
      <c r="F273" s="158">
        <v>0</v>
      </c>
      <c r="G273" s="159">
        <v>45722.790287037038</v>
      </c>
    </row>
    <row r="274" spans="2:7" x14ac:dyDescent="0.3">
      <c r="B274" s="154">
        <v>45722</v>
      </c>
      <c r="C274" s="155" t="s">
        <v>52</v>
      </c>
      <c r="D274" s="156" t="s">
        <v>209</v>
      </c>
      <c r="E274" s="157" t="s">
        <v>223</v>
      </c>
      <c r="F274" s="158">
        <v>-35</v>
      </c>
      <c r="G274" s="159">
        <v>45722.792203819445</v>
      </c>
    </row>
    <row r="275" spans="2:7" x14ac:dyDescent="0.3">
      <c r="B275" s="154">
        <v>45722</v>
      </c>
      <c r="C275" s="155" t="s">
        <v>49</v>
      </c>
      <c r="D275" s="156" t="s">
        <v>122</v>
      </c>
      <c r="E275" s="157" t="s">
        <v>223</v>
      </c>
      <c r="F275" s="158">
        <v>35</v>
      </c>
      <c r="G275" s="159">
        <v>45722.792234259257</v>
      </c>
    </row>
    <row r="276" spans="2:7" x14ac:dyDescent="0.3">
      <c r="B276" s="154">
        <v>45722</v>
      </c>
      <c r="C276" s="155" t="s">
        <v>52</v>
      </c>
      <c r="D276" s="156" t="s">
        <v>209</v>
      </c>
      <c r="E276" s="157" t="s">
        <v>223</v>
      </c>
      <c r="F276" s="158">
        <v>-35</v>
      </c>
      <c r="G276" s="159">
        <v>45722.792975462966</v>
      </c>
    </row>
    <row r="277" spans="2:7" x14ac:dyDescent="0.3">
      <c r="B277" s="154">
        <v>45722</v>
      </c>
      <c r="C277" s="155" t="s">
        <v>49</v>
      </c>
      <c r="D277" s="156" t="s">
        <v>97</v>
      </c>
      <c r="E277" s="157" t="s">
        <v>223</v>
      </c>
      <c r="F277" s="158">
        <v>35</v>
      </c>
      <c r="G277" s="159">
        <v>45722.793005092593</v>
      </c>
    </row>
    <row r="278" spans="2:7" x14ac:dyDescent="0.3">
      <c r="B278" s="154">
        <v>45722</v>
      </c>
      <c r="C278" s="155" t="s">
        <v>49</v>
      </c>
      <c r="D278" s="156" t="s">
        <v>122</v>
      </c>
      <c r="E278" s="157" t="s">
        <v>222</v>
      </c>
      <c r="F278" s="158">
        <v>-5</v>
      </c>
      <c r="G278" s="159">
        <v>45722.795857407407</v>
      </c>
    </row>
    <row r="279" spans="2:7" x14ac:dyDescent="0.3">
      <c r="B279" s="154">
        <v>45722</v>
      </c>
      <c r="C279" s="155" t="s">
        <v>49</v>
      </c>
      <c r="D279" s="156" t="s">
        <v>97</v>
      </c>
      <c r="E279" s="157" t="s">
        <v>222</v>
      </c>
      <c r="F279" s="158">
        <v>5</v>
      </c>
      <c r="G279" s="159">
        <v>45722.79588784722</v>
      </c>
    </row>
    <row r="280" spans="2:7" x14ac:dyDescent="0.3">
      <c r="B280" s="154">
        <v>45722</v>
      </c>
      <c r="C280" s="155" t="s">
        <v>52</v>
      </c>
      <c r="D280" s="156" t="s">
        <v>209</v>
      </c>
      <c r="E280" s="157" t="s">
        <v>223</v>
      </c>
      <c r="F280" s="158">
        <v>-105</v>
      </c>
      <c r="G280" s="159">
        <v>45722.796303935182</v>
      </c>
    </row>
    <row r="281" spans="2:7" x14ac:dyDescent="0.3">
      <c r="B281" s="154">
        <v>45722</v>
      </c>
      <c r="C281" s="155" t="s">
        <v>49</v>
      </c>
      <c r="D281" s="156" t="s">
        <v>122</v>
      </c>
      <c r="E281" s="157" t="s">
        <v>223</v>
      </c>
      <c r="F281" s="158">
        <v>105</v>
      </c>
      <c r="G281" s="159">
        <v>45722.796333217593</v>
      </c>
    </row>
    <row r="282" spans="2:7" x14ac:dyDescent="0.3">
      <c r="B282" s="154">
        <v>45722</v>
      </c>
      <c r="C282" s="155" t="s">
        <v>52</v>
      </c>
      <c r="D282" s="156" t="s">
        <v>209</v>
      </c>
      <c r="E282" s="157" t="s">
        <v>223</v>
      </c>
      <c r="F282" s="158">
        <v>-35</v>
      </c>
      <c r="G282" s="159">
        <v>45722.800766435183</v>
      </c>
    </row>
    <row r="283" spans="2:7" x14ac:dyDescent="0.3">
      <c r="B283" s="154">
        <v>45722</v>
      </c>
      <c r="C283" s="155" t="s">
        <v>49</v>
      </c>
      <c r="D283" s="156" t="s">
        <v>122</v>
      </c>
      <c r="E283" s="157" t="s">
        <v>223</v>
      </c>
      <c r="F283" s="158">
        <v>35</v>
      </c>
      <c r="G283" s="159">
        <v>45722.800799305558</v>
      </c>
    </row>
    <row r="284" spans="2:7" x14ac:dyDescent="0.3">
      <c r="B284" s="154">
        <v>45722</v>
      </c>
      <c r="C284" s="155" t="s">
        <v>49</v>
      </c>
      <c r="D284" s="156" t="s">
        <v>122</v>
      </c>
      <c r="E284" s="157" t="s">
        <v>222</v>
      </c>
      <c r="F284" s="158">
        <v>-10</v>
      </c>
      <c r="G284" s="159">
        <v>45722.809735416668</v>
      </c>
    </row>
    <row r="285" spans="2:7" x14ac:dyDescent="0.3">
      <c r="B285" s="154">
        <v>45722</v>
      </c>
      <c r="C285" s="155" t="s">
        <v>49</v>
      </c>
      <c r="D285" s="156" t="s">
        <v>97</v>
      </c>
      <c r="E285" s="157" t="s">
        <v>222</v>
      </c>
      <c r="F285" s="158">
        <v>10</v>
      </c>
      <c r="G285" s="159">
        <v>45722.809782986114</v>
      </c>
    </row>
    <row r="286" spans="2:7" x14ac:dyDescent="0.3">
      <c r="B286" s="154">
        <v>45722</v>
      </c>
      <c r="C286" s="155" t="s">
        <v>52</v>
      </c>
      <c r="D286" s="156" t="s">
        <v>209</v>
      </c>
      <c r="E286" s="157" t="s">
        <v>223</v>
      </c>
      <c r="F286" s="158">
        <v>-35</v>
      </c>
      <c r="G286" s="159">
        <v>45722.809877083331</v>
      </c>
    </row>
    <row r="287" spans="2:7" x14ac:dyDescent="0.3">
      <c r="B287" s="154">
        <v>45722</v>
      </c>
      <c r="C287" s="155" t="s">
        <v>49</v>
      </c>
      <c r="D287" s="156" t="s">
        <v>122</v>
      </c>
      <c r="E287" s="157" t="s">
        <v>223</v>
      </c>
      <c r="F287" s="158">
        <v>35</v>
      </c>
      <c r="G287" s="159">
        <v>45722.809912615739</v>
      </c>
    </row>
    <row r="288" spans="2:7" x14ac:dyDescent="0.3">
      <c r="B288" s="154">
        <v>45722</v>
      </c>
      <c r="C288" s="155" t="s">
        <v>49</v>
      </c>
      <c r="D288" s="156" t="s">
        <v>122</v>
      </c>
      <c r="E288" s="157" t="s">
        <v>224</v>
      </c>
      <c r="F288" s="158">
        <v>-10</v>
      </c>
      <c r="G288" s="159">
        <v>45722.822377777775</v>
      </c>
    </row>
    <row r="289" spans="2:7" x14ac:dyDescent="0.3">
      <c r="B289" s="154">
        <v>45722</v>
      </c>
      <c r="C289" s="155" t="s">
        <v>48</v>
      </c>
      <c r="D289" s="156" t="s">
        <v>278</v>
      </c>
      <c r="E289" s="157" t="s">
        <v>224</v>
      </c>
      <c r="F289" s="158">
        <v>10</v>
      </c>
      <c r="G289" s="159">
        <v>45722.82241064815</v>
      </c>
    </row>
    <row r="290" spans="2:7" x14ac:dyDescent="0.3">
      <c r="B290" s="154">
        <v>45722</v>
      </c>
      <c r="C290" s="155" t="s">
        <v>49</v>
      </c>
      <c r="D290" s="156" t="s">
        <v>122</v>
      </c>
      <c r="E290" s="157" t="s">
        <v>224</v>
      </c>
      <c r="F290" s="158">
        <v>-1128</v>
      </c>
      <c r="G290" s="159">
        <v>45722.822656597222</v>
      </c>
    </row>
    <row r="291" spans="2:7" x14ac:dyDescent="0.3">
      <c r="B291" s="154">
        <v>45722</v>
      </c>
      <c r="C291" s="155" t="s">
        <v>54</v>
      </c>
      <c r="D291" s="156" t="s">
        <v>240</v>
      </c>
      <c r="E291" s="157" t="s">
        <v>224</v>
      </c>
      <c r="F291" s="158">
        <v>1128</v>
      </c>
      <c r="G291" s="159">
        <v>45722.822688888889</v>
      </c>
    </row>
    <row r="292" spans="2:7" x14ac:dyDescent="0.3">
      <c r="B292" s="154">
        <v>45723</v>
      </c>
      <c r="C292" s="155" t="s">
        <v>52</v>
      </c>
      <c r="D292" s="156" t="s">
        <v>209</v>
      </c>
      <c r="E292" s="157" t="s">
        <v>223</v>
      </c>
      <c r="F292" s="158">
        <v>-175</v>
      </c>
      <c r="G292" s="159">
        <v>45723.458691203705</v>
      </c>
    </row>
    <row r="293" spans="2:7" x14ac:dyDescent="0.3">
      <c r="B293" s="154">
        <v>45723</v>
      </c>
      <c r="C293" s="155" t="s">
        <v>49</v>
      </c>
      <c r="D293" s="156" t="s">
        <v>122</v>
      </c>
      <c r="E293" s="157" t="s">
        <v>223</v>
      </c>
      <c r="F293" s="158">
        <v>175</v>
      </c>
      <c r="G293" s="159">
        <v>45723.458700578703</v>
      </c>
    </row>
    <row r="294" spans="2:7" x14ac:dyDescent="0.3">
      <c r="B294" s="154">
        <v>45723</v>
      </c>
      <c r="C294" s="155" t="s">
        <v>49</v>
      </c>
      <c r="D294" s="156" t="s">
        <v>122</v>
      </c>
      <c r="E294" s="157" t="s">
        <v>237</v>
      </c>
      <c r="F294" s="158">
        <v>158</v>
      </c>
      <c r="G294" s="159">
        <v>45723.466677199074</v>
      </c>
    </row>
    <row r="295" spans="2:7" x14ac:dyDescent="0.3">
      <c r="B295" s="154">
        <v>45723</v>
      </c>
      <c r="C295" s="155" t="s">
        <v>49</v>
      </c>
      <c r="D295" s="156" t="s">
        <v>123</v>
      </c>
      <c r="E295" s="157" t="s">
        <v>237</v>
      </c>
      <c r="F295" s="158">
        <v>-158</v>
      </c>
      <c r="G295" s="159">
        <v>45723.466687384258</v>
      </c>
    </row>
    <row r="296" spans="2:7" x14ac:dyDescent="0.3">
      <c r="B296" s="154">
        <v>45723</v>
      </c>
      <c r="C296" s="155" t="s">
        <v>49</v>
      </c>
      <c r="D296" s="156" t="s">
        <v>122</v>
      </c>
      <c r="E296" s="157" t="s">
        <v>221</v>
      </c>
      <c r="F296" s="158">
        <v>500</v>
      </c>
      <c r="G296" s="159">
        <v>45723.466826967589</v>
      </c>
    </row>
    <row r="297" spans="2:7" x14ac:dyDescent="0.3">
      <c r="B297" s="154">
        <v>45723</v>
      </c>
      <c r="C297" s="155" t="s">
        <v>49</v>
      </c>
      <c r="D297" s="156" t="s">
        <v>97</v>
      </c>
      <c r="E297" s="157" t="s">
        <v>221</v>
      </c>
      <c r="F297" s="158">
        <v>-500</v>
      </c>
      <c r="G297" s="159">
        <v>45723.466836805557</v>
      </c>
    </row>
    <row r="298" spans="2:7" x14ac:dyDescent="0.3">
      <c r="B298" s="154">
        <v>45723</v>
      </c>
      <c r="C298" s="155" t="s">
        <v>49</v>
      </c>
      <c r="D298" s="156" t="s">
        <v>122</v>
      </c>
      <c r="E298" s="157" t="s">
        <v>221</v>
      </c>
      <c r="F298" s="158">
        <v>300</v>
      </c>
      <c r="G298" s="159">
        <v>45723.468268518518</v>
      </c>
    </row>
    <row r="299" spans="2:7" x14ac:dyDescent="0.3">
      <c r="B299" s="154">
        <v>45723</v>
      </c>
      <c r="C299" s="155" t="s">
        <v>49</v>
      </c>
      <c r="D299" s="156" t="s">
        <v>97</v>
      </c>
      <c r="E299" s="157" t="s">
        <v>221</v>
      </c>
      <c r="F299" s="158">
        <v>-300</v>
      </c>
      <c r="G299" s="159">
        <v>45723.468278587963</v>
      </c>
    </row>
    <row r="300" spans="2:7" x14ac:dyDescent="0.3">
      <c r="B300" s="154">
        <v>45723</v>
      </c>
      <c r="C300" s="155" t="s">
        <v>49</v>
      </c>
      <c r="D300" s="156" t="s">
        <v>121</v>
      </c>
      <c r="E300" s="157" t="s">
        <v>262</v>
      </c>
      <c r="F300" s="158">
        <v>277.44</v>
      </c>
      <c r="G300" s="159">
        <v>45723.469548379631</v>
      </c>
    </row>
    <row r="301" spans="2:7" x14ac:dyDescent="0.3">
      <c r="B301" s="154">
        <v>45723</v>
      </c>
      <c r="C301" s="155" t="s">
        <v>52</v>
      </c>
      <c r="D301" s="156" t="s">
        <v>180</v>
      </c>
      <c r="E301" s="157" t="s">
        <v>262</v>
      </c>
      <c r="F301" s="158">
        <v>-277.44</v>
      </c>
      <c r="G301" s="159">
        <v>45723.469566898151</v>
      </c>
    </row>
    <row r="302" spans="2:7" x14ac:dyDescent="0.3">
      <c r="B302" s="154">
        <v>45723</v>
      </c>
      <c r="C302" s="155" t="s">
        <v>52</v>
      </c>
      <c r="D302" s="156" t="s">
        <v>178</v>
      </c>
      <c r="E302" s="157" t="s">
        <v>262</v>
      </c>
      <c r="F302" s="158">
        <v>277.44</v>
      </c>
      <c r="G302" s="159">
        <v>45723.469576620373</v>
      </c>
    </row>
    <row r="303" spans="2:7" x14ac:dyDescent="0.3">
      <c r="B303" s="154">
        <v>45723</v>
      </c>
      <c r="C303" s="155" t="s">
        <v>49</v>
      </c>
      <c r="D303" s="156" t="s">
        <v>126</v>
      </c>
      <c r="E303" s="157" t="s">
        <v>262</v>
      </c>
      <c r="F303" s="158">
        <v>-277.44</v>
      </c>
      <c r="G303" s="159">
        <v>45723.469586458334</v>
      </c>
    </row>
    <row r="304" spans="2:7" x14ac:dyDescent="0.3">
      <c r="B304" s="154">
        <v>45723</v>
      </c>
      <c r="C304" s="155" t="s">
        <v>49</v>
      </c>
      <c r="D304" s="156" t="s">
        <v>122</v>
      </c>
      <c r="E304" s="157" t="s">
        <v>237</v>
      </c>
      <c r="F304" s="158">
        <v>500</v>
      </c>
      <c r="G304" s="159">
        <v>45723.472243750002</v>
      </c>
    </row>
    <row r="305" spans="2:7" x14ac:dyDescent="0.3">
      <c r="B305" s="154">
        <v>45723</v>
      </c>
      <c r="C305" s="155" t="s">
        <v>49</v>
      </c>
      <c r="D305" s="156" t="s">
        <v>123</v>
      </c>
      <c r="E305" s="157" t="s">
        <v>237</v>
      </c>
      <c r="F305" s="158">
        <v>-500</v>
      </c>
      <c r="G305" s="159">
        <v>45723.472254166663</v>
      </c>
    </row>
    <row r="306" spans="2:7" x14ac:dyDescent="0.3">
      <c r="B306" s="154">
        <v>45723</v>
      </c>
      <c r="C306" s="155" t="s">
        <v>49</v>
      </c>
      <c r="D306" s="156" t="s">
        <v>121</v>
      </c>
      <c r="E306" s="157" t="s">
        <v>263</v>
      </c>
      <c r="F306" s="158">
        <v>-277.44</v>
      </c>
      <c r="G306" s="159">
        <v>45723.476513078698</v>
      </c>
    </row>
    <row r="307" spans="2:7" x14ac:dyDescent="0.3">
      <c r="B307" s="154">
        <v>45723</v>
      </c>
      <c r="C307" s="155" t="s">
        <v>50</v>
      </c>
      <c r="D307" s="156" t="s">
        <v>264</v>
      </c>
      <c r="E307" s="157" t="s">
        <v>263</v>
      </c>
      <c r="F307" s="158">
        <v>277.44</v>
      </c>
      <c r="G307" s="159">
        <v>45723.476523379628</v>
      </c>
    </row>
    <row r="308" spans="2:7" x14ac:dyDescent="0.3">
      <c r="B308" s="154">
        <v>45723</v>
      </c>
      <c r="C308" s="155" t="s">
        <v>49</v>
      </c>
      <c r="D308" s="156" t="s">
        <v>122</v>
      </c>
      <c r="E308" s="157" t="s">
        <v>237</v>
      </c>
      <c r="F308" s="158">
        <v>171</v>
      </c>
      <c r="G308" s="159">
        <v>45723.478623842595</v>
      </c>
    </row>
    <row r="309" spans="2:7" x14ac:dyDescent="0.3">
      <c r="B309" s="154">
        <v>45723</v>
      </c>
      <c r="C309" s="155" t="s">
        <v>49</v>
      </c>
      <c r="D309" s="156" t="s">
        <v>123</v>
      </c>
      <c r="E309" s="157" t="s">
        <v>237</v>
      </c>
      <c r="F309" s="158">
        <v>-171</v>
      </c>
      <c r="G309" s="159">
        <v>45723.478634375002</v>
      </c>
    </row>
    <row r="310" spans="2:7" x14ac:dyDescent="0.3">
      <c r="B310" s="154">
        <v>45723</v>
      </c>
      <c r="C310" s="155" t="s">
        <v>52</v>
      </c>
      <c r="D310" s="156" t="s">
        <v>209</v>
      </c>
      <c r="E310" s="157" t="s">
        <v>223</v>
      </c>
      <c r="F310" s="158">
        <v>-70</v>
      </c>
      <c r="G310" s="159">
        <v>45723.480843287034</v>
      </c>
    </row>
    <row r="311" spans="2:7" x14ac:dyDescent="0.3">
      <c r="B311" s="154">
        <v>45723</v>
      </c>
      <c r="C311" s="155" t="s">
        <v>49</v>
      </c>
      <c r="D311" s="156" t="s">
        <v>122</v>
      </c>
      <c r="E311" s="157" t="s">
        <v>223</v>
      </c>
      <c r="F311" s="158">
        <v>70</v>
      </c>
      <c r="G311" s="159">
        <v>45723.480853935187</v>
      </c>
    </row>
    <row r="312" spans="2:7" x14ac:dyDescent="0.3">
      <c r="B312" s="154">
        <v>45723</v>
      </c>
      <c r="C312" s="155" t="s">
        <v>49</v>
      </c>
      <c r="D312" s="156" t="s">
        <v>97</v>
      </c>
      <c r="E312" s="157" t="s">
        <v>265</v>
      </c>
      <c r="F312" s="158">
        <v>-7000</v>
      </c>
      <c r="G312" s="159">
        <v>45723.480995254627</v>
      </c>
    </row>
    <row r="313" spans="2:7" x14ac:dyDescent="0.3">
      <c r="B313" s="154">
        <v>45723</v>
      </c>
      <c r="C313" s="155" t="s">
        <v>49</v>
      </c>
      <c r="D313" s="156" t="s">
        <v>210</v>
      </c>
      <c r="E313" s="157" t="s">
        <v>265</v>
      </c>
      <c r="F313" s="158">
        <v>7000</v>
      </c>
      <c r="G313" s="159">
        <v>45723.481005671296</v>
      </c>
    </row>
    <row r="314" spans="2:7" x14ac:dyDescent="0.3">
      <c r="B314" s="154">
        <v>45723</v>
      </c>
      <c r="C314" s="155" t="s">
        <v>49</v>
      </c>
      <c r="D314" s="156" t="s">
        <v>97</v>
      </c>
      <c r="E314" s="157" t="s">
        <v>265</v>
      </c>
      <c r="F314" s="158">
        <v>-6</v>
      </c>
      <c r="G314" s="159">
        <v>45723.481015046294</v>
      </c>
    </row>
    <row r="315" spans="2:7" x14ac:dyDescent="0.3">
      <c r="B315" s="154">
        <v>45723</v>
      </c>
      <c r="C315" s="155" t="s">
        <v>48</v>
      </c>
      <c r="D315" s="156" t="s">
        <v>278</v>
      </c>
      <c r="E315" s="157" t="s">
        <v>265</v>
      </c>
      <c r="F315" s="158">
        <v>6</v>
      </c>
      <c r="G315" s="159">
        <v>45723.481024305554</v>
      </c>
    </row>
    <row r="316" spans="2:7" x14ac:dyDescent="0.3">
      <c r="B316" s="154">
        <v>45723</v>
      </c>
      <c r="C316" s="155" t="s">
        <v>49</v>
      </c>
      <c r="D316" s="156" t="s">
        <v>122</v>
      </c>
      <c r="E316" s="157" t="s">
        <v>241</v>
      </c>
      <c r="F316" s="158">
        <v>-500</v>
      </c>
      <c r="G316" s="159">
        <v>45723.481946064814</v>
      </c>
    </row>
    <row r="317" spans="2:7" x14ac:dyDescent="0.3">
      <c r="B317" s="154">
        <v>45723</v>
      </c>
      <c r="C317" s="155" t="s">
        <v>49</v>
      </c>
      <c r="D317" s="156" t="s">
        <v>121</v>
      </c>
      <c r="E317" s="157" t="s">
        <v>241</v>
      </c>
      <c r="F317" s="158">
        <v>500</v>
      </c>
      <c r="G317" s="159">
        <v>45723.481956481482</v>
      </c>
    </row>
    <row r="318" spans="2:7" x14ac:dyDescent="0.3">
      <c r="B318" s="154">
        <v>45723</v>
      </c>
      <c r="C318" s="155" t="s">
        <v>49</v>
      </c>
      <c r="D318" s="156" t="s">
        <v>122</v>
      </c>
      <c r="E318" s="157" t="s">
        <v>237</v>
      </c>
      <c r="F318" s="158">
        <v>500</v>
      </c>
      <c r="G318" s="159">
        <v>45723.482964814815</v>
      </c>
    </row>
    <row r="319" spans="2:7" x14ac:dyDescent="0.3">
      <c r="B319" s="154">
        <v>45723</v>
      </c>
      <c r="C319" s="155" t="s">
        <v>49</v>
      </c>
      <c r="D319" s="156" t="s">
        <v>123</v>
      </c>
      <c r="E319" s="157" t="s">
        <v>237</v>
      </c>
      <c r="F319" s="158">
        <v>-500</v>
      </c>
      <c r="G319" s="159">
        <v>45723.482983449074</v>
      </c>
    </row>
    <row r="320" spans="2:7" x14ac:dyDescent="0.3">
      <c r="B320" s="154">
        <v>45723</v>
      </c>
      <c r="C320" s="155" t="s">
        <v>52</v>
      </c>
      <c r="D320" s="156" t="s">
        <v>209</v>
      </c>
      <c r="E320" s="157" t="s">
        <v>223</v>
      </c>
      <c r="F320" s="158">
        <v>-35</v>
      </c>
      <c r="G320" s="159">
        <v>45723.487479745374</v>
      </c>
    </row>
    <row r="321" spans="2:7" x14ac:dyDescent="0.3">
      <c r="B321" s="154">
        <v>45723</v>
      </c>
      <c r="C321" s="155" t="s">
        <v>49</v>
      </c>
      <c r="D321" s="156" t="s">
        <v>122</v>
      </c>
      <c r="E321" s="157" t="s">
        <v>223</v>
      </c>
      <c r="F321" s="158">
        <v>35</v>
      </c>
      <c r="G321" s="159">
        <v>45723.487490277781</v>
      </c>
    </row>
    <row r="322" spans="2:7" x14ac:dyDescent="0.3">
      <c r="B322" s="154">
        <v>45723</v>
      </c>
      <c r="C322" s="155" t="s">
        <v>49</v>
      </c>
      <c r="D322" s="156" t="s">
        <v>122</v>
      </c>
      <c r="E322" s="157" t="s">
        <v>221</v>
      </c>
      <c r="F322" s="158">
        <v>35</v>
      </c>
      <c r="G322" s="159">
        <v>45723.489552893516</v>
      </c>
    </row>
    <row r="323" spans="2:7" x14ac:dyDescent="0.3">
      <c r="B323" s="154">
        <v>45723</v>
      </c>
      <c r="C323" s="155" t="s">
        <v>49</v>
      </c>
      <c r="D323" s="156" t="s">
        <v>97</v>
      </c>
      <c r="E323" s="157" t="s">
        <v>221</v>
      </c>
      <c r="F323" s="158">
        <v>-35</v>
      </c>
      <c r="G323" s="159">
        <v>45723.489563310184</v>
      </c>
    </row>
    <row r="324" spans="2:7" x14ac:dyDescent="0.3">
      <c r="B324" s="154">
        <v>45723</v>
      </c>
      <c r="C324" s="155" t="s">
        <v>49</v>
      </c>
      <c r="D324" s="156" t="s">
        <v>122</v>
      </c>
      <c r="E324" s="157" t="s">
        <v>221</v>
      </c>
      <c r="F324" s="158">
        <v>20</v>
      </c>
      <c r="G324" s="159">
        <v>45723.715159953703</v>
      </c>
    </row>
    <row r="325" spans="2:7" x14ac:dyDescent="0.3">
      <c r="B325" s="154">
        <v>45723</v>
      </c>
      <c r="C325" s="155" t="s">
        <v>49</v>
      </c>
      <c r="D325" s="156" t="s">
        <v>97</v>
      </c>
      <c r="E325" s="157" t="s">
        <v>221</v>
      </c>
      <c r="F325" s="158">
        <v>-20</v>
      </c>
      <c r="G325" s="159">
        <v>45723.715194097225</v>
      </c>
    </row>
    <row r="326" spans="2:7" x14ac:dyDescent="0.3">
      <c r="B326" s="154">
        <v>45723</v>
      </c>
      <c r="C326" s="155" t="s">
        <v>49</v>
      </c>
      <c r="D326" s="156" t="s">
        <v>122</v>
      </c>
      <c r="E326" s="157" t="s">
        <v>221</v>
      </c>
      <c r="F326" s="158">
        <v>50</v>
      </c>
      <c r="G326" s="159">
        <v>45723.715246527776</v>
      </c>
    </row>
    <row r="327" spans="2:7" x14ac:dyDescent="0.3">
      <c r="B327" s="154">
        <v>45723</v>
      </c>
      <c r="C327" s="155" t="s">
        <v>49</v>
      </c>
      <c r="D327" s="156" t="s">
        <v>97</v>
      </c>
      <c r="E327" s="157" t="s">
        <v>221</v>
      </c>
      <c r="F327" s="158">
        <v>-50</v>
      </c>
      <c r="G327" s="159">
        <v>45723.715280208336</v>
      </c>
    </row>
    <row r="328" spans="2:7" x14ac:dyDescent="0.3">
      <c r="B328" s="154">
        <v>45723</v>
      </c>
      <c r="C328" s="155" t="s">
        <v>49</v>
      </c>
      <c r="D328" s="156" t="s">
        <v>122</v>
      </c>
      <c r="E328" s="157" t="s">
        <v>222</v>
      </c>
      <c r="F328" s="158">
        <v>-275</v>
      </c>
      <c r="G328" s="159">
        <v>45723.715329282408</v>
      </c>
    </row>
    <row r="329" spans="2:7" x14ac:dyDescent="0.3">
      <c r="B329" s="154">
        <v>45723</v>
      </c>
      <c r="C329" s="155" t="s">
        <v>49</v>
      </c>
      <c r="D329" s="156" t="s">
        <v>97</v>
      </c>
      <c r="E329" s="157" t="s">
        <v>222</v>
      </c>
      <c r="F329" s="158">
        <v>275</v>
      </c>
      <c r="G329" s="159">
        <v>45723.715367129633</v>
      </c>
    </row>
    <row r="330" spans="2:7" x14ac:dyDescent="0.3">
      <c r="B330" s="154">
        <v>45723</v>
      </c>
      <c r="C330" s="155" t="s">
        <v>49</v>
      </c>
      <c r="D330" s="156" t="s">
        <v>122</v>
      </c>
      <c r="E330" s="157" t="s">
        <v>222</v>
      </c>
      <c r="F330" s="158">
        <v>-35</v>
      </c>
      <c r="G330" s="159">
        <v>45723.715412962963</v>
      </c>
    </row>
    <row r="331" spans="2:7" x14ac:dyDescent="0.3">
      <c r="B331" s="154">
        <v>45723</v>
      </c>
      <c r="C331" s="155" t="s">
        <v>49</v>
      </c>
      <c r="D331" s="156" t="s">
        <v>97</v>
      </c>
      <c r="E331" s="157" t="s">
        <v>222</v>
      </c>
      <c r="F331" s="158">
        <v>35</v>
      </c>
      <c r="G331" s="159">
        <v>45723.715445949078</v>
      </c>
    </row>
    <row r="332" spans="2:7" x14ac:dyDescent="0.3">
      <c r="B332" s="154">
        <v>45723</v>
      </c>
      <c r="C332" s="155" t="s">
        <v>49</v>
      </c>
      <c r="D332" s="156" t="s">
        <v>122</v>
      </c>
      <c r="E332" s="157" t="s">
        <v>222</v>
      </c>
      <c r="F332" s="158">
        <v>-158</v>
      </c>
      <c r="G332" s="159">
        <v>45723.715507638888</v>
      </c>
    </row>
    <row r="333" spans="2:7" x14ac:dyDescent="0.3">
      <c r="B333" s="154">
        <v>45723</v>
      </c>
      <c r="C333" s="155" t="s">
        <v>49</v>
      </c>
      <c r="D333" s="156" t="s">
        <v>97</v>
      </c>
      <c r="E333" s="157" t="s">
        <v>222</v>
      </c>
      <c r="F333" s="158">
        <v>158</v>
      </c>
      <c r="G333" s="159">
        <v>45723.715539583332</v>
      </c>
    </row>
    <row r="334" spans="2:7" x14ac:dyDescent="0.3">
      <c r="B334" s="154">
        <v>45723</v>
      </c>
      <c r="C334" s="155" t="s">
        <v>49</v>
      </c>
      <c r="D334" s="156" t="s">
        <v>122</v>
      </c>
      <c r="E334" s="157" t="s">
        <v>222</v>
      </c>
      <c r="F334" s="158">
        <v>-70</v>
      </c>
      <c r="G334" s="159">
        <v>45723.715587268518</v>
      </c>
    </row>
    <row r="335" spans="2:7" x14ac:dyDescent="0.3">
      <c r="B335" s="154">
        <v>45723</v>
      </c>
      <c r="C335" s="155" t="s">
        <v>49</v>
      </c>
      <c r="D335" s="156" t="s">
        <v>97</v>
      </c>
      <c r="E335" s="157" t="s">
        <v>222</v>
      </c>
      <c r="F335" s="158">
        <v>70</v>
      </c>
      <c r="G335" s="159">
        <v>45723.715627083337</v>
      </c>
    </row>
    <row r="336" spans="2:7" x14ac:dyDescent="0.3">
      <c r="B336" s="154">
        <v>45723</v>
      </c>
      <c r="C336" s="155" t="s">
        <v>49</v>
      </c>
      <c r="D336" s="156" t="s">
        <v>122</v>
      </c>
      <c r="E336" s="157" t="s">
        <v>221</v>
      </c>
      <c r="F336" s="158">
        <v>35</v>
      </c>
      <c r="G336" s="159">
        <v>45723.716105324071</v>
      </c>
    </row>
    <row r="337" spans="2:7" x14ac:dyDescent="0.3">
      <c r="B337" s="154">
        <v>45723</v>
      </c>
      <c r="C337" s="155" t="s">
        <v>49</v>
      </c>
      <c r="D337" s="156" t="s">
        <v>97</v>
      </c>
      <c r="E337" s="157" t="s">
        <v>221</v>
      </c>
      <c r="F337" s="158">
        <v>-35</v>
      </c>
      <c r="G337" s="159">
        <v>45723.716143171296</v>
      </c>
    </row>
    <row r="338" spans="2:7" x14ac:dyDescent="0.3">
      <c r="B338" s="154">
        <v>45723</v>
      </c>
      <c r="C338" s="155" t="s">
        <v>49</v>
      </c>
      <c r="D338" s="156" t="s">
        <v>122</v>
      </c>
      <c r="E338" s="157" t="s">
        <v>222</v>
      </c>
      <c r="F338" s="158">
        <v>-150</v>
      </c>
      <c r="G338" s="159">
        <v>45723.716191435182</v>
      </c>
    </row>
    <row r="339" spans="2:7" x14ac:dyDescent="0.3">
      <c r="B339" s="154">
        <v>45723</v>
      </c>
      <c r="C339" s="155" t="s">
        <v>49</v>
      </c>
      <c r="D339" s="156" t="s">
        <v>97</v>
      </c>
      <c r="E339" s="157" t="s">
        <v>222</v>
      </c>
      <c r="F339" s="158">
        <v>150</v>
      </c>
      <c r="G339" s="159">
        <v>45723.716227314813</v>
      </c>
    </row>
    <row r="340" spans="2:7" x14ac:dyDescent="0.3">
      <c r="B340" s="154">
        <v>45723</v>
      </c>
      <c r="C340" s="155" t="s">
        <v>49</v>
      </c>
      <c r="D340" s="156" t="s">
        <v>122</v>
      </c>
      <c r="E340" s="157" t="s">
        <v>221</v>
      </c>
      <c r="F340" s="158">
        <v>305</v>
      </c>
      <c r="G340" s="159">
        <v>45723.716287615738</v>
      </c>
    </row>
    <row r="341" spans="2:7" x14ac:dyDescent="0.3">
      <c r="B341" s="154">
        <v>45723</v>
      </c>
      <c r="C341" s="155" t="s">
        <v>49</v>
      </c>
      <c r="D341" s="156" t="s">
        <v>97</v>
      </c>
      <c r="E341" s="157" t="s">
        <v>221</v>
      </c>
      <c r="F341" s="158">
        <v>-305</v>
      </c>
      <c r="G341" s="159">
        <v>45723.716324421293</v>
      </c>
    </row>
    <row r="342" spans="2:7" x14ac:dyDescent="0.3">
      <c r="B342" s="154">
        <v>45723</v>
      </c>
      <c r="C342" s="155" t="s">
        <v>49</v>
      </c>
      <c r="D342" s="156" t="s">
        <v>122</v>
      </c>
      <c r="E342" s="157" t="s">
        <v>221</v>
      </c>
      <c r="F342" s="158">
        <v>355</v>
      </c>
      <c r="G342" s="159">
        <v>45723.716371759256</v>
      </c>
    </row>
    <row r="343" spans="2:7" x14ac:dyDescent="0.3">
      <c r="B343" s="154">
        <v>45723</v>
      </c>
      <c r="C343" s="155" t="s">
        <v>49</v>
      </c>
      <c r="D343" s="156" t="s">
        <v>97</v>
      </c>
      <c r="E343" s="157" t="s">
        <v>221</v>
      </c>
      <c r="F343" s="158">
        <v>-355</v>
      </c>
      <c r="G343" s="159">
        <v>45723.716410069443</v>
      </c>
    </row>
    <row r="344" spans="2:7" x14ac:dyDescent="0.3">
      <c r="B344" s="154">
        <v>45723</v>
      </c>
      <c r="C344" s="155" t="s">
        <v>49</v>
      </c>
      <c r="D344" s="156" t="s">
        <v>122</v>
      </c>
      <c r="E344" s="157" t="s">
        <v>222</v>
      </c>
      <c r="F344" s="158">
        <v>-13</v>
      </c>
      <c r="G344" s="159">
        <v>45723.716462152777</v>
      </c>
    </row>
    <row r="345" spans="2:7" x14ac:dyDescent="0.3">
      <c r="B345" s="154">
        <v>45723</v>
      </c>
      <c r="C345" s="155" t="s">
        <v>49</v>
      </c>
      <c r="D345" s="156" t="s">
        <v>97</v>
      </c>
      <c r="E345" s="157" t="s">
        <v>222</v>
      </c>
      <c r="F345" s="158">
        <v>13</v>
      </c>
      <c r="G345" s="159">
        <v>45723.716497685185</v>
      </c>
    </row>
    <row r="346" spans="2:7" x14ac:dyDescent="0.3">
      <c r="B346" s="154">
        <v>45723</v>
      </c>
      <c r="C346" s="155" t="s">
        <v>49</v>
      </c>
      <c r="D346" s="156" t="s">
        <v>122</v>
      </c>
      <c r="E346" s="157" t="s">
        <v>222</v>
      </c>
      <c r="F346" s="158">
        <v>-35</v>
      </c>
      <c r="G346" s="159">
        <v>45723.716545138886</v>
      </c>
    </row>
    <row r="347" spans="2:7" x14ac:dyDescent="0.3">
      <c r="B347" s="154">
        <v>45723</v>
      </c>
      <c r="C347" s="155" t="s">
        <v>49</v>
      </c>
      <c r="D347" s="156" t="s">
        <v>97</v>
      </c>
      <c r="E347" s="157" t="s">
        <v>222</v>
      </c>
      <c r="F347" s="158">
        <v>35</v>
      </c>
      <c r="G347" s="159">
        <v>45723.71658148148</v>
      </c>
    </row>
    <row r="348" spans="2:7" x14ac:dyDescent="0.3">
      <c r="B348" s="154">
        <v>45723</v>
      </c>
      <c r="C348" s="155" t="s">
        <v>49</v>
      </c>
      <c r="D348" s="156" t="s">
        <v>122</v>
      </c>
      <c r="E348" s="157" t="s">
        <v>222</v>
      </c>
      <c r="F348" s="158">
        <v>-70</v>
      </c>
      <c r="G348" s="159">
        <v>45723.716644791668</v>
      </c>
    </row>
    <row r="349" spans="2:7" x14ac:dyDescent="0.3">
      <c r="B349" s="154">
        <v>45723</v>
      </c>
      <c r="C349" s="155" t="s">
        <v>49</v>
      </c>
      <c r="D349" s="156" t="s">
        <v>97</v>
      </c>
      <c r="E349" s="157" t="s">
        <v>222</v>
      </c>
      <c r="F349" s="158">
        <v>70</v>
      </c>
      <c r="G349" s="159">
        <v>45723.716678935183</v>
      </c>
    </row>
    <row r="350" spans="2:7" x14ac:dyDescent="0.3">
      <c r="B350" s="154">
        <v>45723</v>
      </c>
      <c r="C350" s="155" t="s">
        <v>49</v>
      </c>
      <c r="D350" s="156" t="s">
        <v>122</v>
      </c>
      <c r="E350" s="157" t="s">
        <v>222</v>
      </c>
      <c r="F350" s="158">
        <v>-35</v>
      </c>
      <c r="G350" s="159">
        <v>45723.716732060187</v>
      </c>
    </row>
    <row r="351" spans="2:7" x14ac:dyDescent="0.3">
      <c r="B351" s="154">
        <v>45723</v>
      </c>
      <c r="C351" s="155" t="s">
        <v>49</v>
      </c>
      <c r="D351" s="156" t="s">
        <v>97</v>
      </c>
      <c r="E351" s="157" t="s">
        <v>222</v>
      </c>
      <c r="F351" s="158">
        <v>35</v>
      </c>
      <c r="G351" s="159">
        <v>45723.716772337961</v>
      </c>
    </row>
    <row r="352" spans="2:7" x14ac:dyDescent="0.3">
      <c r="B352" s="154">
        <v>45723</v>
      </c>
      <c r="C352" s="155" t="s">
        <v>49</v>
      </c>
      <c r="D352" s="156" t="s">
        <v>122</v>
      </c>
      <c r="E352" s="157" t="s">
        <v>221</v>
      </c>
      <c r="F352" s="158">
        <v>14</v>
      </c>
      <c r="G352" s="159">
        <v>45723.716827546297</v>
      </c>
    </row>
    <row r="353" spans="2:7" x14ac:dyDescent="0.3">
      <c r="B353" s="154">
        <v>45723</v>
      </c>
      <c r="C353" s="155" t="s">
        <v>49</v>
      </c>
      <c r="D353" s="156" t="s">
        <v>97</v>
      </c>
      <c r="E353" s="157" t="s">
        <v>221</v>
      </c>
      <c r="F353" s="158">
        <v>-14</v>
      </c>
      <c r="G353" s="159">
        <v>45723.71686226852</v>
      </c>
    </row>
    <row r="354" spans="2:7" x14ac:dyDescent="0.3">
      <c r="B354" s="154">
        <v>45723</v>
      </c>
      <c r="C354" s="155" t="s">
        <v>49</v>
      </c>
      <c r="D354" s="156" t="s">
        <v>122</v>
      </c>
      <c r="E354" s="157" t="s">
        <v>222</v>
      </c>
      <c r="F354" s="158">
        <v>-2400</v>
      </c>
      <c r="G354" s="159">
        <v>45723.716916550926</v>
      </c>
    </row>
    <row r="355" spans="2:7" x14ac:dyDescent="0.3">
      <c r="B355" s="154">
        <v>45723</v>
      </c>
      <c r="C355" s="155" t="s">
        <v>49</v>
      </c>
      <c r="D355" s="156" t="s">
        <v>97</v>
      </c>
      <c r="E355" s="157" t="s">
        <v>222</v>
      </c>
      <c r="F355" s="158">
        <v>2400</v>
      </c>
      <c r="G355" s="159">
        <v>45723.716959027777</v>
      </c>
    </row>
    <row r="356" spans="2:7" x14ac:dyDescent="0.3">
      <c r="B356" s="154">
        <v>45723</v>
      </c>
      <c r="C356" s="155" t="s">
        <v>49</v>
      </c>
      <c r="D356" s="156" t="s">
        <v>122</v>
      </c>
      <c r="E356" s="157" t="s">
        <v>222</v>
      </c>
      <c r="F356" s="158">
        <v>-150</v>
      </c>
      <c r="G356" s="159">
        <v>45723.717035532405</v>
      </c>
    </row>
    <row r="357" spans="2:7" x14ac:dyDescent="0.3">
      <c r="B357" s="154">
        <v>45723</v>
      </c>
      <c r="C357" s="155" t="s">
        <v>49</v>
      </c>
      <c r="D357" s="156" t="s">
        <v>97</v>
      </c>
      <c r="E357" s="157" t="s">
        <v>222</v>
      </c>
      <c r="F357" s="158">
        <v>150</v>
      </c>
      <c r="G357" s="159">
        <v>45723.717078240741</v>
      </c>
    </row>
    <row r="358" spans="2:7" x14ac:dyDescent="0.3">
      <c r="B358" s="154">
        <v>45723</v>
      </c>
      <c r="C358" s="155" t="s">
        <v>49</v>
      </c>
      <c r="D358" s="156" t="s">
        <v>122</v>
      </c>
      <c r="E358" s="157" t="s">
        <v>222</v>
      </c>
      <c r="F358" s="158">
        <v>-35</v>
      </c>
      <c r="G358" s="159">
        <v>45723.717131134261</v>
      </c>
    </row>
    <row r="359" spans="2:7" x14ac:dyDescent="0.3">
      <c r="B359" s="154">
        <v>45723</v>
      </c>
      <c r="C359" s="155" t="s">
        <v>49</v>
      </c>
      <c r="D359" s="156" t="s">
        <v>97</v>
      </c>
      <c r="E359" s="157" t="s">
        <v>222</v>
      </c>
      <c r="F359" s="158">
        <v>35</v>
      </c>
      <c r="G359" s="159">
        <v>45723.717181712964</v>
      </c>
    </row>
    <row r="360" spans="2:7" x14ac:dyDescent="0.3">
      <c r="B360" s="154">
        <v>45723</v>
      </c>
      <c r="C360" s="155" t="s">
        <v>49</v>
      </c>
      <c r="D360" s="156" t="s">
        <v>122</v>
      </c>
      <c r="E360" s="157" t="s">
        <v>222</v>
      </c>
      <c r="F360" s="158">
        <v>-70</v>
      </c>
      <c r="G360" s="159">
        <v>45723.71723263889</v>
      </c>
    </row>
    <row r="361" spans="2:7" x14ac:dyDescent="0.3">
      <c r="B361" s="154">
        <v>45723</v>
      </c>
      <c r="C361" s="155" t="s">
        <v>49</v>
      </c>
      <c r="D361" s="156" t="s">
        <v>97</v>
      </c>
      <c r="E361" s="157" t="s">
        <v>222</v>
      </c>
      <c r="F361" s="158">
        <v>70</v>
      </c>
      <c r="G361" s="159">
        <v>45723.717274421295</v>
      </c>
    </row>
    <row r="362" spans="2:7" x14ac:dyDescent="0.3">
      <c r="B362" s="154">
        <v>45723</v>
      </c>
      <c r="C362" s="155" t="s">
        <v>49</v>
      </c>
      <c r="D362" s="156" t="s">
        <v>122</v>
      </c>
      <c r="E362" s="157" t="s">
        <v>221</v>
      </c>
      <c r="F362" s="158">
        <v>15</v>
      </c>
      <c r="G362" s="159">
        <v>45723.717330555555</v>
      </c>
    </row>
    <row r="363" spans="2:7" x14ac:dyDescent="0.3">
      <c r="B363" s="154">
        <v>45723</v>
      </c>
      <c r="C363" s="155" t="s">
        <v>49</v>
      </c>
      <c r="D363" s="156" t="s">
        <v>97</v>
      </c>
      <c r="E363" s="157" t="s">
        <v>221</v>
      </c>
      <c r="F363" s="158">
        <v>-15</v>
      </c>
      <c r="G363" s="159">
        <v>45723.717372106483</v>
      </c>
    </row>
    <row r="364" spans="2:7" x14ac:dyDescent="0.3">
      <c r="B364" s="154">
        <v>45723</v>
      </c>
      <c r="C364" s="155" t="s">
        <v>49</v>
      </c>
      <c r="D364" s="156" t="s">
        <v>122</v>
      </c>
      <c r="E364" s="157" t="s">
        <v>221</v>
      </c>
      <c r="F364" s="158">
        <v>610</v>
      </c>
      <c r="G364" s="159">
        <v>45723.717445601855</v>
      </c>
    </row>
    <row r="365" spans="2:7" x14ac:dyDescent="0.3">
      <c r="B365" s="154">
        <v>45723</v>
      </c>
      <c r="C365" s="155" t="s">
        <v>49</v>
      </c>
      <c r="D365" s="156" t="s">
        <v>97</v>
      </c>
      <c r="E365" s="157" t="s">
        <v>221</v>
      </c>
      <c r="F365" s="158">
        <v>-610</v>
      </c>
      <c r="G365" s="159">
        <v>45723.71748472222</v>
      </c>
    </row>
    <row r="366" spans="2:7" x14ac:dyDescent="0.3">
      <c r="B366" s="154">
        <v>45723</v>
      </c>
      <c r="C366" s="155" t="s">
        <v>49</v>
      </c>
      <c r="D366" s="156" t="s">
        <v>122</v>
      </c>
      <c r="E366" s="157" t="s">
        <v>222</v>
      </c>
      <c r="F366" s="158">
        <v>-200</v>
      </c>
      <c r="G366" s="159">
        <v>45723.717533564813</v>
      </c>
    </row>
    <row r="367" spans="2:7" x14ac:dyDescent="0.3">
      <c r="B367" s="154">
        <v>45723</v>
      </c>
      <c r="C367" s="155" t="s">
        <v>49</v>
      </c>
      <c r="D367" s="156" t="s">
        <v>97</v>
      </c>
      <c r="E367" s="157" t="s">
        <v>222</v>
      </c>
      <c r="F367" s="158">
        <v>200</v>
      </c>
      <c r="G367" s="159">
        <v>45723.717576273149</v>
      </c>
    </row>
    <row r="368" spans="2:7" x14ac:dyDescent="0.3">
      <c r="B368" s="154">
        <v>45723</v>
      </c>
      <c r="C368" s="155" t="s">
        <v>49</v>
      </c>
      <c r="D368" s="156" t="s">
        <v>122</v>
      </c>
      <c r="E368" s="157" t="s">
        <v>222</v>
      </c>
      <c r="F368" s="158">
        <v>-30</v>
      </c>
      <c r="G368" s="159">
        <v>45723.717634722219</v>
      </c>
    </row>
    <row r="369" spans="2:7" x14ac:dyDescent="0.3">
      <c r="B369" s="154">
        <v>45723</v>
      </c>
      <c r="C369" s="155" t="s">
        <v>49</v>
      </c>
      <c r="D369" s="156" t="s">
        <v>97</v>
      </c>
      <c r="E369" s="157" t="s">
        <v>222</v>
      </c>
      <c r="F369" s="158">
        <v>30</v>
      </c>
      <c r="G369" s="159">
        <v>45723.717671180559</v>
      </c>
    </row>
    <row r="370" spans="2:7" x14ac:dyDescent="0.3">
      <c r="B370" s="154">
        <v>45723</v>
      </c>
      <c r="C370" s="155" t="s">
        <v>49</v>
      </c>
      <c r="D370" s="156" t="s">
        <v>122</v>
      </c>
      <c r="E370" s="157" t="s">
        <v>222</v>
      </c>
      <c r="F370" s="158">
        <v>-1500</v>
      </c>
      <c r="G370" s="159">
        <v>45723.717725925926</v>
      </c>
    </row>
    <row r="371" spans="2:7" x14ac:dyDescent="0.3">
      <c r="B371" s="154">
        <v>45723</v>
      </c>
      <c r="C371" s="155" t="s">
        <v>49</v>
      </c>
      <c r="D371" s="156" t="s">
        <v>97</v>
      </c>
      <c r="E371" s="157" t="s">
        <v>222</v>
      </c>
      <c r="F371" s="158">
        <v>1500</v>
      </c>
      <c r="G371" s="159">
        <v>45723.717768287039</v>
      </c>
    </row>
    <row r="372" spans="2:7" x14ac:dyDescent="0.3">
      <c r="B372" s="154">
        <v>45723</v>
      </c>
      <c r="C372" s="155" t="s">
        <v>49</v>
      </c>
      <c r="D372" s="156" t="s">
        <v>122</v>
      </c>
      <c r="E372" s="157" t="s">
        <v>222</v>
      </c>
      <c r="F372" s="158">
        <v>-147</v>
      </c>
      <c r="G372" s="159">
        <v>45723.717838425924</v>
      </c>
    </row>
    <row r="373" spans="2:7" x14ac:dyDescent="0.3">
      <c r="B373" s="154">
        <v>45723</v>
      </c>
      <c r="C373" s="155" t="s">
        <v>49</v>
      </c>
      <c r="D373" s="156" t="s">
        <v>97</v>
      </c>
      <c r="E373" s="157" t="s">
        <v>222</v>
      </c>
      <c r="F373" s="158">
        <v>147</v>
      </c>
      <c r="G373" s="159">
        <v>45723.717876620372</v>
      </c>
    </row>
    <row r="374" spans="2:7" x14ac:dyDescent="0.3">
      <c r="B374" s="154">
        <v>45723</v>
      </c>
      <c r="C374" s="155" t="s">
        <v>49</v>
      </c>
      <c r="D374" s="156" t="s">
        <v>122</v>
      </c>
      <c r="E374" s="157" t="s">
        <v>222</v>
      </c>
      <c r="F374" s="158">
        <v>-3000</v>
      </c>
      <c r="G374" s="159">
        <v>45723.717923611111</v>
      </c>
    </row>
    <row r="375" spans="2:7" x14ac:dyDescent="0.3">
      <c r="B375" s="154">
        <v>45723</v>
      </c>
      <c r="C375" s="155" t="s">
        <v>49</v>
      </c>
      <c r="D375" s="156" t="s">
        <v>97</v>
      </c>
      <c r="E375" s="157" t="s">
        <v>222</v>
      </c>
      <c r="F375" s="158">
        <v>3000</v>
      </c>
      <c r="G375" s="159">
        <v>45723.717963773146</v>
      </c>
    </row>
    <row r="376" spans="2:7" x14ac:dyDescent="0.3">
      <c r="B376" s="154">
        <v>45723</v>
      </c>
      <c r="C376" s="155" t="s">
        <v>49</v>
      </c>
      <c r="D376" s="156" t="s">
        <v>122</v>
      </c>
      <c r="E376" s="157" t="s">
        <v>221</v>
      </c>
      <c r="F376" s="158">
        <v>90</v>
      </c>
      <c r="G376" s="159">
        <v>45723.718012847225</v>
      </c>
    </row>
    <row r="377" spans="2:7" x14ac:dyDescent="0.3">
      <c r="B377" s="154">
        <v>45723</v>
      </c>
      <c r="C377" s="155" t="s">
        <v>49</v>
      </c>
      <c r="D377" s="156" t="s">
        <v>97</v>
      </c>
      <c r="E377" s="157" t="s">
        <v>221</v>
      </c>
      <c r="F377" s="158">
        <v>-90</v>
      </c>
      <c r="G377" s="159">
        <v>45723.718048263887</v>
      </c>
    </row>
    <row r="378" spans="2:7" x14ac:dyDescent="0.3">
      <c r="B378" s="154">
        <v>45723</v>
      </c>
      <c r="C378" s="155" t="s">
        <v>49</v>
      </c>
      <c r="D378" s="156" t="s">
        <v>122</v>
      </c>
      <c r="E378" s="157" t="s">
        <v>222</v>
      </c>
      <c r="F378" s="158">
        <v>-500</v>
      </c>
      <c r="G378" s="159">
        <v>45723.718097337965</v>
      </c>
    </row>
    <row r="379" spans="2:7" x14ac:dyDescent="0.3">
      <c r="B379" s="154">
        <v>45723</v>
      </c>
      <c r="C379" s="155" t="s">
        <v>49</v>
      </c>
      <c r="D379" s="156" t="s">
        <v>97</v>
      </c>
      <c r="E379" s="157" t="s">
        <v>222</v>
      </c>
      <c r="F379" s="158">
        <v>500</v>
      </c>
      <c r="G379" s="159">
        <v>45723.718132291666</v>
      </c>
    </row>
    <row r="380" spans="2:7" x14ac:dyDescent="0.3">
      <c r="B380" s="154">
        <v>45723</v>
      </c>
      <c r="C380" s="155" t="s">
        <v>49</v>
      </c>
      <c r="D380" s="156" t="s">
        <v>122</v>
      </c>
      <c r="E380" s="157" t="s">
        <v>222</v>
      </c>
      <c r="F380" s="158">
        <v>-500</v>
      </c>
      <c r="G380" s="159">
        <v>45723.718194907407</v>
      </c>
    </row>
    <row r="381" spans="2:7" x14ac:dyDescent="0.3">
      <c r="B381" s="154">
        <v>45723</v>
      </c>
      <c r="C381" s="155" t="s">
        <v>49</v>
      </c>
      <c r="D381" s="156" t="s">
        <v>97</v>
      </c>
      <c r="E381" s="157" t="s">
        <v>222</v>
      </c>
      <c r="F381" s="158">
        <v>500</v>
      </c>
      <c r="G381" s="159">
        <v>45723.718233796295</v>
      </c>
    </row>
    <row r="382" spans="2:7" x14ac:dyDescent="0.3">
      <c r="B382" s="154">
        <v>45723</v>
      </c>
      <c r="C382" s="155" t="s">
        <v>49</v>
      </c>
      <c r="D382" s="156" t="s">
        <v>122</v>
      </c>
      <c r="E382" s="157" t="s">
        <v>222</v>
      </c>
      <c r="F382" s="158">
        <v>-1000</v>
      </c>
      <c r="G382" s="159">
        <v>45723.718281712965</v>
      </c>
    </row>
    <row r="383" spans="2:7" x14ac:dyDescent="0.3">
      <c r="B383" s="154">
        <v>45723</v>
      </c>
      <c r="C383" s="155" t="s">
        <v>49</v>
      </c>
      <c r="D383" s="156" t="s">
        <v>97</v>
      </c>
      <c r="E383" s="157" t="s">
        <v>222</v>
      </c>
      <c r="F383" s="158">
        <v>1000</v>
      </c>
      <c r="G383" s="159">
        <v>45723.718319444444</v>
      </c>
    </row>
    <row r="384" spans="2:7" x14ac:dyDescent="0.3">
      <c r="B384" s="154">
        <v>45723</v>
      </c>
      <c r="C384" s="155" t="s">
        <v>49</v>
      </c>
      <c r="D384" s="156" t="s">
        <v>122</v>
      </c>
      <c r="E384" s="157" t="s">
        <v>222</v>
      </c>
      <c r="F384" s="158">
        <v>-35</v>
      </c>
      <c r="G384" s="159">
        <v>45723.718753472225</v>
      </c>
    </row>
    <row r="385" spans="2:7" x14ac:dyDescent="0.3">
      <c r="B385" s="154">
        <v>45723</v>
      </c>
      <c r="C385" s="155" t="s">
        <v>49</v>
      </c>
      <c r="D385" s="156" t="s">
        <v>97</v>
      </c>
      <c r="E385" s="157" t="s">
        <v>222</v>
      </c>
      <c r="F385" s="158">
        <v>35</v>
      </c>
      <c r="G385" s="159">
        <v>45723.718791319443</v>
      </c>
    </row>
    <row r="386" spans="2:7" x14ac:dyDescent="0.3">
      <c r="B386" s="154">
        <v>45723</v>
      </c>
      <c r="C386" s="155" t="s">
        <v>49</v>
      </c>
      <c r="D386" s="156" t="s">
        <v>122</v>
      </c>
      <c r="E386" s="157" t="s">
        <v>222</v>
      </c>
      <c r="F386" s="158">
        <v>-1995</v>
      </c>
      <c r="G386" s="159">
        <v>45723.720160185185</v>
      </c>
    </row>
    <row r="387" spans="2:7" x14ac:dyDescent="0.3">
      <c r="B387" s="154">
        <v>45723</v>
      </c>
      <c r="C387" s="155" t="s">
        <v>49</v>
      </c>
      <c r="D387" s="156" t="s">
        <v>97</v>
      </c>
      <c r="E387" s="157" t="s">
        <v>222</v>
      </c>
      <c r="F387" s="158">
        <v>1995</v>
      </c>
      <c r="G387" s="159">
        <v>45723.720194675923</v>
      </c>
    </row>
    <row r="388" spans="2:7" x14ac:dyDescent="0.3">
      <c r="B388" s="154">
        <v>45723</v>
      </c>
      <c r="C388" s="155" t="s">
        <v>49</v>
      </c>
      <c r="D388" s="156" t="s">
        <v>122</v>
      </c>
      <c r="E388" s="157" t="s">
        <v>222</v>
      </c>
      <c r="F388" s="158">
        <v>-10</v>
      </c>
      <c r="G388" s="159">
        <v>45723.720256597226</v>
      </c>
    </row>
    <row r="389" spans="2:7" x14ac:dyDescent="0.3">
      <c r="B389" s="154">
        <v>45723</v>
      </c>
      <c r="C389" s="155" t="s">
        <v>49</v>
      </c>
      <c r="D389" s="156" t="s">
        <v>97</v>
      </c>
      <c r="E389" s="157" t="s">
        <v>222</v>
      </c>
      <c r="F389" s="158">
        <v>10</v>
      </c>
      <c r="G389" s="159">
        <v>45723.720291898149</v>
      </c>
    </row>
    <row r="390" spans="2:7" x14ac:dyDescent="0.3">
      <c r="B390" s="154">
        <v>45723</v>
      </c>
      <c r="C390" s="155" t="s">
        <v>49</v>
      </c>
      <c r="D390" s="156" t="s">
        <v>122</v>
      </c>
      <c r="E390" s="157" t="s">
        <v>222</v>
      </c>
      <c r="F390" s="158">
        <v>-10</v>
      </c>
      <c r="G390" s="159">
        <v>45723.720341087967</v>
      </c>
    </row>
    <row r="391" spans="2:7" x14ac:dyDescent="0.3">
      <c r="B391" s="154">
        <v>45723</v>
      </c>
      <c r="C391" s="155" t="s">
        <v>49</v>
      </c>
      <c r="D391" s="156" t="s">
        <v>97</v>
      </c>
      <c r="E391" s="157" t="s">
        <v>222</v>
      </c>
      <c r="F391" s="158">
        <v>10</v>
      </c>
      <c r="G391" s="159">
        <v>45723.720379976854</v>
      </c>
    </row>
    <row r="392" spans="2:7" x14ac:dyDescent="0.3">
      <c r="B392" s="154">
        <v>45723</v>
      </c>
      <c r="C392" s="155" t="s">
        <v>49</v>
      </c>
      <c r="D392" s="156" t="s">
        <v>122</v>
      </c>
      <c r="E392" s="157" t="s">
        <v>222</v>
      </c>
      <c r="F392" s="158">
        <v>-35</v>
      </c>
      <c r="G392" s="159">
        <v>45723.720430324072</v>
      </c>
    </row>
    <row r="393" spans="2:7" x14ac:dyDescent="0.3">
      <c r="B393" s="154">
        <v>45723</v>
      </c>
      <c r="C393" s="155" t="s">
        <v>49</v>
      </c>
      <c r="D393" s="156" t="s">
        <v>97</v>
      </c>
      <c r="E393" s="157" t="s">
        <v>222</v>
      </c>
      <c r="F393" s="158">
        <v>35</v>
      </c>
      <c r="G393" s="159">
        <v>45723.720463310186</v>
      </c>
    </row>
    <row r="394" spans="2:7" x14ac:dyDescent="0.3">
      <c r="B394" s="154">
        <v>45723</v>
      </c>
      <c r="C394" s="155" t="s">
        <v>49</v>
      </c>
      <c r="D394" s="156" t="s">
        <v>122</v>
      </c>
      <c r="E394" s="157" t="s">
        <v>222</v>
      </c>
      <c r="F394" s="158">
        <v>-50</v>
      </c>
      <c r="G394" s="159">
        <v>45723.720515277775</v>
      </c>
    </row>
    <row r="395" spans="2:7" x14ac:dyDescent="0.3">
      <c r="B395" s="154">
        <v>45723</v>
      </c>
      <c r="C395" s="155" t="s">
        <v>49</v>
      </c>
      <c r="D395" s="156" t="s">
        <v>97</v>
      </c>
      <c r="E395" s="157" t="s">
        <v>222</v>
      </c>
      <c r="F395" s="158">
        <v>50</v>
      </c>
      <c r="G395" s="159">
        <v>45723.72054884259</v>
      </c>
    </row>
    <row r="396" spans="2:7" x14ac:dyDescent="0.3">
      <c r="B396" s="154">
        <v>45723</v>
      </c>
      <c r="C396" s="155" t="s">
        <v>49</v>
      </c>
      <c r="D396" s="156" t="s">
        <v>122</v>
      </c>
      <c r="E396" s="157" t="s">
        <v>221</v>
      </c>
      <c r="F396" s="158">
        <v>51</v>
      </c>
      <c r="G396" s="159">
        <v>45723.720615625003</v>
      </c>
    </row>
    <row r="397" spans="2:7" x14ac:dyDescent="0.3">
      <c r="B397" s="154">
        <v>45723</v>
      </c>
      <c r="C397" s="155" t="s">
        <v>49</v>
      </c>
      <c r="D397" s="156" t="s">
        <v>97</v>
      </c>
      <c r="E397" s="157" t="s">
        <v>221</v>
      </c>
      <c r="F397" s="158">
        <v>-51</v>
      </c>
      <c r="G397" s="159">
        <v>45723.720655671299</v>
      </c>
    </row>
    <row r="398" spans="2:7" x14ac:dyDescent="0.3">
      <c r="B398" s="154">
        <v>45723</v>
      </c>
      <c r="C398" s="155" t="s">
        <v>49</v>
      </c>
      <c r="D398" s="156" t="s">
        <v>122</v>
      </c>
      <c r="E398" s="157" t="s">
        <v>222</v>
      </c>
      <c r="F398" s="158">
        <v>-860</v>
      </c>
      <c r="G398" s="159">
        <v>45723.720700231483</v>
      </c>
    </row>
    <row r="399" spans="2:7" x14ac:dyDescent="0.3">
      <c r="B399" s="154">
        <v>45723</v>
      </c>
      <c r="C399" s="155" t="s">
        <v>49</v>
      </c>
      <c r="D399" s="156" t="s">
        <v>97</v>
      </c>
      <c r="E399" s="157" t="s">
        <v>222</v>
      </c>
      <c r="F399" s="158">
        <v>860</v>
      </c>
      <c r="G399" s="159">
        <v>45723.720737037038</v>
      </c>
    </row>
    <row r="400" spans="2:7" x14ac:dyDescent="0.3">
      <c r="B400" s="154">
        <v>45723</v>
      </c>
      <c r="C400" s="155" t="s">
        <v>49</v>
      </c>
      <c r="D400" s="156" t="s">
        <v>122</v>
      </c>
      <c r="E400" s="157" t="s">
        <v>221</v>
      </c>
      <c r="F400" s="158">
        <v>100</v>
      </c>
      <c r="G400" s="159">
        <v>45723.720805787038</v>
      </c>
    </row>
    <row r="401" spans="2:7" x14ac:dyDescent="0.3">
      <c r="B401" s="154">
        <v>45723</v>
      </c>
      <c r="C401" s="155" t="s">
        <v>49</v>
      </c>
      <c r="D401" s="156" t="s">
        <v>97</v>
      </c>
      <c r="E401" s="157" t="s">
        <v>221</v>
      </c>
      <c r="F401" s="158">
        <v>-100</v>
      </c>
      <c r="G401" s="159">
        <v>45723.720838425928</v>
      </c>
    </row>
    <row r="402" spans="2:7" x14ac:dyDescent="0.3">
      <c r="B402" s="154">
        <v>45723</v>
      </c>
      <c r="C402" s="155" t="s">
        <v>49</v>
      </c>
      <c r="D402" s="156" t="s">
        <v>122</v>
      </c>
      <c r="E402" s="157" t="s">
        <v>239</v>
      </c>
      <c r="F402" s="158">
        <v>150</v>
      </c>
      <c r="G402" s="159">
        <v>45723.721386342593</v>
      </c>
    </row>
    <row r="403" spans="2:7" x14ac:dyDescent="0.3">
      <c r="B403" s="154">
        <v>45723</v>
      </c>
      <c r="C403" s="155" t="s">
        <v>49</v>
      </c>
      <c r="D403" s="156" t="s">
        <v>121</v>
      </c>
      <c r="E403" s="157" t="s">
        <v>239</v>
      </c>
      <c r="F403" s="158">
        <v>-150</v>
      </c>
      <c r="G403" s="159">
        <v>45723.721421527778</v>
      </c>
    </row>
    <row r="404" spans="2:7" x14ac:dyDescent="0.3">
      <c r="B404" s="154">
        <v>45723</v>
      </c>
      <c r="C404" s="155" t="s">
        <v>49</v>
      </c>
      <c r="D404" s="156" t="s">
        <v>122</v>
      </c>
      <c r="E404" s="157" t="s">
        <v>241</v>
      </c>
      <c r="F404" s="158">
        <v>-5510</v>
      </c>
      <c r="G404" s="159">
        <v>45723.721575000003</v>
      </c>
    </row>
    <row r="405" spans="2:7" x14ac:dyDescent="0.3">
      <c r="B405" s="154">
        <v>45723</v>
      </c>
      <c r="C405" s="155" t="s">
        <v>49</v>
      </c>
      <c r="D405" s="156" t="s">
        <v>121</v>
      </c>
      <c r="E405" s="157" t="s">
        <v>241</v>
      </c>
      <c r="F405" s="158">
        <v>5510</v>
      </c>
      <c r="G405" s="159">
        <v>45723.721615856484</v>
      </c>
    </row>
    <row r="406" spans="2:7" x14ac:dyDescent="0.3">
      <c r="B406" s="154">
        <v>45723</v>
      </c>
      <c r="C406" s="155" t="s">
        <v>49</v>
      </c>
      <c r="D406" s="156" t="s">
        <v>210</v>
      </c>
      <c r="E406" s="157" t="s">
        <v>266</v>
      </c>
      <c r="F406" s="158">
        <v>-7000</v>
      </c>
      <c r="G406" s="159">
        <v>45723.72173391204</v>
      </c>
    </row>
    <row r="407" spans="2:7" x14ac:dyDescent="0.3">
      <c r="B407" s="154">
        <v>45723</v>
      </c>
      <c r="C407" s="155" t="s">
        <v>49</v>
      </c>
      <c r="D407" s="156" t="s">
        <v>121</v>
      </c>
      <c r="E407" s="157" t="s">
        <v>266</v>
      </c>
      <c r="F407" s="158">
        <v>7000</v>
      </c>
      <c r="G407" s="159">
        <v>45723.721769444448</v>
      </c>
    </row>
    <row r="408" spans="2:7" x14ac:dyDescent="0.3">
      <c r="B408" s="154">
        <v>45723</v>
      </c>
      <c r="C408" s="155" t="s">
        <v>49</v>
      </c>
      <c r="D408" s="156" t="s">
        <v>122</v>
      </c>
      <c r="E408" s="157" t="s">
        <v>241</v>
      </c>
      <c r="F408" s="158">
        <v>-300</v>
      </c>
      <c r="G408" s="159">
        <v>45723.721919212963</v>
      </c>
    </row>
    <row r="409" spans="2:7" x14ac:dyDescent="0.3">
      <c r="B409" s="154">
        <v>45723</v>
      </c>
      <c r="C409" s="155" t="s">
        <v>49</v>
      </c>
      <c r="D409" s="156" t="s">
        <v>121</v>
      </c>
      <c r="E409" s="157" t="s">
        <v>241</v>
      </c>
      <c r="F409" s="158">
        <v>300</v>
      </c>
      <c r="G409" s="159">
        <v>45723.721955092595</v>
      </c>
    </row>
    <row r="410" spans="2:7" x14ac:dyDescent="0.3">
      <c r="B410" s="154">
        <v>45723</v>
      </c>
      <c r="C410" s="155" t="s">
        <v>49</v>
      </c>
      <c r="D410" s="156" t="s">
        <v>121</v>
      </c>
      <c r="E410" s="157" t="s">
        <v>242</v>
      </c>
      <c r="F410" s="158">
        <v>-13252.5</v>
      </c>
      <c r="G410" s="159">
        <v>45723.722287037039</v>
      </c>
    </row>
    <row r="411" spans="2:7" x14ac:dyDescent="0.3">
      <c r="B411" s="154">
        <v>45723</v>
      </c>
      <c r="C411" s="155" t="s">
        <v>49</v>
      </c>
      <c r="D411" s="156" t="s">
        <v>123</v>
      </c>
      <c r="E411" s="157" t="s">
        <v>242</v>
      </c>
      <c r="F411" s="158">
        <v>13252.5</v>
      </c>
      <c r="G411" s="159">
        <v>45723.72232291667</v>
      </c>
    </row>
    <row r="412" spans="2:7" x14ac:dyDescent="0.3">
      <c r="B412" s="154">
        <v>45723</v>
      </c>
      <c r="C412" s="155" t="s">
        <v>49</v>
      </c>
      <c r="D412" s="156" t="s">
        <v>121</v>
      </c>
      <c r="E412" s="157" t="s">
        <v>243</v>
      </c>
      <c r="F412" s="158">
        <v>-7.5</v>
      </c>
      <c r="G412" s="159">
        <v>45723.722372337965</v>
      </c>
    </row>
    <row r="413" spans="2:7" x14ac:dyDescent="0.3">
      <c r="B413" s="154">
        <v>45723</v>
      </c>
      <c r="C413" s="155" t="s">
        <v>48</v>
      </c>
      <c r="D413" s="156" t="s">
        <v>278</v>
      </c>
      <c r="E413" s="157" t="s">
        <v>243</v>
      </c>
      <c r="F413" s="158">
        <v>7.5</v>
      </c>
      <c r="G413" s="159">
        <v>45723.72240810185</v>
      </c>
    </row>
    <row r="414" spans="2:7" x14ac:dyDescent="0.3">
      <c r="B414" s="154">
        <v>45723</v>
      </c>
      <c r="C414" s="155" t="s">
        <v>49</v>
      </c>
      <c r="D414" s="156" t="s">
        <v>122</v>
      </c>
      <c r="E414" s="157" t="s">
        <v>241</v>
      </c>
      <c r="F414" s="158">
        <v>-70</v>
      </c>
      <c r="G414" s="159">
        <v>45723.722503935183</v>
      </c>
    </row>
    <row r="415" spans="2:7" x14ac:dyDescent="0.3">
      <c r="B415" s="154">
        <v>45723</v>
      </c>
      <c r="C415" s="155" t="s">
        <v>49</v>
      </c>
      <c r="D415" s="156" t="s">
        <v>121</v>
      </c>
      <c r="E415" s="157" t="s">
        <v>241</v>
      </c>
      <c r="F415" s="158">
        <v>70</v>
      </c>
      <c r="G415" s="159">
        <v>45723.722541898147</v>
      </c>
    </row>
    <row r="416" spans="2:7" x14ac:dyDescent="0.3">
      <c r="B416" s="154">
        <v>45723</v>
      </c>
      <c r="C416" s="155" t="s">
        <v>49</v>
      </c>
      <c r="D416" s="156" t="s">
        <v>122</v>
      </c>
      <c r="E416" s="157" t="s">
        <v>237</v>
      </c>
      <c r="F416" s="158">
        <v>158</v>
      </c>
      <c r="G416" s="159">
        <v>45723.722968287038</v>
      </c>
    </row>
    <row r="417" spans="2:7" x14ac:dyDescent="0.3">
      <c r="B417" s="154">
        <v>45723</v>
      </c>
      <c r="C417" s="155" t="s">
        <v>49</v>
      </c>
      <c r="D417" s="156" t="s">
        <v>123</v>
      </c>
      <c r="E417" s="157" t="s">
        <v>237</v>
      </c>
      <c r="F417" s="158">
        <v>-158</v>
      </c>
      <c r="G417" s="159">
        <v>45723.723003472223</v>
      </c>
    </row>
    <row r="418" spans="2:7" x14ac:dyDescent="0.3">
      <c r="B418" s="154">
        <v>45723</v>
      </c>
      <c r="C418" s="155" t="s">
        <v>49</v>
      </c>
      <c r="D418" s="156" t="s">
        <v>122</v>
      </c>
      <c r="E418" s="157" t="s">
        <v>237</v>
      </c>
      <c r="F418" s="158">
        <v>500</v>
      </c>
      <c r="G418" s="159">
        <v>45723.723052430556</v>
      </c>
    </row>
    <row r="419" spans="2:7" x14ac:dyDescent="0.3">
      <c r="B419" s="154">
        <v>45723</v>
      </c>
      <c r="C419" s="155" t="s">
        <v>49</v>
      </c>
      <c r="D419" s="156" t="s">
        <v>123</v>
      </c>
      <c r="E419" s="157" t="s">
        <v>237</v>
      </c>
      <c r="F419" s="158">
        <v>-500</v>
      </c>
      <c r="G419" s="159">
        <v>45723.723085648147</v>
      </c>
    </row>
    <row r="420" spans="2:7" x14ac:dyDescent="0.3">
      <c r="B420" s="154">
        <v>45723</v>
      </c>
      <c r="C420" s="155" t="s">
        <v>49</v>
      </c>
      <c r="D420" s="156" t="s">
        <v>122</v>
      </c>
      <c r="E420" s="157" t="s">
        <v>237</v>
      </c>
      <c r="F420" s="158">
        <v>171</v>
      </c>
      <c r="G420" s="159">
        <v>45723.723179398148</v>
      </c>
    </row>
    <row r="421" spans="2:7" x14ac:dyDescent="0.3">
      <c r="B421" s="154">
        <v>45723</v>
      </c>
      <c r="C421" s="155" t="s">
        <v>49</v>
      </c>
      <c r="D421" s="156" t="s">
        <v>123</v>
      </c>
      <c r="E421" s="157" t="s">
        <v>237</v>
      </c>
      <c r="F421" s="158">
        <v>-171</v>
      </c>
      <c r="G421" s="159">
        <v>45723.723213194447</v>
      </c>
    </row>
    <row r="422" spans="2:7" x14ac:dyDescent="0.3">
      <c r="B422" s="154">
        <v>45723</v>
      </c>
      <c r="C422" s="155" t="s">
        <v>49</v>
      </c>
      <c r="D422" s="156" t="s">
        <v>122</v>
      </c>
      <c r="E422" s="157" t="s">
        <v>237</v>
      </c>
      <c r="F422" s="158">
        <v>500</v>
      </c>
      <c r="G422" s="159">
        <v>45723.72326215278</v>
      </c>
    </row>
    <row r="423" spans="2:7" x14ac:dyDescent="0.3">
      <c r="B423" s="154">
        <v>45723</v>
      </c>
      <c r="C423" s="155" t="s">
        <v>49</v>
      </c>
      <c r="D423" s="156" t="s">
        <v>123</v>
      </c>
      <c r="E423" s="157" t="s">
        <v>237</v>
      </c>
      <c r="F423" s="158">
        <v>-500</v>
      </c>
      <c r="G423" s="159">
        <v>45723.723300810183</v>
      </c>
    </row>
    <row r="424" spans="2:7" x14ac:dyDescent="0.3">
      <c r="B424" s="154">
        <v>45723</v>
      </c>
      <c r="C424" s="155" t="s">
        <v>49</v>
      </c>
      <c r="D424" s="156" t="s">
        <v>122</v>
      </c>
      <c r="E424" s="157" t="s">
        <v>238</v>
      </c>
      <c r="F424" s="158">
        <v>-100</v>
      </c>
      <c r="G424" s="159">
        <v>45723.723355439812</v>
      </c>
    </row>
    <row r="425" spans="2:7" x14ac:dyDescent="0.3">
      <c r="B425" s="154">
        <v>45723</v>
      </c>
      <c r="C425" s="155" t="s">
        <v>49</v>
      </c>
      <c r="D425" s="156" t="s">
        <v>123</v>
      </c>
      <c r="E425" s="157" t="s">
        <v>238</v>
      </c>
      <c r="F425" s="158">
        <v>100</v>
      </c>
      <c r="G425" s="159">
        <v>45723.723393749999</v>
      </c>
    </row>
    <row r="426" spans="2:7" x14ac:dyDescent="0.3">
      <c r="B426" s="154">
        <v>45723</v>
      </c>
      <c r="C426" s="155" t="s">
        <v>49</v>
      </c>
      <c r="D426" s="156" t="s">
        <v>122</v>
      </c>
      <c r="E426" s="157" t="s">
        <v>238</v>
      </c>
      <c r="F426" s="158">
        <v>-2000</v>
      </c>
      <c r="G426" s="159">
        <v>45723.723442361108</v>
      </c>
    </row>
    <row r="427" spans="2:7" x14ac:dyDescent="0.3">
      <c r="B427" s="154">
        <v>45723</v>
      </c>
      <c r="C427" s="155" t="s">
        <v>49</v>
      </c>
      <c r="D427" s="156" t="s">
        <v>123</v>
      </c>
      <c r="E427" s="157" t="s">
        <v>238</v>
      </c>
      <c r="F427" s="158">
        <v>2000</v>
      </c>
      <c r="G427" s="159">
        <v>45723.723477430554</v>
      </c>
    </row>
    <row r="428" spans="2:7" x14ac:dyDescent="0.3">
      <c r="B428" s="154">
        <v>45723</v>
      </c>
      <c r="C428" s="155" t="s">
        <v>49</v>
      </c>
      <c r="D428" s="156" t="s">
        <v>122</v>
      </c>
      <c r="E428" s="157" t="s">
        <v>238</v>
      </c>
      <c r="F428" s="158">
        <v>-1500</v>
      </c>
      <c r="G428" s="159">
        <v>45723.723544328706</v>
      </c>
    </row>
    <row r="429" spans="2:7" x14ac:dyDescent="0.3">
      <c r="B429" s="154">
        <v>45723</v>
      </c>
      <c r="C429" s="155" t="s">
        <v>49</v>
      </c>
      <c r="D429" s="156" t="s">
        <v>123</v>
      </c>
      <c r="E429" s="157" t="s">
        <v>238</v>
      </c>
      <c r="F429" s="158">
        <v>1500</v>
      </c>
      <c r="G429" s="159">
        <v>45723.723579282407</v>
      </c>
    </row>
    <row r="430" spans="2:7" x14ac:dyDescent="0.3">
      <c r="B430" s="154">
        <v>45723</v>
      </c>
      <c r="C430" s="155" t="s">
        <v>49</v>
      </c>
      <c r="D430" s="156" t="s">
        <v>122</v>
      </c>
      <c r="E430" s="157" t="s">
        <v>237</v>
      </c>
      <c r="F430" s="158">
        <v>171</v>
      </c>
      <c r="G430" s="159">
        <v>45723.723628240739</v>
      </c>
    </row>
    <row r="431" spans="2:7" x14ac:dyDescent="0.3">
      <c r="B431" s="154">
        <v>45723</v>
      </c>
      <c r="C431" s="155" t="s">
        <v>49</v>
      </c>
      <c r="D431" s="156" t="s">
        <v>123</v>
      </c>
      <c r="E431" s="157" t="s">
        <v>237</v>
      </c>
      <c r="F431" s="158">
        <v>-171</v>
      </c>
      <c r="G431" s="159">
        <v>45723.723664930556</v>
      </c>
    </row>
    <row r="432" spans="2:7" x14ac:dyDescent="0.3">
      <c r="B432" s="154">
        <v>45723</v>
      </c>
      <c r="C432" s="155" t="s">
        <v>49</v>
      </c>
      <c r="D432" s="156" t="s">
        <v>122</v>
      </c>
      <c r="E432" s="157" t="s">
        <v>237</v>
      </c>
      <c r="F432" s="158">
        <v>171</v>
      </c>
      <c r="G432" s="159">
        <v>45723.723914004629</v>
      </c>
    </row>
    <row r="433" spans="2:7" x14ac:dyDescent="0.3">
      <c r="B433" s="154">
        <v>45723</v>
      </c>
      <c r="C433" s="155" t="s">
        <v>49</v>
      </c>
      <c r="D433" s="156" t="s">
        <v>123</v>
      </c>
      <c r="E433" s="157" t="s">
        <v>237</v>
      </c>
      <c r="F433" s="158">
        <v>-171</v>
      </c>
      <c r="G433" s="159">
        <v>45723.723948842591</v>
      </c>
    </row>
    <row r="434" spans="2:7" x14ac:dyDescent="0.3">
      <c r="B434" s="154">
        <v>45723</v>
      </c>
      <c r="C434" s="155" t="s">
        <v>49</v>
      </c>
      <c r="D434" s="156" t="s">
        <v>122</v>
      </c>
      <c r="E434" s="157" t="s">
        <v>237</v>
      </c>
      <c r="F434" s="158">
        <v>44</v>
      </c>
      <c r="G434" s="159">
        <v>45723.724000115741</v>
      </c>
    </row>
    <row r="435" spans="2:7" x14ac:dyDescent="0.3">
      <c r="B435" s="154">
        <v>45723</v>
      </c>
      <c r="C435" s="155" t="s">
        <v>49</v>
      </c>
      <c r="D435" s="156" t="s">
        <v>123</v>
      </c>
      <c r="E435" s="157" t="s">
        <v>237</v>
      </c>
      <c r="F435" s="158">
        <v>-44</v>
      </c>
      <c r="G435" s="159">
        <v>45723.724032754631</v>
      </c>
    </row>
    <row r="436" spans="2:7" x14ac:dyDescent="0.3">
      <c r="B436" s="154">
        <v>45723</v>
      </c>
      <c r="C436" s="155" t="s">
        <v>49</v>
      </c>
      <c r="D436" s="156" t="s">
        <v>122</v>
      </c>
      <c r="E436" s="157" t="s">
        <v>237</v>
      </c>
      <c r="F436" s="158">
        <v>158</v>
      </c>
      <c r="G436" s="159">
        <v>45723.724097800929</v>
      </c>
    </row>
    <row r="437" spans="2:7" x14ac:dyDescent="0.3">
      <c r="B437" s="154">
        <v>45723</v>
      </c>
      <c r="C437" s="155" t="s">
        <v>49</v>
      </c>
      <c r="D437" s="156" t="s">
        <v>123</v>
      </c>
      <c r="E437" s="157" t="s">
        <v>237</v>
      </c>
      <c r="F437" s="158">
        <v>-158</v>
      </c>
      <c r="G437" s="159">
        <v>45723.724135300923</v>
      </c>
    </row>
    <row r="438" spans="2:7" x14ac:dyDescent="0.3">
      <c r="B438" s="154">
        <v>45723</v>
      </c>
      <c r="C438" s="155" t="s">
        <v>49</v>
      </c>
      <c r="D438" s="156" t="s">
        <v>122</v>
      </c>
      <c r="E438" s="157" t="s">
        <v>237</v>
      </c>
      <c r="F438" s="158">
        <v>13</v>
      </c>
      <c r="G438" s="159">
        <v>45723.724189120374</v>
      </c>
    </row>
    <row r="439" spans="2:7" x14ac:dyDescent="0.3">
      <c r="B439" s="154">
        <v>45723</v>
      </c>
      <c r="C439" s="155" t="s">
        <v>49</v>
      </c>
      <c r="D439" s="156" t="s">
        <v>123</v>
      </c>
      <c r="E439" s="157" t="s">
        <v>237</v>
      </c>
      <c r="F439" s="158">
        <v>-13</v>
      </c>
      <c r="G439" s="159">
        <v>45723.724229282408</v>
      </c>
    </row>
    <row r="440" spans="2:7" x14ac:dyDescent="0.3">
      <c r="B440" s="154">
        <v>45723</v>
      </c>
      <c r="C440" s="155" t="s">
        <v>49</v>
      </c>
      <c r="D440" s="156" t="s">
        <v>122</v>
      </c>
      <c r="E440" s="157" t="s">
        <v>238</v>
      </c>
      <c r="F440" s="158">
        <v>-1000</v>
      </c>
      <c r="G440" s="159">
        <v>45723.724281134258</v>
      </c>
    </row>
    <row r="441" spans="2:7" x14ac:dyDescent="0.3">
      <c r="B441" s="154">
        <v>45723</v>
      </c>
      <c r="C441" s="155" t="s">
        <v>49</v>
      </c>
      <c r="D441" s="156" t="s">
        <v>123</v>
      </c>
      <c r="E441" s="157" t="s">
        <v>238</v>
      </c>
      <c r="F441" s="158">
        <v>1000</v>
      </c>
      <c r="G441" s="159">
        <v>45723.724319675923</v>
      </c>
    </row>
    <row r="442" spans="2:7" x14ac:dyDescent="0.3">
      <c r="B442" s="154">
        <v>45723</v>
      </c>
      <c r="C442" s="155" t="s">
        <v>49</v>
      </c>
      <c r="D442" s="156" t="s">
        <v>122</v>
      </c>
      <c r="E442" s="157" t="s">
        <v>238</v>
      </c>
      <c r="F442" s="158">
        <v>-2000</v>
      </c>
      <c r="G442" s="159">
        <v>45723.724512037035</v>
      </c>
    </row>
    <row r="443" spans="2:7" x14ac:dyDescent="0.3">
      <c r="B443" s="154">
        <v>45723</v>
      </c>
      <c r="C443" s="155" t="s">
        <v>49</v>
      </c>
      <c r="D443" s="156" t="s">
        <v>123</v>
      </c>
      <c r="E443" s="157" t="s">
        <v>238</v>
      </c>
      <c r="F443" s="158">
        <v>2000</v>
      </c>
      <c r="G443" s="159">
        <v>45723.724549999999</v>
      </c>
    </row>
    <row r="444" spans="2:7" x14ac:dyDescent="0.3">
      <c r="B444" s="154">
        <v>45723</v>
      </c>
      <c r="C444" s="155" t="s">
        <v>49</v>
      </c>
      <c r="D444" s="156" t="s">
        <v>122</v>
      </c>
      <c r="E444" s="157" t="s">
        <v>237</v>
      </c>
      <c r="F444" s="158">
        <v>450</v>
      </c>
      <c r="G444" s="159">
        <v>45723.724741666665</v>
      </c>
    </row>
    <row r="445" spans="2:7" x14ac:dyDescent="0.3">
      <c r="B445" s="154">
        <v>45723</v>
      </c>
      <c r="C445" s="155" t="s">
        <v>49</v>
      </c>
      <c r="D445" s="156" t="s">
        <v>123</v>
      </c>
      <c r="E445" s="157" t="s">
        <v>237</v>
      </c>
      <c r="F445" s="158">
        <v>-450</v>
      </c>
      <c r="G445" s="159">
        <v>45723.724782175923</v>
      </c>
    </row>
    <row r="446" spans="2:7" x14ac:dyDescent="0.3">
      <c r="B446" s="154">
        <v>45723</v>
      </c>
      <c r="C446" s="155" t="s">
        <v>49</v>
      </c>
      <c r="D446" s="156" t="s">
        <v>122</v>
      </c>
      <c r="E446" s="157" t="s">
        <v>237</v>
      </c>
      <c r="F446" s="158">
        <v>1600</v>
      </c>
      <c r="G446" s="159">
        <v>45723.724830671294</v>
      </c>
    </row>
    <row r="447" spans="2:7" x14ac:dyDescent="0.3">
      <c r="B447" s="154">
        <v>45723</v>
      </c>
      <c r="C447" s="155" t="s">
        <v>49</v>
      </c>
      <c r="D447" s="156" t="s">
        <v>123</v>
      </c>
      <c r="E447" s="157" t="s">
        <v>237</v>
      </c>
      <c r="F447" s="158">
        <v>-1600</v>
      </c>
      <c r="G447" s="159">
        <v>45723.724865625001</v>
      </c>
    </row>
    <row r="448" spans="2:7" x14ac:dyDescent="0.3">
      <c r="B448" s="154">
        <v>45723</v>
      </c>
      <c r="C448" s="155" t="s">
        <v>49</v>
      </c>
      <c r="D448" s="156" t="s">
        <v>122</v>
      </c>
      <c r="E448" s="157" t="s">
        <v>237</v>
      </c>
      <c r="F448" s="158">
        <v>4000</v>
      </c>
      <c r="G448" s="159">
        <v>45723.724915856481</v>
      </c>
    </row>
    <row r="449" spans="2:7" x14ac:dyDescent="0.3">
      <c r="B449" s="154">
        <v>45723</v>
      </c>
      <c r="C449" s="155" t="s">
        <v>49</v>
      </c>
      <c r="D449" s="156" t="s">
        <v>123</v>
      </c>
      <c r="E449" s="157" t="s">
        <v>237</v>
      </c>
      <c r="F449" s="158">
        <v>-4000</v>
      </c>
      <c r="G449" s="159">
        <v>45723.724950925927</v>
      </c>
    </row>
    <row r="450" spans="2:7" x14ac:dyDescent="0.3">
      <c r="B450" s="154">
        <v>45723</v>
      </c>
      <c r="C450" s="155" t="s">
        <v>49</v>
      </c>
      <c r="D450" s="156" t="s">
        <v>122</v>
      </c>
      <c r="E450" s="157" t="s">
        <v>237</v>
      </c>
      <c r="F450" s="158">
        <v>1063</v>
      </c>
      <c r="G450" s="159">
        <v>45723.72501076389</v>
      </c>
    </row>
    <row r="451" spans="2:7" x14ac:dyDescent="0.3">
      <c r="B451" s="154">
        <v>45723</v>
      </c>
      <c r="C451" s="155" t="s">
        <v>49</v>
      </c>
      <c r="D451" s="156" t="s">
        <v>123</v>
      </c>
      <c r="E451" s="157" t="s">
        <v>237</v>
      </c>
      <c r="F451" s="158">
        <v>-1063</v>
      </c>
      <c r="G451" s="159">
        <v>45723.725048611108</v>
      </c>
    </row>
    <row r="452" spans="2:7" x14ac:dyDescent="0.3">
      <c r="B452" s="154">
        <v>45723</v>
      </c>
      <c r="C452" s="155" t="s">
        <v>49</v>
      </c>
      <c r="D452" s="156" t="s">
        <v>122</v>
      </c>
      <c r="E452" s="157" t="s">
        <v>237</v>
      </c>
      <c r="F452" s="158">
        <v>3</v>
      </c>
      <c r="G452" s="159">
        <v>45723.725105787038</v>
      </c>
    </row>
    <row r="453" spans="2:7" x14ac:dyDescent="0.3">
      <c r="B453" s="154">
        <v>45723</v>
      </c>
      <c r="C453" s="155" t="s">
        <v>49</v>
      </c>
      <c r="D453" s="156" t="s">
        <v>123</v>
      </c>
      <c r="E453" s="157" t="s">
        <v>237</v>
      </c>
      <c r="F453" s="158">
        <v>-3</v>
      </c>
      <c r="G453" s="159">
        <v>45723.725142824071</v>
      </c>
    </row>
    <row r="454" spans="2:7" x14ac:dyDescent="0.3">
      <c r="B454" s="154">
        <v>45723</v>
      </c>
      <c r="C454" s="155" t="s">
        <v>49</v>
      </c>
      <c r="D454" s="156" t="s">
        <v>122</v>
      </c>
      <c r="E454" s="157" t="s">
        <v>238</v>
      </c>
      <c r="F454" s="158">
        <v>-1329</v>
      </c>
      <c r="G454" s="159">
        <v>45723.732238425924</v>
      </c>
    </row>
    <row r="455" spans="2:7" x14ac:dyDescent="0.3">
      <c r="B455" s="154">
        <v>45723</v>
      </c>
      <c r="C455" s="155" t="s">
        <v>49</v>
      </c>
      <c r="D455" s="156" t="s">
        <v>123</v>
      </c>
      <c r="E455" s="157" t="s">
        <v>238</v>
      </c>
      <c r="F455" s="158">
        <v>1329</v>
      </c>
      <c r="G455" s="159">
        <v>45723.732275810187</v>
      </c>
    </row>
    <row r="456" spans="2:7" x14ac:dyDescent="0.3">
      <c r="B456" s="154">
        <v>45723</v>
      </c>
      <c r="C456" s="155" t="s">
        <v>49</v>
      </c>
      <c r="D456" s="156" t="s">
        <v>122</v>
      </c>
      <c r="E456" s="157" t="s">
        <v>244</v>
      </c>
      <c r="F456" s="158">
        <v>28</v>
      </c>
      <c r="G456" s="159">
        <v>45723.732958101849</v>
      </c>
    </row>
    <row r="457" spans="2:7" x14ac:dyDescent="0.3">
      <c r="B457" s="154">
        <v>45723</v>
      </c>
      <c r="C457" s="155" t="s">
        <v>43</v>
      </c>
      <c r="D457" s="156" t="s">
        <v>150</v>
      </c>
      <c r="E457" s="157" t="s">
        <v>244</v>
      </c>
      <c r="F457" s="158">
        <v>-28</v>
      </c>
      <c r="G457" s="159">
        <v>45723.732992939818</v>
      </c>
    </row>
    <row r="458" spans="2:7" x14ac:dyDescent="0.3">
      <c r="B458" s="154">
        <v>45723</v>
      </c>
      <c r="C458" s="155" t="s">
        <v>49</v>
      </c>
      <c r="D458" s="156" t="s">
        <v>122</v>
      </c>
      <c r="E458" s="157" t="s">
        <v>224</v>
      </c>
      <c r="F458" s="158">
        <v>-20</v>
      </c>
      <c r="G458" s="159">
        <v>45723.73346747685</v>
      </c>
    </row>
    <row r="459" spans="2:7" x14ac:dyDescent="0.3">
      <c r="B459" s="154">
        <v>45723</v>
      </c>
      <c r="C459" s="155" t="s">
        <v>48</v>
      </c>
      <c r="D459" s="156" t="s">
        <v>4</v>
      </c>
      <c r="E459" s="157" t="s">
        <v>224</v>
      </c>
      <c r="F459" s="158">
        <v>20</v>
      </c>
      <c r="G459" s="159">
        <v>45723.733503587966</v>
      </c>
    </row>
    <row r="460" spans="2:7" x14ac:dyDescent="0.3">
      <c r="B460" s="154">
        <v>45723</v>
      </c>
      <c r="C460" s="155" t="s">
        <v>52</v>
      </c>
      <c r="D460" s="156" t="s">
        <v>209</v>
      </c>
      <c r="E460" s="157" t="s">
        <v>223</v>
      </c>
      <c r="F460" s="158">
        <v>-1645</v>
      </c>
      <c r="G460" s="159">
        <v>45723.735180555559</v>
      </c>
    </row>
    <row r="461" spans="2:7" x14ac:dyDescent="0.3">
      <c r="B461" s="154">
        <v>45723</v>
      </c>
      <c r="C461" s="155" t="s">
        <v>49</v>
      </c>
      <c r="D461" s="156" t="s">
        <v>122</v>
      </c>
      <c r="E461" s="157" t="s">
        <v>223</v>
      </c>
      <c r="F461" s="158">
        <v>1645</v>
      </c>
      <c r="G461" s="159">
        <v>45723.735214699074</v>
      </c>
    </row>
    <row r="462" spans="2:7" x14ac:dyDescent="0.3">
      <c r="B462" s="154">
        <v>45723</v>
      </c>
      <c r="C462" s="155" t="s">
        <v>49</v>
      </c>
      <c r="D462" s="156" t="s">
        <v>122</v>
      </c>
      <c r="E462" s="157" t="s">
        <v>222</v>
      </c>
      <c r="F462" s="158">
        <v>-50</v>
      </c>
      <c r="G462" s="159">
        <v>45723.737190162035</v>
      </c>
    </row>
    <row r="463" spans="2:7" x14ac:dyDescent="0.3">
      <c r="B463" s="154">
        <v>45723</v>
      </c>
      <c r="C463" s="155" t="s">
        <v>49</v>
      </c>
      <c r="D463" s="156" t="s">
        <v>97</v>
      </c>
      <c r="E463" s="157" t="s">
        <v>222</v>
      </c>
      <c r="F463" s="158">
        <v>50</v>
      </c>
      <c r="G463" s="159">
        <v>45723.737224421297</v>
      </c>
    </row>
    <row r="464" spans="2:7" x14ac:dyDescent="0.3">
      <c r="B464" s="154">
        <v>45723</v>
      </c>
      <c r="C464" s="155" t="s">
        <v>49</v>
      </c>
      <c r="D464" s="156" t="s">
        <v>122</v>
      </c>
      <c r="E464" s="157" t="s">
        <v>222</v>
      </c>
      <c r="F464" s="158">
        <v>-35</v>
      </c>
      <c r="G464" s="159">
        <v>45723.737529166669</v>
      </c>
    </row>
    <row r="465" spans="2:7" x14ac:dyDescent="0.3">
      <c r="B465" s="154">
        <v>45723</v>
      </c>
      <c r="C465" s="155" t="s">
        <v>49</v>
      </c>
      <c r="D465" s="156" t="s">
        <v>97</v>
      </c>
      <c r="E465" s="157" t="s">
        <v>222</v>
      </c>
      <c r="F465" s="158">
        <v>35</v>
      </c>
      <c r="G465" s="159">
        <v>45723.737562731483</v>
      </c>
    </row>
    <row r="466" spans="2:7" x14ac:dyDescent="0.3">
      <c r="B466" s="154">
        <v>45723</v>
      </c>
      <c r="C466" s="155" t="s">
        <v>52</v>
      </c>
      <c r="D466" s="156" t="s">
        <v>209</v>
      </c>
      <c r="E466" s="157" t="s">
        <v>223</v>
      </c>
      <c r="F466" s="158">
        <v>-70</v>
      </c>
      <c r="G466" s="159">
        <v>45723.739028124997</v>
      </c>
    </row>
    <row r="467" spans="2:7" x14ac:dyDescent="0.3">
      <c r="B467" s="154">
        <v>45723</v>
      </c>
      <c r="C467" s="155" t="s">
        <v>49</v>
      </c>
      <c r="D467" s="156" t="s">
        <v>122</v>
      </c>
      <c r="E467" s="157" t="s">
        <v>223</v>
      </c>
      <c r="F467" s="158">
        <v>70</v>
      </c>
      <c r="G467" s="159">
        <v>45723.739061111111</v>
      </c>
    </row>
    <row r="468" spans="2:7" x14ac:dyDescent="0.3">
      <c r="B468" s="154">
        <v>45723</v>
      </c>
      <c r="C468" s="155" t="s">
        <v>49</v>
      </c>
      <c r="D468" s="156" t="s">
        <v>122</v>
      </c>
      <c r="E468" s="157" t="s">
        <v>244</v>
      </c>
      <c r="F468" s="158">
        <v>7</v>
      </c>
      <c r="G468" s="159">
        <v>45723.741176157404</v>
      </c>
    </row>
    <row r="469" spans="2:7" x14ac:dyDescent="0.3">
      <c r="B469" s="154">
        <v>45723</v>
      </c>
      <c r="C469" s="155" t="s">
        <v>43</v>
      </c>
      <c r="D469" s="156" t="s">
        <v>150</v>
      </c>
      <c r="E469" s="157" t="s">
        <v>244</v>
      </c>
      <c r="F469" s="158">
        <v>-7</v>
      </c>
      <c r="G469" s="159">
        <v>45723.741209953703</v>
      </c>
    </row>
    <row r="470" spans="2:7" x14ac:dyDescent="0.3">
      <c r="B470" s="154">
        <v>45723</v>
      </c>
      <c r="C470" s="155" t="s">
        <v>49</v>
      </c>
      <c r="D470" s="156" t="s">
        <v>122</v>
      </c>
      <c r="E470" s="157" t="s">
        <v>221</v>
      </c>
      <c r="F470" s="158">
        <v>100</v>
      </c>
      <c r="G470" s="159">
        <v>45723.748891782408</v>
      </c>
    </row>
    <row r="471" spans="2:7" x14ac:dyDescent="0.3">
      <c r="B471" s="154">
        <v>45723</v>
      </c>
      <c r="C471" s="155" t="s">
        <v>49</v>
      </c>
      <c r="D471" s="156" t="s">
        <v>97</v>
      </c>
      <c r="E471" s="157" t="s">
        <v>221</v>
      </c>
      <c r="F471" s="158">
        <v>-100</v>
      </c>
      <c r="G471" s="159">
        <v>45723.748941550926</v>
      </c>
    </row>
    <row r="472" spans="2:7" x14ac:dyDescent="0.3">
      <c r="B472" s="154">
        <v>45723</v>
      </c>
      <c r="C472" s="155" t="s">
        <v>52</v>
      </c>
      <c r="D472" s="156" t="s">
        <v>209</v>
      </c>
      <c r="E472" s="157" t="s">
        <v>223</v>
      </c>
      <c r="F472" s="158">
        <v>-35</v>
      </c>
      <c r="G472" s="159">
        <v>45723.75571759259</v>
      </c>
    </row>
    <row r="473" spans="2:7" x14ac:dyDescent="0.3">
      <c r="B473" s="154">
        <v>45723</v>
      </c>
      <c r="C473" s="155" t="s">
        <v>49</v>
      </c>
      <c r="D473" s="156" t="s">
        <v>97</v>
      </c>
      <c r="E473" s="157" t="s">
        <v>223</v>
      </c>
      <c r="F473" s="158">
        <v>35</v>
      </c>
      <c r="G473" s="159">
        <v>45723.755757291663</v>
      </c>
    </row>
    <row r="474" spans="2:7" x14ac:dyDescent="0.3">
      <c r="B474" s="154">
        <v>45723</v>
      </c>
      <c r="C474" s="155" t="s">
        <v>52</v>
      </c>
      <c r="D474" s="156" t="s">
        <v>209</v>
      </c>
      <c r="E474" s="157" t="s">
        <v>223</v>
      </c>
      <c r="F474" s="158">
        <v>-70</v>
      </c>
      <c r="G474" s="159">
        <v>45723.75875277778</v>
      </c>
    </row>
    <row r="475" spans="2:7" x14ac:dyDescent="0.3">
      <c r="B475" s="154">
        <v>45723</v>
      </c>
      <c r="C475" s="155" t="s">
        <v>49</v>
      </c>
      <c r="D475" s="156" t="s">
        <v>122</v>
      </c>
      <c r="E475" s="157" t="s">
        <v>223</v>
      </c>
      <c r="F475" s="158">
        <v>70</v>
      </c>
      <c r="G475" s="159">
        <v>45723.758786574072</v>
      </c>
    </row>
    <row r="476" spans="2:7" x14ac:dyDescent="0.3">
      <c r="B476" s="154">
        <v>45723</v>
      </c>
      <c r="C476" s="155" t="s">
        <v>52</v>
      </c>
      <c r="D476" s="156" t="s">
        <v>209</v>
      </c>
      <c r="E476" s="157" t="s">
        <v>223</v>
      </c>
      <c r="F476" s="158">
        <v>-35</v>
      </c>
      <c r="G476" s="159">
        <v>45723.761424999997</v>
      </c>
    </row>
    <row r="477" spans="2:7" x14ac:dyDescent="0.3">
      <c r="B477" s="154">
        <v>45723</v>
      </c>
      <c r="C477" s="155" t="s">
        <v>49</v>
      </c>
      <c r="D477" s="156" t="s">
        <v>122</v>
      </c>
      <c r="E477" s="157" t="s">
        <v>223</v>
      </c>
      <c r="F477" s="158">
        <v>35</v>
      </c>
      <c r="G477" s="159">
        <v>45723.761508912037</v>
      </c>
    </row>
    <row r="478" spans="2:7" x14ac:dyDescent="0.3">
      <c r="B478" s="154">
        <v>45723</v>
      </c>
      <c r="C478" s="155" t="s">
        <v>52</v>
      </c>
      <c r="D478" s="156" t="s">
        <v>209</v>
      </c>
      <c r="E478" s="157" t="s">
        <v>223</v>
      </c>
      <c r="F478" s="158">
        <v>-70</v>
      </c>
      <c r="G478" s="159">
        <v>45723.778735185188</v>
      </c>
    </row>
    <row r="479" spans="2:7" x14ac:dyDescent="0.3">
      <c r="B479" s="154">
        <v>45723</v>
      </c>
      <c r="C479" s="155" t="s">
        <v>49</v>
      </c>
      <c r="D479" s="156" t="s">
        <v>122</v>
      </c>
      <c r="E479" s="157" t="s">
        <v>223</v>
      </c>
      <c r="F479" s="158">
        <v>70</v>
      </c>
      <c r="G479" s="159">
        <v>45723.778769212964</v>
      </c>
    </row>
    <row r="480" spans="2:7" x14ac:dyDescent="0.3">
      <c r="B480" s="154">
        <v>45723</v>
      </c>
      <c r="C480" s="155" t="s">
        <v>52</v>
      </c>
      <c r="D480" s="156" t="s">
        <v>209</v>
      </c>
      <c r="E480" s="157" t="s">
        <v>223</v>
      </c>
      <c r="F480" s="158">
        <v>-35</v>
      </c>
      <c r="G480" s="159">
        <v>45723.778951273147</v>
      </c>
    </row>
    <row r="481" spans="2:7" x14ac:dyDescent="0.3">
      <c r="B481" s="154">
        <v>45723</v>
      </c>
      <c r="C481" s="155" t="s">
        <v>49</v>
      </c>
      <c r="D481" s="156" t="s">
        <v>122</v>
      </c>
      <c r="E481" s="157" t="s">
        <v>223</v>
      </c>
      <c r="F481" s="158">
        <v>35</v>
      </c>
      <c r="G481" s="159">
        <v>45723.778989351849</v>
      </c>
    </row>
    <row r="482" spans="2:7" x14ac:dyDescent="0.3">
      <c r="B482" s="154">
        <v>45723</v>
      </c>
      <c r="C482" s="155" t="s">
        <v>49</v>
      </c>
      <c r="D482" s="156" t="s">
        <v>122</v>
      </c>
      <c r="E482" s="157" t="s">
        <v>221</v>
      </c>
      <c r="F482" s="158">
        <v>15</v>
      </c>
      <c r="G482" s="159">
        <v>45723.783188078705</v>
      </c>
    </row>
    <row r="483" spans="2:7" x14ac:dyDescent="0.3">
      <c r="B483" s="154">
        <v>45723</v>
      </c>
      <c r="C483" s="155" t="s">
        <v>49</v>
      </c>
      <c r="D483" s="156" t="s">
        <v>97</v>
      </c>
      <c r="E483" s="157" t="s">
        <v>221</v>
      </c>
      <c r="F483" s="158">
        <v>-15</v>
      </c>
      <c r="G483" s="159">
        <v>45723.783218055556</v>
      </c>
    </row>
    <row r="484" spans="2:7" x14ac:dyDescent="0.3">
      <c r="B484" s="154">
        <v>45723</v>
      </c>
      <c r="C484" s="155" t="s">
        <v>49</v>
      </c>
      <c r="D484" s="156" t="s">
        <v>122</v>
      </c>
      <c r="E484" s="157" t="s">
        <v>221</v>
      </c>
      <c r="F484" s="158">
        <v>50</v>
      </c>
      <c r="G484" s="159">
        <v>45723.783834259259</v>
      </c>
    </row>
    <row r="485" spans="2:7" x14ac:dyDescent="0.3">
      <c r="B485" s="154">
        <v>45723</v>
      </c>
      <c r="C485" s="155" t="s">
        <v>49</v>
      </c>
      <c r="D485" s="156" t="s">
        <v>97</v>
      </c>
      <c r="E485" s="157" t="s">
        <v>221</v>
      </c>
      <c r="F485" s="158">
        <v>-50</v>
      </c>
      <c r="G485" s="159">
        <v>45723.783866666665</v>
      </c>
    </row>
    <row r="486" spans="2:7" x14ac:dyDescent="0.3">
      <c r="B486" s="154">
        <v>45723</v>
      </c>
      <c r="C486" s="155" t="s">
        <v>52</v>
      </c>
      <c r="D486" s="156" t="s">
        <v>209</v>
      </c>
      <c r="E486" s="157" t="s">
        <v>223</v>
      </c>
      <c r="F486" s="158">
        <v>-35</v>
      </c>
      <c r="G486" s="159">
        <v>45723.789812384261</v>
      </c>
    </row>
    <row r="487" spans="2:7" x14ac:dyDescent="0.3">
      <c r="B487" s="154">
        <v>45723</v>
      </c>
      <c r="C487" s="155" t="s">
        <v>49</v>
      </c>
      <c r="D487" s="156" t="s">
        <v>122</v>
      </c>
      <c r="E487" s="157" t="s">
        <v>223</v>
      </c>
      <c r="F487" s="158">
        <v>35</v>
      </c>
      <c r="G487" s="159">
        <v>45723.789847569446</v>
      </c>
    </row>
    <row r="488" spans="2:7" x14ac:dyDescent="0.3">
      <c r="B488" s="154">
        <v>45723</v>
      </c>
      <c r="C488" s="155" t="s">
        <v>52</v>
      </c>
      <c r="D488" s="156" t="s">
        <v>209</v>
      </c>
      <c r="E488" s="157" t="s">
        <v>223</v>
      </c>
      <c r="F488" s="158">
        <v>-70</v>
      </c>
      <c r="G488" s="159">
        <v>45723.794626967596</v>
      </c>
    </row>
    <row r="489" spans="2:7" x14ac:dyDescent="0.3">
      <c r="B489" s="154">
        <v>45723</v>
      </c>
      <c r="C489" s="155" t="s">
        <v>49</v>
      </c>
      <c r="D489" s="156" t="s">
        <v>122</v>
      </c>
      <c r="E489" s="157" t="s">
        <v>223</v>
      </c>
      <c r="F489" s="158">
        <v>70</v>
      </c>
      <c r="G489" s="159">
        <v>45723.794665046298</v>
      </c>
    </row>
    <row r="490" spans="2:7" x14ac:dyDescent="0.3">
      <c r="B490" s="154">
        <v>45723</v>
      </c>
      <c r="C490" s="155" t="s">
        <v>49</v>
      </c>
      <c r="D490" s="156" t="s">
        <v>122</v>
      </c>
      <c r="E490" s="157" t="s">
        <v>221</v>
      </c>
      <c r="F490" s="158">
        <v>10</v>
      </c>
      <c r="G490" s="159">
        <v>45723.795729745369</v>
      </c>
    </row>
    <row r="491" spans="2:7" x14ac:dyDescent="0.3">
      <c r="B491" s="154">
        <v>45723</v>
      </c>
      <c r="C491" s="155" t="s">
        <v>49</v>
      </c>
      <c r="D491" s="156" t="s">
        <v>97</v>
      </c>
      <c r="E491" s="157" t="s">
        <v>221</v>
      </c>
      <c r="F491" s="158">
        <v>-10</v>
      </c>
      <c r="G491" s="159">
        <v>45723.795764699076</v>
      </c>
    </row>
    <row r="492" spans="2:7" x14ac:dyDescent="0.3">
      <c r="B492" s="154">
        <v>45723</v>
      </c>
      <c r="C492" s="155" t="s">
        <v>52</v>
      </c>
      <c r="D492" s="156" t="s">
        <v>209</v>
      </c>
      <c r="E492" s="157" t="s">
        <v>223</v>
      </c>
      <c r="F492" s="158">
        <v>-35</v>
      </c>
      <c r="G492" s="159">
        <v>45723.796258680559</v>
      </c>
    </row>
    <row r="493" spans="2:7" x14ac:dyDescent="0.3">
      <c r="B493" s="154">
        <v>45723</v>
      </c>
      <c r="C493" s="155" t="s">
        <v>49</v>
      </c>
      <c r="D493" s="156" t="s">
        <v>122</v>
      </c>
      <c r="E493" s="157" t="s">
        <v>223</v>
      </c>
      <c r="F493" s="158">
        <v>35</v>
      </c>
      <c r="G493" s="159">
        <v>45723.796295949076</v>
      </c>
    </row>
    <row r="494" spans="2:7" x14ac:dyDescent="0.3">
      <c r="B494" s="154">
        <v>45726</v>
      </c>
      <c r="C494" s="155" t="s">
        <v>49</v>
      </c>
      <c r="D494" s="156" t="s">
        <v>123</v>
      </c>
      <c r="E494" s="157" t="s">
        <v>244</v>
      </c>
      <c r="F494" s="158">
        <v>1</v>
      </c>
      <c r="G494" s="159">
        <v>45726.508684259301</v>
      </c>
    </row>
    <row r="495" spans="2:7" x14ac:dyDescent="0.3">
      <c r="B495" s="154">
        <v>45726</v>
      </c>
      <c r="C495" s="155" t="s">
        <v>43</v>
      </c>
      <c r="D495" s="156" t="s">
        <v>150</v>
      </c>
      <c r="E495" s="157" t="s">
        <v>244</v>
      </c>
      <c r="F495" s="158">
        <v>-1</v>
      </c>
      <c r="G495" s="159">
        <v>45726.508696180557</v>
      </c>
    </row>
    <row r="496" spans="2:7" x14ac:dyDescent="0.3">
      <c r="B496" s="154">
        <v>45726</v>
      </c>
      <c r="C496" s="155" t="s">
        <v>49</v>
      </c>
      <c r="D496" s="156" t="s">
        <v>122</v>
      </c>
      <c r="E496" s="157" t="s">
        <v>222</v>
      </c>
      <c r="F496" s="158">
        <v>-105</v>
      </c>
      <c r="G496" s="159">
        <v>45726.515597569443</v>
      </c>
    </row>
    <row r="497" spans="2:7" x14ac:dyDescent="0.3">
      <c r="B497" s="154">
        <v>45726</v>
      </c>
      <c r="C497" s="155" t="s">
        <v>49</v>
      </c>
      <c r="D497" s="156" t="s">
        <v>97</v>
      </c>
      <c r="E497" s="157" t="s">
        <v>222</v>
      </c>
      <c r="F497" s="158">
        <v>105</v>
      </c>
      <c r="G497" s="159">
        <v>45726.515608449074</v>
      </c>
    </row>
    <row r="498" spans="2:7" x14ac:dyDescent="0.3">
      <c r="B498" s="154">
        <v>45726</v>
      </c>
      <c r="C498" s="155" t="s">
        <v>49</v>
      </c>
      <c r="D498" s="156" t="s">
        <v>122</v>
      </c>
      <c r="E498" s="157" t="s">
        <v>222</v>
      </c>
      <c r="F498" s="158">
        <v>-35</v>
      </c>
      <c r="G498" s="159">
        <v>45726.516511458336</v>
      </c>
    </row>
    <row r="499" spans="2:7" x14ac:dyDescent="0.3">
      <c r="B499" s="154">
        <v>45726</v>
      </c>
      <c r="C499" s="155" t="s">
        <v>49</v>
      </c>
      <c r="D499" s="156" t="s">
        <v>97</v>
      </c>
      <c r="E499" s="157" t="s">
        <v>222</v>
      </c>
      <c r="F499" s="158">
        <v>35</v>
      </c>
      <c r="G499" s="159">
        <v>45726.516521990743</v>
      </c>
    </row>
    <row r="500" spans="2:7" x14ac:dyDescent="0.3">
      <c r="B500" s="154">
        <v>45726</v>
      </c>
      <c r="C500" s="155" t="s">
        <v>49</v>
      </c>
      <c r="D500" s="156" t="s">
        <v>122</v>
      </c>
      <c r="E500" s="157" t="s">
        <v>222</v>
      </c>
      <c r="F500" s="158">
        <v>-55</v>
      </c>
      <c r="G500" s="159">
        <v>45726.517570717595</v>
      </c>
    </row>
    <row r="501" spans="2:7" x14ac:dyDescent="0.3">
      <c r="B501" s="154">
        <v>45726</v>
      </c>
      <c r="C501" s="155" t="s">
        <v>49</v>
      </c>
      <c r="D501" s="156" t="s">
        <v>97</v>
      </c>
      <c r="E501" s="157" t="s">
        <v>222</v>
      </c>
      <c r="F501" s="158">
        <v>55</v>
      </c>
      <c r="G501" s="159">
        <v>45726.517585879628</v>
      </c>
    </row>
    <row r="502" spans="2:7" x14ac:dyDescent="0.3">
      <c r="B502" s="154">
        <v>45726</v>
      </c>
      <c r="C502" s="155" t="s">
        <v>49</v>
      </c>
      <c r="D502" s="156" t="s">
        <v>122</v>
      </c>
      <c r="E502" s="157" t="s">
        <v>221</v>
      </c>
      <c r="F502" s="158">
        <v>15</v>
      </c>
      <c r="G502" s="159">
        <v>45726.517744907411</v>
      </c>
    </row>
    <row r="503" spans="2:7" x14ac:dyDescent="0.3">
      <c r="B503" s="154">
        <v>45726</v>
      </c>
      <c r="C503" s="155" t="s">
        <v>49</v>
      </c>
      <c r="D503" s="156" t="s">
        <v>97</v>
      </c>
      <c r="E503" s="157" t="s">
        <v>221</v>
      </c>
      <c r="F503" s="158">
        <v>-15</v>
      </c>
      <c r="G503" s="159">
        <v>45726.517759953706</v>
      </c>
    </row>
    <row r="504" spans="2:7" x14ac:dyDescent="0.3">
      <c r="B504" s="154">
        <v>45726</v>
      </c>
      <c r="C504" s="155" t="s">
        <v>49</v>
      </c>
      <c r="D504" s="156" t="s">
        <v>122</v>
      </c>
      <c r="E504" s="157" t="s">
        <v>221</v>
      </c>
      <c r="F504" s="158">
        <v>42</v>
      </c>
      <c r="G504" s="159">
        <v>45726.517904745371</v>
      </c>
    </row>
    <row r="505" spans="2:7" x14ac:dyDescent="0.3">
      <c r="B505" s="154">
        <v>45726</v>
      </c>
      <c r="C505" s="155" t="s">
        <v>49</v>
      </c>
      <c r="D505" s="156" t="s">
        <v>97</v>
      </c>
      <c r="E505" s="157" t="s">
        <v>221</v>
      </c>
      <c r="F505" s="158">
        <v>-42</v>
      </c>
      <c r="G505" s="159">
        <v>45726.517920138889</v>
      </c>
    </row>
    <row r="506" spans="2:7" x14ac:dyDescent="0.3">
      <c r="B506" s="154">
        <v>45726</v>
      </c>
      <c r="C506" s="155" t="s">
        <v>49</v>
      </c>
      <c r="D506" s="156" t="s">
        <v>122</v>
      </c>
      <c r="E506" s="157" t="s">
        <v>222</v>
      </c>
      <c r="F506" s="158">
        <v>-513</v>
      </c>
      <c r="G506" s="159">
        <v>45726.51803738426</v>
      </c>
    </row>
    <row r="507" spans="2:7" x14ac:dyDescent="0.3">
      <c r="B507" s="154">
        <v>45726</v>
      </c>
      <c r="C507" s="155" t="s">
        <v>49</v>
      </c>
      <c r="D507" s="156" t="s">
        <v>97</v>
      </c>
      <c r="E507" s="157" t="s">
        <v>222</v>
      </c>
      <c r="F507" s="158">
        <v>513</v>
      </c>
      <c r="G507" s="159">
        <v>45726.518052430554</v>
      </c>
    </row>
    <row r="508" spans="2:7" x14ac:dyDescent="0.3">
      <c r="B508" s="154">
        <v>45726</v>
      </c>
      <c r="C508" s="155" t="s">
        <v>49</v>
      </c>
      <c r="D508" s="156" t="s">
        <v>122</v>
      </c>
      <c r="E508" s="157" t="s">
        <v>221</v>
      </c>
      <c r="F508" s="158">
        <v>42</v>
      </c>
      <c r="G508" s="159">
        <v>45726.518147453702</v>
      </c>
    </row>
    <row r="509" spans="2:7" x14ac:dyDescent="0.3">
      <c r="B509" s="154">
        <v>45726</v>
      </c>
      <c r="C509" s="155" t="s">
        <v>49</v>
      </c>
      <c r="D509" s="156" t="s">
        <v>97</v>
      </c>
      <c r="E509" s="157" t="s">
        <v>221</v>
      </c>
      <c r="F509" s="158">
        <v>-42</v>
      </c>
      <c r="G509" s="159">
        <v>45726.518162152781</v>
      </c>
    </row>
    <row r="510" spans="2:7" x14ac:dyDescent="0.3">
      <c r="B510" s="154">
        <v>45726</v>
      </c>
      <c r="C510" s="155" t="s">
        <v>49</v>
      </c>
      <c r="D510" s="156" t="s">
        <v>122</v>
      </c>
      <c r="E510" s="157" t="s">
        <v>222</v>
      </c>
      <c r="F510" s="158">
        <v>-1600</v>
      </c>
      <c r="G510" s="159">
        <v>45726.518205787041</v>
      </c>
    </row>
    <row r="511" spans="2:7" x14ac:dyDescent="0.3">
      <c r="B511" s="154">
        <v>45726</v>
      </c>
      <c r="C511" s="155" t="s">
        <v>49</v>
      </c>
      <c r="D511" s="156" t="s">
        <v>97</v>
      </c>
      <c r="E511" s="157" t="s">
        <v>222</v>
      </c>
      <c r="F511" s="158">
        <v>1600</v>
      </c>
      <c r="G511" s="159">
        <v>45726.518220486112</v>
      </c>
    </row>
    <row r="512" spans="2:7" x14ac:dyDescent="0.3">
      <c r="B512" s="154">
        <v>45726</v>
      </c>
      <c r="C512" s="155" t="s">
        <v>49</v>
      </c>
      <c r="D512" s="156" t="s">
        <v>122</v>
      </c>
      <c r="E512" s="157" t="s">
        <v>222</v>
      </c>
      <c r="F512" s="158">
        <v>-450</v>
      </c>
      <c r="G512" s="159">
        <v>45726.518256944444</v>
      </c>
    </row>
    <row r="513" spans="2:7" x14ac:dyDescent="0.3">
      <c r="B513" s="154">
        <v>45726</v>
      </c>
      <c r="C513" s="155" t="s">
        <v>49</v>
      </c>
      <c r="D513" s="156" t="s">
        <v>97</v>
      </c>
      <c r="E513" s="157" t="s">
        <v>222</v>
      </c>
      <c r="F513" s="158">
        <v>450</v>
      </c>
      <c r="G513" s="159">
        <v>45726.518271412038</v>
      </c>
    </row>
    <row r="514" spans="2:7" x14ac:dyDescent="0.3">
      <c r="B514" s="154">
        <v>45726</v>
      </c>
      <c r="C514" s="155" t="s">
        <v>49</v>
      </c>
      <c r="D514" s="156" t="s">
        <v>122</v>
      </c>
      <c r="E514" s="157" t="s">
        <v>221</v>
      </c>
      <c r="F514" s="158">
        <v>15</v>
      </c>
      <c r="G514" s="159">
        <v>45726.518324305558</v>
      </c>
    </row>
    <row r="515" spans="2:7" x14ac:dyDescent="0.3">
      <c r="B515" s="154">
        <v>45726</v>
      </c>
      <c r="C515" s="155" t="s">
        <v>49</v>
      </c>
      <c r="D515" s="156" t="s">
        <v>97</v>
      </c>
      <c r="E515" s="157" t="s">
        <v>221</v>
      </c>
      <c r="F515" s="158">
        <v>-15</v>
      </c>
      <c r="G515" s="159">
        <v>45726.518336689813</v>
      </c>
    </row>
    <row r="516" spans="2:7" x14ac:dyDescent="0.3">
      <c r="B516" s="154">
        <v>45726</v>
      </c>
      <c r="C516" s="155" t="s">
        <v>49</v>
      </c>
      <c r="D516" s="156" t="s">
        <v>122</v>
      </c>
      <c r="E516" s="157" t="s">
        <v>221</v>
      </c>
      <c r="F516" s="158">
        <v>15</v>
      </c>
      <c r="G516" s="159">
        <v>45726.518383101851</v>
      </c>
    </row>
    <row r="517" spans="2:7" x14ac:dyDescent="0.3">
      <c r="B517" s="154">
        <v>45726</v>
      </c>
      <c r="C517" s="155" t="s">
        <v>49</v>
      </c>
      <c r="D517" s="156" t="s">
        <v>97</v>
      </c>
      <c r="E517" s="157" t="s">
        <v>221</v>
      </c>
      <c r="F517" s="158">
        <v>-15</v>
      </c>
      <c r="G517" s="159">
        <v>45726.518396180552</v>
      </c>
    </row>
    <row r="518" spans="2:7" x14ac:dyDescent="0.3">
      <c r="B518" s="154">
        <v>45726</v>
      </c>
      <c r="C518" s="155" t="s">
        <v>49</v>
      </c>
      <c r="D518" s="156" t="s">
        <v>122</v>
      </c>
      <c r="E518" s="157" t="s">
        <v>222</v>
      </c>
      <c r="F518" s="158">
        <v>-70</v>
      </c>
      <c r="G518" s="159">
        <v>45726.518523495368</v>
      </c>
    </row>
    <row r="519" spans="2:7" x14ac:dyDescent="0.3">
      <c r="B519" s="154">
        <v>45726</v>
      </c>
      <c r="C519" s="155" t="s">
        <v>49</v>
      </c>
      <c r="D519" s="156" t="s">
        <v>97</v>
      </c>
      <c r="E519" s="157" t="s">
        <v>222</v>
      </c>
      <c r="F519" s="158">
        <v>70</v>
      </c>
      <c r="G519" s="159">
        <v>45726.518536342592</v>
      </c>
    </row>
    <row r="520" spans="2:7" x14ac:dyDescent="0.3">
      <c r="B520" s="154">
        <v>45726</v>
      </c>
      <c r="C520" s="155" t="s">
        <v>49</v>
      </c>
      <c r="D520" s="156" t="s">
        <v>122</v>
      </c>
      <c r="E520" s="157" t="s">
        <v>241</v>
      </c>
      <c r="F520" s="158">
        <v>-160</v>
      </c>
      <c r="G520" s="159">
        <v>45726.518802893515</v>
      </c>
    </row>
    <row r="521" spans="2:7" x14ac:dyDescent="0.3">
      <c r="B521" s="154">
        <v>45726</v>
      </c>
      <c r="C521" s="155" t="s">
        <v>49</v>
      </c>
      <c r="D521" s="156" t="s">
        <v>121</v>
      </c>
      <c r="E521" s="157" t="s">
        <v>241</v>
      </c>
      <c r="F521" s="158">
        <v>160</v>
      </c>
      <c r="G521" s="159">
        <v>45726.518817129632</v>
      </c>
    </row>
    <row r="522" spans="2:7" x14ac:dyDescent="0.3">
      <c r="B522" s="154">
        <v>45726</v>
      </c>
      <c r="C522" s="155" t="s">
        <v>49</v>
      </c>
      <c r="D522" s="156" t="s">
        <v>122</v>
      </c>
      <c r="E522" s="157" t="s">
        <v>237</v>
      </c>
      <c r="F522" s="158">
        <v>158</v>
      </c>
      <c r="G522" s="159">
        <v>45726.519712152774</v>
      </c>
    </row>
    <row r="523" spans="2:7" x14ac:dyDescent="0.3">
      <c r="B523" s="154">
        <v>45726</v>
      </c>
      <c r="C523" s="155" t="s">
        <v>49</v>
      </c>
      <c r="D523" s="156" t="s">
        <v>123</v>
      </c>
      <c r="E523" s="157" t="s">
        <v>237</v>
      </c>
      <c r="F523" s="158">
        <v>-158</v>
      </c>
      <c r="G523" s="159">
        <v>45726.519724999998</v>
      </c>
    </row>
    <row r="524" spans="2:7" x14ac:dyDescent="0.3">
      <c r="B524" s="154">
        <v>45726</v>
      </c>
      <c r="C524" s="155" t="s">
        <v>49</v>
      </c>
      <c r="D524" s="156" t="s">
        <v>122</v>
      </c>
      <c r="E524" s="157" t="s">
        <v>237</v>
      </c>
      <c r="F524" s="158">
        <v>513</v>
      </c>
      <c r="G524" s="159">
        <v>45726.519793981483</v>
      </c>
    </row>
    <row r="525" spans="2:7" x14ac:dyDescent="0.3">
      <c r="B525" s="154">
        <v>45726</v>
      </c>
      <c r="C525" s="155" t="s">
        <v>49</v>
      </c>
      <c r="D525" s="156" t="s">
        <v>123</v>
      </c>
      <c r="E525" s="157" t="s">
        <v>237</v>
      </c>
      <c r="F525" s="158">
        <v>-513</v>
      </c>
      <c r="G525" s="159">
        <v>45726.519806018521</v>
      </c>
    </row>
    <row r="526" spans="2:7" x14ac:dyDescent="0.3">
      <c r="B526" s="154">
        <v>45726</v>
      </c>
      <c r="C526" s="155" t="s">
        <v>49</v>
      </c>
      <c r="D526" s="156" t="s">
        <v>122</v>
      </c>
      <c r="E526" s="157" t="s">
        <v>237</v>
      </c>
      <c r="F526" s="158">
        <v>158</v>
      </c>
      <c r="G526" s="159">
        <v>45726.519864004629</v>
      </c>
    </row>
    <row r="527" spans="2:7" x14ac:dyDescent="0.3">
      <c r="B527" s="154">
        <v>45726</v>
      </c>
      <c r="C527" s="155" t="s">
        <v>49</v>
      </c>
      <c r="D527" s="156" t="s">
        <v>123</v>
      </c>
      <c r="E527" s="157" t="s">
        <v>237</v>
      </c>
      <c r="F527" s="158">
        <v>-158</v>
      </c>
      <c r="G527" s="159">
        <v>45726.519876620368</v>
      </c>
    </row>
    <row r="528" spans="2:7" x14ac:dyDescent="0.3">
      <c r="B528" s="154">
        <v>45726</v>
      </c>
      <c r="C528" s="155" t="s">
        <v>49</v>
      </c>
      <c r="D528" s="156" t="s">
        <v>122</v>
      </c>
      <c r="E528" s="157" t="s">
        <v>237</v>
      </c>
      <c r="F528" s="158">
        <v>1100</v>
      </c>
      <c r="G528" s="159">
        <v>45726.519935532408</v>
      </c>
    </row>
    <row r="529" spans="2:7" x14ac:dyDescent="0.3">
      <c r="B529" s="154">
        <v>45726</v>
      </c>
      <c r="C529" s="155" t="s">
        <v>49</v>
      </c>
      <c r="D529" s="156" t="s">
        <v>123</v>
      </c>
      <c r="E529" s="157" t="s">
        <v>237</v>
      </c>
      <c r="F529" s="158">
        <v>-1100</v>
      </c>
      <c r="G529" s="159">
        <v>45726.519948379631</v>
      </c>
    </row>
    <row r="530" spans="2:7" x14ac:dyDescent="0.3">
      <c r="B530" s="154">
        <v>45726</v>
      </c>
      <c r="C530" s="155" t="s">
        <v>49</v>
      </c>
      <c r="D530" s="156" t="s">
        <v>122</v>
      </c>
      <c r="E530" s="157" t="s">
        <v>237</v>
      </c>
      <c r="F530" s="158">
        <v>200</v>
      </c>
      <c r="G530" s="159">
        <v>45726.51999212963</v>
      </c>
    </row>
    <row r="531" spans="2:7" x14ac:dyDescent="0.3">
      <c r="B531" s="154">
        <v>45726</v>
      </c>
      <c r="C531" s="155" t="s">
        <v>49</v>
      </c>
      <c r="D531" s="156" t="s">
        <v>123</v>
      </c>
      <c r="E531" s="157" t="s">
        <v>237</v>
      </c>
      <c r="F531" s="158">
        <v>-200</v>
      </c>
      <c r="G531" s="159">
        <v>45726.520004745369</v>
      </c>
    </row>
    <row r="532" spans="2:7" x14ac:dyDescent="0.3">
      <c r="B532" s="154">
        <v>45726</v>
      </c>
      <c r="C532" s="155" t="s">
        <v>49</v>
      </c>
      <c r="D532" s="156" t="s">
        <v>122</v>
      </c>
      <c r="E532" s="157" t="s">
        <v>237</v>
      </c>
      <c r="F532" s="158">
        <v>1600</v>
      </c>
      <c r="G532" s="159">
        <v>45726.520138310188</v>
      </c>
    </row>
    <row r="533" spans="2:7" x14ac:dyDescent="0.3">
      <c r="B533" s="154">
        <v>45726</v>
      </c>
      <c r="C533" s="155" t="s">
        <v>49</v>
      </c>
      <c r="D533" s="156" t="s">
        <v>123</v>
      </c>
      <c r="E533" s="157" t="s">
        <v>237</v>
      </c>
      <c r="F533" s="158">
        <v>-1600</v>
      </c>
      <c r="G533" s="159">
        <v>45726.520150925928</v>
      </c>
    </row>
    <row r="534" spans="2:7" x14ac:dyDescent="0.3">
      <c r="B534" s="154">
        <v>45726</v>
      </c>
      <c r="C534" s="155" t="s">
        <v>49</v>
      </c>
      <c r="D534" s="156" t="s">
        <v>122</v>
      </c>
      <c r="E534" s="157" t="s">
        <v>237</v>
      </c>
      <c r="F534" s="158">
        <v>500</v>
      </c>
      <c r="G534" s="159">
        <v>45726.520211921299</v>
      </c>
    </row>
    <row r="535" spans="2:7" x14ac:dyDescent="0.3">
      <c r="B535" s="154">
        <v>45726</v>
      </c>
      <c r="C535" s="155" t="s">
        <v>49</v>
      </c>
      <c r="D535" s="156" t="s">
        <v>123</v>
      </c>
      <c r="E535" s="157" t="s">
        <v>237</v>
      </c>
      <c r="F535" s="158">
        <v>-500</v>
      </c>
      <c r="G535" s="159">
        <v>45726.520223611114</v>
      </c>
    </row>
    <row r="536" spans="2:7" x14ac:dyDescent="0.3">
      <c r="B536" s="154">
        <v>45726</v>
      </c>
      <c r="C536" s="155" t="s">
        <v>49</v>
      </c>
      <c r="D536" s="156" t="s">
        <v>122</v>
      </c>
      <c r="E536" s="157" t="s">
        <v>237</v>
      </c>
      <c r="F536" s="158">
        <v>206</v>
      </c>
      <c r="G536" s="159">
        <v>45726.520691550926</v>
      </c>
    </row>
    <row r="537" spans="2:7" x14ac:dyDescent="0.3">
      <c r="B537" s="154">
        <v>45726</v>
      </c>
      <c r="C537" s="155" t="s">
        <v>49</v>
      </c>
      <c r="D537" s="156" t="s">
        <v>123</v>
      </c>
      <c r="E537" s="157" t="s">
        <v>237</v>
      </c>
      <c r="F537" s="158">
        <v>-206</v>
      </c>
      <c r="G537" s="159">
        <v>45726.520703240742</v>
      </c>
    </row>
    <row r="538" spans="2:7" x14ac:dyDescent="0.3">
      <c r="B538" s="154">
        <v>45726</v>
      </c>
      <c r="C538" s="155" t="s">
        <v>49</v>
      </c>
      <c r="D538" s="156" t="s">
        <v>122</v>
      </c>
      <c r="E538" s="157" t="s">
        <v>268</v>
      </c>
      <c r="F538" s="158">
        <v>-900</v>
      </c>
      <c r="G538" s="159">
        <v>45726.522574421302</v>
      </c>
    </row>
    <row r="539" spans="2:7" x14ac:dyDescent="0.3">
      <c r="B539" s="154">
        <v>45726</v>
      </c>
      <c r="C539" s="155" t="s">
        <v>54</v>
      </c>
      <c r="D539" s="156" t="s">
        <v>240</v>
      </c>
      <c r="E539" s="157" t="s">
        <v>268</v>
      </c>
      <c r="F539" s="158">
        <v>900</v>
      </c>
      <c r="G539" s="159">
        <v>45726.522590972199</v>
      </c>
    </row>
    <row r="540" spans="2:7" x14ac:dyDescent="0.3">
      <c r="B540" s="154">
        <v>45726</v>
      </c>
      <c r="C540" s="155" t="s">
        <v>49</v>
      </c>
      <c r="D540" s="156" t="s">
        <v>122</v>
      </c>
      <c r="E540" s="157" t="s">
        <v>237</v>
      </c>
      <c r="F540" s="158">
        <v>743</v>
      </c>
      <c r="G540" s="159">
        <v>45726.52406909722</v>
      </c>
    </row>
    <row r="541" spans="2:7" x14ac:dyDescent="0.3">
      <c r="B541" s="154">
        <v>45726</v>
      </c>
      <c r="C541" s="155" t="s">
        <v>49</v>
      </c>
      <c r="D541" s="156" t="s">
        <v>123</v>
      </c>
      <c r="E541" s="157" t="s">
        <v>237</v>
      </c>
      <c r="F541" s="158">
        <v>-743</v>
      </c>
      <c r="G541" s="159">
        <v>45726.524083912038</v>
      </c>
    </row>
    <row r="542" spans="2:7" x14ac:dyDescent="0.3">
      <c r="B542" s="154">
        <v>45726</v>
      </c>
      <c r="C542" s="155" t="s">
        <v>49</v>
      </c>
      <c r="D542" s="156" t="s">
        <v>122</v>
      </c>
      <c r="E542" s="157" t="s">
        <v>222</v>
      </c>
      <c r="F542" s="158">
        <v>-193</v>
      </c>
      <c r="G542" s="159">
        <v>45726.524372685184</v>
      </c>
    </row>
    <row r="543" spans="2:7" x14ac:dyDescent="0.3">
      <c r="B543" s="154">
        <v>45726</v>
      </c>
      <c r="C543" s="155" t="s">
        <v>49</v>
      </c>
      <c r="D543" s="156" t="s">
        <v>97</v>
      </c>
      <c r="E543" s="157" t="s">
        <v>222</v>
      </c>
      <c r="F543" s="158">
        <v>193</v>
      </c>
      <c r="G543" s="159">
        <v>45726.524389120372</v>
      </c>
    </row>
    <row r="544" spans="2:7" x14ac:dyDescent="0.3">
      <c r="B544" s="154">
        <v>45726</v>
      </c>
      <c r="C544" s="155" t="s">
        <v>49</v>
      </c>
      <c r="D544" s="156" t="s">
        <v>122</v>
      </c>
      <c r="E544" s="157" t="s">
        <v>221</v>
      </c>
      <c r="F544" s="158">
        <v>15</v>
      </c>
      <c r="G544" s="159">
        <v>45726.526157754626</v>
      </c>
    </row>
    <row r="545" spans="2:7" x14ac:dyDescent="0.3">
      <c r="B545" s="154">
        <v>45726</v>
      </c>
      <c r="C545" s="155" t="s">
        <v>49</v>
      </c>
      <c r="D545" s="156" t="s">
        <v>97</v>
      </c>
      <c r="E545" s="157" t="s">
        <v>221</v>
      </c>
      <c r="F545" s="158">
        <v>-15</v>
      </c>
      <c r="G545" s="159">
        <v>45726.526173032405</v>
      </c>
    </row>
    <row r="546" spans="2:7" x14ac:dyDescent="0.3">
      <c r="B546" s="154">
        <v>45726</v>
      </c>
      <c r="C546" s="155" t="s">
        <v>49</v>
      </c>
      <c r="D546" s="156" t="s">
        <v>122</v>
      </c>
      <c r="E546" s="157" t="s">
        <v>237</v>
      </c>
      <c r="F546" s="158">
        <v>350</v>
      </c>
      <c r="G546" s="159">
        <v>45726.527481018522</v>
      </c>
    </row>
    <row r="547" spans="2:7" x14ac:dyDescent="0.3">
      <c r="B547" s="154">
        <v>45726</v>
      </c>
      <c r="C547" s="155" t="s">
        <v>49</v>
      </c>
      <c r="D547" s="156" t="s">
        <v>123</v>
      </c>
      <c r="E547" s="157" t="s">
        <v>237</v>
      </c>
      <c r="F547" s="158">
        <v>-350</v>
      </c>
      <c r="G547" s="159">
        <v>45726.527496296294</v>
      </c>
    </row>
    <row r="548" spans="2:7" x14ac:dyDescent="0.3">
      <c r="B548" s="154">
        <v>45726</v>
      </c>
      <c r="C548" s="155" t="s">
        <v>49</v>
      </c>
      <c r="D548" s="156" t="s">
        <v>122</v>
      </c>
      <c r="E548" s="157" t="s">
        <v>222</v>
      </c>
      <c r="F548" s="158">
        <v>-35</v>
      </c>
      <c r="G548" s="159">
        <v>45726.529843750002</v>
      </c>
    </row>
    <row r="549" spans="2:7" x14ac:dyDescent="0.3">
      <c r="B549" s="154">
        <v>45726</v>
      </c>
      <c r="C549" s="155" t="s">
        <v>49</v>
      </c>
      <c r="D549" s="156" t="s">
        <v>97</v>
      </c>
      <c r="E549" s="157" t="s">
        <v>222</v>
      </c>
      <c r="F549" s="158">
        <v>35</v>
      </c>
      <c r="G549" s="159">
        <v>45726.529859027774</v>
      </c>
    </row>
    <row r="550" spans="2:7" x14ac:dyDescent="0.3">
      <c r="B550" s="154">
        <v>45726</v>
      </c>
      <c r="C550" s="155" t="s">
        <v>49</v>
      </c>
      <c r="D550" s="156" t="s">
        <v>122</v>
      </c>
      <c r="E550" s="157" t="s">
        <v>222</v>
      </c>
      <c r="F550" s="158">
        <v>-386</v>
      </c>
      <c r="G550" s="159">
        <v>45726.538840740737</v>
      </c>
    </row>
    <row r="551" spans="2:7" x14ac:dyDescent="0.3">
      <c r="B551" s="154">
        <v>45726</v>
      </c>
      <c r="C551" s="155" t="s">
        <v>49</v>
      </c>
      <c r="D551" s="156" t="s">
        <v>97</v>
      </c>
      <c r="E551" s="157" t="s">
        <v>222</v>
      </c>
      <c r="F551" s="158">
        <v>386</v>
      </c>
      <c r="G551" s="159">
        <v>45726.538856712963</v>
      </c>
    </row>
    <row r="552" spans="2:7" x14ac:dyDescent="0.3">
      <c r="B552" s="154">
        <v>45726</v>
      </c>
      <c r="C552" s="155" t="s">
        <v>49</v>
      </c>
      <c r="D552" s="156" t="s">
        <v>122</v>
      </c>
      <c r="E552" s="157" t="s">
        <v>237</v>
      </c>
      <c r="F552" s="158">
        <v>386</v>
      </c>
      <c r="G552" s="159">
        <v>45726.540615046295</v>
      </c>
    </row>
    <row r="553" spans="2:7" x14ac:dyDescent="0.3">
      <c r="B553" s="154">
        <v>45726</v>
      </c>
      <c r="C553" s="155" t="s">
        <v>49</v>
      </c>
      <c r="D553" s="156" t="s">
        <v>123</v>
      </c>
      <c r="E553" s="157" t="s">
        <v>237</v>
      </c>
      <c r="F553" s="158">
        <v>-386</v>
      </c>
      <c r="G553" s="159">
        <v>45726.540631597221</v>
      </c>
    </row>
    <row r="554" spans="2:7" x14ac:dyDescent="0.3">
      <c r="B554" s="154">
        <v>45726</v>
      </c>
      <c r="C554" s="155" t="s">
        <v>49</v>
      </c>
      <c r="D554" s="156" t="s">
        <v>122</v>
      </c>
      <c r="E554" s="157" t="s">
        <v>238</v>
      </c>
      <c r="F554" s="158">
        <v>-1250</v>
      </c>
      <c r="G554" s="159">
        <v>45726.542136226853</v>
      </c>
    </row>
    <row r="555" spans="2:7" x14ac:dyDescent="0.3">
      <c r="B555" s="154">
        <v>45726</v>
      </c>
      <c r="C555" s="155" t="s">
        <v>49</v>
      </c>
      <c r="D555" s="156" t="s">
        <v>123</v>
      </c>
      <c r="E555" s="157" t="s">
        <v>238</v>
      </c>
      <c r="F555" s="158">
        <v>1250</v>
      </c>
      <c r="G555" s="159">
        <v>45726.542151967595</v>
      </c>
    </row>
    <row r="556" spans="2:7" x14ac:dyDescent="0.3">
      <c r="B556" s="154">
        <v>45726</v>
      </c>
      <c r="C556" s="155" t="s">
        <v>49</v>
      </c>
      <c r="D556" s="156" t="s">
        <v>122</v>
      </c>
      <c r="E556" s="157" t="s">
        <v>222</v>
      </c>
      <c r="F556" s="158">
        <v>-140</v>
      </c>
      <c r="G556" s="159">
        <v>45726.543190046294</v>
      </c>
    </row>
    <row r="557" spans="2:7" x14ac:dyDescent="0.3">
      <c r="B557" s="154">
        <v>45726</v>
      </c>
      <c r="C557" s="155" t="s">
        <v>49</v>
      </c>
      <c r="D557" s="156" t="s">
        <v>97</v>
      </c>
      <c r="E557" s="157" t="s">
        <v>222</v>
      </c>
      <c r="F557" s="158">
        <v>140</v>
      </c>
      <c r="G557" s="159">
        <v>45726.543205439812</v>
      </c>
    </row>
    <row r="558" spans="2:7" x14ac:dyDescent="0.3">
      <c r="B558" s="154">
        <v>45726</v>
      </c>
      <c r="C558" s="155" t="s">
        <v>49</v>
      </c>
      <c r="D558" s="156" t="s">
        <v>122</v>
      </c>
      <c r="E558" s="157" t="s">
        <v>237</v>
      </c>
      <c r="F558" s="158">
        <v>209</v>
      </c>
      <c r="G558" s="159">
        <v>45726.546481828707</v>
      </c>
    </row>
    <row r="559" spans="2:7" x14ac:dyDescent="0.3">
      <c r="B559" s="154">
        <v>45726</v>
      </c>
      <c r="C559" s="155" t="s">
        <v>49</v>
      </c>
      <c r="D559" s="156" t="s">
        <v>123</v>
      </c>
      <c r="E559" s="157" t="s">
        <v>237</v>
      </c>
      <c r="F559" s="158">
        <v>-209</v>
      </c>
      <c r="G559" s="159">
        <v>45726.546497106479</v>
      </c>
    </row>
    <row r="560" spans="2:7" x14ac:dyDescent="0.3">
      <c r="B560" s="154">
        <v>45726</v>
      </c>
      <c r="C560" s="155" t="s">
        <v>52</v>
      </c>
      <c r="D560" s="156" t="s">
        <v>209</v>
      </c>
      <c r="E560" s="157" t="s">
        <v>223</v>
      </c>
      <c r="F560" s="158">
        <v>0</v>
      </c>
      <c r="G560" s="159">
        <v>45726.547952430556</v>
      </c>
    </row>
    <row r="561" spans="2:7" x14ac:dyDescent="0.3">
      <c r="B561" s="154">
        <v>45726</v>
      </c>
      <c r="C561" s="155" t="s">
        <v>49</v>
      </c>
      <c r="D561" s="156" t="s">
        <v>122</v>
      </c>
      <c r="E561" s="157" t="s">
        <v>223</v>
      </c>
      <c r="F561" s="158">
        <v>0</v>
      </c>
      <c r="G561" s="159">
        <v>45726.547968055558</v>
      </c>
    </row>
    <row r="562" spans="2:7" x14ac:dyDescent="0.3">
      <c r="B562" s="154">
        <v>45726</v>
      </c>
      <c r="C562" s="155" t="s">
        <v>49</v>
      </c>
      <c r="D562" s="156" t="s">
        <v>122</v>
      </c>
      <c r="E562" s="157" t="s">
        <v>222</v>
      </c>
      <c r="F562" s="158">
        <v>-50</v>
      </c>
      <c r="G562" s="159">
        <v>45726.548374999998</v>
      </c>
    </row>
    <row r="563" spans="2:7" x14ac:dyDescent="0.3">
      <c r="B563" s="154">
        <v>45726</v>
      </c>
      <c r="C563" s="155" t="s">
        <v>49</v>
      </c>
      <c r="D563" s="156" t="s">
        <v>97</v>
      </c>
      <c r="E563" s="157" t="s">
        <v>222</v>
      </c>
      <c r="F563" s="158">
        <v>50</v>
      </c>
      <c r="G563" s="159">
        <v>45726.548390856478</v>
      </c>
    </row>
    <row r="564" spans="2:7" x14ac:dyDescent="0.3">
      <c r="B564" s="154">
        <v>45726</v>
      </c>
      <c r="C564" s="155" t="s">
        <v>49</v>
      </c>
      <c r="D564" s="156" t="s">
        <v>122</v>
      </c>
      <c r="E564" s="157" t="s">
        <v>221</v>
      </c>
      <c r="F564" s="158">
        <v>41</v>
      </c>
      <c r="G564" s="159">
        <v>45726.548476157404</v>
      </c>
    </row>
    <row r="565" spans="2:7" x14ac:dyDescent="0.3">
      <c r="B565" s="154">
        <v>45726</v>
      </c>
      <c r="C565" s="155" t="s">
        <v>49</v>
      </c>
      <c r="D565" s="156" t="s">
        <v>97</v>
      </c>
      <c r="E565" s="157" t="s">
        <v>221</v>
      </c>
      <c r="F565" s="158">
        <v>-41</v>
      </c>
      <c r="G565" s="159">
        <v>45726.548492361107</v>
      </c>
    </row>
    <row r="566" spans="2:7" x14ac:dyDescent="0.3">
      <c r="B566" s="154">
        <v>45726</v>
      </c>
      <c r="C566" s="155" t="s">
        <v>49</v>
      </c>
      <c r="D566" s="156" t="s">
        <v>122</v>
      </c>
      <c r="E566" s="157" t="s">
        <v>222</v>
      </c>
      <c r="F566" s="158">
        <v>-30</v>
      </c>
      <c r="G566" s="159">
        <v>45726.548528356485</v>
      </c>
    </row>
    <row r="567" spans="2:7" x14ac:dyDescent="0.3">
      <c r="B567" s="154">
        <v>45726</v>
      </c>
      <c r="C567" s="155" t="s">
        <v>49</v>
      </c>
      <c r="D567" s="156" t="s">
        <v>97</v>
      </c>
      <c r="E567" s="157" t="s">
        <v>222</v>
      </c>
      <c r="F567" s="158">
        <v>30</v>
      </c>
      <c r="G567" s="159">
        <v>45726.548544791665</v>
      </c>
    </row>
    <row r="568" spans="2:7" x14ac:dyDescent="0.3">
      <c r="B568" s="154">
        <v>45726</v>
      </c>
      <c r="C568" s="155" t="s">
        <v>49</v>
      </c>
      <c r="D568" s="156" t="s">
        <v>122</v>
      </c>
      <c r="E568" s="157" t="s">
        <v>221</v>
      </c>
      <c r="F568" s="158">
        <v>1000</v>
      </c>
      <c r="G568" s="159">
        <v>45726.548596296299</v>
      </c>
    </row>
    <row r="569" spans="2:7" x14ac:dyDescent="0.3">
      <c r="B569" s="154">
        <v>45726</v>
      </c>
      <c r="C569" s="155" t="s">
        <v>49</v>
      </c>
      <c r="D569" s="156" t="s">
        <v>97</v>
      </c>
      <c r="E569" s="157" t="s">
        <v>221</v>
      </c>
      <c r="F569" s="158">
        <v>-1000</v>
      </c>
      <c r="G569" s="159">
        <v>45726.548611574071</v>
      </c>
    </row>
    <row r="570" spans="2:7" x14ac:dyDescent="0.3">
      <c r="B570" s="154">
        <v>45726</v>
      </c>
      <c r="C570" s="155" t="s">
        <v>49</v>
      </c>
      <c r="D570" s="156" t="s">
        <v>122</v>
      </c>
      <c r="E570" s="157" t="s">
        <v>237</v>
      </c>
      <c r="F570" s="158">
        <v>100</v>
      </c>
      <c r="G570" s="159">
        <v>45726.560422222225</v>
      </c>
    </row>
    <row r="571" spans="2:7" x14ac:dyDescent="0.3">
      <c r="B571" s="154">
        <v>45726</v>
      </c>
      <c r="C571" s="155" t="s">
        <v>49</v>
      </c>
      <c r="D571" s="156" t="s">
        <v>123</v>
      </c>
      <c r="E571" s="157" t="s">
        <v>237</v>
      </c>
      <c r="F571" s="158">
        <v>-100</v>
      </c>
      <c r="G571" s="159">
        <v>45726.560451967591</v>
      </c>
    </row>
    <row r="572" spans="2:7" x14ac:dyDescent="0.3">
      <c r="B572" s="154">
        <v>45726</v>
      </c>
      <c r="C572" s="155" t="s">
        <v>49</v>
      </c>
      <c r="D572" s="156" t="s">
        <v>122</v>
      </c>
      <c r="E572" s="157" t="s">
        <v>237</v>
      </c>
      <c r="F572" s="158">
        <v>42</v>
      </c>
      <c r="G572" s="159">
        <v>45726.560524189816</v>
      </c>
    </row>
    <row r="573" spans="2:7" x14ac:dyDescent="0.3">
      <c r="B573" s="154">
        <v>45726</v>
      </c>
      <c r="C573" s="155" t="s">
        <v>49</v>
      </c>
      <c r="D573" s="156" t="s">
        <v>123</v>
      </c>
      <c r="E573" s="157" t="s">
        <v>237</v>
      </c>
      <c r="F573" s="158">
        <v>-42</v>
      </c>
      <c r="G573" s="159">
        <v>45726.560553587966</v>
      </c>
    </row>
    <row r="574" spans="2:7" x14ac:dyDescent="0.3">
      <c r="B574" s="154">
        <v>45726</v>
      </c>
      <c r="C574" s="155" t="s">
        <v>49</v>
      </c>
      <c r="D574" s="156" t="s">
        <v>122</v>
      </c>
      <c r="E574" s="157" t="s">
        <v>222</v>
      </c>
      <c r="F574" s="158">
        <v>-35</v>
      </c>
      <c r="G574" s="159">
        <v>45726.567111805554</v>
      </c>
    </row>
    <row r="575" spans="2:7" x14ac:dyDescent="0.3">
      <c r="B575" s="154">
        <v>45726</v>
      </c>
      <c r="C575" s="155" t="s">
        <v>49</v>
      </c>
      <c r="D575" s="156" t="s">
        <v>97</v>
      </c>
      <c r="E575" s="157" t="s">
        <v>222</v>
      </c>
      <c r="F575" s="158">
        <v>35</v>
      </c>
      <c r="G575" s="159">
        <v>45726.567142129628</v>
      </c>
    </row>
    <row r="576" spans="2:7" x14ac:dyDescent="0.3">
      <c r="B576" s="154">
        <v>45726</v>
      </c>
      <c r="C576" s="155" t="s">
        <v>49</v>
      </c>
      <c r="D576" s="156" t="s">
        <v>122</v>
      </c>
      <c r="E576" s="157" t="s">
        <v>221</v>
      </c>
      <c r="F576" s="158">
        <v>15</v>
      </c>
      <c r="G576" s="159">
        <v>45726.567177546298</v>
      </c>
    </row>
    <row r="577" spans="2:7" x14ac:dyDescent="0.3">
      <c r="B577" s="154">
        <v>45726</v>
      </c>
      <c r="C577" s="155" t="s">
        <v>49</v>
      </c>
      <c r="D577" s="156" t="s">
        <v>97</v>
      </c>
      <c r="E577" s="157" t="s">
        <v>221</v>
      </c>
      <c r="F577" s="158">
        <v>-15</v>
      </c>
      <c r="G577" s="159">
        <v>45726.567208564818</v>
      </c>
    </row>
    <row r="578" spans="2:7" x14ac:dyDescent="0.3">
      <c r="B578" s="154">
        <v>45726</v>
      </c>
      <c r="C578" s="155" t="s">
        <v>49</v>
      </c>
      <c r="D578" s="156" t="s">
        <v>122</v>
      </c>
      <c r="E578" s="157" t="s">
        <v>222</v>
      </c>
      <c r="F578" s="158">
        <v>-210</v>
      </c>
      <c r="G578" s="159">
        <v>45726.567311226849</v>
      </c>
    </row>
    <row r="579" spans="2:7" x14ac:dyDescent="0.3">
      <c r="B579" s="154">
        <v>45726</v>
      </c>
      <c r="C579" s="155" t="s">
        <v>49</v>
      </c>
      <c r="D579" s="156" t="s">
        <v>97</v>
      </c>
      <c r="E579" s="157" t="s">
        <v>222</v>
      </c>
      <c r="F579" s="158">
        <v>210</v>
      </c>
      <c r="G579" s="159">
        <v>45726.567340740738</v>
      </c>
    </row>
    <row r="580" spans="2:7" x14ac:dyDescent="0.3">
      <c r="B580" s="154">
        <v>45726</v>
      </c>
      <c r="C580" s="155" t="s">
        <v>49</v>
      </c>
      <c r="D580" s="156" t="s">
        <v>122</v>
      </c>
      <c r="E580" s="157" t="s">
        <v>241</v>
      </c>
      <c r="F580" s="158">
        <v>-35</v>
      </c>
      <c r="G580" s="159">
        <v>45726.569225694446</v>
      </c>
    </row>
    <row r="581" spans="2:7" x14ac:dyDescent="0.3">
      <c r="B581" s="154">
        <v>45726</v>
      </c>
      <c r="C581" s="155" t="s">
        <v>49</v>
      </c>
      <c r="D581" s="156" t="s">
        <v>121</v>
      </c>
      <c r="E581" s="157" t="s">
        <v>241</v>
      </c>
      <c r="F581" s="158">
        <v>35</v>
      </c>
      <c r="G581" s="159">
        <v>45726.569254398149</v>
      </c>
    </row>
    <row r="582" spans="2:7" x14ac:dyDescent="0.3">
      <c r="B582" s="154">
        <v>45726</v>
      </c>
      <c r="C582" s="155" t="s">
        <v>49</v>
      </c>
      <c r="D582" s="156" t="s">
        <v>122</v>
      </c>
      <c r="E582" s="157" t="s">
        <v>269</v>
      </c>
      <c r="F582" s="158">
        <v>-1288</v>
      </c>
      <c r="G582" s="159">
        <v>45726.576726504631</v>
      </c>
    </row>
    <row r="583" spans="2:7" x14ac:dyDescent="0.3">
      <c r="B583" s="154">
        <v>45726</v>
      </c>
      <c r="C583" s="155" t="s">
        <v>54</v>
      </c>
      <c r="D583" s="156" t="s">
        <v>240</v>
      </c>
      <c r="E583" s="157" t="s">
        <v>269</v>
      </c>
      <c r="F583" s="158">
        <v>1288</v>
      </c>
      <c r="G583" s="159">
        <v>45726.576756481481</v>
      </c>
    </row>
    <row r="584" spans="2:7" x14ac:dyDescent="0.3">
      <c r="B584" s="154">
        <v>45726</v>
      </c>
      <c r="C584" s="155" t="s">
        <v>49</v>
      </c>
      <c r="D584" s="156" t="s">
        <v>122</v>
      </c>
      <c r="E584" s="157" t="s">
        <v>241</v>
      </c>
      <c r="F584" s="158">
        <v>-20</v>
      </c>
      <c r="G584" s="159">
        <v>45726.577992013888</v>
      </c>
    </row>
    <row r="585" spans="2:7" x14ac:dyDescent="0.3">
      <c r="B585" s="154">
        <v>45726</v>
      </c>
      <c r="C585" s="155" t="s">
        <v>49</v>
      </c>
      <c r="D585" s="156" t="s">
        <v>121</v>
      </c>
      <c r="E585" s="157" t="s">
        <v>241</v>
      </c>
      <c r="F585" s="158">
        <v>20</v>
      </c>
      <c r="G585" s="159">
        <v>45726.578021875001</v>
      </c>
    </row>
    <row r="586" spans="2:7" x14ac:dyDescent="0.3">
      <c r="B586" s="154">
        <v>45726</v>
      </c>
      <c r="C586" s="155" t="s">
        <v>52</v>
      </c>
      <c r="D586" s="156" t="s">
        <v>209</v>
      </c>
      <c r="E586" s="157" t="s">
        <v>223</v>
      </c>
      <c r="F586" s="158">
        <v>-1260</v>
      </c>
      <c r="G586" s="159">
        <v>45726.580022800925</v>
      </c>
    </row>
    <row r="587" spans="2:7" x14ac:dyDescent="0.3">
      <c r="B587" s="154">
        <v>45726</v>
      </c>
      <c r="C587" s="155" t="s">
        <v>49</v>
      </c>
      <c r="D587" s="156" t="s">
        <v>122</v>
      </c>
      <c r="E587" s="157" t="s">
        <v>223</v>
      </c>
      <c r="F587" s="158">
        <v>1260</v>
      </c>
      <c r="G587" s="159">
        <v>45726.580052546298</v>
      </c>
    </row>
    <row r="588" spans="2:7" x14ac:dyDescent="0.3">
      <c r="B588" s="154">
        <v>45726</v>
      </c>
      <c r="C588" s="155" t="s">
        <v>49</v>
      </c>
      <c r="D588" s="156" t="s">
        <v>122</v>
      </c>
      <c r="E588" s="157" t="s">
        <v>244</v>
      </c>
      <c r="F588" s="158">
        <v>19</v>
      </c>
      <c r="G588" s="159">
        <v>45726.582326157404</v>
      </c>
    </row>
    <row r="589" spans="2:7" x14ac:dyDescent="0.3">
      <c r="B589" s="154">
        <v>45726</v>
      </c>
      <c r="C589" s="155" t="s">
        <v>43</v>
      </c>
      <c r="D589" s="156" t="s">
        <v>150</v>
      </c>
      <c r="E589" s="157" t="s">
        <v>244</v>
      </c>
      <c r="F589" s="158">
        <v>-19</v>
      </c>
      <c r="G589" s="159">
        <v>45726.582355787039</v>
      </c>
    </row>
    <row r="590" spans="2:7" x14ac:dyDescent="0.3">
      <c r="B590" s="154">
        <v>45726</v>
      </c>
      <c r="C590" s="155" t="s">
        <v>52</v>
      </c>
      <c r="D590" s="156" t="s">
        <v>209</v>
      </c>
      <c r="E590" s="157" t="s">
        <v>223</v>
      </c>
      <c r="F590" s="158">
        <v>-35</v>
      </c>
      <c r="G590" s="159">
        <v>45726.592795138888</v>
      </c>
    </row>
    <row r="591" spans="2:7" x14ac:dyDescent="0.3">
      <c r="B591" s="154">
        <v>45726</v>
      </c>
      <c r="C591" s="155" t="s">
        <v>49</v>
      </c>
      <c r="D591" s="156" t="s">
        <v>122</v>
      </c>
      <c r="E591" s="157" t="s">
        <v>223</v>
      </c>
      <c r="F591" s="158">
        <v>35</v>
      </c>
      <c r="G591" s="159">
        <v>45726.592822800929</v>
      </c>
    </row>
    <row r="592" spans="2:7" x14ac:dyDescent="0.3">
      <c r="B592" s="154">
        <v>45726</v>
      </c>
      <c r="C592" s="155" t="s">
        <v>52</v>
      </c>
      <c r="D592" s="156" t="s">
        <v>209</v>
      </c>
      <c r="E592" s="157" t="s">
        <v>223</v>
      </c>
      <c r="F592" s="158">
        <v>-70</v>
      </c>
      <c r="G592" s="159">
        <v>45726.593188078703</v>
      </c>
    </row>
    <row r="593" spans="2:7" x14ac:dyDescent="0.3">
      <c r="B593" s="154">
        <v>45726</v>
      </c>
      <c r="C593" s="155" t="s">
        <v>49</v>
      </c>
      <c r="D593" s="156" t="s">
        <v>122</v>
      </c>
      <c r="E593" s="157" t="s">
        <v>223</v>
      </c>
      <c r="F593" s="158">
        <v>70</v>
      </c>
      <c r="G593" s="159">
        <v>45726.59321608796</v>
      </c>
    </row>
    <row r="594" spans="2:7" x14ac:dyDescent="0.3">
      <c r="B594" s="154">
        <v>45726</v>
      </c>
      <c r="C594" s="155" t="s">
        <v>49</v>
      </c>
      <c r="D594" s="156" t="s">
        <v>122</v>
      </c>
      <c r="E594" s="157" t="s">
        <v>221</v>
      </c>
      <c r="F594" s="158">
        <v>53</v>
      </c>
      <c r="G594" s="159">
        <v>45726.593912615739</v>
      </c>
    </row>
    <row r="595" spans="2:7" x14ac:dyDescent="0.3">
      <c r="B595" s="154">
        <v>45726</v>
      </c>
      <c r="C595" s="155" t="s">
        <v>49</v>
      </c>
      <c r="D595" s="156" t="s">
        <v>97</v>
      </c>
      <c r="E595" s="157" t="s">
        <v>221</v>
      </c>
      <c r="F595" s="158">
        <v>-53</v>
      </c>
      <c r="G595" s="159">
        <v>45726.593940162034</v>
      </c>
    </row>
    <row r="596" spans="2:7" x14ac:dyDescent="0.3">
      <c r="B596" s="154">
        <v>45726</v>
      </c>
      <c r="C596" s="155" t="s">
        <v>52</v>
      </c>
      <c r="D596" s="156" t="s">
        <v>209</v>
      </c>
      <c r="E596" s="157" t="s">
        <v>223</v>
      </c>
      <c r="F596" s="158">
        <v>-35</v>
      </c>
      <c r="G596" s="159">
        <v>45726.59561689815</v>
      </c>
    </row>
    <row r="597" spans="2:7" x14ac:dyDescent="0.3">
      <c r="B597" s="154">
        <v>45726</v>
      </c>
      <c r="C597" s="155" t="s">
        <v>49</v>
      </c>
      <c r="D597" s="156" t="s">
        <v>122</v>
      </c>
      <c r="E597" s="157" t="s">
        <v>223</v>
      </c>
      <c r="F597" s="158">
        <v>35</v>
      </c>
      <c r="G597" s="159">
        <v>45726.595645023146</v>
      </c>
    </row>
    <row r="598" spans="2:7" x14ac:dyDescent="0.3">
      <c r="B598" s="154">
        <v>45726</v>
      </c>
      <c r="C598" s="155" t="s">
        <v>49</v>
      </c>
      <c r="D598" s="156" t="s">
        <v>122</v>
      </c>
      <c r="E598" s="157" t="s">
        <v>222</v>
      </c>
      <c r="F598" s="158">
        <v>-410</v>
      </c>
      <c r="G598" s="159">
        <v>45726.596137499997</v>
      </c>
    </row>
    <row r="599" spans="2:7" x14ac:dyDescent="0.3">
      <c r="B599" s="154">
        <v>45726</v>
      </c>
      <c r="C599" s="155" t="s">
        <v>49</v>
      </c>
      <c r="D599" s="156" t="s">
        <v>97</v>
      </c>
      <c r="E599" s="157" t="s">
        <v>222</v>
      </c>
      <c r="F599" s="158">
        <v>410</v>
      </c>
      <c r="G599" s="159">
        <v>45726.596165509261</v>
      </c>
    </row>
    <row r="600" spans="2:7" x14ac:dyDescent="0.3">
      <c r="B600" s="154">
        <v>45726</v>
      </c>
      <c r="C600" s="155" t="s">
        <v>49</v>
      </c>
      <c r="D600" s="156" t="s">
        <v>122</v>
      </c>
      <c r="E600" s="157" t="s">
        <v>237</v>
      </c>
      <c r="F600" s="158">
        <v>410</v>
      </c>
      <c r="G600" s="159">
        <v>45726.596199421299</v>
      </c>
    </row>
    <row r="601" spans="2:7" x14ac:dyDescent="0.3">
      <c r="B601" s="154">
        <v>45726</v>
      </c>
      <c r="C601" s="155" t="s">
        <v>49</v>
      </c>
      <c r="D601" s="156" t="s">
        <v>123</v>
      </c>
      <c r="E601" s="157" t="s">
        <v>237</v>
      </c>
      <c r="F601" s="158">
        <v>-410</v>
      </c>
      <c r="G601" s="159">
        <v>45726.596227083333</v>
      </c>
    </row>
    <row r="602" spans="2:7" x14ac:dyDescent="0.3">
      <c r="B602" s="154">
        <v>45726</v>
      </c>
      <c r="C602" s="155" t="s">
        <v>49</v>
      </c>
      <c r="D602" s="156" t="s">
        <v>122</v>
      </c>
      <c r="E602" s="157" t="s">
        <v>237</v>
      </c>
      <c r="F602" s="158">
        <v>171</v>
      </c>
      <c r="G602" s="159">
        <v>45726.599465277781</v>
      </c>
    </row>
    <row r="603" spans="2:7" x14ac:dyDescent="0.3">
      <c r="B603" s="154">
        <v>45726</v>
      </c>
      <c r="C603" s="155" t="s">
        <v>49</v>
      </c>
      <c r="D603" s="156" t="s">
        <v>123</v>
      </c>
      <c r="E603" s="157" t="s">
        <v>237</v>
      </c>
      <c r="F603" s="158">
        <v>-171</v>
      </c>
      <c r="G603" s="159">
        <v>45726.599492476853</v>
      </c>
    </row>
    <row r="604" spans="2:7" x14ac:dyDescent="0.3">
      <c r="B604" s="154">
        <v>45726</v>
      </c>
      <c r="C604" s="155" t="s">
        <v>49</v>
      </c>
      <c r="D604" s="156" t="s">
        <v>122</v>
      </c>
      <c r="E604" s="157" t="s">
        <v>237</v>
      </c>
      <c r="F604" s="158">
        <v>513</v>
      </c>
      <c r="G604" s="159">
        <v>45726.599770370369</v>
      </c>
    </row>
    <row r="605" spans="2:7" x14ac:dyDescent="0.3">
      <c r="B605" s="154">
        <v>45726</v>
      </c>
      <c r="C605" s="155" t="s">
        <v>49</v>
      </c>
      <c r="D605" s="156" t="s">
        <v>123</v>
      </c>
      <c r="E605" s="157" t="s">
        <v>237</v>
      </c>
      <c r="F605" s="158">
        <v>-513</v>
      </c>
      <c r="G605" s="159">
        <v>45726.599797800925</v>
      </c>
    </row>
    <row r="606" spans="2:7" x14ac:dyDescent="0.3">
      <c r="B606" s="154">
        <v>45726</v>
      </c>
      <c r="C606" s="155" t="s">
        <v>52</v>
      </c>
      <c r="D606" s="156" t="s">
        <v>209</v>
      </c>
      <c r="E606" s="157" t="s">
        <v>223</v>
      </c>
      <c r="F606" s="158">
        <v>-35</v>
      </c>
      <c r="G606" s="159">
        <v>45726.602965740742</v>
      </c>
    </row>
    <row r="607" spans="2:7" x14ac:dyDescent="0.3">
      <c r="B607" s="154">
        <v>45726</v>
      </c>
      <c r="C607" s="155" t="s">
        <v>49</v>
      </c>
      <c r="D607" s="156" t="s">
        <v>122</v>
      </c>
      <c r="E607" s="157" t="s">
        <v>223</v>
      </c>
      <c r="F607" s="158">
        <v>35</v>
      </c>
      <c r="G607" s="159">
        <v>45726.60299363426</v>
      </c>
    </row>
    <row r="608" spans="2:7" x14ac:dyDescent="0.3">
      <c r="B608" s="154">
        <v>45726</v>
      </c>
      <c r="C608" s="155" t="s">
        <v>52</v>
      </c>
      <c r="D608" s="156" t="s">
        <v>209</v>
      </c>
      <c r="E608" s="157" t="s">
        <v>223</v>
      </c>
      <c r="F608" s="158">
        <v>-35</v>
      </c>
      <c r="G608" s="159">
        <v>45726.603224768522</v>
      </c>
    </row>
    <row r="609" spans="2:7" x14ac:dyDescent="0.3">
      <c r="B609" s="154">
        <v>45726</v>
      </c>
      <c r="C609" s="155" t="s">
        <v>49</v>
      </c>
      <c r="D609" s="156" t="s">
        <v>97</v>
      </c>
      <c r="E609" s="157" t="s">
        <v>223</v>
      </c>
      <c r="F609" s="158">
        <v>35</v>
      </c>
      <c r="G609" s="159">
        <v>45726.603252546294</v>
      </c>
    </row>
    <row r="610" spans="2:7" x14ac:dyDescent="0.3">
      <c r="B610" s="154">
        <v>45726</v>
      </c>
      <c r="C610" s="155" t="s">
        <v>49</v>
      </c>
      <c r="D610" s="156" t="s">
        <v>122</v>
      </c>
      <c r="E610" s="157" t="s">
        <v>222</v>
      </c>
      <c r="F610" s="158">
        <v>-684</v>
      </c>
      <c r="G610" s="159">
        <v>45726.603592129628</v>
      </c>
    </row>
    <row r="611" spans="2:7" x14ac:dyDescent="0.3">
      <c r="B611" s="154">
        <v>45726</v>
      </c>
      <c r="C611" s="155" t="s">
        <v>49</v>
      </c>
      <c r="D611" s="156" t="s">
        <v>97</v>
      </c>
      <c r="E611" s="157" t="s">
        <v>222</v>
      </c>
      <c r="F611" s="158">
        <v>684</v>
      </c>
      <c r="G611" s="159">
        <v>45726.603619212961</v>
      </c>
    </row>
    <row r="612" spans="2:7" x14ac:dyDescent="0.3">
      <c r="B612" s="154">
        <v>45726</v>
      </c>
      <c r="C612" s="155" t="s">
        <v>49</v>
      </c>
      <c r="D612" s="156" t="s">
        <v>122</v>
      </c>
      <c r="E612" s="157" t="s">
        <v>222</v>
      </c>
      <c r="F612" s="158">
        <v>-3000</v>
      </c>
      <c r="G612" s="159">
        <v>45726.604736226851</v>
      </c>
    </row>
    <row r="613" spans="2:7" x14ac:dyDescent="0.3">
      <c r="B613" s="154">
        <v>45726</v>
      </c>
      <c r="C613" s="155" t="s">
        <v>49</v>
      </c>
      <c r="D613" s="156" t="s">
        <v>97</v>
      </c>
      <c r="E613" s="157" t="s">
        <v>222</v>
      </c>
      <c r="F613" s="158">
        <v>3000</v>
      </c>
      <c r="G613" s="159">
        <v>45726.604763541669</v>
      </c>
    </row>
    <row r="614" spans="2:7" x14ac:dyDescent="0.3">
      <c r="B614" s="154">
        <v>45726</v>
      </c>
      <c r="C614" s="155" t="s">
        <v>49</v>
      </c>
      <c r="D614" s="156" t="s">
        <v>97</v>
      </c>
      <c r="E614" s="157" t="s">
        <v>265</v>
      </c>
      <c r="F614" s="158">
        <v>-10000</v>
      </c>
      <c r="G614" s="159">
        <v>45726.605392013887</v>
      </c>
    </row>
    <row r="615" spans="2:7" x14ac:dyDescent="0.3">
      <c r="B615" s="154">
        <v>45726</v>
      </c>
      <c r="C615" s="155" t="s">
        <v>49</v>
      </c>
      <c r="D615" s="156" t="s">
        <v>210</v>
      </c>
      <c r="E615" s="157" t="s">
        <v>265</v>
      </c>
      <c r="F615" s="158">
        <v>10000</v>
      </c>
      <c r="G615" s="159">
        <v>45726.605421643515</v>
      </c>
    </row>
    <row r="616" spans="2:7" x14ac:dyDescent="0.3">
      <c r="B616" s="154">
        <v>45726</v>
      </c>
      <c r="C616" s="155" t="s">
        <v>49</v>
      </c>
      <c r="D616" s="156" t="s">
        <v>97</v>
      </c>
      <c r="E616" s="157" t="s">
        <v>265</v>
      </c>
      <c r="F616" s="158">
        <v>-6</v>
      </c>
      <c r="G616" s="159">
        <v>45726.605449421295</v>
      </c>
    </row>
    <row r="617" spans="2:7" x14ac:dyDescent="0.3">
      <c r="B617" s="154">
        <v>45726</v>
      </c>
      <c r="C617" s="155" t="s">
        <v>48</v>
      </c>
      <c r="D617" s="156" t="s">
        <v>278</v>
      </c>
      <c r="E617" s="157" t="s">
        <v>265</v>
      </c>
      <c r="F617" s="158">
        <v>6</v>
      </c>
      <c r="G617" s="159">
        <v>45726.605477430552</v>
      </c>
    </row>
    <row r="618" spans="2:7" x14ac:dyDescent="0.3">
      <c r="B618" s="154">
        <v>45726</v>
      </c>
      <c r="C618" s="155" t="s">
        <v>49</v>
      </c>
      <c r="D618" s="156" t="s">
        <v>122</v>
      </c>
      <c r="E618" s="157" t="s">
        <v>239</v>
      </c>
      <c r="F618" s="158">
        <v>44</v>
      </c>
      <c r="G618" s="159">
        <v>45726.611442592592</v>
      </c>
    </row>
    <row r="619" spans="2:7" x14ac:dyDescent="0.3">
      <c r="B619" s="154">
        <v>45726</v>
      </c>
      <c r="C619" s="155" t="s">
        <v>49</v>
      </c>
      <c r="D619" s="156" t="s">
        <v>121</v>
      </c>
      <c r="E619" s="157" t="s">
        <v>239</v>
      </c>
      <c r="F619" s="158">
        <v>-44</v>
      </c>
      <c r="G619" s="159">
        <v>45726.61147048611</v>
      </c>
    </row>
    <row r="620" spans="2:7" x14ac:dyDescent="0.3">
      <c r="B620" s="154">
        <v>45726</v>
      </c>
      <c r="C620" s="155" t="s">
        <v>52</v>
      </c>
      <c r="D620" s="156" t="s">
        <v>209</v>
      </c>
      <c r="E620" s="157" t="s">
        <v>223</v>
      </c>
      <c r="F620" s="158">
        <v>-35</v>
      </c>
      <c r="G620" s="159">
        <v>45726.61187025463</v>
      </c>
    </row>
    <row r="621" spans="2:7" x14ac:dyDescent="0.3">
      <c r="B621" s="154">
        <v>45726</v>
      </c>
      <c r="C621" s="155" t="s">
        <v>49</v>
      </c>
      <c r="D621" s="156" t="s">
        <v>122</v>
      </c>
      <c r="E621" s="157" t="s">
        <v>223</v>
      </c>
      <c r="F621" s="158">
        <v>35</v>
      </c>
      <c r="G621" s="159">
        <v>45726.611898263887</v>
      </c>
    </row>
    <row r="622" spans="2:7" x14ac:dyDescent="0.3">
      <c r="B622" s="154">
        <v>45726</v>
      </c>
      <c r="C622" s="155" t="s">
        <v>49</v>
      </c>
      <c r="D622" s="156" t="s">
        <v>122</v>
      </c>
      <c r="E622" s="157" t="s">
        <v>241</v>
      </c>
      <c r="F622" s="158">
        <v>-5000</v>
      </c>
      <c r="G622" s="159">
        <v>45726.612261458336</v>
      </c>
    </row>
    <row r="623" spans="2:7" x14ac:dyDescent="0.3">
      <c r="B623" s="154">
        <v>45726</v>
      </c>
      <c r="C623" s="155" t="s">
        <v>49</v>
      </c>
      <c r="D623" s="156" t="s">
        <v>121</v>
      </c>
      <c r="E623" s="157" t="s">
        <v>241</v>
      </c>
      <c r="F623" s="158">
        <v>5000</v>
      </c>
      <c r="G623" s="159">
        <v>45726.612288773147</v>
      </c>
    </row>
    <row r="624" spans="2:7" x14ac:dyDescent="0.3">
      <c r="B624" s="154">
        <v>45726</v>
      </c>
      <c r="C624" s="155" t="s">
        <v>49</v>
      </c>
      <c r="D624" s="156" t="s">
        <v>122</v>
      </c>
      <c r="E624" s="157" t="s">
        <v>241</v>
      </c>
      <c r="F624" s="158">
        <v>-1200</v>
      </c>
      <c r="G624" s="159">
        <v>45726.612410416667</v>
      </c>
    </row>
    <row r="625" spans="2:7" x14ac:dyDescent="0.3">
      <c r="B625" s="154">
        <v>45726</v>
      </c>
      <c r="C625" s="155" t="s">
        <v>49</v>
      </c>
      <c r="D625" s="156" t="s">
        <v>121</v>
      </c>
      <c r="E625" s="157" t="s">
        <v>241</v>
      </c>
      <c r="F625" s="158">
        <v>1200</v>
      </c>
      <c r="G625" s="159">
        <v>45726.61243912037</v>
      </c>
    </row>
    <row r="626" spans="2:7" x14ac:dyDescent="0.3">
      <c r="B626" s="154">
        <v>45726</v>
      </c>
      <c r="C626" s="155" t="s">
        <v>49</v>
      </c>
      <c r="D626" s="156" t="s">
        <v>122</v>
      </c>
      <c r="E626" s="157" t="s">
        <v>237</v>
      </c>
      <c r="F626" s="158">
        <v>3000</v>
      </c>
      <c r="G626" s="159">
        <v>45726.613833564814</v>
      </c>
    </row>
    <row r="627" spans="2:7" x14ac:dyDescent="0.3">
      <c r="B627" s="154">
        <v>45726</v>
      </c>
      <c r="C627" s="155" t="s">
        <v>49</v>
      </c>
      <c r="D627" s="156" t="s">
        <v>123</v>
      </c>
      <c r="E627" s="157" t="s">
        <v>237</v>
      </c>
      <c r="F627" s="158">
        <v>-3000</v>
      </c>
      <c r="G627" s="159">
        <v>45726.613861111109</v>
      </c>
    </row>
    <row r="628" spans="2:7" x14ac:dyDescent="0.3">
      <c r="B628" s="154">
        <v>45726</v>
      </c>
      <c r="C628" s="155" t="s">
        <v>49</v>
      </c>
      <c r="D628" s="156" t="s">
        <v>122</v>
      </c>
      <c r="E628" s="157" t="s">
        <v>221</v>
      </c>
      <c r="F628" s="158">
        <v>15</v>
      </c>
      <c r="G628" s="159">
        <v>45726.61466979167</v>
      </c>
    </row>
    <row r="629" spans="2:7" x14ac:dyDescent="0.3">
      <c r="B629" s="154">
        <v>45726</v>
      </c>
      <c r="C629" s="155" t="s">
        <v>49</v>
      </c>
      <c r="D629" s="156" t="s">
        <v>97</v>
      </c>
      <c r="E629" s="157" t="s">
        <v>221</v>
      </c>
      <c r="F629" s="158">
        <v>-15</v>
      </c>
      <c r="G629" s="159">
        <v>45726.614697106481</v>
      </c>
    </row>
    <row r="630" spans="2:7" x14ac:dyDescent="0.3">
      <c r="B630" s="154">
        <v>45726</v>
      </c>
      <c r="C630" s="155" t="s">
        <v>49</v>
      </c>
      <c r="D630" s="156" t="s">
        <v>122</v>
      </c>
      <c r="E630" s="157" t="s">
        <v>241</v>
      </c>
      <c r="F630" s="158">
        <v>-50</v>
      </c>
      <c r="G630" s="159">
        <v>45726.621454398148</v>
      </c>
    </row>
    <row r="631" spans="2:7" x14ac:dyDescent="0.3">
      <c r="B631" s="154">
        <v>45726</v>
      </c>
      <c r="C631" s="155" t="s">
        <v>49</v>
      </c>
      <c r="D631" s="156" t="s">
        <v>121</v>
      </c>
      <c r="E631" s="157" t="s">
        <v>241</v>
      </c>
      <c r="F631" s="158">
        <v>50</v>
      </c>
      <c r="G631" s="159">
        <v>45726.621481828704</v>
      </c>
    </row>
    <row r="632" spans="2:7" x14ac:dyDescent="0.3">
      <c r="B632" s="154">
        <v>45726</v>
      </c>
      <c r="C632" s="155" t="s">
        <v>52</v>
      </c>
      <c r="D632" s="156" t="s">
        <v>209</v>
      </c>
      <c r="E632" s="157" t="s">
        <v>223</v>
      </c>
      <c r="F632" s="158">
        <v>-35</v>
      </c>
      <c r="G632" s="159">
        <v>45726.621705324076</v>
      </c>
    </row>
    <row r="633" spans="2:7" x14ac:dyDescent="0.3">
      <c r="B633" s="154">
        <v>45726</v>
      </c>
      <c r="C633" s="155" t="s">
        <v>49</v>
      </c>
      <c r="D633" s="156" t="s">
        <v>97</v>
      </c>
      <c r="E633" s="157" t="s">
        <v>223</v>
      </c>
      <c r="F633" s="158">
        <v>35</v>
      </c>
      <c r="G633" s="159">
        <v>45726.621733449072</v>
      </c>
    </row>
    <row r="634" spans="2:7" x14ac:dyDescent="0.3">
      <c r="B634" s="154">
        <v>45726</v>
      </c>
      <c r="C634" s="155" t="s">
        <v>49</v>
      </c>
      <c r="D634" s="156" t="s">
        <v>122</v>
      </c>
      <c r="E634" s="157" t="s">
        <v>222</v>
      </c>
      <c r="F634" s="158">
        <v>-400</v>
      </c>
      <c r="G634" s="159">
        <v>45726.623483564814</v>
      </c>
    </row>
    <row r="635" spans="2:7" x14ac:dyDescent="0.3">
      <c r="B635" s="154">
        <v>45726</v>
      </c>
      <c r="C635" s="155" t="s">
        <v>49</v>
      </c>
      <c r="D635" s="156" t="s">
        <v>97</v>
      </c>
      <c r="E635" s="157" t="s">
        <v>222</v>
      </c>
      <c r="F635" s="158">
        <v>400</v>
      </c>
      <c r="G635" s="159">
        <v>45726.623511342594</v>
      </c>
    </row>
    <row r="636" spans="2:7" x14ac:dyDescent="0.3">
      <c r="B636" s="154">
        <v>45726</v>
      </c>
      <c r="C636" s="155" t="s">
        <v>49</v>
      </c>
      <c r="D636" s="156" t="s">
        <v>122</v>
      </c>
      <c r="E636" s="157" t="s">
        <v>237</v>
      </c>
      <c r="F636" s="158">
        <v>500</v>
      </c>
      <c r="G636" s="159">
        <v>45726.62467060185</v>
      </c>
    </row>
    <row r="637" spans="2:7" x14ac:dyDescent="0.3">
      <c r="B637" s="154">
        <v>45726</v>
      </c>
      <c r="C637" s="155" t="s">
        <v>49</v>
      </c>
      <c r="D637" s="156" t="s">
        <v>123</v>
      </c>
      <c r="E637" s="157" t="s">
        <v>237</v>
      </c>
      <c r="F637" s="158">
        <v>-500</v>
      </c>
      <c r="G637" s="159">
        <v>45726.624698726853</v>
      </c>
    </row>
    <row r="638" spans="2:7" x14ac:dyDescent="0.3">
      <c r="B638" s="154">
        <v>45726</v>
      </c>
      <c r="C638" s="155" t="s">
        <v>52</v>
      </c>
      <c r="D638" s="156" t="s">
        <v>209</v>
      </c>
      <c r="E638" s="157" t="s">
        <v>223</v>
      </c>
      <c r="F638" s="158">
        <v>-35</v>
      </c>
      <c r="G638" s="159">
        <v>45726.631540162038</v>
      </c>
    </row>
    <row r="639" spans="2:7" x14ac:dyDescent="0.3">
      <c r="B639" s="154">
        <v>45726</v>
      </c>
      <c r="C639" s="155" t="s">
        <v>49</v>
      </c>
      <c r="D639" s="156" t="s">
        <v>122</v>
      </c>
      <c r="E639" s="157" t="s">
        <v>223</v>
      </c>
      <c r="F639" s="158">
        <v>35</v>
      </c>
      <c r="G639" s="159">
        <v>45726.631573726852</v>
      </c>
    </row>
    <row r="640" spans="2:7" x14ac:dyDescent="0.3">
      <c r="B640" s="154">
        <v>45726</v>
      </c>
      <c r="C640" s="155" t="s">
        <v>49</v>
      </c>
      <c r="D640" s="156" t="s">
        <v>122</v>
      </c>
      <c r="E640" s="157" t="s">
        <v>221</v>
      </c>
      <c r="F640" s="158">
        <v>15</v>
      </c>
      <c r="G640" s="159">
        <v>45726.632973263891</v>
      </c>
    </row>
    <row r="641" spans="2:7" x14ac:dyDescent="0.3">
      <c r="B641" s="154">
        <v>45726</v>
      </c>
      <c r="C641" s="155" t="s">
        <v>49</v>
      </c>
      <c r="D641" s="156" t="s">
        <v>97</v>
      </c>
      <c r="E641" s="157" t="s">
        <v>221</v>
      </c>
      <c r="F641" s="158">
        <v>-15</v>
      </c>
      <c r="G641" s="159">
        <v>45726.633010069447</v>
      </c>
    </row>
    <row r="642" spans="2:7" x14ac:dyDescent="0.3">
      <c r="B642" s="154">
        <v>45726</v>
      </c>
      <c r="C642" s="155" t="s">
        <v>52</v>
      </c>
      <c r="D642" s="156" t="s">
        <v>209</v>
      </c>
      <c r="E642" s="157" t="s">
        <v>223</v>
      </c>
      <c r="F642" s="158">
        <v>-140</v>
      </c>
      <c r="G642" s="159">
        <v>45726.634206481482</v>
      </c>
    </row>
    <row r="643" spans="2:7" x14ac:dyDescent="0.3">
      <c r="B643" s="154">
        <v>45726</v>
      </c>
      <c r="C643" s="155" t="s">
        <v>49</v>
      </c>
      <c r="D643" s="156" t="s">
        <v>122</v>
      </c>
      <c r="E643" s="157" t="s">
        <v>223</v>
      </c>
      <c r="F643" s="158">
        <v>140</v>
      </c>
      <c r="G643" s="159">
        <v>45726.634238194441</v>
      </c>
    </row>
    <row r="644" spans="2:7" x14ac:dyDescent="0.3">
      <c r="B644" s="154">
        <v>45726</v>
      </c>
      <c r="C644" s="155" t="s">
        <v>49</v>
      </c>
      <c r="D644" s="156" t="s">
        <v>122</v>
      </c>
      <c r="E644" s="157" t="s">
        <v>237</v>
      </c>
      <c r="F644" s="158">
        <v>340</v>
      </c>
      <c r="G644" s="159">
        <v>45726.634758680557</v>
      </c>
    </row>
    <row r="645" spans="2:7" x14ac:dyDescent="0.3">
      <c r="B645" s="154">
        <v>45726</v>
      </c>
      <c r="C645" s="155" t="s">
        <v>49</v>
      </c>
      <c r="D645" s="156" t="s">
        <v>123</v>
      </c>
      <c r="E645" s="157" t="s">
        <v>237</v>
      </c>
      <c r="F645" s="158">
        <v>-340</v>
      </c>
      <c r="G645" s="159">
        <v>45726.634794907404</v>
      </c>
    </row>
    <row r="646" spans="2:7" x14ac:dyDescent="0.3">
      <c r="B646" s="154">
        <v>45726</v>
      </c>
      <c r="C646" s="155" t="s">
        <v>52</v>
      </c>
      <c r="D646" s="156" t="s">
        <v>209</v>
      </c>
      <c r="E646" s="157" t="s">
        <v>223</v>
      </c>
      <c r="F646" s="158">
        <v>-35</v>
      </c>
      <c r="G646" s="159">
        <v>45726.659463773147</v>
      </c>
    </row>
    <row r="647" spans="2:7" x14ac:dyDescent="0.3">
      <c r="B647" s="154">
        <v>45726</v>
      </c>
      <c r="C647" s="155" t="s">
        <v>49</v>
      </c>
      <c r="D647" s="156" t="s">
        <v>122</v>
      </c>
      <c r="E647" s="157" t="s">
        <v>223</v>
      </c>
      <c r="F647" s="158">
        <v>35</v>
      </c>
      <c r="G647" s="159">
        <v>45726.65949849537</v>
      </c>
    </row>
    <row r="648" spans="2:7" x14ac:dyDescent="0.3">
      <c r="B648" s="154">
        <v>45726</v>
      </c>
      <c r="C648" s="155" t="s">
        <v>49</v>
      </c>
      <c r="D648" s="156" t="s">
        <v>122</v>
      </c>
      <c r="E648" s="157" t="s">
        <v>237</v>
      </c>
      <c r="F648" s="158">
        <v>215</v>
      </c>
      <c r="G648" s="159">
        <v>45726.664116550928</v>
      </c>
    </row>
    <row r="649" spans="2:7" x14ac:dyDescent="0.3">
      <c r="B649" s="154">
        <v>45726</v>
      </c>
      <c r="C649" s="155" t="s">
        <v>49</v>
      </c>
      <c r="D649" s="156" t="s">
        <v>123</v>
      </c>
      <c r="E649" s="157" t="s">
        <v>237</v>
      </c>
      <c r="F649" s="158">
        <v>-215</v>
      </c>
      <c r="G649" s="159">
        <v>45726.66414872685</v>
      </c>
    </row>
    <row r="650" spans="2:7" x14ac:dyDescent="0.3">
      <c r="B650" s="154">
        <v>45726</v>
      </c>
      <c r="C650" s="155" t="s">
        <v>49</v>
      </c>
      <c r="D650" s="156" t="s">
        <v>122</v>
      </c>
      <c r="E650" s="157" t="s">
        <v>237</v>
      </c>
      <c r="F650" s="158">
        <v>5600</v>
      </c>
      <c r="G650" s="159">
        <v>45726.665652546297</v>
      </c>
    </row>
    <row r="651" spans="2:7" x14ac:dyDescent="0.3">
      <c r="B651" s="154">
        <v>45726</v>
      </c>
      <c r="C651" s="155" t="s">
        <v>49</v>
      </c>
      <c r="D651" s="156" t="s">
        <v>123</v>
      </c>
      <c r="E651" s="157" t="s">
        <v>237</v>
      </c>
      <c r="F651" s="158">
        <v>-5600</v>
      </c>
      <c r="G651" s="159">
        <v>45726.665685995373</v>
      </c>
    </row>
    <row r="652" spans="2:7" x14ac:dyDescent="0.3">
      <c r="B652" s="154">
        <v>45726</v>
      </c>
      <c r="C652" s="155" t="s">
        <v>49</v>
      </c>
      <c r="D652" s="156" t="s">
        <v>122</v>
      </c>
      <c r="E652" s="157" t="s">
        <v>237</v>
      </c>
      <c r="F652" s="158">
        <v>5600</v>
      </c>
      <c r="G652" s="159">
        <v>45726.666333680558</v>
      </c>
    </row>
    <row r="653" spans="2:7" x14ac:dyDescent="0.3">
      <c r="B653" s="154">
        <v>45726</v>
      </c>
      <c r="C653" s="155" t="s">
        <v>49</v>
      </c>
      <c r="D653" s="156" t="s">
        <v>123</v>
      </c>
      <c r="E653" s="157" t="s">
        <v>237</v>
      </c>
      <c r="F653" s="158">
        <v>-5600</v>
      </c>
      <c r="G653" s="159">
        <v>45726.666373148146</v>
      </c>
    </row>
    <row r="654" spans="2:7" x14ac:dyDescent="0.3">
      <c r="B654" s="154">
        <v>45726</v>
      </c>
      <c r="C654" s="155" t="s">
        <v>49</v>
      </c>
      <c r="D654" s="156" t="s">
        <v>122</v>
      </c>
      <c r="E654" s="157" t="s">
        <v>241</v>
      </c>
      <c r="F654" s="158">
        <v>-5000</v>
      </c>
      <c r="G654" s="159">
        <v>45726.667976851852</v>
      </c>
    </row>
    <row r="655" spans="2:7" x14ac:dyDescent="0.3">
      <c r="B655" s="154">
        <v>45726</v>
      </c>
      <c r="C655" s="155" t="s">
        <v>49</v>
      </c>
      <c r="D655" s="156" t="s">
        <v>121</v>
      </c>
      <c r="E655" s="157" t="s">
        <v>241</v>
      </c>
      <c r="F655" s="158">
        <v>5000</v>
      </c>
      <c r="G655" s="159">
        <v>45726.668008680557</v>
      </c>
    </row>
    <row r="656" spans="2:7" x14ac:dyDescent="0.3">
      <c r="B656" s="154">
        <v>45726</v>
      </c>
      <c r="C656" s="155" t="s">
        <v>49</v>
      </c>
      <c r="D656" s="156" t="s">
        <v>122</v>
      </c>
      <c r="E656" s="157" t="s">
        <v>241</v>
      </c>
      <c r="F656" s="158">
        <v>-340</v>
      </c>
      <c r="G656" s="159">
        <v>45726.668365509257</v>
      </c>
    </row>
    <row r="657" spans="2:7" x14ac:dyDescent="0.3">
      <c r="B657" s="154">
        <v>45726</v>
      </c>
      <c r="C657" s="155" t="s">
        <v>49</v>
      </c>
      <c r="D657" s="156" t="s">
        <v>121</v>
      </c>
      <c r="E657" s="157" t="s">
        <v>241</v>
      </c>
      <c r="F657" s="158">
        <v>340</v>
      </c>
      <c r="G657" s="159">
        <v>45726.668395949077</v>
      </c>
    </row>
    <row r="658" spans="2:7" x14ac:dyDescent="0.3">
      <c r="B658" s="154">
        <v>45726</v>
      </c>
      <c r="C658" s="155" t="s">
        <v>49</v>
      </c>
      <c r="D658" s="156" t="s">
        <v>121</v>
      </c>
      <c r="E658" s="157" t="s">
        <v>242</v>
      </c>
      <c r="F658" s="158">
        <v>-11873.5</v>
      </c>
      <c r="G658" s="159">
        <v>45726.668977430556</v>
      </c>
    </row>
    <row r="659" spans="2:7" x14ac:dyDescent="0.3">
      <c r="B659" s="154">
        <v>45726</v>
      </c>
      <c r="C659" s="155" t="s">
        <v>49</v>
      </c>
      <c r="D659" s="156" t="s">
        <v>123</v>
      </c>
      <c r="E659" s="157" t="s">
        <v>242</v>
      </c>
      <c r="F659" s="158">
        <v>11873.5</v>
      </c>
      <c r="G659" s="159">
        <v>45726.669014004627</v>
      </c>
    </row>
    <row r="660" spans="2:7" x14ac:dyDescent="0.3">
      <c r="B660" s="154">
        <v>45726</v>
      </c>
      <c r="C660" s="155" t="s">
        <v>49</v>
      </c>
      <c r="D660" s="156" t="s">
        <v>121</v>
      </c>
      <c r="E660" s="157" t="s">
        <v>243</v>
      </c>
      <c r="F660" s="158">
        <v>-7.5</v>
      </c>
      <c r="G660" s="159">
        <v>45726.669049189812</v>
      </c>
    </row>
    <row r="661" spans="2:7" x14ac:dyDescent="0.3">
      <c r="B661" s="154">
        <v>45726</v>
      </c>
      <c r="C661" s="155" t="s">
        <v>48</v>
      </c>
      <c r="D661" s="156" t="s">
        <v>278</v>
      </c>
      <c r="E661" s="157" t="s">
        <v>243</v>
      </c>
      <c r="F661" s="158">
        <v>7.5</v>
      </c>
      <c r="G661" s="159">
        <v>45726.669084027781</v>
      </c>
    </row>
    <row r="662" spans="2:7" x14ac:dyDescent="0.3">
      <c r="B662" s="154">
        <v>45726</v>
      </c>
      <c r="C662" s="155" t="s">
        <v>49</v>
      </c>
      <c r="D662" s="156" t="s">
        <v>122</v>
      </c>
      <c r="E662" s="157" t="s">
        <v>241</v>
      </c>
      <c r="F662" s="158">
        <v>-50</v>
      </c>
      <c r="G662" s="159">
        <v>45726.669310763886</v>
      </c>
    </row>
    <row r="663" spans="2:7" x14ac:dyDescent="0.3">
      <c r="B663" s="154">
        <v>45726</v>
      </c>
      <c r="C663" s="155" t="s">
        <v>49</v>
      </c>
      <c r="D663" s="156" t="s">
        <v>121</v>
      </c>
      <c r="E663" s="157" t="s">
        <v>241</v>
      </c>
      <c r="F663" s="158">
        <v>50</v>
      </c>
      <c r="G663" s="159">
        <v>45726.669345601855</v>
      </c>
    </row>
    <row r="664" spans="2:7" x14ac:dyDescent="0.3">
      <c r="B664" s="154">
        <v>45726</v>
      </c>
      <c r="C664" s="155" t="s">
        <v>49</v>
      </c>
      <c r="D664" s="156" t="s">
        <v>122</v>
      </c>
      <c r="E664" s="157" t="s">
        <v>237</v>
      </c>
      <c r="F664" s="158">
        <v>342</v>
      </c>
      <c r="G664" s="159">
        <v>45726.669463773149</v>
      </c>
    </row>
    <row r="665" spans="2:7" x14ac:dyDescent="0.3">
      <c r="B665" s="154">
        <v>45726</v>
      </c>
      <c r="C665" s="155" t="s">
        <v>49</v>
      </c>
      <c r="D665" s="156" t="s">
        <v>123</v>
      </c>
      <c r="E665" s="157" t="s">
        <v>237</v>
      </c>
      <c r="F665" s="158">
        <v>-342</v>
      </c>
      <c r="G665" s="159">
        <v>45726.669498379626</v>
      </c>
    </row>
    <row r="666" spans="2:7" x14ac:dyDescent="0.3">
      <c r="B666" s="154">
        <v>45726</v>
      </c>
      <c r="C666" s="155" t="s">
        <v>49</v>
      </c>
      <c r="D666" s="156" t="s">
        <v>122</v>
      </c>
      <c r="E666" s="157" t="s">
        <v>222</v>
      </c>
      <c r="F666" s="158">
        <v>-1270</v>
      </c>
      <c r="G666" s="159">
        <v>45726.67007511574</v>
      </c>
    </row>
    <row r="667" spans="2:7" x14ac:dyDescent="0.3">
      <c r="B667" s="154">
        <v>45726</v>
      </c>
      <c r="C667" s="155" t="s">
        <v>49</v>
      </c>
      <c r="D667" s="156" t="s">
        <v>97</v>
      </c>
      <c r="E667" s="157" t="s">
        <v>222</v>
      </c>
      <c r="F667" s="158">
        <v>1270</v>
      </c>
      <c r="G667" s="159">
        <v>45726.670111111111</v>
      </c>
    </row>
    <row r="668" spans="2:7" x14ac:dyDescent="0.3">
      <c r="B668" s="154">
        <v>45726</v>
      </c>
      <c r="C668" s="155" t="s">
        <v>49</v>
      </c>
      <c r="D668" s="156" t="s">
        <v>122</v>
      </c>
      <c r="E668" s="157" t="s">
        <v>221</v>
      </c>
      <c r="F668" s="158">
        <v>8</v>
      </c>
      <c r="G668" s="159">
        <v>45726.670166435186</v>
      </c>
    </row>
    <row r="669" spans="2:7" x14ac:dyDescent="0.3">
      <c r="B669" s="154">
        <v>45726</v>
      </c>
      <c r="C669" s="155" t="s">
        <v>49</v>
      </c>
      <c r="D669" s="156" t="s">
        <v>97</v>
      </c>
      <c r="E669" s="157" t="s">
        <v>221</v>
      </c>
      <c r="F669" s="158">
        <v>-8</v>
      </c>
      <c r="G669" s="159">
        <v>45726.670203009257</v>
      </c>
    </row>
    <row r="670" spans="2:7" x14ac:dyDescent="0.3">
      <c r="B670" s="154">
        <v>45726</v>
      </c>
      <c r="C670" s="155" t="s">
        <v>52</v>
      </c>
      <c r="D670" s="156" t="s">
        <v>209</v>
      </c>
      <c r="E670" s="157" t="s">
        <v>223</v>
      </c>
      <c r="F670" s="158">
        <v>-35</v>
      </c>
      <c r="G670" s="159">
        <v>45726.672672800923</v>
      </c>
    </row>
    <row r="671" spans="2:7" x14ac:dyDescent="0.3">
      <c r="B671" s="154">
        <v>45726</v>
      </c>
      <c r="C671" s="155" t="s">
        <v>49</v>
      </c>
      <c r="D671" s="156" t="s">
        <v>122</v>
      </c>
      <c r="E671" s="157" t="s">
        <v>223</v>
      </c>
      <c r="F671" s="158">
        <v>35</v>
      </c>
      <c r="G671" s="159">
        <v>45726.672708217593</v>
      </c>
    </row>
    <row r="672" spans="2:7" x14ac:dyDescent="0.3">
      <c r="B672" s="154">
        <v>45726</v>
      </c>
      <c r="C672" s="155" t="s">
        <v>52</v>
      </c>
      <c r="D672" s="156" t="s">
        <v>209</v>
      </c>
      <c r="E672" s="157" t="s">
        <v>223</v>
      </c>
      <c r="F672" s="158">
        <v>-35</v>
      </c>
      <c r="G672" s="159">
        <v>45726.678607986112</v>
      </c>
    </row>
    <row r="673" spans="2:7" x14ac:dyDescent="0.3">
      <c r="B673" s="154">
        <v>45726</v>
      </c>
      <c r="C673" s="155" t="s">
        <v>49</v>
      </c>
      <c r="D673" s="156" t="s">
        <v>122</v>
      </c>
      <c r="E673" s="157" t="s">
        <v>223</v>
      </c>
      <c r="F673" s="158">
        <v>35</v>
      </c>
      <c r="G673" s="159">
        <v>45726.678642824074</v>
      </c>
    </row>
    <row r="674" spans="2:7" x14ac:dyDescent="0.3">
      <c r="B674" s="154">
        <v>45726</v>
      </c>
      <c r="C674" s="155" t="s">
        <v>49</v>
      </c>
      <c r="D674" s="156" t="s">
        <v>122</v>
      </c>
      <c r="E674" s="157" t="s">
        <v>222</v>
      </c>
      <c r="F674" s="158">
        <v>0</v>
      </c>
      <c r="G674" s="159">
        <v>45726.678954282404</v>
      </c>
    </row>
    <row r="675" spans="2:7" x14ac:dyDescent="0.3">
      <c r="B675" s="154">
        <v>45726</v>
      </c>
      <c r="C675" s="155" t="s">
        <v>49</v>
      </c>
      <c r="D675" s="156" t="s">
        <v>97</v>
      </c>
      <c r="E675" s="157" t="s">
        <v>222</v>
      </c>
      <c r="F675" s="158">
        <v>0</v>
      </c>
      <c r="G675" s="159">
        <v>45726.678990624998</v>
      </c>
    </row>
    <row r="676" spans="2:7" x14ac:dyDescent="0.3">
      <c r="B676" s="154">
        <v>45726</v>
      </c>
      <c r="C676" s="155" t="s">
        <v>49</v>
      </c>
      <c r="D676" s="156" t="s">
        <v>122</v>
      </c>
      <c r="E676" s="157" t="s">
        <v>222</v>
      </c>
      <c r="F676" s="158">
        <v>-35</v>
      </c>
      <c r="G676" s="159">
        <v>45726.679240162041</v>
      </c>
    </row>
    <row r="677" spans="2:7" x14ac:dyDescent="0.3">
      <c r="B677" s="154">
        <v>45726</v>
      </c>
      <c r="C677" s="155" t="s">
        <v>49</v>
      </c>
      <c r="D677" s="156" t="s">
        <v>97</v>
      </c>
      <c r="E677" s="157" t="s">
        <v>222</v>
      </c>
      <c r="F677" s="158">
        <v>35</v>
      </c>
      <c r="G677" s="159">
        <v>45726.679274421294</v>
      </c>
    </row>
    <row r="678" spans="2:7" x14ac:dyDescent="0.3">
      <c r="B678" s="154">
        <v>45726</v>
      </c>
      <c r="C678" s="155" t="s">
        <v>49</v>
      </c>
      <c r="D678" s="156" t="s">
        <v>122</v>
      </c>
      <c r="E678" s="157" t="s">
        <v>221</v>
      </c>
      <c r="F678" s="158">
        <v>50</v>
      </c>
      <c r="G678" s="159">
        <v>45726.679959259258</v>
      </c>
    </row>
    <row r="679" spans="2:7" x14ac:dyDescent="0.3">
      <c r="B679" s="154">
        <v>45726</v>
      </c>
      <c r="C679" s="155" t="s">
        <v>49</v>
      </c>
      <c r="D679" s="156" t="s">
        <v>97</v>
      </c>
      <c r="E679" s="157" t="s">
        <v>221</v>
      </c>
      <c r="F679" s="158">
        <v>-50</v>
      </c>
      <c r="G679" s="159">
        <v>45726.679993750004</v>
      </c>
    </row>
    <row r="680" spans="2:7" x14ac:dyDescent="0.3">
      <c r="B680" s="154">
        <v>45726</v>
      </c>
      <c r="C680" s="155" t="s">
        <v>49</v>
      </c>
      <c r="D680" s="156" t="s">
        <v>210</v>
      </c>
      <c r="E680" s="157" t="s">
        <v>266</v>
      </c>
      <c r="F680" s="158">
        <v>-10000</v>
      </c>
      <c r="G680" s="159">
        <v>45726.680623726854</v>
      </c>
    </row>
    <row r="681" spans="2:7" x14ac:dyDescent="0.3">
      <c r="B681" s="154">
        <v>45726</v>
      </c>
      <c r="C681" s="155" t="s">
        <v>49</v>
      </c>
      <c r="D681" s="156" t="s">
        <v>121</v>
      </c>
      <c r="E681" s="157" t="s">
        <v>266</v>
      </c>
      <c r="F681" s="158">
        <v>10000</v>
      </c>
      <c r="G681" s="159">
        <v>45726.680657986108</v>
      </c>
    </row>
    <row r="682" spans="2:7" x14ac:dyDescent="0.3">
      <c r="B682" s="154">
        <v>45726</v>
      </c>
      <c r="C682" s="155" t="s">
        <v>49</v>
      </c>
      <c r="D682" s="156" t="s">
        <v>121</v>
      </c>
      <c r="E682" s="157" t="s">
        <v>242</v>
      </c>
      <c r="F682" s="158">
        <v>-9992.5</v>
      </c>
      <c r="G682" s="159">
        <v>45726.680958449077</v>
      </c>
    </row>
    <row r="683" spans="2:7" x14ac:dyDescent="0.3">
      <c r="B683" s="154">
        <v>45726</v>
      </c>
      <c r="C683" s="155" t="s">
        <v>49</v>
      </c>
      <c r="D683" s="156" t="s">
        <v>123</v>
      </c>
      <c r="E683" s="157" t="s">
        <v>242</v>
      </c>
      <c r="F683" s="158">
        <v>9992.5</v>
      </c>
      <c r="G683" s="159">
        <v>45726.680992824076</v>
      </c>
    </row>
    <row r="684" spans="2:7" x14ac:dyDescent="0.3">
      <c r="B684" s="154">
        <v>45726</v>
      </c>
      <c r="C684" s="155" t="s">
        <v>49</v>
      </c>
      <c r="D684" s="156" t="s">
        <v>121</v>
      </c>
      <c r="E684" s="157" t="s">
        <v>243</v>
      </c>
      <c r="F684" s="158">
        <v>-7.5</v>
      </c>
      <c r="G684" s="159">
        <v>45726.681029513886</v>
      </c>
    </row>
    <row r="685" spans="2:7" x14ac:dyDescent="0.3">
      <c r="B685" s="154">
        <v>45726</v>
      </c>
      <c r="C685" s="155" t="s">
        <v>48</v>
      </c>
      <c r="D685" s="156" t="s">
        <v>278</v>
      </c>
      <c r="E685" s="157" t="s">
        <v>243</v>
      </c>
      <c r="F685" s="158">
        <v>7.5</v>
      </c>
      <c r="G685" s="159">
        <v>45726.681063657408</v>
      </c>
    </row>
    <row r="686" spans="2:7" x14ac:dyDescent="0.3">
      <c r="B686" s="154">
        <v>45726</v>
      </c>
      <c r="C686" s="155" t="s">
        <v>52</v>
      </c>
      <c r="D686" s="156" t="s">
        <v>209</v>
      </c>
      <c r="E686" s="157" t="s">
        <v>223</v>
      </c>
      <c r="F686" s="158">
        <v>-35</v>
      </c>
      <c r="G686" s="159">
        <v>45726.681628472223</v>
      </c>
    </row>
    <row r="687" spans="2:7" x14ac:dyDescent="0.3">
      <c r="B687" s="154">
        <v>45726</v>
      </c>
      <c r="C687" s="155" t="s">
        <v>49</v>
      </c>
      <c r="D687" s="156" t="s">
        <v>122</v>
      </c>
      <c r="E687" s="157" t="s">
        <v>223</v>
      </c>
      <c r="F687" s="158">
        <v>35</v>
      </c>
      <c r="G687" s="159">
        <v>45726.681663078707</v>
      </c>
    </row>
    <row r="688" spans="2:7" x14ac:dyDescent="0.3">
      <c r="B688" s="154">
        <v>45726</v>
      </c>
      <c r="C688" s="155" t="s">
        <v>49</v>
      </c>
      <c r="D688" s="156" t="s">
        <v>122</v>
      </c>
      <c r="E688" s="157" t="s">
        <v>222</v>
      </c>
      <c r="F688" s="158">
        <v>-1500</v>
      </c>
      <c r="G688" s="159">
        <v>45726.685875347219</v>
      </c>
    </row>
    <row r="689" spans="2:7" x14ac:dyDescent="0.3">
      <c r="B689" s="154">
        <v>45726</v>
      </c>
      <c r="C689" s="155" t="s">
        <v>49</v>
      </c>
      <c r="D689" s="156" t="s">
        <v>97</v>
      </c>
      <c r="E689" s="157" t="s">
        <v>222</v>
      </c>
      <c r="F689" s="158">
        <v>1500</v>
      </c>
      <c r="G689" s="159">
        <v>45726.685910879627</v>
      </c>
    </row>
    <row r="690" spans="2:7" x14ac:dyDescent="0.3">
      <c r="B690" s="154">
        <v>45726</v>
      </c>
      <c r="C690" s="155" t="s">
        <v>49</v>
      </c>
      <c r="D690" s="156" t="s">
        <v>122</v>
      </c>
      <c r="E690" s="157" t="s">
        <v>237</v>
      </c>
      <c r="F690" s="158">
        <v>1500</v>
      </c>
      <c r="G690" s="159">
        <v>45726.68753599537</v>
      </c>
    </row>
    <row r="691" spans="2:7" x14ac:dyDescent="0.3">
      <c r="B691" s="154">
        <v>45726</v>
      </c>
      <c r="C691" s="155" t="s">
        <v>49</v>
      </c>
      <c r="D691" s="156" t="s">
        <v>123</v>
      </c>
      <c r="E691" s="157" t="s">
        <v>237</v>
      </c>
      <c r="F691" s="158">
        <v>-1500</v>
      </c>
      <c r="G691" s="159">
        <v>45726.687572106479</v>
      </c>
    </row>
    <row r="692" spans="2:7" x14ac:dyDescent="0.3">
      <c r="B692" s="154">
        <v>45726</v>
      </c>
      <c r="C692" s="155" t="s">
        <v>49</v>
      </c>
      <c r="D692" s="156" t="s">
        <v>122</v>
      </c>
      <c r="E692" s="157" t="s">
        <v>221</v>
      </c>
      <c r="F692" s="158">
        <v>55</v>
      </c>
      <c r="G692" s="159">
        <v>45726.687866782406</v>
      </c>
    </row>
    <row r="693" spans="2:7" x14ac:dyDescent="0.3">
      <c r="B693" s="154">
        <v>45726</v>
      </c>
      <c r="C693" s="155" t="s">
        <v>49</v>
      </c>
      <c r="D693" s="156" t="s">
        <v>97</v>
      </c>
      <c r="E693" s="157" t="s">
        <v>221</v>
      </c>
      <c r="F693" s="158">
        <v>-55</v>
      </c>
      <c r="G693" s="159">
        <v>45726.687898842596</v>
      </c>
    </row>
    <row r="694" spans="2:7" x14ac:dyDescent="0.3">
      <c r="B694" s="154">
        <v>45726</v>
      </c>
      <c r="C694" s="155" t="s">
        <v>49</v>
      </c>
      <c r="D694" s="156" t="s">
        <v>122</v>
      </c>
      <c r="E694" s="157" t="s">
        <v>224</v>
      </c>
      <c r="F694" s="158">
        <v>-20</v>
      </c>
      <c r="G694" s="159">
        <v>45726.692152430558</v>
      </c>
    </row>
    <row r="695" spans="2:7" x14ac:dyDescent="0.3">
      <c r="B695" s="154">
        <v>45726</v>
      </c>
      <c r="C695" s="155" t="s">
        <v>48</v>
      </c>
      <c r="D695" s="156" t="s">
        <v>4</v>
      </c>
      <c r="E695" s="157" t="s">
        <v>224</v>
      </c>
      <c r="F695" s="158">
        <v>20</v>
      </c>
      <c r="G695" s="159">
        <v>45726.692185879627</v>
      </c>
    </row>
    <row r="696" spans="2:7" x14ac:dyDescent="0.3">
      <c r="B696" s="154">
        <v>45726</v>
      </c>
      <c r="C696" s="155" t="s">
        <v>52</v>
      </c>
      <c r="D696" s="156" t="s">
        <v>209</v>
      </c>
      <c r="E696" s="157" t="s">
        <v>223</v>
      </c>
      <c r="F696" s="158">
        <v>-70</v>
      </c>
      <c r="G696" s="159">
        <v>45726.692766782406</v>
      </c>
    </row>
    <row r="697" spans="2:7" x14ac:dyDescent="0.3">
      <c r="B697" s="154">
        <v>45726</v>
      </c>
      <c r="C697" s="155" t="s">
        <v>49</v>
      </c>
      <c r="D697" s="156" t="s">
        <v>122</v>
      </c>
      <c r="E697" s="157" t="s">
        <v>223</v>
      </c>
      <c r="F697" s="158">
        <v>70</v>
      </c>
      <c r="G697" s="159">
        <v>45726.692801851852</v>
      </c>
    </row>
    <row r="698" spans="2:7" x14ac:dyDescent="0.3">
      <c r="B698" s="154">
        <v>45726</v>
      </c>
      <c r="C698" s="155" t="s">
        <v>49</v>
      </c>
      <c r="D698" s="156" t="s">
        <v>122</v>
      </c>
      <c r="E698" s="157" t="s">
        <v>224</v>
      </c>
      <c r="F698" s="158">
        <v>0</v>
      </c>
      <c r="G698" s="159">
        <v>45726.693588078706</v>
      </c>
    </row>
    <row r="699" spans="2:7" x14ac:dyDescent="0.3">
      <c r="B699" s="154">
        <v>45726</v>
      </c>
      <c r="C699" s="155" t="s">
        <v>48</v>
      </c>
      <c r="D699" s="156" t="s">
        <v>208</v>
      </c>
      <c r="E699" s="157" t="s">
        <v>224</v>
      </c>
      <c r="F699" s="158">
        <v>0</v>
      </c>
      <c r="G699" s="159">
        <v>45726.693628356479</v>
      </c>
    </row>
    <row r="700" spans="2:7" x14ac:dyDescent="0.3">
      <c r="B700" s="154">
        <v>45726</v>
      </c>
      <c r="C700" s="155" t="s">
        <v>49</v>
      </c>
      <c r="D700" s="156" t="s">
        <v>122</v>
      </c>
      <c r="E700" s="157" t="s">
        <v>222</v>
      </c>
      <c r="F700" s="158">
        <v>-100</v>
      </c>
      <c r="G700" s="159">
        <v>45726.699834143517</v>
      </c>
    </row>
    <row r="701" spans="2:7" x14ac:dyDescent="0.3">
      <c r="B701" s="154">
        <v>45726</v>
      </c>
      <c r="C701" s="155" t="s">
        <v>49</v>
      </c>
      <c r="D701" s="156" t="s">
        <v>97</v>
      </c>
      <c r="E701" s="157" t="s">
        <v>222</v>
      </c>
      <c r="F701" s="158">
        <v>100</v>
      </c>
      <c r="G701" s="159">
        <v>45726.699873263889</v>
      </c>
    </row>
    <row r="702" spans="2:7" x14ac:dyDescent="0.3">
      <c r="B702" s="154">
        <v>45726</v>
      </c>
      <c r="C702" s="155" t="s">
        <v>52</v>
      </c>
      <c r="D702" s="156" t="s">
        <v>209</v>
      </c>
      <c r="E702" s="157" t="s">
        <v>223</v>
      </c>
      <c r="F702" s="158">
        <v>-35</v>
      </c>
      <c r="G702" s="159">
        <v>45726.70415902778</v>
      </c>
    </row>
    <row r="703" spans="2:7" x14ac:dyDescent="0.3">
      <c r="B703" s="154">
        <v>45726</v>
      </c>
      <c r="C703" s="155" t="s">
        <v>49</v>
      </c>
      <c r="D703" s="156" t="s">
        <v>122</v>
      </c>
      <c r="E703" s="157" t="s">
        <v>223</v>
      </c>
      <c r="F703" s="158">
        <v>35</v>
      </c>
      <c r="G703" s="159">
        <v>45726.704196064813</v>
      </c>
    </row>
    <row r="704" spans="2:7" x14ac:dyDescent="0.3">
      <c r="B704" s="154">
        <v>45726</v>
      </c>
      <c r="C704" s="155" t="s">
        <v>49</v>
      </c>
      <c r="D704" s="156" t="s">
        <v>122</v>
      </c>
      <c r="E704" s="157" t="s">
        <v>244</v>
      </c>
      <c r="F704" s="158">
        <v>1</v>
      </c>
      <c r="G704" s="159">
        <v>45726.704538888887</v>
      </c>
    </row>
    <row r="705" spans="2:7" x14ac:dyDescent="0.3">
      <c r="B705" s="154">
        <v>45726</v>
      </c>
      <c r="C705" s="155" t="s">
        <v>43</v>
      </c>
      <c r="D705" s="156" t="s">
        <v>150</v>
      </c>
      <c r="E705" s="157" t="s">
        <v>244</v>
      </c>
      <c r="F705" s="158">
        <v>-1</v>
      </c>
      <c r="G705" s="159">
        <v>45726.704572222225</v>
      </c>
    </row>
    <row r="706" spans="2:7" x14ac:dyDescent="0.3">
      <c r="B706" s="154">
        <v>45726</v>
      </c>
      <c r="C706" s="155" t="s">
        <v>49</v>
      </c>
      <c r="D706" s="156" t="s">
        <v>122</v>
      </c>
      <c r="E706" s="157" t="s">
        <v>237</v>
      </c>
      <c r="F706" s="158">
        <v>8</v>
      </c>
      <c r="G706" s="159">
        <v>45726.704869328707</v>
      </c>
    </row>
    <row r="707" spans="2:7" x14ac:dyDescent="0.3">
      <c r="B707" s="154">
        <v>45726</v>
      </c>
      <c r="C707" s="155" t="s">
        <v>49</v>
      </c>
      <c r="D707" s="156" t="s">
        <v>123</v>
      </c>
      <c r="E707" s="157" t="s">
        <v>237</v>
      </c>
      <c r="F707" s="158">
        <v>-8</v>
      </c>
      <c r="G707" s="159">
        <v>45726.704903935184</v>
      </c>
    </row>
    <row r="708" spans="2:7" x14ac:dyDescent="0.3">
      <c r="B708" s="154">
        <v>45726</v>
      </c>
      <c r="C708" s="155" t="s">
        <v>49</v>
      </c>
      <c r="D708" s="156" t="s">
        <v>122</v>
      </c>
      <c r="E708" s="157" t="s">
        <v>222</v>
      </c>
      <c r="F708" s="158">
        <v>-8</v>
      </c>
      <c r="G708" s="159">
        <v>45726.71112453704</v>
      </c>
    </row>
    <row r="709" spans="2:7" x14ac:dyDescent="0.3">
      <c r="B709" s="154">
        <v>45726</v>
      </c>
      <c r="C709" s="155" t="s">
        <v>49</v>
      </c>
      <c r="D709" s="156" t="s">
        <v>97</v>
      </c>
      <c r="E709" s="157" t="s">
        <v>222</v>
      </c>
      <c r="F709" s="158">
        <v>8</v>
      </c>
      <c r="G709" s="159">
        <v>45726.711161458334</v>
      </c>
    </row>
    <row r="710" spans="2:7" x14ac:dyDescent="0.3">
      <c r="B710" s="154">
        <v>45726</v>
      </c>
      <c r="C710" s="155" t="s">
        <v>52</v>
      </c>
      <c r="D710" s="156" t="s">
        <v>209</v>
      </c>
      <c r="E710" s="157" t="s">
        <v>223</v>
      </c>
      <c r="F710" s="158">
        <v>-70</v>
      </c>
      <c r="G710" s="159">
        <v>45726.713450115742</v>
      </c>
    </row>
    <row r="711" spans="2:7" x14ac:dyDescent="0.3">
      <c r="B711" s="154">
        <v>45726</v>
      </c>
      <c r="C711" s="155" t="s">
        <v>49</v>
      </c>
      <c r="D711" s="156" t="s">
        <v>122</v>
      </c>
      <c r="E711" s="157" t="s">
        <v>223</v>
      </c>
      <c r="F711" s="158">
        <v>70</v>
      </c>
      <c r="G711" s="159">
        <v>45726.713484375003</v>
      </c>
    </row>
    <row r="712" spans="2:7" x14ac:dyDescent="0.3">
      <c r="B712" s="154">
        <v>45726</v>
      </c>
      <c r="C712" s="155" t="s">
        <v>49</v>
      </c>
      <c r="D712" s="156" t="s">
        <v>122</v>
      </c>
      <c r="E712" s="157" t="s">
        <v>222</v>
      </c>
      <c r="F712" s="158">
        <v>-35</v>
      </c>
      <c r="G712" s="159">
        <v>45726.71616585648</v>
      </c>
    </row>
    <row r="713" spans="2:7" x14ac:dyDescent="0.3">
      <c r="B713" s="154">
        <v>45726</v>
      </c>
      <c r="C713" s="155" t="s">
        <v>49</v>
      </c>
      <c r="D713" s="156" t="s">
        <v>97</v>
      </c>
      <c r="E713" s="157" t="s">
        <v>222</v>
      </c>
      <c r="F713" s="158">
        <v>35</v>
      </c>
      <c r="G713" s="159">
        <v>45726.716205787037</v>
      </c>
    </row>
    <row r="714" spans="2:7" x14ac:dyDescent="0.3">
      <c r="B714" s="154">
        <v>45726</v>
      </c>
      <c r="C714" s="155" t="s">
        <v>49</v>
      </c>
      <c r="D714" s="156" t="s">
        <v>122</v>
      </c>
      <c r="E714" s="157" t="s">
        <v>221</v>
      </c>
      <c r="F714" s="158">
        <v>100</v>
      </c>
      <c r="G714" s="159">
        <v>45726.716467592596</v>
      </c>
    </row>
    <row r="715" spans="2:7" x14ac:dyDescent="0.3">
      <c r="B715" s="154">
        <v>45726</v>
      </c>
      <c r="C715" s="155" t="s">
        <v>49</v>
      </c>
      <c r="D715" s="156" t="s">
        <v>97</v>
      </c>
      <c r="E715" s="157" t="s">
        <v>221</v>
      </c>
      <c r="F715" s="158">
        <v>-100</v>
      </c>
      <c r="G715" s="159">
        <v>45726.716504282405</v>
      </c>
    </row>
    <row r="716" spans="2:7" x14ac:dyDescent="0.3">
      <c r="B716" s="154">
        <v>45726</v>
      </c>
      <c r="C716" s="155" t="s">
        <v>52</v>
      </c>
      <c r="D716" s="156" t="s">
        <v>209</v>
      </c>
      <c r="E716" s="157" t="s">
        <v>223</v>
      </c>
      <c r="F716" s="158">
        <v>-35</v>
      </c>
      <c r="G716" s="159">
        <v>45726.716682754632</v>
      </c>
    </row>
    <row r="717" spans="2:7" x14ac:dyDescent="0.3">
      <c r="B717" s="154">
        <v>45726</v>
      </c>
      <c r="C717" s="155" t="s">
        <v>49</v>
      </c>
      <c r="D717" s="156" t="s">
        <v>122</v>
      </c>
      <c r="E717" s="157" t="s">
        <v>223</v>
      </c>
      <c r="F717" s="158">
        <v>35</v>
      </c>
      <c r="G717" s="159">
        <v>45726.716718518517</v>
      </c>
    </row>
    <row r="718" spans="2:7" x14ac:dyDescent="0.3">
      <c r="B718" s="154">
        <v>45726</v>
      </c>
      <c r="C718" s="155" t="s">
        <v>49</v>
      </c>
      <c r="D718" s="156" t="s">
        <v>122</v>
      </c>
      <c r="E718" s="157" t="s">
        <v>221</v>
      </c>
      <c r="F718" s="158">
        <v>10</v>
      </c>
      <c r="G718" s="159">
        <v>45726.724524999998</v>
      </c>
    </row>
    <row r="719" spans="2:7" x14ac:dyDescent="0.3">
      <c r="B719" s="154">
        <v>45726</v>
      </c>
      <c r="C719" s="155" t="s">
        <v>49</v>
      </c>
      <c r="D719" s="156" t="s">
        <v>97</v>
      </c>
      <c r="E719" s="157" t="s">
        <v>221</v>
      </c>
      <c r="F719" s="158">
        <v>-10</v>
      </c>
      <c r="G719" s="159">
        <v>45726.724560879629</v>
      </c>
    </row>
    <row r="720" spans="2:7" x14ac:dyDescent="0.3">
      <c r="B720" s="154">
        <v>45726</v>
      </c>
      <c r="C720" s="155" t="s">
        <v>49</v>
      </c>
      <c r="D720" s="156" t="s">
        <v>122</v>
      </c>
      <c r="E720" s="157" t="s">
        <v>222</v>
      </c>
      <c r="F720" s="158">
        <v>-220</v>
      </c>
      <c r="G720" s="159">
        <v>45726.724801851851</v>
      </c>
    </row>
    <row r="721" spans="2:7" x14ac:dyDescent="0.3">
      <c r="B721" s="154">
        <v>45726</v>
      </c>
      <c r="C721" s="155" t="s">
        <v>49</v>
      </c>
      <c r="D721" s="156" t="s">
        <v>97</v>
      </c>
      <c r="E721" s="157" t="s">
        <v>222</v>
      </c>
      <c r="F721" s="158">
        <v>220</v>
      </c>
      <c r="G721" s="159">
        <v>45726.724837037036</v>
      </c>
    </row>
    <row r="722" spans="2:7" x14ac:dyDescent="0.3">
      <c r="B722" s="154">
        <v>45726</v>
      </c>
      <c r="C722" s="155" t="s">
        <v>49</v>
      </c>
      <c r="D722" s="156" t="s">
        <v>122</v>
      </c>
      <c r="E722" s="157" t="s">
        <v>222</v>
      </c>
      <c r="F722" s="158">
        <v>-250</v>
      </c>
      <c r="G722" s="159">
        <v>45726.747793634262</v>
      </c>
    </row>
    <row r="723" spans="2:7" x14ac:dyDescent="0.3">
      <c r="B723" s="154">
        <v>45726</v>
      </c>
      <c r="C723" s="155" t="s">
        <v>49</v>
      </c>
      <c r="D723" s="156" t="s">
        <v>97</v>
      </c>
      <c r="E723" s="157" t="s">
        <v>222</v>
      </c>
      <c r="F723" s="158">
        <v>250</v>
      </c>
      <c r="G723" s="159">
        <v>45726.747829282409</v>
      </c>
    </row>
    <row r="724" spans="2:7" x14ac:dyDescent="0.3">
      <c r="B724" s="154">
        <v>45726</v>
      </c>
      <c r="C724" s="155" t="s">
        <v>49</v>
      </c>
      <c r="D724" s="156" t="s">
        <v>122</v>
      </c>
      <c r="E724" s="157" t="s">
        <v>221</v>
      </c>
      <c r="F724" s="158">
        <v>65</v>
      </c>
      <c r="G724" s="159">
        <v>45726.748282523149</v>
      </c>
    </row>
    <row r="725" spans="2:7" x14ac:dyDescent="0.3">
      <c r="B725" s="154">
        <v>45726</v>
      </c>
      <c r="C725" s="155" t="s">
        <v>49</v>
      </c>
      <c r="D725" s="156" t="s">
        <v>97</v>
      </c>
      <c r="E725" s="157" t="s">
        <v>221</v>
      </c>
      <c r="F725" s="158">
        <v>-65</v>
      </c>
      <c r="G725" s="159">
        <v>45726.748316087964</v>
      </c>
    </row>
    <row r="726" spans="2:7" x14ac:dyDescent="0.3">
      <c r="B726" s="154">
        <v>45726</v>
      </c>
      <c r="C726" s="155" t="s">
        <v>52</v>
      </c>
      <c r="D726" s="156" t="s">
        <v>209</v>
      </c>
      <c r="E726" s="157" t="s">
        <v>223</v>
      </c>
      <c r="F726" s="158">
        <v>-35</v>
      </c>
      <c r="G726" s="159">
        <v>45726.750066898145</v>
      </c>
    </row>
    <row r="727" spans="2:7" x14ac:dyDescent="0.3">
      <c r="B727" s="154">
        <v>45726</v>
      </c>
      <c r="C727" s="155" t="s">
        <v>49</v>
      </c>
      <c r="D727" s="156" t="s">
        <v>122</v>
      </c>
      <c r="E727" s="157" t="s">
        <v>223</v>
      </c>
      <c r="F727" s="158">
        <v>35</v>
      </c>
      <c r="G727" s="159">
        <v>45726.750100578705</v>
      </c>
    </row>
    <row r="728" spans="2:7" x14ac:dyDescent="0.3">
      <c r="B728" s="154">
        <v>45726</v>
      </c>
      <c r="C728" s="155" t="s">
        <v>49</v>
      </c>
      <c r="D728" s="156" t="s">
        <v>122</v>
      </c>
      <c r="E728" s="157" t="s">
        <v>224</v>
      </c>
      <c r="F728" s="158">
        <v>-1196</v>
      </c>
      <c r="G728" s="159">
        <v>45726.756118055557</v>
      </c>
    </row>
    <row r="729" spans="2:7" x14ac:dyDescent="0.3">
      <c r="B729" s="154">
        <v>45726</v>
      </c>
      <c r="C729" s="155" t="s">
        <v>54</v>
      </c>
      <c r="D729" s="156" t="s">
        <v>240</v>
      </c>
      <c r="E729" s="157" t="s">
        <v>224</v>
      </c>
      <c r="F729" s="158">
        <v>1196</v>
      </c>
      <c r="G729" s="159">
        <v>45726.756158449076</v>
      </c>
    </row>
    <row r="730" spans="2:7" x14ac:dyDescent="0.3">
      <c r="B730" s="154">
        <v>45726</v>
      </c>
      <c r="C730" s="155" t="s">
        <v>49</v>
      </c>
      <c r="D730" s="156" t="s">
        <v>122</v>
      </c>
      <c r="E730" s="157" t="s">
        <v>270</v>
      </c>
      <c r="F730" s="158">
        <v>-150</v>
      </c>
      <c r="G730" s="159">
        <v>45726.764290162035</v>
      </c>
    </row>
    <row r="731" spans="2:7" x14ac:dyDescent="0.3">
      <c r="B731" s="154">
        <v>45726</v>
      </c>
      <c r="C731" s="155" t="s">
        <v>48</v>
      </c>
      <c r="D731" s="156" t="s">
        <v>8</v>
      </c>
      <c r="E731" s="157" t="s">
        <v>270</v>
      </c>
      <c r="F731" s="158">
        <v>150</v>
      </c>
      <c r="G731" s="159">
        <v>45726.764333101855</v>
      </c>
    </row>
    <row r="732" spans="2:7" x14ac:dyDescent="0.3">
      <c r="B732" s="154">
        <v>45726</v>
      </c>
      <c r="C732" s="155" t="s">
        <v>49</v>
      </c>
      <c r="D732" s="156" t="s">
        <v>122</v>
      </c>
      <c r="E732" s="157" t="s">
        <v>222</v>
      </c>
      <c r="F732" s="158">
        <v>-80</v>
      </c>
      <c r="G732" s="159">
        <v>45726.766306365738</v>
      </c>
    </row>
    <row r="733" spans="2:7" x14ac:dyDescent="0.3">
      <c r="B733" s="154">
        <v>45726</v>
      </c>
      <c r="C733" s="155" t="s">
        <v>49</v>
      </c>
      <c r="D733" s="156" t="s">
        <v>97</v>
      </c>
      <c r="E733" s="157" t="s">
        <v>222</v>
      </c>
      <c r="F733" s="158">
        <v>80</v>
      </c>
      <c r="G733" s="159">
        <v>45726.766345370372</v>
      </c>
    </row>
    <row r="734" spans="2:7" x14ac:dyDescent="0.3">
      <c r="B734" s="154">
        <v>45726</v>
      </c>
      <c r="C734" s="155" t="s">
        <v>49</v>
      </c>
      <c r="D734" s="156" t="s">
        <v>122</v>
      </c>
      <c r="E734" s="157" t="s">
        <v>224</v>
      </c>
      <c r="F734" s="158">
        <v>-15</v>
      </c>
      <c r="G734" s="159">
        <v>45726.772010069442</v>
      </c>
    </row>
    <row r="735" spans="2:7" x14ac:dyDescent="0.3">
      <c r="B735" s="154">
        <v>45726</v>
      </c>
      <c r="C735" s="155" t="s">
        <v>48</v>
      </c>
      <c r="D735" s="156" t="s">
        <v>4</v>
      </c>
      <c r="E735" s="157" t="s">
        <v>224</v>
      </c>
      <c r="F735" s="158">
        <v>15</v>
      </c>
      <c r="G735" s="159">
        <v>45726.77204502315</v>
      </c>
    </row>
    <row r="736" spans="2:7" x14ac:dyDescent="0.3">
      <c r="B736" s="154">
        <v>45726</v>
      </c>
      <c r="C736" s="155" t="s">
        <v>49</v>
      </c>
      <c r="D736" s="156" t="s">
        <v>122</v>
      </c>
      <c r="E736" s="157" t="s">
        <v>271</v>
      </c>
      <c r="F736" s="158">
        <v>-250</v>
      </c>
      <c r="G736" s="159">
        <v>45726.773125810185</v>
      </c>
    </row>
    <row r="737" spans="2:7" x14ac:dyDescent="0.3">
      <c r="B737" s="154">
        <v>45726</v>
      </c>
      <c r="C737" s="155" t="s">
        <v>54</v>
      </c>
      <c r="D737" s="156" t="s">
        <v>240</v>
      </c>
      <c r="E737" s="157" t="s">
        <v>271</v>
      </c>
      <c r="F737" s="158">
        <v>250</v>
      </c>
      <c r="G737" s="159">
        <v>45726.773161111108</v>
      </c>
    </row>
    <row r="738" spans="2:7" x14ac:dyDescent="0.3">
      <c r="B738" s="154">
        <v>45727</v>
      </c>
      <c r="C738" s="155" t="s">
        <v>52</v>
      </c>
      <c r="D738" s="156" t="s">
        <v>209</v>
      </c>
      <c r="E738" s="157" t="s">
        <v>223</v>
      </c>
      <c r="F738" s="158">
        <v>-420</v>
      </c>
      <c r="G738" s="159">
        <v>45727.46353252315</v>
      </c>
    </row>
    <row r="739" spans="2:7" x14ac:dyDescent="0.3">
      <c r="B739" s="154">
        <v>45727</v>
      </c>
      <c r="C739" s="155" t="s">
        <v>49</v>
      </c>
      <c r="D739" s="156" t="s">
        <v>122</v>
      </c>
      <c r="E739" s="157" t="s">
        <v>223</v>
      </c>
      <c r="F739" s="158">
        <v>420</v>
      </c>
      <c r="G739" s="159">
        <v>45727.463543634258</v>
      </c>
    </row>
    <row r="740" spans="2:7" x14ac:dyDescent="0.3">
      <c r="B740" s="154">
        <v>45727</v>
      </c>
      <c r="C740" s="155" t="s">
        <v>49</v>
      </c>
      <c r="D740" s="156" t="s">
        <v>122</v>
      </c>
      <c r="E740" s="157" t="s">
        <v>222</v>
      </c>
      <c r="F740" s="158">
        <v>-35</v>
      </c>
      <c r="G740" s="159">
        <v>45727.463967824071</v>
      </c>
    </row>
    <row r="741" spans="2:7" x14ac:dyDescent="0.3">
      <c r="B741" s="154">
        <v>45727</v>
      </c>
      <c r="C741" s="155" t="s">
        <v>49</v>
      </c>
      <c r="D741" s="156" t="s">
        <v>97</v>
      </c>
      <c r="E741" s="157" t="s">
        <v>222</v>
      </c>
      <c r="F741" s="158">
        <v>35</v>
      </c>
      <c r="G741" s="159">
        <v>45727.463979166663</v>
      </c>
    </row>
    <row r="742" spans="2:7" x14ac:dyDescent="0.3">
      <c r="B742" s="154">
        <v>45727</v>
      </c>
      <c r="C742" s="155" t="s">
        <v>49</v>
      </c>
      <c r="D742" s="156" t="s">
        <v>122</v>
      </c>
      <c r="E742" s="157" t="s">
        <v>222</v>
      </c>
      <c r="F742" s="158">
        <v>-105</v>
      </c>
      <c r="G742" s="159">
        <v>45727.464030787036</v>
      </c>
    </row>
    <row r="743" spans="2:7" x14ac:dyDescent="0.3">
      <c r="B743" s="154">
        <v>45727</v>
      </c>
      <c r="C743" s="155" t="s">
        <v>49</v>
      </c>
      <c r="D743" s="156" t="s">
        <v>97</v>
      </c>
      <c r="E743" s="157" t="s">
        <v>222</v>
      </c>
      <c r="F743" s="158">
        <v>105</v>
      </c>
      <c r="G743" s="159">
        <v>45727.464041782405</v>
      </c>
    </row>
    <row r="744" spans="2:7" x14ac:dyDescent="0.3">
      <c r="B744" s="154">
        <v>45727</v>
      </c>
      <c r="C744" s="155" t="s">
        <v>49</v>
      </c>
      <c r="D744" s="156" t="s">
        <v>122</v>
      </c>
      <c r="E744" s="157" t="s">
        <v>222</v>
      </c>
      <c r="F744" s="158">
        <v>-70</v>
      </c>
      <c r="G744" s="159">
        <v>45727.464094097224</v>
      </c>
    </row>
    <row r="745" spans="2:7" x14ac:dyDescent="0.3">
      <c r="B745" s="154">
        <v>45727</v>
      </c>
      <c r="C745" s="155" t="s">
        <v>49</v>
      </c>
      <c r="D745" s="156" t="s">
        <v>97</v>
      </c>
      <c r="E745" s="157" t="s">
        <v>222</v>
      </c>
      <c r="F745" s="158">
        <v>70</v>
      </c>
      <c r="G745" s="159">
        <v>45727.464105092593</v>
      </c>
    </row>
    <row r="746" spans="2:7" x14ac:dyDescent="0.3">
      <c r="B746" s="154">
        <v>45727</v>
      </c>
      <c r="C746" s="155" t="s">
        <v>49</v>
      </c>
      <c r="D746" s="156" t="s">
        <v>122</v>
      </c>
      <c r="E746" s="157" t="s">
        <v>221</v>
      </c>
      <c r="F746" s="158">
        <v>49</v>
      </c>
      <c r="G746" s="159">
        <v>45727.46415590278</v>
      </c>
    </row>
    <row r="747" spans="2:7" x14ac:dyDescent="0.3">
      <c r="B747" s="154">
        <v>45727</v>
      </c>
      <c r="C747" s="155" t="s">
        <v>49</v>
      </c>
      <c r="D747" s="156" t="s">
        <v>97</v>
      </c>
      <c r="E747" s="157" t="s">
        <v>221</v>
      </c>
      <c r="F747" s="158">
        <v>-49</v>
      </c>
      <c r="G747" s="159">
        <v>45727.464167129627</v>
      </c>
    </row>
    <row r="748" spans="2:7" x14ac:dyDescent="0.3">
      <c r="B748" s="154">
        <v>45727</v>
      </c>
      <c r="C748" s="155" t="s">
        <v>49</v>
      </c>
      <c r="D748" s="156" t="s">
        <v>122</v>
      </c>
      <c r="E748" s="157" t="s">
        <v>221</v>
      </c>
      <c r="F748" s="158">
        <v>15</v>
      </c>
      <c r="G748" s="159">
        <v>45727.472094097226</v>
      </c>
    </row>
    <row r="749" spans="2:7" x14ac:dyDescent="0.3">
      <c r="B749" s="154">
        <v>45727</v>
      </c>
      <c r="C749" s="155" t="s">
        <v>49</v>
      </c>
      <c r="D749" s="156" t="s">
        <v>97</v>
      </c>
      <c r="E749" s="157" t="s">
        <v>221</v>
      </c>
      <c r="F749" s="158">
        <v>-15</v>
      </c>
      <c r="G749" s="159">
        <v>45727.472105555556</v>
      </c>
    </row>
    <row r="750" spans="2:7" x14ac:dyDescent="0.3">
      <c r="B750" s="154">
        <v>45727</v>
      </c>
      <c r="C750" s="155" t="s">
        <v>49</v>
      </c>
      <c r="D750" s="156" t="s">
        <v>122</v>
      </c>
      <c r="E750" s="157" t="s">
        <v>222</v>
      </c>
      <c r="F750" s="158">
        <v>-5600</v>
      </c>
      <c r="G750" s="159">
        <v>45727.472214814814</v>
      </c>
    </row>
    <row r="751" spans="2:7" x14ac:dyDescent="0.3">
      <c r="B751" s="154">
        <v>45727</v>
      </c>
      <c r="C751" s="155" t="s">
        <v>49</v>
      </c>
      <c r="D751" s="156" t="s">
        <v>97</v>
      </c>
      <c r="E751" s="157" t="s">
        <v>222</v>
      </c>
      <c r="F751" s="158">
        <v>5600</v>
      </c>
      <c r="G751" s="159">
        <v>45727.472225694444</v>
      </c>
    </row>
    <row r="752" spans="2:7" x14ac:dyDescent="0.3">
      <c r="B752" s="154">
        <v>45727</v>
      </c>
      <c r="C752" s="155" t="s">
        <v>49</v>
      </c>
      <c r="D752" s="156" t="s">
        <v>122</v>
      </c>
      <c r="E752" s="157" t="s">
        <v>237</v>
      </c>
      <c r="F752" s="158">
        <v>551</v>
      </c>
      <c r="G752" s="159">
        <v>45727.472995833334</v>
      </c>
    </row>
    <row r="753" spans="2:7" x14ac:dyDescent="0.3">
      <c r="B753" s="154">
        <v>45727</v>
      </c>
      <c r="C753" s="155" t="s">
        <v>49</v>
      </c>
      <c r="D753" s="156" t="s">
        <v>123</v>
      </c>
      <c r="E753" s="157" t="s">
        <v>237</v>
      </c>
      <c r="F753" s="158">
        <v>-551</v>
      </c>
      <c r="G753" s="159">
        <v>45727.47300740741</v>
      </c>
    </row>
    <row r="754" spans="2:7" x14ac:dyDescent="0.3">
      <c r="B754" s="154">
        <v>45727</v>
      </c>
      <c r="C754" s="155" t="s">
        <v>49</v>
      </c>
      <c r="D754" s="156" t="s">
        <v>122</v>
      </c>
      <c r="E754" s="157" t="s">
        <v>238</v>
      </c>
      <c r="F754" s="158">
        <v>-200</v>
      </c>
      <c r="G754" s="159">
        <v>45727.473120833332</v>
      </c>
    </row>
    <row r="755" spans="2:7" x14ac:dyDescent="0.3">
      <c r="B755" s="154">
        <v>45727</v>
      </c>
      <c r="C755" s="155" t="s">
        <v>49</v>
      </c>
      <c r="D755" s="156" t="s">
        <v>123</v>
      </c>
      <c r="E755" s="157" t="s">
        <v>238</v>
      </c>
      <c r="F755" s="158">
        <v>200</v>
      </c>
      <c r="G755" s="159">
        <v>45727.473133101848</v>
      </c>
    </row>
    <row r="756" spans="2:7" x14ac:dyDescent="0.3">
      <c r="B756" s="154">
        <v>45727</v>
      </c>
      <c r="C756" s="155" t="s">
        <v>49</v>
      </c>
      <c r="D756" s="156" t="s">
        <v>122</v>
      </c>
      <c r="E756" s="157" t="s">
        <v>237</v>
      </c>
      <c r="F756" s="158">
        <v>5600</v>
      </c>
      <c r="G756" s="159">
        <v>45727.473212962963</v>
      </c>
    </row>
    <row r="757" spans="2:7" x14ac:dyDescent="0.3">
      <c r="B757" s="154">
        <v>45727</v>
      </c>
      <c r="C757" s="155" t="s">
        <v>49</v>
      </c>
      <c r="D757" s="156" t="s">
        <v>123</v>
      </c>
      <c r="E757" s="157" t="s">
        <v>237</v>
      </c>
      <c r="F757" s="158">
        <v>-5600</v>
      </c>
      <c r="G757" s="159">
        <v>45727.473224189816</v>
      </c>
    </row>
    <row r="758" spans="2:7" x14ac:dyDescent="0.3">
      <c r="B758" s="154">
        <v>45727</v>
      </c>
      <c r="C758" s="155" t="s">
        <v>49</v>
      </c>
      <c r="D758" s="156" t="s">
        <v>122</v>
      </c>
      <c r="E758" s="157" t="s">
        <v>222</v>
      </c>
      <c r="F758" s="158">
        <v>-1808</v>
      </c>
      <c r="G758" s="159">
        <v>45727.473551157411</v>
      </c>
    </row>
    <row r="759" spans="2:7" x14ac:dyDescent="0.3">
      <c r="B759" s="154">
        <v>45727</v>
      </c>
      <c r="C759" s="155" t="s">
        <v>49</v>
      </c>
      <c r="D759" s="156" t="s">
        <v>97</v>
      </c>
      <c r="E759" s="157" t="s">
        <v>222</v>
      </c>
      <c r="F759" s="158">
        <v>1808</v>
      </c>
      <c r="G759" s="159">
        <v>45727.473563194442</v>
      </c>
    </row>
    <row r="760" spans="2:7" x14ac:dyDescent="0.3">
      <c r="B760" s="154">
        <v>45727</v>
      </c>
      <c r="C760" s="155" t="s">
        <v>49</v>
      </c>
      <c r="D760" s="156" t="s">
        <v>122</v>
      </c>
      <c r="E760" s="157" t="s">
        <v>237</v>
      </c>
      <c r="F760" s="158">
        <v>1808</v>
      </c>
      <c r="G760" s="159">
        <v>45727.473662037039</v>
      </c>
    </row>
    <row r="761" spans="2:7" x14ac:dyDescent="0.3">
      <c r="B761" s="154">
        <v>45727</v>
      </c>
      <c r="C761" s="155" t="s">
        <v>49</v>
      </c>
      <c r="D761" s="156" t="s">
        <v>123</v>
      </c>
      <c r="E761" s="157" t="s">
        <v>237</v>
      </c>
      <c r="F761" s="158">
        <v>-1808</v>
      </c>
      <c r="G761" s="159">
        <v>45727.473673495369</v>
      </c>
    </row>
    <row r="762" spans="2:7" x14ac:dyDescent="0.3">
      <c r="B762" s="154">
        <v>45727</v>
      </c>
      <c r="C762" s="155" t="s">
        <v>49</v>
      </c>
      <c r="D762" s="156" t="s">
        <v>122</v>
      </c>
      <c r="E762" s="157" t="s">
        <v>222</v>
      </c>
      <c r="F762" s="158">
        <v>-70</v>
      </c>
      <c r="G762" s="159">
        <v>45727.474215624999</v>
      </c>
    </row>
    <row r="763" spans="2:7" x14ac:dyDescent="0.3">
      <c r="B763" s="154">
        <v>45727</v>
      </c>
      <c r="C763" s="155" t="s">
        <v>49</v>
      </c>
      <c r="D763" s="156" t="s">
        <v>97</v>
      </c>
      <c r="E763" s="157" t="s">
        <v>222</v>
      </c>
      <c r="F763" s="158">
        <v>70</v>
      </c>
      <c r="G763" s="159">
        <v>45727.474235416666</v>
      </c>
    </row>
    <row r="764" spans="2:7" x14ac:dyDescent="0.3">
      <c r="B764" s="154">
        <v>45727</v>
      </c>
      <c r="C764" s="155" t="s">
        <v>52</v>
      </c>
      <c r="D764" s="156" t="s">
        <v>209</v>
      </c>
      <c r="E764" s="157" t="s">
        <v>223</v>
      </c>
      <c r="F764" s="158">
        <v>-70</v>
      </c>
      <c r="G764" s="159">
        <v>45727.474311226855</v>
      </c>
    </row>
    <row r="765" spans="2:7" x14ac:dyDescent="0.3">
      <c r="B765" s="154">
        <v>45727</v>
      </c>
      <c r="C765" s="155" t="s">
        <v>49</v>
      </c>
      <c r="D765" s="156" t="s">
        <v>122</v>
      </c>
      <c r="E765" s="157" t="s">
        <v>223</v>
      </c>
      <c r="F765" s="158">
        <v>70</v>
      </c>
      <c r="G765" s="159">
        <v>45727.474323379633</v>
      </c>
    </row>
    <row r="766" spans="2:7" x14ac:dyDescent="0.3">
      <c r="B766" s="154">
        <v>45727</v>
      </c>
      <c r="C766" s="155" t="s">
        <v>52</v>
      </c>
      <c r="D766" s="156" t="s">
        <v>209</v>
      </c>
      <c r="E766" s="157" t="s">
        <v>223</v>
      </c>
      <c r="F766" s="158">
        <v>-35</v>
      </c>
      <c r="G766" s="159">
        <v>45727.474388194445</v>
      </c>
    </row>
    <row r="767" spans="2:7" x14ac:dyDescent="0.3">
      <c r="B767" s="154">
        <v>45727</v>
      </c>
      <c r="C767" s="155" t="s">
        <v>49</v>
      </c>
      <c r="D767" s="156" t="s">
        <v>122</v>
      </c>
      <c r="E767" s="157" t="s">
        <v>223</v>
      </c>
      <c r="F767" s="158">
        <v>35</v>
      </c>
      <c r="G767" s="159">
        <v>45727.474399999999</v>
      </c>
    </row>
    <row r="768" spans="2:7" x14ac:dyDescent="0.3">
      <c r="B768" s="154">
        <v>45727</v>
      </c>
      <c r="C768" s="155" t="s">
        <v>49</v>
      </c>
      <c r="D768" s="156" t="s">
        <v>122</v>
      </c>
      <c r="E768" s="157" t="s">
        <v>221</v>
      </c>
      <c r="F768" s="158">
        <v>150</v>
      </c>
      <c r="G768" s="159">
        <v>45727.476203240738</v>
      </c>
    </row>
    <row r="769" spans="2:7" x14ac:dyDescent="0.3">
      <c r="B769" s="154">
        <v>45727</v>
      </c>
      <c r="C769" s="155" t="s">
        <v>49</v>
      </c>
      <c r="D769" s="156" t="s">
        <v>97</v>
      </c>
      <c r="E769" s="157" t="s">
        <v>221</v>
      </c>
      <c r="F769" s="158">
        <v>-150</v>
      </c>
      <c r="G769" s="159">
        <v>45727.476214351853</v>
      </c>
    </row>
    <row r="770" spans="2:7" x14ac:dyDescent="0.3">
      <c r="B770" s="154">
        <v>45727</v>
      </c>
      <c r="C770" s="155" t="s">
        <v>52</v>
      </c>
      <c r="D770" s="156" t="s">
        <v>209</v>
      </c>
      <c r="E770" s="157" t="s">
        <v>223</v>
      </c>
      <c r="F770" s="158">
        <v>-35</v>
      </c>
      <c r="G770" s="159">
        <v>45727.478816550924</v>
      </c>
    </row>
    <row r="771" spans="2:7" x14ac:dyDescent="0.3">
      <c r="B771" s="154">
        <v>45727</v>
      </c>
      <c r="C771" s="155" t="s">
        <v>49</v>
      </c>
      <c r="D771" s="156" t="s">
        <v>122</v>
      </c>
      <c r="E771" s="157" t="s">
        <v>223</v>
      </c>
      <c r="F771" s="158">
        <v>35</v>
      </c>
      <c r="G771" s="159">
        <v>45727.478836342591</v>
      </c>
    </row>
    <row r="772" spans="2:7" x14ac:dyDescent="0.3">
      <c r="B772" s="154">
        <v>45727</v>
      </c>
      <c r="C772" s="155" t="s">
        <v>49</v>
      </c>
      <c r="D772" s="156" t="s">
        <v>97</v>
      </c>
      <c r="E772" s="157" t="s">
        <v>265</v>
      </c>
      <c r="F772" s="158">
        <v>-15000</v>
      </c>
      <c r="G772" s="159">
        <v>45727.481601504631</v>
      </c>
    </row>
    <row r="773" spans="2:7" x14ac:dyDescent="0.3">
      <c r="B773" s="154">
        <v>45727</v>
      </c>
      <c r="C773" s="155" t="s">
        <v>49</v>
      </c>
      <c r="D773" s="156" t="s">
        <v>210</v>
      </c>
      <c r="E773" s="157" t="s">
        <v>265</v>
      </c>
      <c r="F773" s="158">
        <v>15000</v>
      </c>
      <c r="G773" s="159">
        <v>45727.481612615738</v>
      </c>
    </row>
    <row r="774" spans="2:7" x14ac:dyDescent="0.3">
      <c r="B774" s="154">
        <v>45727</v>
      </c>
      <c r="C774" s="155" t="s">
        <v>49</v>
      </c>
      <c r="D774" s="156" t="s">
        <v>97</v>
      </c>
      <c r="E774" s="157" t="s">
        <v>265</v>
      </c>
      <c r="F774" s="158">
        <v>-12</v>
      </c>
      <c r="G774" s="159">
        <v>45727.481622800929</v>
      </c>
    </row>
    <row r="775" spans="2:7" x14ac:dyDescent="0.3">
      <c r="B775" s="154">
        <v>45727</v>
      </c>
      <c r="C775" s="155" t="s">
        <v>48</v>
      </c>
      <c r="D775" s="156" t="s">
        <v>278</v>
      </c>
      <c r="E775" s="157" t="s">
        <v>265</v>
      </c>
      <c r="F775" s="158">
        <v>12</v>
      </c>
      <c r="G775" s="159">
        <v>45727.481633333337</v>
      </c>
    </row>
    <row r="776" spans="2:7" x14ac:dyDescent="0.3">
      <c r="B776" s="154">
        <v>45727</v>
      </c>
      <c r="C776" s="155" t="s">
        <v>52</v>
      </c>
      <c r="D776" s="156" t="s">
        <v>209</v>
      </c>
      <c r="E776" s="157" t="s">
        <v>223</v>
      </c>
      <c r="F776" s="158">
        <v>-70</v>
      </c>
      <c r="G776" s="159">
        <v>45727.483208680555</v>
      </c>
    </row>
    <row r="777" spans="2:7" x14ac:dyDescent="0.3">
      <c r="B777" s="154">
        <v>45727</v>
      </c>
      <c r="C777" s="155" t="s">
        <v>49</v>
      </c>
      <c r="D777" s="156" t="s">
        <v>97</v>
      </c>
      <c r="E777" s="157" t="s">
        <v>223</v>
      </c>
      <c r="F777" s="158">
        <v>70</v>
      </c>
      <c r="G777" s="159">
        <v>45727.483220023147</v>
      </c>
    </row>
    <row r="778" spans="2:7" x14ac:dyDescent="0.3">
      <c r="B778" s="154">
        <v>45727</v>
      </c>
      <c r="C778" s="155" t="s">
        <v>49</v>
      </c>
      <c r="D778" s="156" t="s">
        <v>122</v>
      </c>
      <c r="E778" s="157" t="s">
        <v>222</v>
      </c>
      <c r="F778" s="158">
        <v>-90</v>
      </c>
      <c r="G778" s="159">
        <v>45727.487682523148</v>
      </c>
    </row>
    <row r="779" spans="2:7" x14ac:dyDescent="0.3">
      <c r="B779" s="154">
        <v>45727</v>
      </c>
      <c r="C779" s="155" t="s">
        <v>49</v>
      </c>
      <c r="D779" s="156" t="s">
        <v>97</v>
      </c>
      <c r="E779" s="157" t="s">
        <v>222</v>
      </c>
      <c r="F779" s="158">
        <v>90</v>
      </c>
      <c r="G779" s="159">
        <v>45727.487719212964</v>
      </c>
    </row>
    <row r="780" spans="2:7" x14ac:dyDescent="0.3">
      <c r="B780" s="154">
        <v>45727</v>
      </c>
      <c r="C780" s="155" t="s">
        <v>49</v>
      </c>
      <c r="D780" s="156" t="s">
        <v>122</v>
      </c>
      <c r="E780" s="157" t="s">
        <v>237</v>
      </c>
      <c r="F780" s="158">
        <v>329</v>
      </c>
      <c r="G780" s="159">
        <v>45727.494363310187</v>
      </c>
    </row>
    <row r="781" spans="2:7" x14ac:dyDescent="0.3">
      <c r="B781" s="154">
        <v>45727</v>
      </c>
      <c r="C781" s="155" t="s">
        <v>49</v>
      </c>
      <c r="D781" s="156" t="s">
        <v>123</v>
      </c>
      <c r="E781" s="157" t="s">
        <v>237</v>
      </c>
      <c r="F781" s="158">
        <v>-329</v>
      </c>
      <c r="G781" s="159">
        <v>45727.494391782406</v>
      </c>
    </row>
    <row r="782" spans="2:7" x14ac:dyDescent="0.3">
      <c r="B782" s="154">
        <v>45727</v>
      </c>
      <c r="C782" s="155" t="s">
        <v>49</v>
      </c>
      <c r="D782" s="156" t="s">
        <v>122</v>
      </c>
      <c r="E782" s="157" t="s">
        <v>222</v>
      </c>
      <c r="F782" s="158">
        <v>-329</v>
      </c>
      <c r="G782" s="159">
        <v>45727.494519907406</v>
      </c>
    </row>
    <row r="783" spans="2:7" x14ac:dyDescent="0.3">
      <c r="B783" s="154">
        <v>45727</v>
      </c>
      <c r="C783" s="155" t="s">
        <v>49</v>
      </c>
      <c r="D783" s="156" t="s">
        <v>97</v>
      </c>
      <c r="E783" s="157" t="s">
        <v>222</v>
      </c>
      <c r="F783" s="158">
        <v>329</v>
      </c>
      <c r="G783" s="159">
        <v>45727.49454861111</v>
      </c>
    </row>
    <row r="784" spans="2:7" x14ac:dyDescent="0.3">
      <c r="B784" s="154">
        <v>45727</v>
      </c>
      <c r="C784" s="155" t="s">
        <v>49</v>
      </c>
      <c r="D784" s="156" t="s">
        <v>122</v>
      </c>
      <c r="E784" s="157" t="s">
        <v>222</v>
      </c>
      <c r="F784" s="158">
        <v>-300</v>
      </c>
      <c r="G784" s="159">
        <v>45727.497841203702</v>
      </c>
    </row>
    <row r="785" spans="2:7" x14ac:dyDescent="0.3">
      <c r="B785" s="154">
        <v>45727</v>
      </c>
      <c r="C785" s="155" t="s">
        <v>49</v>
      </c>
      <c r="D785" s="156" t="s">
        <v>97</v>
      </c>
      <c r="E785" s="157" t="s">
        <v>222</v>
      </c>
      <c r="F785" s="158">
        <v>300</v>
      </c>
      <c r="G785" s="159">
        <v>45727.497868402781</v>
      </c>
    </row>
    <row r="786" spans="2:7" x14ac:dyDescent="0.3">
      <c r="B786" s="154">
        <v>45727</v>
      </c>
      <c r="C786" s="155" t="s">
        <v>49</v>
      </c>
      <c r="D786" s="156" t="s">
        <v>122</v>
      </c>
      <c r="E786" s="157" t="s">
        <v>222</v>
      </c>
      <c r="F786" s="158">
        <v>-300</v>
      </c>
      <c r="G786" s="159">
        <v>45727.499295138892</v>
      </c>
    </row>
    <row r="787" spans="2:7" x14ac:dyDescent="0.3">
      <c r="B787" s="154">
        <v>45727</v>
      </c>
      <c r="C787" s="155" t="s">
        <v>49</v>
      </c>
      <c r="D787" s="156" t="s">
        <v>97</v>
      </c>
      <c r="E787" s="157" t="s">
        <v>222</v>
      </c>
      <c r="F787" s="158">
        <v>300</v>
      </c>
      <c r="G787" s="159">
        <v>45727.499322685188</v>
      </c>
    </row>
    <row r="788" spans="2:7" x14ac:dyDescent="0.3">
      <c r="B788" s="154">
        <v>45727</v>
      </c>
      <c r="C788" s="155" t="s">
        <v>52</v>
      </c>
      <c r="D788" s="156" t="s">
        <v>209</v>
      </c>
      <c r="E788" s="157" t="s">
        <v>223</v>
      </c>
      <c r="F788" s="158">
        <v>-105</v>
      </c>
      <c r="G788" s="159">
        <v>45727.501645833334</v>
      </c>
    </row>
    <row r="789" spans="2:7" x14ac:dyDescent="0.3">
      <c r="B789" s="154">
        <v>45727</v>
      </c>
      <c r="C789" s="155" t="s">
        <v>49</v>
      </c>
      <c r="D789" s="156" t="s">
        <v>122</v>
      </c>
      <c r="E789" s="157" t="s">
        <v>223</v>
      </c>
      <c r="F789" s="158">
        <v>105</v>
      </c>
      <c r="G789" s="159">
        <v>45727.501656944441</v>
      </c>
    </row>
    <row r="790" spans="2:7" x14ac:dyDescent="0.3">
      <c r="B790" s="154">
        <v>45727</v>
      </c>
      <c r="C790" s="155" t="s">
        <v>49</v>
      </c>
      <c r="D790" s="156" t="s">
        <v>122</v>
      </c>
      <c r="E790" s="157" t="s">
        <v>222</v>
      </c>
      <c r="F790" s="158">
        <v>-300</v>
      </c>
      <c r="G790" s="159">
        <v>45727.503485879628</v>
      </c>
    </row>
    <row r="791" spans="2:7" x14ac:dyDescent="0.3">
      <c r="B791" s="154">
        <v>45727</v>
      </c>
      <c r="C791" s="155" t="s">
        <v>49</v>
      </c>
      <c r="D791" s="156" t="s">
        <v>97</v>
      </c>
      <c r="E791" s="157" t="s">
        <v>222</v>
      </c>
      <c r="F791" s="158">
        <v>300</v>
      </c>
      <c r="G791" s="159">
        <v>45727.50349722222</v>
      </c>
    </row>
    <row r="792" spans="2:7" x14ac:dyDescent="0.3">
      <c r="B792" s="154">
        <v>45727</v>
      </c>
      <c r="C792" s="155" t="s">
        <v>49</v>
      </c>
      <c r="D792" s="156" t="s">
        <v>122</v>
      </c>
      <c r="E792" s="157" t="s">
        <v>222</v>
      </c>
      <c r="F792" s="158">
        <v>-120</v>
      </c>
      <c r="G792" s="159">
        <v>45727.503565740742</v>
      </c>
    </row>
    <row r="793" spans="2:7" x14ac:dyDescent="0.3">
      <c r="B793" s="154">
        <v>45727</v>
      </c>
      <c r="C793" s="155" t="s">
        <v>49</v>
      </c>
      <c r="D793" s="156" t="s">
        <v>97</v>
      </c>
      <c r="E793" s="157" t="s">
        <v>222</v>
      </c>
      <c r="F793" s="158">
        <v>120</v>
      </c>
      <c r="G793" s="159">
        <v>45727.503578009258</v>
      </c>
    </row>
    <row r="794" spans="2:7" x14ac:dyDescent="0.3">
      <c r="B794" s="154">
        <v>45727</v>
      </c>
      <c r="C794" s="155" t="s">
        <v>49</v>
      </c>
      <c r="D794" s="156" t="s">
        <v>122</v>
      </c>
      <c r="E794" s="157" t="s">
        <v>222</v>
      </c>
      <c r="F794" s="158">
        <v>-10</v>
      </c>
      <c r="G794" s="159">
        <v>45727.503742013891</v>
      </c>
    </row>
    <row r="795" spans="2:7" x14ac:dyDescent="0.3">
      <c r="B795" s="154">
        <v>45727</v>
      </c>
      <c r="C795" s="155" t="s">
        <v>49</v>
      </c>
      <c r="D795" s="156" t="s">
        <v>97</v>
      </c>
      <c r="E795" s="157" t="s">
        <v>222</v>
      </c>
      <c r="F795" s="158">
        <v>10</v>
      </c>
      <c r="G795" s="159">
        <v>45727.503753703706</v>
      </c>
    </row>
    <row r="796" spans="2:7" x14ac:dyDescent="0.3">
      <c r="B796" s="154">
        <v>45727</v>
      </c>
      <c r="C796" s="155" t="s">
        <v>49</v>
      </c>
      <c r="D796" s="156" t="s">
        <v>122</v>
      </c>
      <c r="E796" s="157" t="s">
        <v>221</v>
      </c>
      <c r="F796" s="158">
        <v>50</v>
      </c>
      <c r="G796" s="159">
        <v>45727.508425347223</v>
      </c>
    </row>
    <row r="797" spans="2:7" x14ac:dyDescent="0.3">
      <c r="B797" s="154">
        <v>45727</v>
      </c>
      <c r="C797" s="155" t="s">
        <v>49</v>
      </c>
      <c r="D797" s="156" t="s">
        <v>97</v>
      </c>
      <c r="E797" s="157" t="s">
        <v>221</v>
      </c>
      <c r="F797" s="158">
        <v>-50</v>
      </c>
      <c r="G797" s="159">
        <v>45727.508437037039</v>
      </c>
    </row>
    <row r="798" spans="2:7" x14ac:dyDescent="0.3">
      <c r="B798" s="154">
        <v>45727</v>
      </c>
      <c r="C798" s="155" t="s">
        <v>49</v>
      </c>
      <c r="D798" s="156" t="s">
        <v>122</v>
      </c>
      <c r="E798" s="157" t="s">
        <v>241</v>
      </c>
      <c r="F798" s="158">
        <v>-1000</v>
      </c>
      <c r="G798" s="159">
        <v>45727.508708680558</v>
      </c>
    </row>
    <row r="799" spans="2:7" x14ac:dyDescent="0.3">
      <c r="B799" s="154">
        <v>45727</v>
      </c>
      <c r="C799" s="155" t="s">
        <v>49</v>
      </c>
      <c r="D799" s="156" t="s">
        <v>121</v>
      </c>
      <c r="E799" s="157" t="s">
        <v>241</v>
      </c>
      <c r="F799" s="158">
        <v>1000</v>
      </c>
      <c r="G799" s="159">
        <v>45727.508721874998</v>
      </c>
    </row>
    <row r="800" spans="2:7" x14ac:dyDescent="0.3">
      <c r="B800" s="154">
        <v>45727</v>
      </c>
      <c r="C800" s="155" t="s">
        <v>49</v>
      </c>
      <c r="D800" s="156" t="s">
        <v>122</v>
      </c>
      <c r="E800" s="157" t="s">
        <v>237</v>
      </c>
      <c r="F800" s="158">
        <v>418</v>
      </c>
      <c r="G800" s="159">
        <v>45727.510532754626</v>
      </c>
    </row>
    <row r="801" spans="2:7" x14ac:dyDescent="0.3">
      <c r="B801" s="154">
        <v>45727</v>
      </c>
      <c r="C801" s="155" t="s">
        <v>49</v>
      </c>
      <c r="D801" s="156" t="s">
        <v>123</v>
      </c>
      <c r="E801" s="157" t="s">
        <v>237</v>
      </c>
      <c r="F801" s="158">
        <v>-418</v>
      </c>
      <c r="G801" s="159">
        <v>45727.510544328703</v>
      </c>
    </row>
    <row r="802" spans="2:7" x14ac:dyDescent="0.3">
      <c r="B802" s="154">
        <v>45727</v>
      </c>
      <c r="C802" s="155" t="s">
        <v>49</v>
      </c>
      <c r="D802" s="156" t="s">
        <v>122</v>
      </c>
      <c r="E802" s="157" t="s">
        <v>237</v>
      </c>
      <c r="F802" s="158">
        <v>837</v>
      </c>
      <c r="G802" s="159">
        <v>45727.510654050922</v>
      </c>
    </row>
    <row r="803" spans="2:7" x14ac:dyDescent="0.3">
      <c r="B803" s="154">
        <v>45727</v>
      </c>
      <c r="C803" s="155" t="s">
        <v>49</v>
      </c>
      <c r="D803" s="156" t="s">
        <v>123</v>
      </c>
      <c r="E803" s="157" t="s">
        <v>237</v>
      </c>
      <c r="F803" s="158">
        <v>-837</v>
      </c>
      <c r="G803" s="159">
        <v>45727.510665856484</v>
      </c>
    </row>
    <row r="804" spans="2:7" x14ac:dyDescent="0.3">
      <c r="B804" s="154">
        <v>45727</v>
      </c>
      <c r="C804" s="155" t="s">
        <v>49</v>
      </c>
      <c r="D804" s="156" t="s">
        <v>122</v>
      </c>
      <c r="E804" s="157" t="s">
        <v>244</v>
      </c>
      <c r="F804" s="158">
        <v>8</v>
      </c>
      <c r="G804" s="159">
        <v>45727.511910185203</v>
      </c>
    </row>
    <row r="805" spans="2:7" x14ac:dyDescent="0.3">
      <c r="B805" s="154">
        <v>45727</v>
      </c>
      <c r="C805" s="155" t="s">
        <v>43</v>
      </c>
      <c r="D805" s="156" t="s">
        <v>150</v>
      </c>
      <c r="E805" s="157" t="s">
        <v>244</v>
      </c>
      <c r="F805" s="158">
        <v>-8</v>
      </c>
      <c r="G805" s="159">
        <v>45727.51192164352</v>
      </c>
    </row>
    <row r="806" spans="2:7" x14ac:dyDescent="0.3">
      <c r="B806" s="154">
        <v>45727</v>
      </c>
      <c r="C806" s="155" t="s">
        <v>49</v>
      </c>
      <c r="D806" s="156" t="s">
        <v>122</v>
      </c>
      <c r="E806" s="157" t="s">
        <v>222</v>
      </c>
      <c r="F806" s="158">
        <v>-75</v>
      </c>
      <c r="G806" s="159">
        <v>45727.514485069441</v>
      </c>
    </row>
    <row r="807" spans="2:7" x14ac:dyDescent="0.3">
      <c r="B807" s="154">
        <v>45727</v>
      </c>
      <c r="C807" s="155" t="s">
        <v>49</v>
      </c>
      <c r="D807" s="156" t="s">
        <v>97</v>
      </c>
      <c r="E807" s="157" t="s">
        <v>222</v>
      </c>
      <c r="F807" s="158">
        <v>75</v>
      </c>
      <c r="G807" s="159">
        <v>45727.514496759257</v>
      </c>
    </row>
    <row r="808" spans="2:7" x14ac:dyDescent="0.3">
      <c r="B808" s="154">
        <v>45727</v>
      </c>
      <c r="C808" s="155" t="s">
        <v>52</v>
      </c>
      <c r="D808" s="156" t="s">
        <v>209</v>
      </c>
      <c r="E808" s="157" t="s">
        <v>223</v>
      </c>
      <c r="F808" s="158">
        <v>-70</v>
      </c>
      <c r="G808" s="159">
        <v>45727.518235648145</v>
      </c>
    </row>
    <row r="809" spans="2:7" x14ac:dyDescent="0.3">
      <c r="B809" s="154">
        <v>45727</v>
      </c>
      <c r="C809" s="155" t="s">
        <v>49</v>
      </c>
      <c r="D809" s="156" t="s">
        <v>122</v>
      </c>
      <c r="E809" s="157" t="s">
        <v>223</v>
      </c>
      <c r="F809" s="158">
        <v>70</v>
      </c>
      <c r="G809" s="159">
        <v>45727.518247222222</v>
      </c>
    </row>
    <row r="810" spans="2:7" x14ac:dyDescent="0.3">
      <c r="B810" s="154">
        <v>45727</v>
      </c>
      <c r="C810" s="155" t="s">
        <v>52</v>
      </c>
      <c r="D810" s="156" t="s">
        <v>209</v>
      </c>
      <c r="E810" s="157" t="s">
        <v>223</v>
      </c>
      <c r="F810" s="158">
        <v>-105</v>
      </c>
      <c r="G810" s="159">
        <v>45727.521672222225</v>
      </c>
    </row>
    <row r="811" spans="2:7" x14ac:dyDescent="0.3">
      <c r="B811" s="154">
        <v>45727</v>
      </c>
      <c r="C811" s="155" t="s">
        <v>49</v>
      </c>
      <c r="D811" s="156" t="s">
        <v>122</v>
      </c>
      <c r="E811" s="157" t="s">
        <v>223</v>
      </c>
      <c r="F811" s="158">
        <v>105</v>
      </c>
      <c r="G811" s="159">
        <v>45727.521684259256</v>
      </c>
    </row>
    <row r="812" spans="2:7" x14ac:dyDescent="0.3">
      <c r="B812" s="154">
        <v>45727</v>
      </c>
      <c r="C812" s="155" t="s">
        <v>49</v>
      </c>
      <c r="D812" s="156" t="s">
        <v>122</v>
      </c>
      <c r="E812" s="157" t="s">
        <v>237</v>
      </c>
      <c r="F812" s="158">
        <v>2000</v>
      </c>
      <c r="G812" s="159">
        <v>45727.521750347223</v>
      </c>
    </row>
    <row r="813" spans="2:7" x14ac:dyDescent="0.3">
      <c r="B813" s="154">
        <v>45727</v>
      </c>
      <c r="C813" s="155" t="s">
        <v>49</v>
      </c>
      <c r="D813" s="156" t="s">
        <v>123</v>
      </c>
      <c r="E813" s="157" t="s">
        <v>237</v>
      </c>
      <c r="F813" s="158">
        <v>-2000</v>
      </c>
      <c r="G813" s="159">
        <v>45727.521770370367</v>
      </c>
    </row>
    <row r="814" spans="2:7" x14ac:dyDescent="0.3">
      <c r="B814" s="154">
        <v>45727</v>
      </c>
      <c r="C814" s="155" t="s">
        <v>49</v>
      </c>
      <c r="D814" s="156" t="s">
        <v>121</v>
      </c>
      <c r="E814" s="157" t="s">
        <v>242</v>
      </c>
      <c r="F814" s="158">
        <v>-950</v>
      </c>
      <c r="G814" s="159">
        <v>45727.522032060187</v>
      </c>
    </row>
    <row r="815" spans="2:7" x14ac:dyDescent="0.3">
      <c r="B815" s="154">
        <v>45727</v>
      </c>
      <c r="C815" s="155" t="s">
        <v>49</v>
      </c>
      <c r="D815" s="156" t="s">
        <v>123</v>
      </c>
      <c r="E815" s="157" t="s">
        <v>242</v>
      </c>
      <c r="F815" s="158">
        <v>950</v>
      </c>
      <c r="G815" s="159">
        <v>45727.522043750003</v>
      </c>
    </row>
    <row r="816" spans="2:7" x14ac:dyDescent="0.3">
      <c r="B816" s="154">
        <v>45727</v>
      </c>
      <c r="C816" s="155" t="s">
        <v>49</v>
      </c>
      <c r="D816" s="156" t="s">
        <v>121</v>
      </c>
      <c r="E816" s="157" t="s">
        <v>243</v>
      </c>
      <c r="F816" s="158">
        <v>-7.5</v>
      </c>
      <c r="G816" s="159">
        <v>45727.522065740741</v>
      </c>
    </row>
    <row r="817" spans="2:7" x14ac:dyDescent="0.3">
      <c r="B817" s="154">
        <v>45727</v>
      </c>
      <c r="C817" s="155" t="s">
        <v>48</v>
      </c>
      <c r="D817" s="156" t="s">
        <v>278</v>
      </c>
      <c r="E817" s="157" t="s">
        <v>243</v>
      </c>
      <c r="F817" s="158">
        <v>7.5</v>
      </c>
      <c r="G817" s="159">
        <v>45727.522076620371</v>
      </c>
    </row>
    <row r="818" spans="2:7" x14ac:dyDescent="0.3">
      <c r="B818" s="154">
        <v>45727</v>
      </c>
      <c r="C818" s="155" t="s">
        <v>49</v>
      </c>
      <c r="D818" s="156" t="s">
        <v>122</v>
      </c>
      <c r="E818" s="157" t="s">
        <v>238</v>
      </c>
      <c r="F818" s="158">
        <v>-2000</v>
      </c>
      <c r="G818" s="159">
        <v>45727.52411875</v>
      </c>
    </row>
    <row r="819" spans="2:7" x14ac:dyDescent="0.3">
      <c r="B819" s="154">
        <v>45727</v>
      </c>
      <c r="C819" s="155" t="s">
        <v>49</v>
      </c>
      <c r="D819" s="156" t="s">
        <v>123</v>
      </c>
      <c r="E819" s="157" t="s">
        <v>238</v>
      </c>
      <c r="F819" s="158">
        <v>2000</v>
      </c>
      <c r="G819" s="159">
        <v>45727.524130555554</v>
      </c>
    </row>
    <row r="820" spans="2:7" x14ac:dyDescent="0.3">
      <c r="B820" s="154">
        <v>45727</v>
      </c>
      <c r="C820" s="155" t="s">
        <v>49</v>
      </c>
      <c r="D820" s="156" t="s">
        <v>122</v>
      </c>
      <c r="E820" s="157" t="s">
        <v>238</v>
      </c>
      <c r="F820" s="158">
        <v>-350</v>
      </c>
      <c r="G820" s="159">
        <v>45727.524337499999</v>
      </c>
    </row>
    <row r="821" spans="2:7" x14ac:dyDescent="0.3">
      <c r="B821" s="154">
        <v>45727</v>
      </c>
      <c r="C821" s="155" t="s">
        <v>49</v>
      </c>
      <c r="D821" s="156" t="s">
        <v>123</v>
      </c>
      <c r="E821" s="157" t="s">
        <v>238</v>
      </c>
      <c r="F821" s="158">
        <v>350</v>
      </c>
      <c r="G821" s="159">
        <v>45727.524349189815</v>
      </c>
    </row>
    <row r="822" spans="2:7" x14ac:dyDescent="0.3">
      <c r="B822" s="154">
        <v>45727</v>
      </c>
      <c r="C822" s="155" t="s">
        <v>52</v>
      </c>
      <c r="D822" s="156" t="s">
        <v>209</v>
      </c>
      <c r="E822" s="157" t="s">
        <v>223</v>
      </c>
      <c r="F822" s="158">
        <v>-35</v>
      </c>
      <c r="G822" s="159">
        <v>45727.525124074076</v>
      </c>
    </row>
    <row r="823" spans="2:7" x14ac:dyDescent="0.3">
      <c r="B823" s="154">
        <v>45727</v>
      </c>
      <c r="C823" s="155" t="s">
        <v>49</v>
      </c>
      <c r="D823" s="156" t="s">
        <v>122</v>
      </c>
      <c r="E823" s="157" t="s">
        <v>223</v>
      </c>
      <c r="F823" s="158">
        <v>35</v>
      </c>
      <c r="G823" s="159">
        <v>45727.525135532407</v>
      </c>
    </row>
    <row r="824" spans="2:7" x14ac:dyDescent="0.3">
      <c r="B824" s="154">
        <v>45727</v>
      </c>
      <c r="C824" s="155" t="s">
        <v>52</v>
      </c>
      <c r="D824" s="156" t="s">
        <v>209</v>
      </c>
      <c r="E824" s="157" t="s">
        <v>223</v>
      </c>
      <c r="F824" s="158">
        <v>-35</v>
      </c>
      <c r="G824" s="159">
        <v>45727.525665393521</v>
      </c>
    </row>
    <row r="825" spans="2:7" x14ac:dyDescent="0.3">
      <c r="B825" s="154">
        <v>45727</v>
      </c>
      <c r="C825" s="155" t="s">
        <v>49</v>
      </c>
      <c r="D825" s="156" t="s">
        <v>122</v>
      </c>
      <c r="E825" s="157" t="s">
        <v>223</v>
      </c>
      <c r="F825" s="158">
        <v>35</v>
      </c>
      <c r="G825" s="159">
        <v>45727.525676851852</v>
      </c>
    </row>
    <row r="826" spans="2:7" x14ac:dyDescent="0.3">
      <c r="B826" s="154">
        <v>45727</v>
      </c>
      <c r="C826" s="155" t="s">
        <v>49</v>
      </c>
      <c r="D826" s="156" t="s">
        <v>122</v>
      </c>
      <c r="E826" s="157" t="s">
        <v>241</v>
      </c>
      <c r="F826" s="158">
        <v>-1800</v>
      </c>
      <c r="G826" s="159">
        <v>45727.527532291664</v>
      </c>
    </row>
    <row r="827" spans="2:7" x14ac:dyDescent="0.3">
      <c r="B827" s="154">
        <v>45727</v>
      </c>
      <c r="C827" s="155" t="s">
        <v>49</v>
      </c>
      <c r="D827" s="156" t="s">
        <v>121</v>
      </c>
      <c r="E827" s="157" t="s">
        <v>241</v>
      </c>
      <c r="F827" s="158">
        <v>1800</v>
      </c>
      <c r="G827" s="159">
        <v>45727.527543634256</v>
      </c>
    </row>
    <row r="828" spans="2:7" x14ac:dyDescent="0.3">
      <c r="B828" s="154">
        <v>45727</v>
      </c>
      <c r="C828" s="155" t="s">
        <v>52</v>
      </c>
      <c r="D828" s="156" t="s">
        <v>209</v>
      </c>
      <c r="E828" s="157" t="s">
        <v>223</v>
      </c>
      <c r="F828" s="158">
        <v>-35</v>
      </c>
      <c r="G828" s="159">
        <v>45727.529585300923</v>
      </c>
    </row>
    <row r="829" spans="2:7" x14ac:dyDescent="0.3">
      <c r="B829" s="154">
        <v>45727</v>
      </c>
      <c r="C829" s="155" t="s">
        <v>49</v>
      </c>
      <c r="D829" s="156" t="s">
        <v>122</v>
      </c>
      <c r="E829" s="157" t="s">
        <v>223</v>
      </c>
      <c r="F829" s="158">
        <v>35</v>
      </c>
      <c r="G829" s="159">
        <v>45727.529596875</v>
      </c>
    </row>
    <row r="830" spans="2:7" x14ac:dyDescent="0.3">
      <c r="B830" s="154">
        <v>45727</v>
      </c>
      <c r="C830" s="155" t="s">
        <v>49</v>
      </c>
      <c r="D830" s="156" t="s">
        <v>122</v>
      </c>
      <c r="E830" s="157" t="s">
        <v>222</v>
      </c>
      <c r="F830" s="158">
        <v>-30</v>
      </c>
      <c r="G830" s="159">
        <v>45727.530546527778</v>
      </c>
    </row>
    <row r="831" spans="2:7" x14ac:dyDescent="0.3">
      <c r="B831" s="154">
        <v>45727</v>
      </c>
      <c r="C831" s="155" t="s">
        <v>49</v>
      </c>
      <c r="D831" s="156" t="s">
        <v>97</v>
      </c>
      <c r="E831" s="157" t="s">
        <v>222</v>
      </c>
      <c r="F831" s="158">
        <v>30</v>
      </c>
      <c r="G831" s="159">
        <v>45727.530558217593</v>
      </c>
    </row>
    <row r="832" spans="2:7" x14ac:dyDescent="0.3">
      <c r="B832" s="154">
        <v>45727</v>
      </c>
      <c r="C832" s="155" t="s">
        <v>49</v>
      </c>
      <c r="D832" s="156" t="s">
        <v>122</v>
      </c>
      <c r="E832" s="157" t="s">
        <v>222</v>
      </c>
      <c r="F832" s="158">
        <v>-250</v>
      </c>
      <c r="G832" s="159">
        <v>45727.531267708335</v>
      </c>
    </row>
    <row r="833" spans="2:7" x14ac:dyDescent="0.3">
      <c r="B833" s="154">
        <v>45727</v>
      </c>
      <c r="C833" s="155" t="s">
        <v>49</v>
      </c>
      <c r="D833" s="156" t="s">
        <v>97</v>
      </c>
      <c r="E833" s="157" t="s">
        <v>222</v>
      </c>
      <c r="F833" s="158">
        <v>250</v>
      </c>
      <c r="G833" s="159">
        <v>45727.531279166666</v>
      </c>
    </row>
    <row r="834" spans="2:7" x14ac:dyDescent="0.3">
      <c r="B834" s="154">
        <v>45727</v>
      </c>
      <c r="C834" s="155" t="s">
        <v>52</v>
      </c>
      <c r="D834" s="156" t="s">
        <v>209</v>
      </c>
      <c r="E834" s="157" t="s">
        <v>223</v>
      </c>
      <c r="F834" s="158">
        <v>-35</v>
      </c>
      <c r="G834" s="159">
        <v>45727.545322800928</v>
      </c>
    </row>
    <row r="835" spans="2:7" x14ac:dyDescent="0.3">
      <c r="B835" s="154">
        <v>45727</v>
      </c>
      <c r="C835" s="155" t="s">
        <v>49</v>
      </c>
      <c r="D835" s="156" t="s">
        <v>122</v>
      </c>
      <c r="E835" s="157" t="s">
        <v>223</v>
      </c>
      <c r="F835" s="158">
        <v>35</v>
      </c>
      <c r="G835" s="159">
        <v>45727.545354513888</v>
      </c>
    </row>
    <row r="836" spans="2:7" x14ac:dyDescent="0.3">
      <c r="B836" s="154">
        <v>45727</v>
      </c>
      <c r="C836" s="155" t="s">
        <v>52</v>
      </c>
      <c r="D836" s="156" t="s">
        <v>209</v>
      </c>
      <c r="E836" s="157" t="s">
        <v>223</v>
      </c>
      <c r="F836" s="158">
        <v>-35</v>
      </c>
      <c r="G836" s="159">
        <v>45727.546538541668</v>
      </c>
    </row>
    <row r="837" spans="2:7" x14ac:dyDescent="0.3">
      <c r="B837" s="154">
        <v>45727</v>
      </c>
      <c r="C837" s="155" t="s">
        <v>49</v>
      </c>
      <c r="D837" s="156" t="s">
        <v>97</v>
      </c>
      <c r="E837" s="157" t="s">
        <v>223</v>
      </c>
      <c r="F837" s="158">
        <v>35</v>
      </c>
      <c r="G837" s="159">
        <v>45727.546567361111</v>
      </c>
    </row>
    <row r="838" spans="2:7" x14ac:dyDescent="0.3">
      <c r="B838" s="154">
        <v>45727</v>
      </c>
      <c r="C838" s="155" t="s">
        <v>52</v>
      </c>
      <c r="D838" s="156" t="s">
        <v>209</v>
      </c>
      <c r="E838" s="157" t="s">
        <v>223</v>
      </c>
      <c r="F838" s="158">
        <v>-35</v>
      </c>
      <c r="G838" s="159">
        <v>45727.546907870368</v>
      </c>
    </row>
    <row r="839" spans="2:7" x14ac:dyDescent="0.3">
      <c r="B839" s="154">
        <v>45727</v>
      </c>
      <c r="C839" s="155" t="s">
        <v>49</v>
      </c>
      <c r="D839" s="156" t="s">
        <v>97</v>
      </c>
      <c r="E839" s="157" t="s">
        <v>223</v>
      </c>
      <c r="F839" s="158">
        <v>35</v>
      </c>
      <c r="G839" s="159">
        <v>45727.54693877315</v>
      </c>
    </row>
    <row r="840" spans="2:7" x14ac:dyDescent="0.3">
      <c r="B840" s="154">
        <v>45727</v>
      </c>
      <c r="C840" s="155" t="s">
        <v>52</v>
      </c>
      <c r="D840" s="156" t="s">
        <v>209</v>
      </c>
      <c r="E840" s="157" t="s">
        <v>223</v>
      </c>
      <c r="F840" s="158">
        <v>-35</v>
      </c>
      <c r="G840" s="159">
        <v>45727.548305439814</v>
      </c>
    </row>
    <row r="841" spans="2:7" x14ac:dyDescent="0.3">
      <c r="B841" s="154">
        <v>45727</v>
      </c>
      <c r="C841" s="155" t="s">
        <v>49</v>
      </c>
      <c r="D841" s="156" t="s">
        <v>122</v>
      </c>
      <c r="E841" s="157" t="s">
        <v>223</v>
      </c>
      <c r="F841" s="158">
        <v>35</v>
      </c>
      <c r="G841" s="159">
        <v>45727.548335185187</v>
      </c>
    </row>
    <row r="842" spans="2:7" x14ac:dyDescent="0.3">
      <c r="B842" s="154">
        <v>45727</v>
      </c>
      <c r="C842" s="155" t="s">
        <v>52</v>
      </c>
      <c r="D842" s="156" t="s">
        <v>209</v>
      </c>
      <c r="E842" s="157" t="s">
        <v>223</v>
      </c>
      <c r="F842" s="158">
        <v>-35</v>
      </c>
      <c r="G842" s="159">
        <v>45727.550049189813</v>
      </c>
    </row>
    <row r="843" spans="2:7" x14ac:dyDescent="0.3">
      <c r="B843" s="154">
        <v>45727</v>
      </c>
      <c r="C843" s="155" t="s">
        <v>49</v>
      </c>
      <c r="D843" s="156" t="s">
        <v>122</v>
      </c>
      <c r="E843" s="157" t="s">
        <v>223</v>
      </c>
      <c r="F843" s="158">
        <v>35</v>
      </c>
      <c r="G843" s="159">
        <v>45727.550079629633</v>
      </c>
    </row>
    <row r="844" spans="2:7" x14ac:dyDescent="0.3">
      <c r="B844" s="154">
        <v>45727</v>
      </c>
      <c r="C844" s="155" t="s">
        <v>49</v>
      </c>
      <c r="D844" s="156" t="s">
        <v>122</v>
      </c>
      <c r="E844" s="157" t="s">
        <v>221</v>
      </c>
      <c r="F844" s="158">
        <v>15</v>
      </c>
      <c r="G844" s="159">
        <v>45727.551745486111</v>
      </c>
    </row>
    <row r="845" spans="2:7" x14ac:dyDescent="0.3">
      <c r="B845" s="154">
        <v>45727</v>
      </c>
      <c r="C845" s="155" t="s">
        <v>49</v>
      </c>
      <c r="D845" s="156" t="s">
        <v>97</v>
      </c>
      <c r="E845" s="157" t="s">
        <v>221</v>
      </c>
      <c r="F845" s="158">
        <v>-15</v>
      </c>
      <c r="G845" s="159">
        <v>45727.551778009256</v>
      </c>
    </row>
    <row r="846" spans="2:7" x14ac:dyDescent="0.3">
      <c r="B846" s="154">
        <v>45727</v>
      </c>
      <c r="C846" s="155" t="s">
        <v>49</v>
      </c>
      <c r="D846" s="156" t="s">
        <v>122</v>
      </c>
      <c r="E846" s="157" t="s">
        <v>221</v>
      </c>
      <c r="F846" s="158">
        <v>15</v>
      </c>
      <c r="G846" s="159">
        <v>45727.551900925922</v>
      </c>
    </row>
    <row r="847" spans="2:7" x14ac:dyDescent="0.3">
      <c r="B847" s="154">
        <v>45727</v>
      </c>
      <c r="C847" s="155" t="s">
        <v>49</v>
      </c>
      <c r="D847" s="156" t="s">
        <v>97</v>
      </c>
      <c r="E847" s="157" t="s">
        <v>221</v>
      </c>
      <c r="F847" s="158">
        <v>-15</v>
      </c>
      <c r="G847" s="159">
        <v>45727.551934374998</v>
      </c>
    </row>
    <row r="848" spans="2:7" x14ac:dyDescent="0.3">
      <c r="B848" s="154">
        <v>45727</v>
      </c>
      <c r="C848" s="155" t="s">
        <v>52</v>
      </c>
      <c r="D848" s="156" t="s">
        <v>209</v>
      </c>
      <c r="E848" s="157" t="s">
        <v>223</v>
      </c>
      <c r="F848" s="158">
        <v>-70</v>
      </c>
      <c r="G848" s="159">
        <v>45727.552353819447</v>
      </c>
    </row>
    <row r="849" spans="2:7" x14ac:dyDescent="0.3">
      <c r="B849" s="154">
        <v>45727</v>
      </c>
      <c r="C849" s="155" t="s">
        <v>49</v>
      </c>
      <c r="D849" s="156" t="s">
        <v>122</v>
      </c>
      <c r="E849" s="157" t="s">
        <v>223</v>
      </c>
      <c r="F849" s="158">
        <v>70</v>
      </c>
      <c r="G849" s="159">
        <v>45727.552386342591</v>
      </c>
    </row>
    <row r="850" spans="2:7" x14ac:dyDescent="0.3">
      <c r="B850" s="154">
        <v>45727</v>
      </c>
      <c r="C850" s="155" t="s">
        <v>52</v>
      </c>
      <c r="D850" s="156" t="s">
        <v>209</v>
      </c>
      <c r="E850" s="157" t="s">
        <v>223</v>
      </c>
      <c r="F850" s="158">
        <v>-35</v>
      </c>
      <c r="G850" s="159">
        <v>45727.553434027781</v>
      </c>
    </row>
    <row r="851" spans="2:7" x14ac:dyDescent="0.3">
      <c r="B851" s="154">
        <v>45727</v>
      </c>
      <c r="C851" s="155" t="s">
        <v>49</v>
      </c>
      <c r="D851" s="156" t="s">
        <v>122</v>
      </c>
      <c r="E851" s="157" t="s">
        <v>223</v>
      </c>
      <c r="F851" s="158">
        <v>35</v>
      </c>
      <c r="G851" s="159">
        <v>45727.553466087964</v>
      </c>
    </row>
    <row r="852" spans="2:7" x14ac:dyDescent="0.3">
      <c r="B852" s="154">
        <v>45727</v>
      </c>
      <c r="C852" s="155" t="s">
        <v>49</v>
      </c>
      <c r="D852" s="156" t="s">
        <v>122</v>
      </c>
      <c r="E852" s="157" t="s">
        <v>237</v>
      </c>
      <c r="F852" s="158">
        <v>373</v>
      </c>
      <c r="G852" s="159">
        <v>45727.556297222225</v>
      </c>
    </row>
    <row r="853" spans="2:7" x14ac:dyDescent="0.3">
      <c r="B853" s="154">
        <v>45727</v>
      </c>
      <c r="C853" s="155" t="s">
        <v>49</v>
      </c>
      <c r="D853" s="156" t="s">
        <v>123</v>
      </c>
      <c r="E853" s="157" t="s">
        <v>237</v>
      </c>
      <c r="F853" s="158">
        <v>-373</v>
      </c>
      <c r="G853" s="159">
        <v>45727.556329166669</v>
      </c>
    </row>
    <row r="854" spans="2:7" x14ac:dyDescent="0.3">
      <c r="B854" s="154">
        <v>45727</v>
      </c>
      <c r="C854" s="155" t="s">
        <v>49</v>
      </c>
      <c r="D854" s="156" t="s">
        <v>210</v>
      </c>
      <c r="E854" s="157" t="s">
        <v>266</v>
      </c>
      <c r="F854" s="158">
        <v>-15000</v>
      </c>
      <c r="G854" s="159">
        <v>45727.556675115738</v>
      </c>
    </row>
    <row r="855" spans="2:7" x14ac:dyDescent="0.3">
      <c r="B855" s="154">
        <v>45727</v>
      </c>
      <c r="C855" s="155" t="s">
        <v>49</v>
      </c>
      <c r="D855" s="156" t="s">
        <v>121</v>
      </c>
      <c r="E855" s="157" t="s">
        <v>266</v>
      </c>
      <c r="F855" s="158">
        <v>15000</v>
      </c>
      <c r="G855" s="159">
        <v>45727.556717245374</v>
      </c>
    </row>
    <row r="856" spans="2:7" x14ac:dyDescent="0.3">
      <c r="B856" s="154">
        <v>45727</v>
      </c>
      <c r="C856" s="155" t="s">
        <v>49</v>
      </c>
      <c r="D856" s="156" t="s">
        <v>122</v>
      </c>
      <c r="E856" s="157" t="s">
        <v>221</v>
      </c>
      <c r="F856" s="158">
        <v>1600</v>
      </c>
      <c r="G856" s="159">
        <v>45727.557832986109</v>
      </c>
    </row>
    <row r="857" spans="2:7" x14ac:dyDescent="0.3">
      <c r="B857" s="154">
        <v>45727</v>
      </c>
      <c r="C857" s="155" t="s">
        <v>49</v>
      </c>
      <c r="D857" s="156" t="s">
        <v>97</v>
      </c>
      <c r="E857" s="157" t="s">
        <v>221</v>
      </c>
      <c r="F857" s="158">
        <v>-1600</v>
      </c>
      <c r="G857" s="159">
        <v>45727.557865046299</v>
      </c>
    </row>
    <row r="858" spans="2:7" x14ac:dyDescent="0.3">
      <c r="B858" s="154">
        <v>45727</v>
      </c>
      <c r="C858" s="155" t="s">
        <v>49</v>
      </c>
      <c r="D858" s="156" t="s">
        <v>121</v>
      </c>
      <c r="E858" s="157" t="s">
        <v>242</v>
      </c>
      <c r="F858" s="158">
        <v>-16835</v>
      </c>
      <c r="G858" s="159">
        <v>45727.5584431713</v>
      </c>
    </row>
    <row r="859" spans="2:7" x14ac:dyDescent="0.3">
      <c r="B859" s="154">
        <v>45727</v>
      </c>
      <c r="C859" s="155" t="s">
        <v>49</v>
      </c>
      <c r="D859" s="156" t="s">
        <v>123</v>
      </c>
      <c r="E859" s="157" t="s">
        <v>242</v>
      </c>
      <c r="F859" s="158">
        <v>16835</v>
      </c>
      <c r="G859" s="159">
        <v>45727.558475231483</v>
      </c>
    </row>
    <row r="860" spans="2:7" x14ac:dyDescent="0.3">
      <c r="B860" s="154">
        <v>45727</v>
      </c>
      <c r="C860" s="155" t="s">
        <v>49</v>
      </c>
      <c r="D860" s="156" t="s">
        <v>121</v>
      </c>
      <c r="E860" s="157" t="s">
        <v>243</v>
      </c>
      <c r="F860" s="158">
        <v>-7.5</v>
      </c>
      <c r="G860" s="159">
        <v>45727.558507638889</v>
      </c>
    </row>
    <row r="861" spans="2:7" x14ac:dyDescent="0.3">
      <c r="B861" s="154">
        <v>45727</v>
      </c>
      <c r="C861" s="155" t="s">
        <v>48</v>
      </c>
      <c r="D861" s="156" t="s">
        <v>278</v>
      </c>
      <c r="E861" s="157" t="s">
        <v>243</v>
      </c>
      <c r="F861" s="158">
        <v>7.5</v>
      </c>
      <c r="G861" s="159">
        <v>45727.55854085648</v>
      </c>
    </row>
    <row r="862" spans="2:7" x14ac:dyDescent="0.3">
      <c r="B862" s="154">
        <v>45727</v>
      </c>
      <c r="C862" s="155" t="s">
        <v>49</v>
      </c>
      <c r="D862" s="156" t="s">
        <v>122</v>
      </c>
      <c r="E862" s="157" t="s">
        <v>221</v>
      </c>
      <c r="F862" s="158">
        <v>500</v>
      </c>
      <c r="G862" s="159">
        <v>45727.561349421296</v>
      </c>
    </row>
    <row r="863" spans="2:7" x14ac:dyDescent="0.3">
      <c r="B863" s="154">
        <v>45727</v>
      </c>
      <c r="C863" s="155" t="s">
        <v>49</v>
      </c>
      <c r="D863" s="156" t="s">
        <v>97</v>
      </c>
      <c r="E863" s="157" t="s">
        <v>221</v>
      </c>
      <c r="F863" s="158">
        <v>-500</v>
      </c>
      <c r="G863" s="159">
        <v>45727.561381712963</v>
      </c>
    </row>
    <row r="864" spans="2:7" x14ac:dyDescent="0.3">
      <c r="B864" s="154">
        <v>45727</v>
      </c>
      <c r="C864" s="155" t="s">
        <v>52</v>
      </c>
      <c r="D864" s="156" t="s">
        <v>209</v>
      </c>
      <c r="E864" s="157" t="s">
        <v>223</v>
      </c>
      <c r="F864" s="158">
        <v>-70</v>
      </c>
      <c r="G864" s="159">
        <v>45727.563119328704</v>
      </c>
    </row>
    <row r="865" spans="2:7" x14ac:dyDescent="0.3">
      <c r="B865" s="154">
        <v>45727</v>
      </c>
      <c r="C865" s="155" t="s">
        <v>49</v>
      </c>
      <c r="D865" s="156" t="s">
        <v>122</v>
      </c>
      <c r="E865" s="157" t="s">
        <v>223</v>
      </c>
      <c r="F865" s="158">
        <v>70</v>
      </c>
      <c r="G865" s="159">
        <v>45727.563151967595</v>
      </c>
    </row>
    <row r="866" spans="2:7" x14ac:dyDescent="0.3">
      <c r="B866" s="154">
        <v>45727</v>
      </c>
      <c r="C866" s="155" t="s">
        <v>49</v>
      </c>
      <c r="D866" s="156" t="s">
        <v>122</v>
      </c>
      <c r="E866" s="157" t="s">
        <v>221</v>
      </c>
      <c r="F866" s="158">
        <v>50</v>
      </c>
      <c r="G866" s="159">
        <v>45727.564336805553</v>
      </c>
    </row>
    <row r="867" spans="2:7" x14ac:dyDescent="0.3">
      <c r="B867" s="154">
        <v>45727</v>
      </c>
      <c r="C867" s="155" t="s">
        <v>49</v>
      </c>
      <c r="D867" s="156" t="s">
        <v>97</v>
      </c>
      <c r="E867" s="157" t="s">
        <v>221</v>
      </c>
      <c r="F867" s="158">
        <v>-50</v>
      </c>
      <c r="G867" s="159">
        <v>45727.564369675929</v>
      </c>
    </row>
    <row r="868" spans="2:7" x14ac:dyDescent="0.3">
      <c r="B868" s="154">
        <v>45727</v>
      </c>
      <c r="C868" s="155" t="s">
        <v>49</v>
      </c>
      <c r="D868" s="156" t="s">
        <v>122</v>
      </c>
      <c r="E868" s="157" t="s">
        <v>222</v>
      </c>
      <c r="F868" s="158">
        <v>-150</v>
      </c>
      <c r="G868" s="159">
        <v>45727.565515856484</v>
      </c>
    </row>
    <row r="869" spans="2:7" x14ac:dyDescent="0.3">
      <c r="B869" s="154">
        <v>45727</v>
      </c>
      <c r="C869" s="155" t="s">
        <v>49</v>
      </c>
      <c r="D869" s="156" t="s">
        <v>97</v>
      </c>
      <c r="E869" s="157" t="s">
        <v>222</v>
      </c>
      <c r="F869" s="158">
        <v>150</v>
      </c>
      <c r="G869" s="159">
        <v>45727.565548032406</v>
      </c>
    </row>
    <row r="870" spans="2:7" x14ac:dyDescent="0.3">
      <c r="B870" s="154">
        <v>45727</v>
      </c>
      <c r="C870" s="155" t="s">
        <v>52</v>
      </c>
      <c r="D870" s="156" t="s">
        <v>209</v>
      </c>
      <c r="E870" s="157" t="s">
        <v>223</v>
      </c>
      <c r="F870" s="158">
        <v>-70</v>
      </c>
      <c r="G870" s="159">
        <v>45727.567060185182</v>
      </c>
    </row>
    <row r="871" spans="2:7" x14ac:dyDescent="0.3">
      <c r="B871" s="154">
        <v>45727</v>
      </c>
      <c r="C871" s="155" t="s">
        <v>49</v>
      </c>
      <c r="D871" s="156" t="s">
        <v>122</v>
      </c>
      <c r="E871" s="157" t="s">
        <v>223</v>
      </c>
      <c r="F871" s="158">
        <v>70</v>
      </c>
      <c r="G871" s="159">
        <v>45727.567092245372</v>
      </c>
    </row>
    <row r="872" spans="2:7" x14ac:dyDescent="0.3">
      <c r="B872" s="154">
        <v>45727</v>
      </c>
      <c r="C872" s="155" t="s">
        <v>49</v>
      </c>
      <c r="D872" s="156" t="s">
        <v>122</v>
      </c>
      <c r="E872" s="157" t="s">
        <v>222</v>
      </c>
      <c r="F872" s="158">
        <v>-113</v>
      </c>
      <c r="G872" s="159">
        <v>45727.570368171298</v>
      </c>
    </row>
    <row r="873" spans="2:7" x14ac:dyDescent="0.3">
      <c r="B873" s="154">
        <v>45727</v>
      </c>
      <c r="C873" s="155" t="s">
        <v>49</v>
      </c>
      <c r="D873" s="156" t="s">
        <v>97</v>
      </c>
      <c r="E873" s="157" t="s">
        <v>222</v>
      </c>
      <c r="F873" s="158">
        <v>113</v>
      </c>
      <c r="G873" s="159">
        <v>45727.570400578705</v>
      </c>
    </row>
    <row r="874" spans="2:7" x14ac:dyDescent="0.3">
      <c r="B874" s="154">
        <v>45727</v>
      </c>
      <c r="C874" s="155" t="s">
        <v>49</v>
      </c>
      <c r="D874" s="156" t="s">
        <v>122</v>
      </c>
      <c r="E874" s="157" t="s">
        <v>237</v>
      </c>
      <c r="F874" s="158">
        <v>513</v>
      </c>
      <c r="G874" s="159">
        <v>45727.570457175927</v>
      </c>
    </row>
    <row r="875" spans="2:7" x14ac:dyDescent="0.3">
      <c r="B875" s="154">
        <v>45727</v>
      </c>
      <c r="C875" s="155" t="s">
        <v>49</v>
      </c>
      <c r="D875" s="156" t="s">
        <v>123</v>
      </c>
      <c r="E875" s="157" t="s">
        <v>237</v>
      </c>
      <c r="F875" s="158">
        <v>-513</v>
      </c>
      <c r="G875" s="159">
        <v>45727.570491666665</v>
      </c>
    </row>
    <row r="876" spans="2:7" x14ac:dyDescent="0.3">
      <c r="B876" s="154">
        <v>45727</v>
      </c>
      <c r="C876" s="155" t="s">
        <v>49</v>
      </c>
      <c r="D876" s="156" t="s">
        <v>122</v>
      </c>
      <c r="E876" s="157" t="s">
        <v>238</v>
      </c>
      <c r="F876" s="158">
        <v>0</v>
      </c>
      <c r="G876" s="159">
        <v>45727.570768981481</v>
      </c>
    </row>
    <row r="877" spans="2:7" x14ac:dyDescent="0.3">
      <c r="B877" s="154">
        <v>45727</v>
      </c>
      <c r="C877" s="155" t="s">
        <v>49</v>
      </c>
      <c r="D877" s="156" t="s">
        <v>123</v>
      </c>
      <c r="E877" s="157" t="s">
        <v>238</v>
      </c>
      <c r="F877" s="158">
        <v>0</v>
      </c>
      <c r="G877" s="159">
        <v>45727.570801967595</v>
      </c>
    </row>
    <row r="878" spans="2:7" x14ac:dyDescent="0.3">
      <c r="B878" s="154">
        <v>45727</v>
      </c>
      <c r="C878" s="155" t="s">
        <v>49</v>
      </c>
      <c r="D878" s="156" t="s">
        <v>122</v>
      </c>
      <c r="E878" s="157" t="s">
        <v>222</v>
      </c>
      <c r="F878" s="158">
        <v>-50</v>
      </c>
      <c r="G878" s="159">
        <v>45727.571441203705</v>
      </c>
    </row>
    <row r="879" spans="2:7" x14ac:dyDescent="0.3">
      <c r="B879" s="154">
        <v>45727</v>
      </c>
      <c r="C879" s="155" t="s">
        <v>49</v>
      </c>
      <c r="D879" s="156" t="s">
        <v>97</v>
      </c>
      <c r="E879" s="157" t="s">
        <v>222</v>
      </c>
      <c r="F879" s="158">
        <v>50</v>
      </c>
      <c r="G879" s="159">
        <v>45727.571474999997</v>
      </c>
    </row>
    <row r="880" spans="2:7" x14ac:dyDescent="0.3">
      <c r="B880" s="154">
        <v>45727</v>
      </c>
      <c r="C880" s="155" t="s">
        <v>49</v>
      </c>
      <c r="D880" s="156" t="s">
        <v>122</v>
      </c>
      <c r="E880" s="157" t="s">
        <v>222</v>
      </c>
      <c r="F880" s="158">
        <v>-35</v>
      </c>
      <c r="G880" s="159">
        <v>45727.571990625001</v>
      </c>
    </row>
    <row r="881" spans="2:7" x14ac:dyDescent="0.3">
      <c r="B881" s="154">
        <v>45727</v>
      </c>
      <c r="C881" s="155" t="s">
        <v>49</v>
      </c>
      <c r="D881" s="156" t="s">
        <v>97</v>
      </c>
      <c r="E881" s="157" t="s">
        <v>222</v>
      </c>
      <c r="F881" s="158">
        <v>35</v>
      </c>
      <c r="G881" s="159">
        <v>45727.572032638891</v>
      </c>
    </row>
    <row r="882" spans="2:7" x14ac:dyDescent="0.3">
      <c r="B882" s="154">
        <v>45727</v>
      </c>
      <c r="C882" s="155" t="s">
        <v>52</v>
      </c>
      <c r="D882" s="156" t="s">
        <v>209</v>
      </c>
      <c r="E882" s="157" t="s">
        <v>223</v>
      </c>
      <c r="F882" s="158">
        <v>-35</v>
      </c>
      <c r="G882" s="159">
        <v>45727.574186458332</v>
      </c>
    </row>
    <row r="883" spans="2:7" x14ac:dyDescent="0.3">
      <c r="B883" s="154">
        <v>45727</v>
      </c>
      <c r="C883" s="155" t="s">
        <v>49</v>
      </c>
      <c r="D883" s="156" t="s">
        <v>122</v>
      </c>
      <c r="E883" s="157" t="s">
        <v>223</v>
      </c>
      <c r="F883" s="158">
        <v>35</v>
      </c>
      <c r="G883" s="159">
        <v>45727.574219212962</v>
      </c>
    </row>
    <row r="884" spans="2:7" x14ac:dyDescent="0.3">
      <c r="B884" s="154">
        <v>45727</v>
      </c>
      <c r="C884" s="155" t="s">
        <v>52</v>
      </c>
      <c r="D884" s="156" t="s">
        <v>209</v>
      </c>
      <c r="E884" s="157" t="s">
        <v>223</v>
      </c>
      <c r="F884" s="158">
        <v>-35</v>
      </c>
      <c r="G884" s="159">
        <v>45727.574621180553</v>
      </c>
    </row>
    <row r="885" spans="2:7" x14ac:dyDescent="0.3">
      <c r="B885" s="154">
        <v>45727</v>
      </c>
      <c r="C885" s="155" t="s">
        <v>49</v>
      </c>
      <c r="D885" s="156" t="s">
        <v>97</v>
      </c>
      <c r="E885" s="157" t="s">
        <v>223</v>
      </c>
      <c r="F885" s="158">
        <v>35</v>
      </c>
      <c r="G885" s="159">
        <v>45727.57465451389</v>
      </c>
    </row>
    <row r="886" spans="2:7" x14ac:dyDescent="0.3">
      <c r="B886" s="154">
        <v>45727</v>
      </c>
      <c r="C886" s="155" t="s">
        <v>49</v>
      </c>
      <c r="D886" s="156" t="s">
        <v>122</v>
      </c>
      <c r="E886" s="157" t="s">
        <v>241</v>
      </c>
      <c r="F886" s="158">
        <v>-200</v>
      </c>
      <c r="G886" s="159">
        <v>45727.584315509259</v>
      </c>
    </row>
    <row r="887" spans="2:7" x14ac:dyDescent="0.3">
      <c r="B887" s="154">
        <v>45727</v>
      </c>
      <c r="C887" s="155" t="s">
        <v>49</v>
      </c>
      <c r="D887" s="156" t="s">
        <v>121</v>
      </c>
      <c r="E887" s="157" t="s">
        <v>241</v>
      </c>
      <c r="F887" s="158">
        <v>200</v>
      </c>
      <c r="G887" s="159">
        <v>45727.584357754633</v>
      </c>
    </row>
    <row r="888" spans="2:7" x14ac:dyDescent="0.3">
      <c r="B888" s="154">
        <v>45727</v>
      </c>
      <c r="C888" s="155" t="s">
        <v>52</v>
      </c>
      <c r="D888" s="156" t="s">
        <v>209</v>
      </c>
      <c r="E888" s="157" t="s">
        <v>223</v>
      </c>
      <c r="F888" s="158">
        <v>-35</v>
      </c>
      <c r="G888" s="159">
        <v>45727.602488425924</v>
      </c>
    </row>
    <row r="889" spans="2:7" x14ac:dyDescent="0.3">
      <c r="B889" s="154">
        <v>45727</v>
      </c>
      <c r="C889" s="155" t="s">
        <v>49</v>
      </c>
      <c r="D889" s="156" t="s">
        <v>122</v>
      </c>
      <c r="E889" s="157" t="s">
        <v>223</v>
      </c>
      <c r="F889" s="158">
        <v>35</v>
      </c>
      <c r="G889" s="159">
        <v>45727.6025212963</v>
      </c>
    </row>
    <row r="890" spans="2:7" x14ac:dyDescent="0.3">
      <c r="B890" s="154">
        <v>45727</v>
      </c>
      <c r="C890" s="155" t="s">
        <v>49</v>
      </c>
      <c r="D890" s="156" t="s">
        <v>122</v>
      </c>
      <c r="E890" s="157" t="s">
        <v>221</v>
      </c>
      <c r="F890" s="158">
        <v>15</v>
      </c>
      <c r="G890" s="159">
        <v>45727.602656249997</v>
      </c>
    </row>
    <row r="891" spans="2:7" x14ac:dyDescent="0.3">
      <c r="B891" s="154">
        <v>45727</v>
      </c>
      <c r="C891" s="155" t="s">
        <v>49</v>
      </c>
      <c r="D891" s="156" t="s">
        <v>97</v>
      </c>
      <c r="E891" s="157" t="s">
        <v>221</v>
      </c>
      <c r="F891" s="158">
        <v>-15</v>
      </c>
      <c r="G891" s="159">
        <v>45727.60269039352</v>
      </c>
    </row>
    <row r="892" spans="2:7" x14ac:dyDescent="0.3">
      <c r="B892" s="154">
        <v>45727</v>
      </c>
      <c r="C892" s="155" t="s">
        <v>49</v>
      </c>
      <c r="D892" s="156" t="s">
        <v>122</v>
      </c>
      <c r="E892" s="157" t="s">
        <v>237</v>
      </c>
      <c r="F892" s="158">
        <v>80</v>
      </c>
      <c r="G892" s="159">
        <v>45727.603854745372</v>
      </c>
    </row>
    <row r="893" spans="2:7" x14ac:dyDescent="0.3">
      <c r="B893" s="154">
        <v>45727</v>
      </c>
      <c r="C893" s="155" t="s">
        <v>49</v>
      </c>
      <c r="D893" s="156" t="s">
        <v>123</v>
      </c>
      <c r="E893" s="157" t="s">
        <v>237</v>
      </c>
      <c r="F893" s="158">
        <v>-80</v>
      </c>
      <c r="G893" s="159">
        <v>45727.603888541664</v>
      </c>
    </row>
    <row r="894" spans="2:7" x14ac:dyDescent="0.3">
      <c r="B894" s="154">
        <v>45727</v>
      </c>
      <c r="C894" s="155" t="s">
        <v>52</v>
      </c>
      <c r="D894" s="156" t="s">
        <v>209</v>
      </c>
      <c r="E894" s="157" t="s">
        <v>223</v>
      </c>
      <c r="F894" s="158">
        <v>-35</v>
      </c>
      <c r="G894" s="159">
        <v>45727.605569097221</v>
      </c>
    </row>
    <row r="895" spans="2:7" x14ac:dyDescent="0.3">
      <c r="B895" s="154">
        <v>45727</v>
      </c>
      <c r="C895" s="155" t="s">
        <v>49</v>
      </c>
      <c r="D895" s="156" t="s">
        <v>122</v>
      </c>
      <c r="E895" s="157" t="s">
        <v>223</v>
      </c>
      <c r="F895" s="158">
        <v>35</v>
      </c>
      <c r="G895" s="159">
        <v>45727.605610995372</v>
      </c>
    </row>
    <row r="896" spans="2:7" x14ac:dyDescent="0.3">
      <c r="B896" s="154">
        <v>45727</v>
      </c>
      <c r="C896" s="155" t="s">
        <v>49</v>
      </c>
      <c r="D896" s="156" t="s">
        <v>122</v>
      </c>
      <c r="E896" s="157" t="s">
        <v>241</v>
      </c>
      <c r="F896" s="158">
        <v>-70</v>
      </c>
      <c r="G896" s="159">
        <v>45727.608085763888</v>
      </c>
    </row>
    <row r="897" spans="2:7" x14ac:dyDescent="0.3">
      <c r="B897" s="154">
        <v>45727</v>
      </c>
      <c r="C897" s="155" t="s">
        <v>49</v>
      </c>
      <c r="D897" s="156" t="s">
        <v>121</v>
      </c>
      <c r="E897" s="157" t="s">
        <v>241</v>
      </c>
      <c r="F897" s="158">
        <v>70</v>
      </c>
      <c r="G897" s="159">
        <v>45727.608118865741</v>
      </c>
    </row>
    <row r="898" spans="2:7" x14ac:dyDescent="0.3">
      <c r="B898" s="154">
        <v>45727</v>
      </c>
      <c r="C898" s="155" t="s">
        <v>49</v>
      </c>
      <c r="D898" s="156" t="s">
        <v>122</v>
      </c>
      <c r="E898" s="157" t="s">
        <v>239</v>
      </c>
      <c r="F898" s="158">
        <v>65</v>
      </c>
      <c r="G898" s="159">
        <v>45727.608190393519</v>
      </c>
    </row>
    <row r="899" spans="2:7" x14ac:dyDescent="0.3">
      <c r="B899" s="154">
        <v>45727</v>
      </c>
      <c r="C899" s="155" t="s">
        <v>49</v>
      </c>
      <c r="D899" s="156" t="s">
        <v>121</v>
      </c>
      <c r="E899" s="157" t="s">
        <v>239</v>
      </c>
      <c r="F899" s="158">
        <v>-65</v>
      </c>
      <c r="G899" s="159">
        <v>45727.60822858796</v>
      </c>
    </row>
    <row r="900" spans="2:7" x14ac:dyDescent="0.3">
      <c r="B900" s="154">
        <v>45727</v>
      </c>
      <c r="C900" s="155" t="s">
        <v>52</v>
      </c>
      <c r="D900" s="156" t="s">
        <v>209</v>
      </c>
      <c r="E900" s="157" t="s">
        <v>223</v>
      </c>
      <c r="F900" s="158">
        <v>-35</v>
      </c>
      <c r="G900" s="159">
        <v>45727.608701851852</v>
      </c>
    </row>
    <row r="901" spans="2:7" x14ac:dyDescent="0.3">
      <c r="B901" s="154">
        <v>45727</v>
      </c>
      <c r="C901" s="155" t="s">
        <v>49</v>
      </c>
      <c r="D901" s="156" t="s">
        <v>122</v>
      </c>
      <c r="E901" s="157" t="s">
        <v>223</v>
      </c>
      <c r="F901" s="158">
        <v>35</v>
      </c>
      <c r="G901" s="159">
        <v>45727.608735185182</v>
      </c>
    </row>
    <row r="902" spans="2:7" x14ac:dyDescent="0.3">
      <c r="B902" s="154">
        <v>45727</v>
      </c>
      <c r="C902" s="155" t="s">
        <v>52</v>
      </c>
      <c r="D902" s="156" t="s">
        <v>209</v>
      </c>
      <c r="E902" s="157" t="s">
        <v>223</v>
      </c>
      <c r="F902" s="158">
        <v>-70</v>
      </c>
      <c r="G902" s="159">
        <v>45727.609162152781</v>
      </c>
    </row>
    <row r="903" spans="2:7" x14ac:dyDescent="0.3">
      <c r="B903" s="154">
        <v>45727</v>
      </c>
      <c r="C903" s="155" t="s">
        <v>49</v>
      </c>
      <c r="D903" s="156" t="s">
        <v>122</v>
      </c>
      <c r="E903" s="157" t="s">
        <v>223</v>
      </c>
      <c r="F903" s="158">
        <v>70</v>
      </c>
      <c r="G903" s="159">
        <v>45727.609205092594</v>
      </c>
    </row>
    <row r="904" spans="2:7" x14ac:dyDescent="0.3">
      <c r="B904" s="154">
        <v>45727</v>
      </c>
      <c r="C904" s="155" t="s">
        <v>49</v>
      </c>
      <c r="D904" s="156" t="s">
        <v>122</v>
      </c>
      <c r="E904" s="157" t="s">
        <v>239</v>
      </c>
      <c r="F904" s="158">
        <v>5</v>
      </c>
      <c r="G904" s="159">
        <v>45727.613070949075</v>
      </c>
    </row>
    <row r="905" spans="2:7" x14ac:dyDescent="0.3">
      <c r="B905" s="154">
        <v>45727</v>
      </c>
      <c r="C905" s="155" t="s">
        <v>49</v>
      </c>
      <c r="D905" s="156" t="s">
        <v>121</v>
      </c>
      <c r="E905" s="157" t="s">
        <v>239</v>
      </c>
      <c r="F905" s="158">
        <v>-5</v>
      </c>
      <c r="G905" s="159">
        <v>45727.613105439814</v>
      </c>
    </row>
    <row r="906" spans="2:7" x14ac:dyDescent="0.3">
      <c r="B906" s="154">
        <v>45727</v>
      </c>
      <c r="C906" s="155" t="s">
        <v>49</v>
      </c>
      <c r="D906" s="156" t="s">
        <v>122</v>
      </c>
      <c r="E906" s="157" t="s">
        <v>222</v>
      </c>
      <c r="F906" s="158">
        <v>-750</v>
      </c>
      <c r="G906" s="159">
        <v>45727.626413194441</v>
      </c>
    </row>
    <row r="907" spans="2:7" x14ac:dyDescent="0.3">
      <c r="B907" s="154">
        <v>45727</v>
      </c>
      <c r="C907" s="155" t="s">
        <v>49</v>
      </c>
      <c r="D907" s="156" t="s">
        <v>97</v>
      </c>
      <c r="E907" s="157" t="s">
        <v>222</v>
      </c>
      <c r="F907" s="158">
        <v>750</v>
      </c>
      <c r="G907" s="159">
        <v>45727.626447453702</v>
      </c>
    </row>
    <row r="908" spans="2:7" x14ac:dyDescent="0.3">
      <c r="B908" s="154">
        <v>45727</v>
      </c>
      <c r="C908" s="155" t="s">
        <v>49</v>
      </c>
      <c r="D908" s="156" t="s">
        <v>122</v>
      </c>
      <c r="E908" s="157" t="s">
        <v>237</v>
      </c>
      <c r="F908" s="158">
        <v>171</v>
      </c>
      <c r="G908" s="159">
        <v>45727.626599768519</v>
      </c>
    </row>
    <row r="909" spans="2:7" x14ac:dyDescent="0.3">
      <c r="B909" s="154">
        <v>45727</v>
      </c>
      <c r="C909" s="155" t="s">
        <v>49</v>
      </c>
      <c r="D909" s="156" t="s">
        <v>123</v>
      </c>
      <c r="E909" s="157" t="s">
        <v>237</v>
      </c>
      <c r="F909" s="158">
        <v>-171</v>
      </c>
      <c r="G909" s="159">
        <v>45727.626632870371</v>
      </c>
    </row>
    <row r="910" spans="2:7" x14ac:dyDescent="0.3">
      <c r="B910" s="154">
        <v>45727</v>
      </c>
      <c r="C910" s="155" t="s">
        <v>49</v>
      </c>
      <c r="D910" s="156" t="s">
        <v>122</v>
      </c>
      <c r="E910" s="157" t="s">
        <v>221</v>
      </c>
      <c r="F910" s="158">
        <v>30</v>
      </c>
      <c r="G910" s="159">
        <v>45727.626797800927</v>
      </c>
    </row>
    <row r="911" spans="2:7" x14ac:dyDescent="0.3">
      <c r="B911" s="154">
        <v>45727</v>
      </c>
      <c r="C911" s="155" t="s">
        <v>49</v>
      </c>
      <c r="D911" s="156" t="s">
        <v>97</v>
      </c>
      <c r="E911" s="157" t="s">
        <v>221</v>
      </c>
      <c r="F911" s="158">
        <v>-30</v>
      </c>
      <c r="G911" s="159">
        <v>45727.626841087964</v>
      </c>
    </row>
    <row r="912" spans="2:7" x14ac:dyDescent="0.3">
      <c r="B912" s="154">
        <v>45727</v>
      </c>
      <c r="C912" s="155" t="s">
        <v>52</v>
      </c>
      <c r="D912" s="156" t="s">
        <v>209</v>
      </c>
      <c r="E912" s="157" t="s">
        <v>223</v>
      </c>
      <c r="F912" s="158">
        <v>-70</v>
      </c>
      <c r="G912" s="159">
        <v>45727.626934259257</v>
      </c>
    </row>
    <row r="913" spans="2:7" x14ac:dyDescent="0.3">
      <c r="B913" s="154">
        <v>45727</v>
      </c>
      <c r="C913" s="155" t="s">
        <v>49</v>
      </c>
      <c r="D913" s="156" t="s">
        <v>122</v>
      </c>
      <c r="E913" s="157" t="s">
        <v>223</v>
      </c>
      <c r="F913" s="158">
        <v>70</v>
      </c>
      <c r="G913" s="159">
        <v>45727.626970254627</v>
      </c>
    </row>
    <row r="914" spans="2:7" x14ac:dyDescent="0.3">
      <c r="B914" s="154">
        <v>45727</v>
      </c>
      <c r="C914" s="155" t="s">
        <v>52</v>
      </c>
      <c r="D914" s="156" t="s">
        <v>209</v>
      </c>
      <c r="E914" s="157" t="s">
        <v>223</v>
      </c>
      <c r="F914" s="158">
        <v>-210</v>
      </c>
      <c r="G914" s="159">
        <v>45727.629353819444</v>
      </c>
    </row>
    <row r="915" spans="2:7" x14ac:dyDescent="0.3">
      <c r="B915" s="154">
        <v>45727</v>
      </c>
      <c r="C915" s="155" t="s">
        <v>49</v>
      </c>
      <c r="D915" s="156" t="s">
        <v>122</v>
      </c>
      <c r="E915" s="157" t="s">
        <v>223</v>
      </c>
      <c r="F915" s="158">
        <v>210</v>
      </c>
      <c r="G915" s="159">
        <v>45727.629385995373</v>
      </c>
    </row>
    <row r="916" spans="2:7" x14ac:dyDescent="0.3">
      <c r="B916" s="154">
        <v>45727</v>
      </c>
      <c r="C916" s="155" t="s">
        <v>52</v>
      </c>
      <c r="D916" s="156" t="s">
        <v>209</v>
      </c>
      <c r="E916" s="157" t="s">
        <v>223</v>
      </c>
      <c r="F916" s="158">
        <v>-25</v>
      </c>
      <c r="G916" s="159">
        <v>45727.630866435182</v>
      </c>
    </row>
    <row r="917" spans="2:7" x14ac:dyDescent="0.3">
      <c r="B917" s="154">
        <v>45727</v>
      </c>
      <c r="C917" s="155" t="s">
        <v>49</v>
      </c>
      <c r="D917" s="156" t="s">
        <v>122</v>
      </c>
      <c r="E917" s="157" t="s">
        <v>223</v>
      </c>
      <c r="F917" s="158">
        <v>25</v>
      </c>
      <c r="G917" s="159">
        <v>45727.630897222225</v>
      </c>
    </row>
    <row r="918" spans="2:7" x14ac:dyDescent="0.3">
      <c r="B918" s="154">
        <v>45727</v>
      </c>
      <c r="C918" s="155" t="s">
        <v>52</v>
      </c>
      <c r="D918" s="156" t="s">
        <v>209</v>
      </c>
      <c r="E918" s="157" t="s">
        <v>223</v>
      </c>
      <c r="F918" s="158">
        <v>-70</v>
      </c>
      <c r="G918" s="159">
        <v>45727.634508912037</v>
      </c>
    </row>
    <row r="919" spans="2:7" x14ac:dyDescent="0.3">
      <c r="B919" s="154">
        <v>45727</v>
      </c>
      <c r="C919" s="155" t="s">
        <v>49</v>
      </c>
      <c r="D919" s="156" t="s">
        <v>122</v>
      </c>
      <c r="E919" s="157" t="s">
        <v>223</v>
      </c>
      <c r="F919" s="158">
        <v>70</v>
      </c>
      <c r="G919" s="159">
        <v>45727.63455185185</v>
      </c>
    </row>
    <row r="920" spans="2:7" x14ac:dyDescent="0.3">
      <c r="B920" s="154">
        <v>45727</v>
      </c>
      <c r="C920" s="155" t="s">
        <v>52</v>
      </c>
      <c r="D920" s="156" t="s">
        <v>209</v>
      </c>
      <c r="E920" s="157" t="s">
        <v>223</v>
      </c>
      <c r="F920" s="158">
        <v>-35</v>
      </c>
      <c r="G920" s="159">
        <v>45727.635582407405</v>
      </c>
    </row>
    <row r="921" spans="2:7" x14ac:dyDescent="0.3">
      <c r="B921" s="154">
        <v>45727</v>
      </c>
      <c r="C921" s="155" t="s">
        <v>49</v>
      </c>
      <c r="D921" s="156" t="s">
        <v>122</v>
      </c>
      <c r="E921" s="157" t="s">
        <v>223</v>
      </c>
      <c r="F921" s="158">
        <v>35</v>
      </c>
      <c r="G921" s="159">
        <v>45727.635613888888</v>
      </c>
    </row>
    <row r="922" spans="2:7" x14ac:dyDescent="0.3">
      <c r="B922" s="154">
        <v>45727</v>
      </c>
      <c r="C922" s="155" t="s">
        <v>52</v>
      </c>
      <c r="D922" s="156" t="s">
        <v>209</v>
      </c>
      <c r="E922" s="157" t="s">
        <v>223</v>
      </c>
      <c r="F922" s="158">
        <v>-35</v>
      </c>
      <c r="G922" s="159">
        <v>45727.636082291669</v>
      </c>
    </row>
    <row r="923" spans="2:7" x14ac:dyDescent="0.3">
      <c r="B923" s="154">
        <v>45727</v>
      </c>
      <c r="C923" s="155" t="s">
        <v>49</v>
      </c>
      <c r="D923" s="156" t="s">
        <v>122</v>
      </c>
      <c r="E923" s="157" t="s">
        <v>223</v>
      </c>
      <c r="F923" s="158">
        <v>35</v>
      </c>
      <c r="G923" s="159">
        <v>45727.636113541666</v>
      </c>
    </row>
    <row r="924" spans="2:7" x14ac:dyDescent="0.3">
      <c r="B924" s="154">
        <v>45727</v>
      </c>
      <c r="C924" s="155" t="s">
        <v>49</v>
      </c>
      <c r="D924" s="156" t="s">
        <v>122</v>
      </c>
      <c r="E924" s="157" t="s">
        <v>238</v>
      </c>
      <c r="F924" s="158">
        <v>-1350</v>
      </c>
      <c r="G924" s="159">
        <v>45727.636408217593</v>
      </c>
    </row>
    <row r="925" spans="2:7" x14ac:dyDescent="0.3">
      <c r="B925" s="154">
        <v>45727</v>
      </c>
      <c r="C925" s="155" t="s">
        <v>49</v>
      </c>
      <c r="D925" s="156" t="s">
        <v>123</v>
      </c>
      <c r="E925" s="157" t="s">
        <v>238</v>
      </c>
      <c r="F925" s="158">
        <v>1350</v>
      </c>
      <c r="G925" s="159">
        <v>45727.636440046299</v>
      </c>
    </row>
    <row r="926" spans="2:7" x14ac:dyDescent="0.3">
      <c r="B926" s="154">
        <v>45727</v>
      </c>
      <c r="C926" s="155" t="s">
        <v>49</v>
      </c>
      <c r="D926" s="156" t="s">
        <v>122</v>
      </c>
      <c r="E926" s="157" t="s">
        <v>237</v>
      </c>
      <c r="F926" s="158">
        <v>1350</v>
      </c>
      <c r="G926" s="159">
        <v>45727.636480555557</v>
      </c>
    </row>
    <row r="927" spans="2:7" x14ac:dyDescent="0.3">
      <c r="B927" s="154">
        <v>45727</v>
      </c>
      <c r="C927" s="155" t="s">
        <v>49</v>
      </c>
      <c r="D927" s="156" t="s">
        <v>123</v>
      </c>
      <c r="E927" s="157" t="s">
        <v>237</v>
      </c>
      <c r="F927" s="158">
        <v>-1350</v>
      </c>
      <c r="G927" s="159">
        <v>45727.636521064815</v>
      </c>
    </row>
    <row r="928" spans="2:7" x14ac:dyDescent="0.3">
      <c r="B928" s="154">
        <v>45727</v>
      </c>
      <c r="C928" s="155" t="s">
        <v>52</v>
      </c>
      <c r="D928" s="156" t="s">
        <v>209</v>
      </c>
      <c r="E928" s="157" t="s">
        <v>223</v>
      </c>
      <c r="F928" s="158">
        <v>-70</v>
      </c>
      <c r="G928" s="159">
        <v>45727.638821412038</v>
      </c>
    </row>
    <row r="929" spans="2:7" x14ac:dyDescent="0.3">
      <c r="B929" s="154">
        <v>45727</v>
      </c>
      <c r="C929" s="155" t="s">
        <v>49</v>
      </c>
      <c r="D929" s="156" t="s">
        <v>122</v>
      </c>
      <c r="E929" s="157" t="s">
        <v>223</v>
      </c>
      <c r="F929" s="158">
        <v>70</v>
      </c>
      <c r="G929" s="159">
        <v>45727.638852777774</v>
      </c>
    </row>
    <row r="930" spans="2:7" x14ac:dyDescent="0.3">
      <c r="B930" s="154">
        <v>45727</v>
      </c>
      <c r="C930" s="155" t="s">
        <v>49</v>
      </c>
      <c r="D930" s="156" t="s">
        <v>122</v>
      </c>
      <c r="E930" s="157" t="s">
        <v>222</v>
      </c>
      <c r="F930" s="158">
        <v>-160</v>
      </c>
      <c r="G930" s="159">
        <v>45727.646541435184</v>
      </c>
    </row>
    <row r="931" spans="2:7" x14ac:dyDescent="0.3">
      <c r="B931" s="154">
        <v>45727</v>
      </c>
      <c r="C931" s="155" t="s">
        <v>49</v>
      </c>
      <c r="D931" s="156" t="s">
        <v>97</v>
      </c>
      <c r="E931" s="157" t="s">
        <v>222</v>
      </c>
      <c r="F931" s="158">
        <v>160</v>
      </c>
      <c r="G931" s="159">
        <v>45727.646574189814</v>
      </c>
    </row>
    <row r="932" spans="2:7" x14ac:dyDescent="0.3">
      <c r="B932" s="154">
        <v>45727</v>
      </c>
      <c r="C932" s="155" t="s">
        <v>49</v>
      </c>
      <c r="D932" s="156" t="s">
        <v>122</v>
      </c>
      <c r="E932" s="157" t="s">
        <v>222</v>
      </c>
      <c r="F932" s="158">
        <v>-91</v>
      </c>
      <c r="G932" s="159">
        <v>45727.646806018522</v>
      </c>
    </row>
    <row r="933" spans="2:7" x14ac:dyDescent="0.3">
      <c r="B933" s="154">
        <v>45727</v>
      </c>
      <c r="C933" s="155" t="s">
        <v>49</v>
      </c>
      <c r="D933" s="156" t="s">
        <v>97</v>
      </c>
      <c r="E933" s="157" t="s">
        <v>222</v>
      </c>
      <c r="F933" s="158">
        <v>91</v>
      </c>
      <c r="G933" s="159">
        <v>45727.646837731481</v>
      </c>
    </row>
    <row r="934" spans="2:7" x14ac:dyDescent="0.3">
      <c r="B934" s="154">
        <v>45727</v>
      </c>
      <c r="C934" s="155" t="s">
        <v>49</v>
      </c>
      <c r="D934" s="156" t="s">
        <v>122</v>
      </c>
      <c r="E934" s="157" t="s">
        <v>237</v>
      </c>
      <c r="F934" s="158">
        <v>171</v>
      </c>
      <c r="G934" s="159">
        <v>45727.649760995373</v>
      </c>
    </row>
    <row r="935" spans="2:7" x14ac:dyDescent="0.3">
      <c r="B935" s="154">
        <v>45727</v>
      </c>
      <c r="C935" s="155" t="s">
        <v>49</v>
      </c>
      <c r="D935" s="156" t="s">
        <v>123</v>
      </c>
      <c r="E935" s="157" t="s">
        <v>237</v>
      </c>
      <c r="F935" s="158">
        <v>-171</v>
      </c>
      <c r="G935" s="159">
        <v>45727.649802083331</v>
      </c>
    </row>
    <row r="936" spans="2:7" x14ac:dyDescent="0.3">
      <c r="B936" s="154">
        <v>45727</v>
      </c>
      <c r="C936" s="155" t="s">
        <v>52</v>
      </c>
      <c r="D936" s="156" t="s">
        <v>209</v>
      </c>
      <c r="E936" s="157" t="s">
        <v>223</v>
      </c>
      <c r="F936" s="158">
        <v>-70</v>
      </c>
      <c r="G936" s="159">
        <v>45727.655074305556</v>
      </c>
    </row>
    <row r="937" spans="2:7" x14ac:dyDescent="0.3">
      <c r="B937" s="154">
        <v>45727</v>
      </c>
      <c r="C937" s="155" t="s">
        <v>49</v>
      </c>
      <c r="D937" s="156" t="s">
        <v>122</v>
      </c>
      <c r="E937" s="157" t="s">
        <v>223</v>
      </c>
      <c r="F937" s="158">
        <v>70</v>
      </c>
      <c r="G937" s="159">
        <v>45727.655105902777</v>
      </c>
    </row>
    <row r="938" spans="2:7" x14ac:dyDescent="0.3">
      <c r="B938" s="154">
        <v>45727</v>
      </c>
      <c r="C938" s="155" t="s">
        <v>49</v>
      </c>
      <c r="D938" s="156" t="s">
        <v>122</v>
      </c>
      <c r="E938" s="157" t="s">
        <v>224</v>
      </c>
      <c r="F938" s="158">
        <v>-20</v>
      </c>
      <c r="G938" s="159">
        <v>45727.657078124997</v>
      </c>
    </row>
    <row r="939" spans="2:7" x14ac:dyDescent="0.3">
      <c r="B939" s="154">
        <v>45727</v>
      </c>
      <c r="C939" s="155" t="s">
        <v>48</v>
      </c>
      <c r="D939" s="156" t="s">
        <v>4</v>
      </c>
      <c r="E939" s="157" t="s">
        <v>224</v>
      </c>
      <c r="F939" s="158">
        <v>20</v>
      </c>
      <c r="G939" s="159">
        <v>45727.657110532411</v>
      </c>
    </row>
    <row r="940" spans="2:7" x14ac:dyDescent="0.3">
      <c r="B940" s="154">
        <v>45727</v>
      </c>
      <c r="C940" s="155" t="s">
        <v>49</v>
      </c>
      <c r="D940" s="156" t="s">
        <v>122</v>
      </c>
      <c r="E940" s="157" t="s">
        <v>222</v>
      </c>
      <c r="F940" s="158">
        <v>-905</v>
      </c>
      <c r="G940" s="159">
        <v>45727.659298148152</v>
      </c>
    </row>
    <row r="941" spans="2:7" x14ac:dyDescent="0.3">
      <c r="B941" s="154">
        <v>45727</v>
      </c>
      <c r="C941" s="155" t="s">
        <v>49</v>
      </c>
      <c r="D941" s="156" t="s">
        <v>97</v>
      </c>
      <c r="E941" s="157" t="s">
        <v>222</v>
      </c>
      <c r="F941" s="158">
        <v>905</v>
      </c>
      <c r="G941" s="159">
        <v>45727.659331481482</v>
      </c>
    </row>
    <row r="942" spans="2:7" x14ac:dyDescent="0.3">
      <c r="B942" s="154">
        <v>45727</v>
      </c>
      <c r="C942" s="155" t="s">
        <v>49</v>
      </c>
      <c r="D942" s="156" t="s">
        <v>122</v>
      </c>
      <c r="E942" s="157" t="s">
        <v>237</v>
      </c>
      <c r="F942" s="158">
        <v>367</v>
      </c>
      <c r="G942" s="159">
        <v>45727.659981365738</v>
      </c>
    </row>
    <row r="943" spans="2:7" x14ac:dyDescent="0.3">
      <c r="B943" s="154">
        <v>45727</v>
      </c>
      <c r="C943" s="155" t="s">
        <v>49</v>
      </c>
      <c r="D943" s="156" t="s">
        <v>123</v>
      </c>
      <c r="E943" s="157" t="s">
        <v>237</v>
      </c>
      <c r="F943" s="158">
        <v>-367</v>
      </c>
      <c r="G943" s="159">
        <v>45727.660023958335</v>
      </c>
    </row>
    <row r="944" spans="2:7" x14ac:dyDescent="0.3">
      <c r="B944" s="154">
        <v>45727</v>
      </c>
      <c r="C944" s="155" t="s">
        <v>49</v>
      </c>
      <c r="D944" s="156" t="s">
        <v>122</v>
      </c>
      <c r="E944" s="157" t="s">
        <v>237</v>
      </c>
      <c r="F944" s="158">
        <v>538</v>
      </c>
      <c r="G944" s="159">
        <v>45727.660149074072</v>
      </c>
    </row>
    <row r="945" spans="2:7" x14ac:dyDescent="0.3">
      <c r="B945" s="154">
        <v>45727</v>
      </c>
      <c r="C945" s="155" t="s">
        <v>49</v>
      </c>
      <c r="D945" s="156" t="s">
        <v>123</v>
      </c>
      <c r="E945" s="157" t="s">
        <v>237</v>
      </c>
      <c r="F945" s="158">
        <v>-538</v>
      </c>
      <c r="G945" s="159">
        <v>45727.660182754633</v>
      </c>
    </row>
    <row r="946" spans="2:7" x14ac:dyDescent="0.3">
      <c r="B946" s="154">
        <v>45727</v>
      </c>
      <c r="C946" s="155" t="s">
        <v>49</v>
      </c>
      <c r="D946" s="156" t="s">
        <v>122</v>
      </c>
      <c r="E946" s="157" t="s">
        <v>224</v>
      </c>
      <c r="F946" s="158">
        <v>-1258</v>
      </c>
      <c r="G946" s="159">
        <v>45727.666130324076</v>
      </c>
    </row>
    <row r="947" spans="2:7" x14ac:dyDescent="0.3">
      <c r="B947" s="154">
        <v>45727</v>
      </c>
      <c r="C947" s="155" t="s">
        <v>54</v>
      </c>
      <c r="D947" s="156" t="s">
        <v>240</v>
      </c>
      <c r="E947" s="157" t="s">
        <v>224</v>
      </c>
      <c r="F947" s="158">
        <v>1258</v>
      </c>
      <c r="G947" s="159">
        <v>45727.66616400463</v>
      </c>
    </row>
    <row r="948" spans="2:7" x14ac:dyDescent="0.3">
      <c r="B948" s="154">
        <v>45727</v>
      </c>
      <c r="C948" s="155" t="s">
        <v>49</v>
      </c>
      <c r="D948" s="156" t="s">
        <v>122</v>
      </c>
      <c r="E948" s="157" t="s">
        <v>224</v>
      </c>
      <c r="F948" s="158">
        <v>-15</v>
      </c>
      <c r="G948" s="159">
        <v>45727.667998611112</v>
      </c>
    </row>
    <row r="949" spans="2:7" x14ac:dyDescent="0.3">
      <c r="B949" s="154">
        <v>45727</v>
      </c>
      <c r="C949" s="155" t="s">
        <v>48</v>
      </c>
      <c r="D949" s="156" t="s">
        <v>4</v>
      </c>
      <c r="E949" s="157" t="s">
        <v>224</v>
      </c>
      <c r="F949" s="158">
        <v>15</v>
      </c>
      <c r="G949" s="159">
        <v>45727.668032060188</v>
      </c>
    </row>
    <row r="950" spans="2:7" x14ac:dyDescent="0.3">
      <c r="B950" s="154">
        <v>45727</v>
      </c>
      <c r="C950" s="155" t="s">
        <v>49</v>
      </c>
      <c r="D950" s="156" t="s">
        <v>122</v>
      </c>
      <c r="E950" s="157" t="s">
        <v>221</v>
      </c>
      <c r="F950" s="158">
        <v>29</v>
      </c>
      <c r="G950" s="159">
        <v>45727.671603472219</v>
      </c>
    </row>
    <row r="951" spans="2:7" x14ac:dyDescent="0.3">
      <c r="B951" s="154">
        <v>45727</v>
      </c>
      <c r="C951" s="155" t="s">
        <v>49</v>
      </c>
      <c r="D951" s="156" t="s">
        <v>97</v>
      </c>
      <c r="E951" s="157" t="s">
        <v>221</v>
      </c>
      <c r="F951" s="158">
        <v>-29</v>
      </c>
      <c r="G951" s="159">
        <v>45727.671647800926</v>
      </c>
    </row>
    <row r="952" spans="2:7" x14ac:dyDescent="0.3">
      <c r="B952" s="154">
        <v>45727</v>
      </c>
      <c r="C952" s="155" t="s">
        <v>49</v>
      </c>
      <c r="D952" s="156" t="s">
        <v>122</v>
      </c>
      <c r="E952" s="157" t="s">
        <v>221</v>
      </c>
      <c r="F952" s="158">
        <v>5</v>
      </c>
      <c r="G952" s="159">
        <v>45727.671699999999</v>
      </c>
    </row>
    <row r="953" spans="2:7" x14ac:dyDescent="0.3">
      <c r="B953" s="154">
        <v>45727</v>
      </c>
      <c r="C953" s="155" t="s">
        <v>49</v>
      </c>
      <c r="D953" s="156" t="s">
        <v>97</v>
      </c>
      <c r="E953" s="157" t="s">
        <v>221</v>
      </c>
      <c r="F953" s="158">
        <v>-5</v>
      </c>
      <c r="G953" s="159">
        <v>45727.671733333336</v>
      </c>
    </row>
    <row r="954" spans="2:7" x14ac:dyDescent="0.3">
      <c r="B954" s="154">
        <v>45727</v>
      </c>
      <c r="C954" s="155" t="s">
        <v>49</v>
      </c>
      <c r="D954" s="156" t="s">
        <v>122</v>
      </c>
      <c r="E954" s="157" t="s">
        <v>244</v>
      </c>
      <c r="F954" s="158">
        <v>10</v>
      </c>
      <c r="G954" s="159">
        <v>45727.673151388888</v>
      </c>
    </row>
    <row r="955" spans="2:7" x14ac:dyDescent="0.3">
      <c r="B955" s="154">
        <v>45727</v>
      </c>
      <c r="C955" s="155" t="s">
        <v>43</v>
      </c>
      <c r="D955" s="156" t="s">
        <v>150</v>
      </c>
      <c r="E955" s="157" t="s">
        <v>244</v>
      </c>
      <c r="F955" s="158">
        <v>-10</v>
      </c>
      <c r="G955" s="159">
        <v>45727.673185879627</v>
      </c>
    </row>
    <row r="956" spans="2:7" x14ac:dyDescent="0.3">
      <c r="B956" s="154">
        <v>45727</v>
      </c>
      <c r="C956" s="155" t="s">
        <v>49</v>
      </c>
      <c r="D956" s="156" t="s">
        <v>122</v>
      </c>
      <c r="E956" s="157" t="s">
        <v>222</v>
      </c>
      <c r="F956" s="158">
        <v>-100</v>
      </c>
      <c r="G956" s="159">
        <v>45727.675287152779</v>
      </c>
    </row>
    <row r="957" spans="2:7" x14ac:dyDescent="0.3">
      <c r="B957" s="154">
        <v>45727</v>
      </c>
      <c r="C957" s="155" t="s">
        <v>49</v>
      </c>
      <c r="D957" s="156" t="s">
        <v>97</v>
      </c>
      <c r="E957" s="157" t="s">
        <v>222</v>
      </c>
      <c r="F957" s="158">
        <v>100</v>
      </c>
      <c r="G957" s="159">
        <v>45727.675320833332</v>
      </c>
    </row>
    <row r="958" spans="2:7" x14ac:dyDescent="0.3">
      <c r="B958" s="154">
        <v>45730</v>
      </c>
      <c r="C958" s="155" t="s">
        <v>49</v>
      </c>
      <c r="D958" s="156" t="s">
        <v>122</v>
      </c>
      <c r="E958" s="157" t="s">
        <v>222</v>
      </c>
      <c r="F958" s="158">
        <v>-100</v>
      </c>
      <c r="G958" s="159">
        <v>45730.706029513887</v>
      </c>
    </row>
    <row r="959" spans="2:7" x14ac:dyDescent="0.3">
      <c r="B959" s="154">
        <v>45730</v>
      </c>
      <c r="C959" s="155" t="s">
        <v>49</v>
      </c>
      <c r="D959" s="156" t="s">
        <v>97</v>
      </c>
      <c r="E959" s="157" t="s">
        <v>222</v>
      </c>
      <c r="F959" s="158">
        <v>100</v>
      </c>
      <c r="G959" s="159">
        <v>45730.706062500001</v>
      </c>
    </row>
    <row r="960" spans="2:7" x14ac:dyDescent="0.3">
      <c r="B960" s="154">
        <v>45730</v>
      </c>
      <c r="C960" s="155" t="s">
        <v>49</v>
      </c>
      <c r="D960" s="156" t="s">
        <v>122</v>
      </c>
      <c r="E960" s="157" t="s">
        <v>221</v>
      </c>
      <c r="F960" s="158">
        <v>50</v>
      </c>
      <c r="G960" s="159">
        <v>45730.70630810185</v>
      </c>
    </row>
    <row r="961" spans="2:7" x14ac:dyDescent="0.3">
      <c r="B961" s="154">
        <v>45730</v>
      </c>
      <c r="C961" s="155" t="s">
        <v>49</v>
      </c>
      <c r="D961" s="156" t="s">
        <v>97</v>
      </c>
      <c r="E961" s="157" t="s">
        <v>221</v>
      </c>
      <c r="F961" s="158">
        <v>-50</v>
      </c>
      <c r="G961" s="159">
        <v>45730.706343518519</v>
      </c>
    </row>
    <row r="962" spans="2:7" x14ac:dyDescent="0.3">
      <c r="B962" s="154">
        <v>45730</v>
      </c>
      <c r="C962" s="155" t="s">
        <v>49</v>
      </c>
      <c r="D962" s="156" t="s">
        <v>122</v>
      </c>
      <c r="E962" s="157" t="s">
        <v>222</v>
      </c>
      <c r="F962" s="158">
        <v>-35</v>
      </c>
      <c r="G962" s="159">
        <v>45730.706419328701</v>
      </c>
    </row>
    <row r="963" spans="2:7" x14ac:dyDescent="0.3">
      <c r="B963" s="154">
        <v>45730</v>
      </c>
      <c r="C963" s="155" t="s">
        <v>49</v>
      </c>
      <c r="D963" s="156" t="s">
        <v>97</v>
      </c>
      <c r="E963" s="157" t="s">
        <v>222</v>
      </c>
      <c r="F963" s="158">
        <v>35</v>
      </c>
      <c r="G963" s="159">
        <v>45730.706449421297</v>
      </c>
    </row>
    <row r="964" spans="2:7" x14ac:dyDescent="0.3">
      <c r="B964" s="154">
        <v>45730</v>
      </c>
      <c r="C964" s="155" t="s">
        <v>49</v>
      </c>
      <c r="D964" s="156" t="s">
        <v>122</v>
      </c>
      <c r="E964" s="157" t="s">
        <v>222</v>
      </c>
      <c r="F964" s="158">
        <v>-900</v>
      </c>
      <c r="G964" s="159">
        <v>45730.706494675927</v>
      </c>
    </row>
    <row r="965" spans="2:7" x14ac:dyDescent="0.3">
      <c r="B965" s="154">
        <v>45730</v>
      </c>
      <c r="C965" s="155" t="s">
        <v>49</v>
      </c>
      <c r="D965" s="156" t="s">
        <v>97</v>
      </c>
      <c r="E965" s="157" t="s">
        <v>222</v>
      </c>
      <c r="F965" s="158">
        <v>900</v>
      </c>
      <c r="G965" s="159">
        <v>45730.706528009257</v>
      </c>
    </row>
    <row r="966" spans="2:7" x14ac:dyDescent="0.3">
      <c r="B966" s="154">
        <v>45730</v>
      </c>
      <c r="C966" s="155" t="s">
        <v>49</v>
      </c>
      <c r="D966" s="156" t="s">
        <v>122</v>
      </c>
      <c r="E966" s="157" t="s">
        <v>222</v>
      </c>
      <c r="F966" s="158">
        <v>-1000</v>
      </c>
      <c r="G966" s="159">
        <v>45730.706589814814</v>
      </c>
    </row>
    <row r="967" spans="2:7" x14ac:dyDescent="0.3">
      <c r="B967" s="154">
        <v>45730</v>
      </c>
      <c r="C967" s="155" t="s">
        <v>49</v>
      </c>
      <c r="D967" s="156" t="s">
        <v>97</v>
      </c>
      <c r="E967" s="157" t="s">
        <v>222</v>
      </c>
      <c r="F967" s="158">
        <v>1000</v>
      </c>
      <c r="G967" s="159">
        <v>45730.706619560187</v>
      </c>
    </row>
    <row r="968" spans="2:7" x14ac:dyDescent="0.3">
      <c r="B968" s="154">
        <v>45730</v>
      </c>
      <c r="C968" s="155" t="s">
        <v>49</v>
      </c>
      <c r="D968" s="156" t="s">
        <v>122</v>
      </c>
      <c r="E968" s="157" t="s">
        <v>222</v>
      </c>
      <c r="F968" s="158">
        <v>-1400</v>
      </c>
      <c r="G968" s="159">
        <v>45730.706661921293</v>
      </c>
    </row>
    <row r="969" spans="2:7" x14ac:dyDescent="0.3">
      <c r="B969" s="154">
        <v>45730</v>
      </c>
      <c r="C969" s="155" t="s">
        <v>49</v>
      </c>
      <c r="D969" s="156" t="s">
        <v>97</v>
      </c>
      <c r="E969" s="157" t="s">
        <v>222</v>
      </c>
      <c r="F969" s="158">
        <v>1400</v>
      </c>
      <c r="G969" s="159">
        <v>45730.706693865737</v>
      </c>
    </row>
    <row r="970" spans="2:7" x14ac:dyDescent="0.3">
      <c r="B970" s="154">
        <v>45730</v>
      </c>
      <c r="C970" s="155" t="s">
        <v>49</v>
      </c>
      <c r="D970" s="156" t="s">
        <v>122</v>
      </c>
      <c r="E970" s="157" t="s">
        <v>222</v>
      </c>
      <c r="F970" s="158">
        <v>-900</v>
      </c>
      <c r="G970" s="159">
        <v>45730.706739120367</v>
      </c>
    </row>
    <row r="971" spans="2:7" x14ac:dyDescent="0.3">
      <c r="B971" s="154">
        <v>45730</v>
      </c>
      <c r="C971" s="155" t="s">
        <v>49</v>
      </c>
      <c r="D971" s="156" t="s">
        <v>97</v>
      </c>
      <c r="E971" s="157" t="s">
        <v>222</v>
      </c>
      <c r="F971" s="158">
        <v>900</v>
      </c>
      <c r="G971" s="159">
        <v>45730.706771412035</v>
      </c>
    </row>
    <row r="972" spans="2:7" x14ac:dyDescent="0.3">
      <c r="B972" s="154">
        <v>45730</v>
      </c>
      <c r="C972" s="155" t="s">
        <v>49</v>
      </c>
      <c r="D972" s="156" t="s">
        <v>122</v>
      </c>
      <c r="E972" s="157" t="s">
        <v>221</v>
      </c>
      <c r="F972" s="158">
        <v>11</v>
      </c>
      <c r="G972" s="159">
        <v>45730.706815162041</v>
      </c>
    </row>
    <row r="973" spans="2:7" x14ac:dyDescent="0.3">
      <c r="B973" s="154">
        <v>45730</v>
      </c>
      <c r="C973" s="155" t="s">
        <v>49</v>
      </c>
      <c r="D973" s="156" t="s">
        <v>97</v>
      </c>
      <c r="E973" s="157" t="s">
        <v>221</v>
      </c>
      <c r="F973" s="158">
        <v>-11</v>
      </c>
      <c r="G973" s="159">
        <v>45730.706852199073</v>
      </c>
    </row>
    <row r="974" spans="2:7" x14ac:dyDescent="0.3">
      <c r="B974" s="154">
        <v>45730</v>
      </c>
      <c r="C974" s="155" t="s">
        <v>49</v>
      </c>
      <c r="D974" s="156" t="s">
        <v>122</v>
      </c>
      <c r="E974" s="157" t="s">
        <v>222</v>
      </c>
      <c r="F974" s="158">
        <v>-35</v>
      </c>
      <c r="G974" s="159">
        <v>45730.706899652774</v>
      </c>
    </row>
    <row r="975" spans="2:7" x14ac:dyDescent="0.3">
      <c r="B975" s="154">
        <v>45730</v>
      </c>
      <c r="C975" s="155" t="s">
        <v>49</v>
      </c>
      <c r="D975" s="156" t="s">
        <v>97</v>
      </c>
      <c r="E975" s="157" t="s">
        <v>222</v>
      </c>
      <c r="F975" s="158">
        <v>35</v>
      </c>
      <c r="G975" s="159">
        <v>45730.70693310185</v>
      </c>
    </row>
    <row r="976" spans="2:7" x14ac:dyDescent="0.3">
      <c r="B976" s="154">
        <v>45730</v>
      </c>
      <c r="C976" s="155" t="s">
        <v>49</v>
      </c>
      <c r="D976" s="156" t="s">
        <v>122</v>
      </c>
      <c r="E976" s="157" t="s">
        <v>222</v>
      </c>
      <c r="F976" s="158">
        <v>-15</v>
      </c>
      <c r="G976" s="159">
        <v>45730.706978472219</v>
      </c>
    </row>
    <row r="977" spans="2:7" x14ac:dyDescent="0.3">
      <c r="B977" s="154">
        <v>45730</v>
      </c>
      <c r="C977" s="155" t="s">
        <v>49</v>
      </c>
      <c r="D977" s="156" t="s">
        <v>97</v>
      </c>
      <c r="E977" s="157" t="s">
        <v>222</v>
      </c>
      <c r="F977" s="158">
        <v>15</v>
      </c>
      <c r="G977" s="159">
        <v>45730.707011226848</v>
      </c>
    </row>
    <row r="978" spans="2:7" x14ac:dyDescent="0.3">
      <c r="B978" s="154">
        <v>45730</v>
      </c>
      <c r="C978" s="155" t="s">
        <v>49</v>
      </c>
      <c r="D978" s="156" t="s">
        <v>122</v>
      </c>
      <c r="E978" s="157" t="s">
        <v>221</v>
      </c>
      <c r="F978" s="158">
        <v>430</v>
      </c>
      <c r="G978" s="159">
        <v>45730.707057754633</v>
      </c>
    </row>
    <row r="979" spans="2:7" x14ac:dyDescent="0.3">
      <c r="B979" s="154">
        <v>45730</v>
      </c>
      <c r="C979" s="155" t="s">
        <v>49</v>
      </c>
      <c r="D979" s="156" t="s">
        <v>97</v>
      </c>
      <c r="E979" s="157" t="s">
        <v>221</v>
      </c>
      <c r="F979" s="158">
        <v>-430</v>
      </c>
      <c r="G979" s="159">
        <v>45730.707089699077</v>
      </c>
    </row>
    <row r="980" spans="2:7" x14ac:dyDescent="0.3">
      <c r="B980" s="154">
        <v>45730</v>
      </c>
      <c r="C980" s="155" t="s">
        <v>49</v>
      </c>
      <c r="D980" s="156" t="s">
        <v>122</v>
      </c>
      <c r="E980" s="157" t="s">
        <v>221</v>
      </c>
      <c r="F980" s="158">
        <v>20</v>
      </c>
      <c r="G980" s="159">
        <v>45730.707136805555</v>
      </c>
    </row>
    <row r="981" spans="2:7" x14ac:dyDescent="0.3">
      <c r="B981" s="154">
        <v>45730</v>
      </c>
      <c r="C981" s="155" t="s">
        <v>49</v>
      </c>
      <c r="D981" s="156" t="s">
        <v>97</v>
      </c>
      <c r="E981" s="157" t="s">
        <v>221</v>
      </c>
      <c r="F981" s="158">
        <v>-20</v>
      </c>
      <c r="G981" s="159">
        <v>45730.707171064816</v>
      </c>
    </row>
    <row r="982" spans="2:7" x14ac:dyDescent="0.3">
      <c r="B982" s="154">
        <v>45730</v>
      </c>
      <c r="C982" s="155" t="s">
        <v>49</v>
      </c>
      <c r="D982" s="156" t="s">
        <v>122</v>
      </c>
      <c r="E982" s="157" t="s">
        <v>222</v>
      </c>
      <c r="F982" s="158">
        <v>-2250</v>
      </c>
      <c r="G982" s="159">
        <v>45730.707221990742</v>
      </c>
    </row>
    <row r="983" spans="2:7" x14ac:dyDescent="0.3">
      <c r="B983" s="154">
        <v>45730</v>
      </c>
      <c r="C983" s="155" t="s">
        <v>49</v>
      </c>
      <c r="D983" s="156" t="s">
        <v>97</v>
      </c>
      <c r="E983" s="157" t="s">
        <v>222</v>
      </c>
      <c r="F983" s="158">
        <v>2250</v>
      </c>
      <c r="G983" s="159">
        <v>45730.707253472225</v>
      </c>
    </row>
    <row r="984" spans="2:7" x14ac:dyDescent="0.3">
      <c r="B984" s="154">
        <v>45730</v>
      </c>
      <c r="C984" s="155" t="s">
        <v>49</v>
      </c>
      <c r="D984" s="156" t="s">
        <v>122</v>
      </c>
      <c r="E984" s="157" t="s">
        <v>221</v>
      </c>
      <c r="F984" s="158">
        <v>14</v>
      </c>
      <c r="G984" s="159">
        <v>45730.707296412038</v>
      </c>
    </row>
    <row r="985" spans="2:7" x14ac:dyDescent="0.3">
      <c r="B985" s="154">
        <v>45730</v>
      </c>
      <c r="C985" s="155" t="s">
        <v>49</v>
      </c>
      <c r="D985" s="156" t="s">
        <v>97</v>
      </c>
      <c r="E985" s="157" t="s">
        <v>221</v>
      </c>
      <c r="F985" s="158">
        <v>-14</v>
      </c>
      <c r="G985" s="159">
        <v>45730.707327314813</v>
      </c>
    </row>
    <row r="986" spans="2:7" x14ac:dyDescent="0.3">
      <c r="B986" s="154">
        <v>45730</v>
      </c>
      <c r="C986" s="155" t="s">
        <v>49</v>
      </c>
      <c r="D986" s="156" t="s">
        <v>122</v>
      </c>
      <c r="E986" s="157" t="s">
        <v>222</v>
      </c>
      <c r="F986" s="158">
        <v>-300</v>
      </c>
      <c r="G986" s="159">
        <v>45730.707370717595</v>
      </c>
    </row>
    <row r="987" spans="2:7" x14ac:dyDescent="0.3">
      <c r="B987" s="154">
        <v>45730</v>
      </c>
      <c r="C987" s="155" t="s">
        <v>49</v>
      </c>
      <c r="D987" s="156" t="s">
        <v>97</v>
      </c>
      <c r="E987" s="157" t="s">
        <v>222</v>
      </c>
      <c r="F987" s="158">
        <v>300</v>
      </c>
      <c r="G987" s="159">
        <v>45730.707404629633</v>
      </c>
    </row>
    <row r="988" spans="2:7" x14ac:dyDescent="0.3">
      <c r="B988" s="154">
        <v>45730</v>
      </c>
      <c r="C988" s="155" t="s">
        <v>49</v>
      </c>
      <c r="D988" s="156" t="s">
        <v>122</v>
      </c>
      <c r="E988" s="157" t="s">
        <v>221</v>
      </c>
      <c r="F988" s="158">
        <v>20</v>
      </c>
      <c r="G988" s="159">
        <v>45730.707454282405</v>
      </c>
    </row>
    <row r="989" spans="2:7" x14ac:dyDescent="0.3">
      <c r="B989" s="154">
        <v>45730</v>
      </c>
      <c r="C989" s="155" t="s">
        <v>49</v>
      </c>
      <c r="D989" s="156" t="s">
        <v>97</v>
      </c>
      <c r="E989" s="157" t="s">
        <v>221</v>
      </c>
      <c r="F989" s="158">
        <v>-20</v>
      </c>
      <c r="G989" s="159">
        <v>45730.707485069448</v>
      </c>
    </row>
    <row r="990" spans="2:7" x14ac:dyDescent="0.3">
      <c r="B990" s="154">
        <v>45730</v>
      </c>
      <c r="C990" s="155" t="s">
        <v>49</v>
      </c>
      <c r="D990" s="156" t="s">
        <v>122</v>
      </c>
      <c r="E990" s="157" t="s">
        <v>221</v>
      </c>
      <c r="F990" s="158">
        <v>42</v>
      </c>
      <c r="G990" s="159">
        <v>45730.707536921298</v>
      </c>
    </row>
    <row r="991" spans="2:7" x14ac:dyDescent="0.3">
      <c r="B991" s="154">
        <v>45730</v>
      </c>
      <c r="C991" s="155" t="s">
        <v>49</v>
      </c>
      <c r="D991" s="156" t="s">
        <v>97</v>
      </c>
      <c r="E991" s="157" t="s">
        <v>221</v>
      </c>
      <c r="F991" s="158">
        <v>-42</v>
      </c>
      <c r="G991" s="159">
        <v>45730.707569328704</v>
      </c>
    </row>
    <row r="992" spans="2:7" x14ac:dyDescent="0.3">
      <c r="B992" s="154">
        <v>45730</v>
      </c>
      <c r="C992" s="155" t="s">
        <v>49</v>
      </c>
      <c r="D992" s="156" t="s">
        <v>122</v>
      </c>
      <c r="E992" s="157" t="s">
        <v>222</v>
      </c>
      <c r="F992" s="158">
        <v>-50</v>
      </c>
      <c r="G992" s="159">
        <v>45730.707616203705</v>
      </c>
    </row>
    <row r="993" spans="2:7" x14ac:dyDescent="0.3">
      <c r="B993" s="154">
        <v>45730</v>
      </c>
      <c r="C993" s="155" t="s">
        <v>49</v>
      </c>
      <c r="D993" s="156" t="s">
        <v>97</v>
      </c>
      <c r="E993" s="157" t="s">
        <v>222</v>
      </c>
      <c r="F993" s="158">
        <v>50</v>
      </c>
      <c r="G993" s="159">
        <v>45730.707646643517</v>
      </c>
    </row>
    <row r="994" spans="2:7" x14ac:dyDescent="0.3">
      <c r="B994" s="154">
        <v>45730</v>
      </c>
      <c r="C994" s="155" t="s">
        <v>49</v>
      </c>
      <c r="D994" s="156" t="s">
        <v>122</v>
      </c>
      <c r="E994" s="157" t="s">
        <v>222</v>
      </c>
      <c r="F994" s="158">
        <v>-45</v>
      </c>
      <c r="G994" s="159">
        <v>45730.707692939817</v>
      </c>
    </row>
    <row r="995" spans="2:7" x14ac:dyDescent="0.3">
      <c r="B995" s="154">
        <v>45730</v>
      </c>
      <c r="C995" s="155" t="s">
        <v>49</v>
      </c>
      <c r="D995" s="156" t="s">
        <v>97</v>
      </c>
      <c r="E995" s="157" t="s">
        <v>222</v>
      </c>
      <c r="F995" s="158">
        <v>45</v>
      </c>
      <c r="G995" s="159">
        <v>45730.707725925924</v>
      </c>
    </row>
    <row r="996" spans="2:7" x14ac:dyDescent="0.3">
      <c r="B996" s="154">
        <v>45730</v>
      </c>
      <c r="C996" s="155" t="s">
        <v>49</v>
      </c>
      <c r="D996" s="156" t="s">
        <v>122</v>
      </c>
      <c r="E996" s="157" t="s">
        <v>221</v>
      </c>
      <c r="F996" s="158">
        <v>29</v>
      </c>
      <c r="G996" s="159">
        <v>45730.707770138892</v>
      </c>
    </row>
    <row r="997" spans="2:7" x14ac:dyDescent="0.3">
      <c r="B997" s="154">
        <v>45730</v>
      </c>
      <c r="C997" s="155" t="s">
        <v>49</v>
      </c>
      <c r="D997" s="156" t="s">
        <v>97</v>
      </c>
      <c r="E997" s="157" t="s">
        <v>221</v>
      </c>
      <c r="F997" s="158">
        <v>-29</v>
      </c>
      <c r="G997" s="159">
        <v>45730.707802199075</v>
      </c>
    </row>
    <row r="998" spans="2:7" x14ac:dyDescent="0.3">
      <c r="B998" s="154">
        <v>45730</v>
      </c>
      <c r="C998" s="155" t="s">
        <v>49</v>
      </c>
      <c r="D998" s="156" t="s">
        <v>122</v>
      </c>
      <c r="E998" s="157" t="s">
        <v>222</v>
      </c>
      <c r="F998" s="158">
        <v>-35</v>
      </c>
      <c r="G998" s="159">
        <v>45730.707850925923</v>
      </c>
    </row>
    <row r="999" spans="2:7" x14ac:dyDescent="0.3">
      <c r="B999" s="154">
        <v>45730</v>
      </c>
      <c r="C999" s="155" t="s">
        <v>49</v>
      </c>
      <c r="D999" s="156" t="s">
        <v>97</v>
      </c>
      <c r="E999" s="157" t="s">
        <v>222</v>
      </c>
      <c r="F999" s="158">
        <v>35</v>
      </c>
      <c r="G999" s="159">
        <v>45730.707885763892</v>
      </c>
    </row>
    <row r="1000" spans="2:7" x14ac:dyDescent="0.3">
      <c r="B1000" s="154">
        <v>45730</v>
      </c>
      <c r="C1000" s="155" t="s">
        <v>49</v>
      </c>
      <c r="D1000" s="156" t="s">
        <v>122</v>
      </c>
      <c r="E1000" s="157" t="s">
        <v>222</v>
      </c>
      <c r="F1000" s="158">
        <v>-171</v>
      </c>
      <c r="G1000" s="159">
        <v>45730.707977430553</v>
      </c>
    </row>
    <row r="1001" spans="2:7" x14ac:dyDescent="0.3">
      <c r="B1001" s="154">
        <v>45730</v>
      </c>
      <c r="C1001" s="155" t="s">
        <v>49</v>
      </c>
      <c r="D1001" s="156" t="s">
        <v>97</v>
      </c>
      <c r="E1001" s="157" t="s">
        <v>222</v>
      </c>
      <c r="F1001" s="158">
        <v>171</v>
      </c>
      <c r="G1001" s="159">
        <v>45730.708009837967</v>
      </c>
    </row>
    <row r="1002" spans="2:7" x14ac:dyDescent="0.3">
      <c r="B1002" s="154">
        <v>45730</v>
      </c>
      <c r="C1002" s="155" t="s">
        <v>49</v>
      </c>
      <c r="D1002" s="156" t="s">
        <v>122</v>
      </c>
      <c r="E1002" s="157" t="s">
        <v>222</v>
      </c>
      <c r="F1002" s="158">
        <v>-70</v>
      </c>
      <c r="G1002" s="159">
        <v>45730.708055324074</v>
      </c>
    </row>
    <row r="1003" spans="2:7" x14ac:dyDescent="0.3">
      <c r="B1003" s="154">
        <v>45730</v>
      </c>
      <c r="C1003" s="155" t="s">
        <v>49</v>
      </c>
      <c r="D1003" s="156" t="s">
        <v>97</v>
      </c>
      <c r="E1003" s="157" t="s">
        <v>222</v>
      </c>
      <c r="F1003" s="158">
        <v>70</v>
      </c>
      <c r="G1003" s="159">
        <v>45730.708083912039</v>
      </c>
    </row>
    <row r="1004" spans="2:7" x14ac:dyDescent="0.3">
      <c r="B1004" s="154">
        <v>45730</v>
      </c>
      <c r="C1004" s="155" t="s">
        <v>49</v>
      </c>
      <c r="D1004" s="156" t="s">
        <v>122</v>
      </c>
      <c r="E1004" s="157" t="s">
        <v>221</v>
      </c>
      <c r="F1004" s="158">
        <v>15</v>
      </c>
      <c r="G1004" s="159">
        <v>45730.708161574075</v>
      </c>
    </row>
    <row r="1005" spans="2:7" x14ac:dyDescent="0.3">
      <c r="B1005" s="154">
        <v>45730</v>
      </c>
      <c r="C1005" s="155" t="s">
        <v>49</v>
      </c>
      <c r="D1005" s="156" t="s">
        <v>97</v>
      </c>
      <c r="E1005" s="157" t="s">
        <v>221</v>
      </c>
      <c r="F1005" s="158">
        <v>-15</v>
      </c>
      <c r="G1005" s="159">
        <v>45730.708195717591</v>
      </c>
    </row>
    <row r="1006" spans="2:7" x14ac:dyDescent="0.3">
      <c r="B1006" s="154">
        <v>45730</v>
      </c>
      <c r="C1006" s="155" t="s">
        <v>49</v>
      </c>
      <c r="D1006" s="156" t="s">
        <v>122</v>
      </c>
      <c r="E1006" s="157" t="s">
        <v>221</v>
      </c>
      <c r="F1006" s="158">
        <v>50</v>
      </c>
      <c r="G1006" s="159">
        <v>45730.708239930558</v>
      </c>
    </row>
    <row r="1007" spans="2:7" x14ac:dyDescent="0.3">
      <c r="B1007" s="154">
        <v>45730</v>
      </c>
      <c r="C1007" s="155" t="s">
        <v>49</v>
      </c>
      <c r="D1007" s="156" t="s">
        <v>97</v>
      </c>
      <c r="E1007" s="157" t="s">
        <v>221</v>
      </c>
      <c r="F1007" s="158">
        <v>-50</v>
      </c>
      <c r="G1007" s="159">
        <v>45730.708270949071</v>
      </c>
    </row>
    <row r="1008" spans="2:7" x14ac:dyDescent="0.3">
      <c r="B1008" s="154">
        <v>45730</v>
      </c>
      <c r="C1008" s="155" t="s">
        <v>49</v>
      </c>
      <c r="D1008" s="156" t="s">
        <v>122</v>
      </c>
      <c r="E1008" s="157" t="s">
        <v>222</v>
      </c>
      <c r="F1008" s="158">
        <v>-35</v>
      </c>
      <c r="G1008" s="159">
        <v>45730.708316550925</v>
      </c>
    </row>
    <row r="1009" spans="2:7" x14ac:dyDescent="0.3">
      <c r="B1009" s="154">
        <v>45730</v>
      </c>
      <c r="C1009" s="155" t="s">
        <v>49</v>
      </c>
      <c r="D1009" s="156" t="s">
        <v>97</v>
      </c>
      <c r="E1009" s="157" t="s">
        <v>222</v>
      </c>
      <c r="F1009" s="158">
        <v>35</v>
      </c>
      <c r="G1009" s="159">
        <v>45730.708349074077</v>
      </c>
    </row>
    <row r="1010" spans="2:7" x14ac:dyDescent="0.3">
      <c r="B1010" s="154">
        <v>45730</v>
      </c>
      <c r="C1010" s="155" t="s">
        <v>49</v>
      </c>
      <c r="D1010" s="156" t="s">
        <v>122</v>
      </c>
      <c r="E1010" s="157" t="s">
        <v>222</v>
      </c>
      <c r="F1010" s="158">
        <v>-80</v>
      </c>
      <c r="G1010" s="159">
        <v>45730.708413773151</v>
      </c>
    </row>
    <row r="1011" spans="2:7" x14ac:dyDescent="0.3">
      <c r="B1011" s="154">
        <v>45730</v>
      </c>
      <c r="C1011" s="155" t="s">
        <v>49</v>
      </c>
      <c r="D1011" s="156" t="s">
        <v>97</v>
      </c>
      <c r="E1011" s="157" t="s">
        <v>222</v>
      </c>
      <c r="F1011" s="158">
        <v>80</v>
      </c>
      <c r="G1011" s="159">
        <v>45730.708445254633</v>
      </c>
    </row>
    <row r="1012" spans="2:7" x14ac:dyDescent="0.3">
      <c r="B1012" s="154">
        <v>45730</v>
      </c>
      <c r="C1012" s="155" t="s">
        <v>49</v>
      </c>
      <c r="D1012" s="156" t="s">
        <v>122</v>
      </c>
      <c r="E1012" s="157" t="s">
        <v>222</v>
      </c>
      <c r="F1012" s="158">
        <v>-158</v>
      </c>
      <c r="G1012" s="159">
        <v>45730.708487847223</v>
      </c>
    </row>
    <row r="1013" spans="2:7" x14ac:dyDescent="0.3">
      <c r="B1013" s="154">
        <v>45730</v>
      </c>
      <c r="C1013" s="155" t="s">
        <v>49</v>
      </c>
      <c r="D1013" s="156" t="s">
        <v>97</v>
      </c>
      <c r="E1013" s="157" t="s">
        <v>222</v>
      </c>
      <c r="F1013" s="158">
        <v>158</v>
      </c>
      <c r="G1013" s="159">
        <v>45730.708522685185</v>
      </c>
    </row>
    <row r="1014" spans="2:7" x14ac:dyDescent="0.3">
      <c r="B1014" s="154">
        <v>45730</v>
      </c>
      <c r="C1014" s="155" t="s">
        <v>49</v>
      </c>
      <c r="D1014" s="156" t="s">
        <v>122</v>
      </c>
      <c r="E1014" s="157" t="s">
        <v>221</v>
      </c>
      <c r="F1014" s="158">
        <v>19</v>
      </c>
      <c r="G1014" s="159">
        <v>45730.708567939815</v>
      </c>
    </row>
    <row r="1015" spans="2:7" x14ac:dyDescent="0.3">
      <c r="B1015" s="154">
        <v>45730</v>
      </c>
      <c r="C1015" s="155" t="s">
        <v>49</v>
      </c>
      <c r="D1015" s="156" t="s">
        <v>97</v>
      </c>
      <c r="E1015" s="157" t="s">
        <v>221</v>
      </c>
      <c r="F1015" s="158">
        <v>-19</v>
      </c>
      <c r="G1015" s="159">
        <v>45730.70860208333</v>
      </c>
    </row>
    <row r="1016" spans="2:7" x14ac:dyDescent="0.3">
      <c r="B1016" s="154">
        <v>45730</v>
      </c>
      <c r="C1016" s="155" t="s">
        <v>49</v>
      </c>
      <c r="D1016" s="156" t="s">
        <v>122</v>
      </c>
      <c r="E1016" s="157" t="s">
        <v>222</v>
      </c>
      <c r="F1016" s="158">
        <v>-557</v>
      </c>
      <c r="G1016" s="159">
        <v>45730.708644675928</v>
      </c>
    </row>
    <row r="1017" spans="2:7" x14ac:dyDescent="0.3">
      <c r="B1017" s="154">
        <v>45730</v>
      </c>
      <c r="C1017" s="155" t="s">
        <v>49</v>
      </c>
      <c r="D1017" s="156" t="s">
        <v>97</v>
      </c>
      <c r="E1017" s="157" t="s">
        <v>222</v>
      </c>
      <c r="F1017" s="158">
        <v>557</v>
      </c>
      <c r="G1017" s="159">
        <v>45730.708677083334</v>
      </c>
    </row>
    <row r="1018" spans="2:7" x14ac:dyDescent="0.3">
      <c r="B1018" s="154">
        <v>45730</v>
      </c>
      <c r="C1018" s="155" t="s">
        <v>49</v>
      </c>
      <c r="D1018" s="156" t="s">
        <v>122</v>
      </c>
      <c r="E1018" s="157" t="s">
        <v>221</v>
      </c>
      <c r="F1018" s="158">
        <v>5</v>
      </c>
      <c r="G1018" s="159">
        <v>45730.708722222225</v>
      </c>
    </row>
    <row r="1019" spans="2:7" x14ac:dyDescent="0.3">
      <c r="B1019" s="154">
        <v>45730</v>
      </c>
      <c r="C1019" s="155" t="s">
        <v>49</v>
      </c>
      <c r="D1019" s="156" t="s">
        <v>97</v>
      </c>
      <c r="E1019" s="157" t="s">
        <v>221</v>
      </c>
      <c r="F1019" s="158">
        <v>-5</v>
      </c>
      <c r="G1019" s="159">
        <v>45730.70875972222</v>
      </c>
    </row>
    <row r="1020" spans="2:7" x14ac:dyDescent="0.3">
      <c r="B1020" s="154">
        <v>45730</v>
      </c>
      <c r="C1020" s="155" t="s">
        <v>49</v>
      </c>
      <c r="D1020" s="156" t="s">
        <v>122</v>
      </c>
      <c r="E1020" s="157" t="s">
        <v>221</v>
      </c>
      <c r="F1020" s="158">
        <v>1500</v>
      </c>
      <c r="G1020" s="159">
        <v>45730.708803935187</v>
      </c>
    </row>
    <row r="1021" spans="2:7" x14ac:dyDescent="0.3">
      <c r="B1021" s="154">
        <v>45730</v>
      </c>
      <c r="C1021" s="155" t="s">
        <v>49</v>
      </c>
      <c r="D1021" s="156" t="s">
        <v>97</v>
      </c>
      <c r="E1021" s="157" t="s">
        <v>221</v>
      </c>
      <c r="F1021" s="158">
        <v>-1500</v>
      </c>
      <c r="G1021" s="159">
        <v>45730.708839236111</v>
      </c>
    </row>
    <row r="1022" spans="2:7" x14ac:dyDescent="0.3">
      <c r="B1022" s="154">
        <v>45730</v>
      </c>
      <c r="C1022" s="155" t="s">
        <v>49</v>
      </c>
      <c r="D1022" s="156" t="s">
        <v>122</v>
      </c>
      <c r="E1022" s="157" t="s">
        <v>222</v>
      </c>
      <c r="F1022" s="158">
        <v>-350</v>
      </c>
      <c r="G1022" s="159">
        <v>45730.708884722226</v>
      </c>
    </row>
    <row r="1023" spans="2:7" x14ac:dyDescent="0.3">
      <c r="B1023" s="154">
        <v>45730</v>
      </c>
      <c r="C1023" s="155" t="s">
        <v>49</v>
      </c>
      <c r="D1023" s="156" t="s">
        <v>97</v>
      </c>
      <c r="E1023" s="157" t="s">
        <v>222</v>
      </c>
      <c r="F1023" s="158">
        <v>350</v>
      </c>
      <c r="G1023" s="159">
        <v>45730.708918055556</v>
      </c>
    </row>
    <row r="1024" spans="2:7" x14ac:dyDescent="0.3">
      <c r="B1024" s="154">
        <v>45730</v>
      </c>
      <c r="C1024" s="155" t="s">
        <v>49</v>
      </c>
      <c r="D1024" s="156" t="s">
        <v>122</v>
      </c>
      <c r="E1024" s="157" t="s">
        <v>222</v>
      </c>
      <c r="F1024" s="158">
        <v>-35</v>
      </c>
      <c r="G1024" s="159">
        <v>45730.708964351848</v>
      </c>
    </row>
    <row r="1025" spans="2:7" x14ac:dyDescent="0.3">
      <c r="B1025" s="154">
        <v>45730</v>
      </c>
      <c r="C1025" s="155" t="s">
        <v>49</v>
      </c>
      <c r="D1025" s="156" t="s">
        <v>97</v>
      </c>
      <c r="E1025" s="157" t="s">
        <v>222</v>
      </c>
      <c r="F1025" s="158">
        <v>35</v>
      </c>
      <c r="G1025" s="159">
        <v>45730.709000000003</v>
      </c>
    </row>
    <row r="1026" spans="2:7" x14ac:dyDescent="0.3">
      <c r="B1026" s="154">
        <v>45730</v>
      </c>
      <c r="C1026" s="155" t="s">
        <v>49</v>
      </c>
      <c r="D1026" s="156" t="s">
        <v>122</v>
      </c>
      <c r="E1026" s="157" t="s">
        <v>222</v>
      </c>
      <c r="F1026" s="158">
        <v>-655</v>
      </c>
      <c r="G1026" s="159">
        <v>45730.709044791663</v>
      </c>
    </row>
    <row r="1027" spans="2:7" x14ac:dyDescent="0.3">
      <c r="B1027" s="154">
        <v>45730</v>
      </c>
      <c r="C1027" s="155" t="s">
        <v>49</v>
      </c>
      <c r="D1027" s="156" t="s">
        <v>97</v>
      </c>
      <c r="E1027" s="157" t="s">
        <v>222</v>
      </c>
      <c r="F1027" s="158">
        <v>655</v>
      </c>
      <c r="G1027" s="159">
        <v>45730.709076851854</v>
      </c>
    </row>
    <row r="1028" spans="2:7" x14ac:dyDescent="0.3">
      <c r="B1028" s="154">
        <v>45730</v>
      </c>
      <c r="C1028" s="155" t="s">
        <v>49</v>
      </c>
      <c r="D1028" s="156" t="s">
        <v>122</v>
      </c>
      <c r="E1028" s="157" t="s">
        <v>222</v>
      </c>
      <c r="F1028" s="158">
        <v>-35</v>
      </c>
      <c r="G1028" s="159">
        <v>45730.709122106484</v>
      </c>
    </row>
    <row r="1029" spans="2:7" x14ac:dyDescent="0.3">
      <c r="B1029" s="154">
        <v>45730</v>
      </c>
      <c r="C1029" s="155" t="s">
        <v>49</v>
      </c>
      <c r="D1029" s="156" t="s">
        <v>97</v>
      </c>
      <c r="E1029" s="157" t="s">
        <v>222</v>
      </c>
      <c r="F1029" s="158">
        <v>35</v>
      </c>
      <c r="G1029" s="159">
        <v>45730.709159722224</v>
      </c>
    </row>
    <row r="1030" spans="2:7" x14ac:dyDescent="0.3">
      <c r="B1030" s="154">
        <v>45730</v>
      </c>
      <c r="C1030" s="155" t="s">
        <v>49</v>
      </c>
      <c r="D1030" s="156" t="s">
        <v>122</v>
      </c>
      <c r="E1030" s="157" t="s">
        <v>222</v>
      </c>
      <c r="F1030" s="158">
        <v>-42</v>
      </c>
      <c r="G1030" s="159">
        <v>45730.709205208332</v>
      </c>
    </row>
    <row r="1031" spans="2:7" x14ac:dyDescent="0.3">
      <c r="B1031" s="154">
        <v>45730</v>
      </c>
      <c r="C1031" s="155" t="s">
        <v>49</v>
      </c>
      <c r="D1031" s="156" t="s">
        <v>97</v>
      </c>
      <c r="E1031" s="157" t="s">
        <v>222</v>
      </c>
      <c r="F1031" s="158">
        <v>42</v>
      </c>
      <c r="G1031" s="159">
        <v>45730.709235648152</v>
      </c>
    </row>
    <row r="1032" spans="2:7" x14ac:dyDescent="0.3">
      <c r="B1032" s="154">
        <v>45730</v>
      </c>
      <c r="C1032" s="155" t="s">
        <v>49</v>
      </c>
      <c r="D1032" s="156" t="s">
        <v>122</v>
      </c>
      <c r="E1032" s="157" t="s">
        <v>221</v>
      </c>
      <c r="F1032" s="158">
        <v>50</v>
      </c>
      <c r="G1032" s="159">
        <v>45730.709279513889</v>
      </c>
    </row>
    <row r="1033" spans="2:7" x14ac:dyDescent="0.3">
      <c r="B1033" s="154">
        <v>45730</v>
      </c>
      <c r="C1033" s="155" t="s">
        <v>49</v>
      </c>
      <c r="D1033" s="156" t="s">
        <v>97</v>
      </c>
      <c r="E1033" s="157" t="s">
        <v>221</v>
      </c>
      <c r="F1033" s="158">
        <v>-50</v>
      </c>
      <c r="G1033" s="159">
        <v>45730.709312500003</v>
      </c>
    </row>
    <row r="1034" spans="2:7" x14ac:dyDescent="0.3">
      <c r="B1034" s="154">
        <v>45730</v>
      </c>
      <c r="C1034" s="155" t="s">
        <v>49</v>
      </c>
      <c r="D1034" s="156" t="s">
        <v>122</v>
      </c>
      <c r="E1034" s="157" t="s">
        <v>222</v>
      </c>
      <c r="F1034" s="158">
        <v>-95</v>
      </c>
      <c r="G1034" s="159">
        <v>45730.709352777776</v>
      </c>
    </row>
    <row r="1035" spans="2:7" x14ac:dyDescent="0.3">
      <c r="B1035" s="154">
        <v>45730</v>
      </c>
      <c r="C1035" s="155" t="s">
        <v>49</v>
      </c>
      <c r="D1035" s="156" t="s">
        <v>97</v>
      </c>
      <c r="E1035" s="157" t="s">
        <v>222</v>
      </c>
      <c r="F1035" s="158">
        <v>95</v>
      </c>
      <c r="G1035" s="159">
        <v>45730.709385185182</v>
      </c>
    </row>
    <row r="1036" spans="2:7" x14ac:dyDescent="0.3">
      <c r="B1036" s="154">
        <v>45730</v>
      </c>
      <c r="C1036" s="155" t="s">
        <v>49</v>
      </c>
      <c r="D1036" s="156" t="s">
        <v>122</v>
      </c>
      <c r="E1036" s="157" t="s">
        <v>221</v>
      </c>
      <c r="F1036" s="158">
        <v>155</v>
      </c>
      <c r="G1036" s="159">
        <v>45730.709429745373</v>
      </c>
    </row>
    <row r="1037" spans="2:7" x14ac:dyDescent="0.3">
      <c r="B1037" s="154">
        <v>45730</v>
      </c>
      <c r="C1037" s="155" t="s">
        <v>49</v>
      </c>
      <c r="D1037" s="156" t="s">
        <v>97</v>
      </c>
      <c r="E1037" s="157" t="s">
        <v>221</v>
      </c>
      <c r="F1037" s="158">
        <v>-155</v>
      </c>
      <c r="G1037" s="159">
        <v>45730.70946539352</v>
      </c>
    </row>
    <row r="1038" spans="2:7" x14ac:dyDescent="0.3">
      <c r="B1038" s="154">
        <v>45730</v>
      </c>
      <c r="C1038" s="155" t="s">
        <v>49</v>
      </c>
      <c r="D1038" s="156" t="s">
        <v>122</v>
      </c>
      <c r="E1038" s="157" t="s">
        <v>222</v>
      </c>
      <c r="F1038" s="158">
        <v>-645</v>
      </c>
      <c r="G1038" s="159">
        <v>45730.709510300927</v>
      </c>
    </row>
    <row r="1039" spans="2:7" x14ac:dyDescent="0.3">
      <c r="B1039" s="154">
        <v>45730</v>
      </c>
      <c r="C1039" s="155" t="s">
        <v>49</v>
      </c>
      <c r="D1039" s="156" t="s">
        <v>97</v>
      </c>
      <c r="E1039" s="157" t="s">
        <v>222</v>
      </c>
      <c r="F1039" s="158">
        <v>645</v>
      </c>
      <c r="G1039" s="159">
        <v>45730.709545833335</v>
      </c>
    </row>
    <row r="1040" spans="2:7" x14ac:dyDescent="0.3">
      <c r="B1040" s="154">
        <v>45730</v>
      </c>
      <c r="C1040" s="155" t="s">
        <v>49</v>
      </c>
      <c r="D1040" s="156" t="s">
        <v>122</v>
      </c>
      <c r="E1040" s="157" t="s">
        <v>222</v>
      </c>
      <c r="F1040" s="158">
        <v>-35</v>
      </c>
      <c r="G1040" s="159">
        <v>45730.709593055559</v>
      </c>
    </row>
    <row r="1041" spans="2:7" x14ac:dyDescent="0.3">
      <c r="B1041" s="154">
        <v>45730</v>
      </c>
      <c r="C1041" s="155" t="s">
        <v>49</v>
      </c>
      <c r="D1041" s="156" t="s">
        <v>97</v>
      </c>
      <c r="E1041" s="157" t="s">
        <v>222</v>
      </c>
      <c r="F1041" s="158">
        <v>35</v>
      </c>
      <c r="G1041" s="159">
        <v>45730.709629166668</v>
      </c>
    </row>
    <row r="1042" spans="2:7" x14ac:dyDescent="0.3">
      <c r="B1042" s="154">
        <v>45730</v>
      </c>
      <c r="C1042" s="155" t="s">
        <v>49</v>
      </c>
      <c r="D1042" s="156" t="s">
        <v>122</v>
      </c>
      <c r="E1042" s="157" t="s">
        <v>221</v>
      </c>
      <c r="F1042" s="158">
        <v>1220</v>
      </c>
      <c r="G1042" s="159">
        <v>45730.709673032405</v>
      </c>
    </row>
    <row r="1043" spans="2:7" x14ac:dyDescent="0.3">
      <c r="B1043" s="154">
        <v>45730</v>
      </c>
      <c r="C1043" s="155" t="s">
        <v>49</v>
      </c>
      <c r="D1043" s="156" t="s">
        <v>97</v>
      </c>
      <c r="E1043" s="157" t="s">
        <v>221</v>
      </c>
      <c r="F1043" s="158">
        <v>-1220</v>
      </c>
      <c r="G1043" s="159">
        <v>45730.709704745372</v>
      </c>
    </row>
    <row r="1044" spans="2:7" x14ac:dyDescent="0.3">
      <c r="B1044" s="154">
        <v>45730</v>
      </c>
      <c r="C1044" s="155" t="s">
        <v>49</v>
      </c>
      <c r="D1044" s="156" t="s">
        <v>122</v>
      </c>
      <c r="E1044" s="157" t="s">
        <v>222</v>
      </c>
      <c r="F1044" s="158">
        <v>-30</v>
      </c>
      <c r="G1044" s="159">
        <v>45730.709746064815</v>
      </c>
    </row>
    <row r="1045" spans="2:7" x14ac:dyDescent="0.3">
      <c r="B1045" s="154">
        <v>45730</v>
      </c>
      <c r="C1045" s="155" t="s">
        <v>49</v>
      </c>
      <c r="D1045" s="156" t="s">
        <v>97</v>
      </c>
      <c r="E1045" s="157" t="s">
        <v>222</v>
      </c>
      <c r="F1045" s="158">
        <v>30</v>
      </c>
      <c r="G1045" s="159">
        <v>45730.709779976853</v>
      </c>
    </row>
    <row r="1046" spans="2:7" x14ac:dyDescent="0.3">
      <c r="B1046" s="154">
        <v>45730</v>
      </c>
      <c r="C1046" s="155" t="s">
        <v>49</v>
      </c>
      <c r="D1046" s="156" t="s">
        <v>122</v>
      </c>
      <c r="E1046" s="157" t="s">
        <v>222</v>
      </c>
      <c r="F1046" s="158">
        <v>-600</v>
      </c>
      <c r="G1046" s="159">
        <v>45730.709824074074</v>
      </c>
    </row>
    <row r="1047" spans="2:7" x14ac:dyDescent="0.3">
      <c r="B1047" s="154">
        <v>45730</v>
      </c>
      <c r="C1047" s="155" t="s">
        <v>49</v>
      </c>
      <c r="D1047" s="156" t="s">
        <v>97</v>
      </c>
      <c r="E1047" s="157" t="s">
        <v>222</v>
      </c>
      <c r="F1047" s="158">
        <v>600</v>
      </c>
      <c r="G1047" s="159">
        <v>45730.709856944442</v>
      </c>
    </row>
    <row r="1048" spans="2:7" x14ac:dyDescent="0.3">
      <c r="B1048" s="154">
        <v>45730</v>
      </c>
      <c r="C1048" s="155" t="s">
        <v>49</v>
      </c>
      <c r="D1048" s="156" t="s">
        <v>122</v>
      </c>
      <c r="E1048" s="157" t="s">
        <v>222</v>
      </c>
      <c r="F1048" s="158">
        <v>-474</v>
      </c>
      <c r="G1048" s="159">
        <v>45730.709903703704</v>
      </c>
    </row>
    <row r="1049" spans="2:7" x14ac:dyDescent="0.3">
      <c r="B1049" s="154">
        <v>45730</v>
      </c>
      <c r="C1049" s="155" t="s">
        <v>49</v>
      </c>
      <c r="D1049" s="156" t="s">
        <v>97</v>
      </c>
      <c r="E1049" s="157" t="s">
        <v>222</v>
      </c>
      <c r="F1049" s="158">
        <v>474</v>
      </c>
      <c r="G1049" s="159">
        <v>45730.709935185187</v>
      </c>
    </row>
    <row r="1050" spans="2:7" x14ac:dyDescent="0.3">
      <c r="B1050" s="154">
        <v>45730</v>
      </c>
      <c r="C1050" s="155" t="s">
        <v>49</v>
      </c>
      <c r="D1050" s="156" t="s">
        <v>122</v>
      </c>
      <c r="E1050" s="157" t="s">
        <v>222</v>
      </c>
      <c r="F1050" s="158">
        <v>-158</v>
      </c>
      <c r="G1050" s="159">
        <v>45730.709985648151</v>
      </c>
    </row>
    <row r="1051" spans="2:7" x14ac:dyDescent="0.3">
      <c r="B1051" s="154">
        <v>45730</v>
      </c>
      <c r="C1051" s="155" t="s">
        <v>49</v>
      </c>
      <c r="D1051" s="156" t="s">
        <v>97</v>
      </c>
      <c r="E1051" s="157" t="s">
        <v>222</v>
      </c>
      <c r="F1051" s="158">
        <v>158</v>
      </c>
      <c r="G1051" s="159">
        <v>45730.710017824073</v>
      </c>
    </row>
    <row r="1052" spans="2:7" x14ac:dyDescent="0.3">
      <c r="B1052" s="154">
        <v>45730</v>
      </c>
      <c r="C1052" s="155" t="s">
        <v>49</v>
      </c>
      <c r="D1052" s="156" t="s">
        <v>122</v>
      </c>
      <c r="E1052" s="157" t="s">
        <v>222</v>
      </c>
      <c r="F1052" s="158">
        <v>-56</v>
      </c>
      <c r="G1052" s="159">
        <v>45730.710060069447</v>
      </c>
    </row>
    <row r="1053" spans="2:7" x14ac:dyDescent="0.3">
      <c r="B1053" s="154">
        <v>45730</v>
      </c>
      <c r="C1053" s="155" t="s">
        <v>49</v>
      </c>
      <c r="D1053" s="156" t="s">
        <v>97</v>
      </c>
      <c r="E1053" s="157" t="s">
        <v>222</v>
      </c>
      <c r="F1053" s="158">
        <v>56</v>
      </c>
      <c r="G1053" s="159">
        <v>45730.710094328701</v>
      </c>
    </row>
    <row r="1054" spans="2:7" x14ac:dyDescent="0.3">
      <c r="B1054" s="154">
        <v>45730</v>
      </c>
      <c r="C1054" s="155" t="s">
        <v>49</v>
      </c>
      <c r="D1054" s="156" t="s">
        <v>122</v>
      </c>
      <c r="E1054" s="157" t="s">
        <v>221</v>
      </c>
      <c r="F1054" s="158">
        <v>1015</v>
      </c>
      <c r="G1054" s="159">
        <v>45730.710141898147</v>
      </c>
    </row>
    <row r="1055" spans="2:7" x14ac:dyDescent="0.3">
      <c r="B1055" s="154">
        <v>45730</v>
      </c>
      <c r="C1055" s="155" t="s">
        <v>49</v>
      </c>
      <c r="D1055" s="156" t="s">
        <v>97</v>
      </c>
      <c r="E1055" s="157" t="s">
        <v>221</v>
      </c>
      <c r="F1055" s="158">
        <v>-1015</v>
      </c>
      <c r="G1055" s="159">
        <v>45730.710174189815</v>
      </c>
    </row>
    <row r="1056" spans="2:7" x14ac:dyDescent="0.3">
      <c r="B1056" s="154">
        <v>45730</v>
      </c>
      <c r="C1056" s="155" t="s">
        <v>49</v>
      </c>
      <c r="D1056" s="156" t="s">
        <v>122</v>
      </c>
      <c r="E1056" s="157" t="s">
        <v>222</v>
      </c>
      <c r="F1056" s="158">
        <v>-35</v>
      </c>
      <c r="G1056" s="159">
        <v>45730.710221759262</v>
      </c>
    </row>
    <row r="1057" spans="2:7" x14ac:dyDescent="0.3">
      <c r="B1057" s="154">
        <v>45730</v>
      </c>
      <c r="C1057" s="155" t="s">
        <v>49</v>
      </c>
      <c r="D1057" s="156" t="s">
        <v>97</v>
      </c>
      <c r="E1057" s="157" t="s">
        <v>222</v>
      </c>
      <c r="F1057" s="158">
        <v>35</v>
      </c>
      <c r="G1057" s="159">
        <v>45730.710258680556</v>
      </c>
    </row>
    <row r="1058" spans="2:7" x14ac:dyDescent="0.3">
      <c r="B1058" s="154">
        <v>45730</v>
      </c>
      <c r="C1058" s="155" t="s">
        <v>49</v>
      </c>
      <c r="D1058" s="156" t="s">
        <v>122</v>
      </c>
      <c r="E1058" s="157" t="s">
        <v>221</v>
      </c>
      <c r="F1058" s="158">
        <v>50</v>
      </c>
      <c r="G1058" s="159">
        <v>45730.710305555556</v>
      </c>
    </row>
    <row r="1059" spans="2:7" x14ac:dyDescent="0.3">
      <c r="B1059" s="154">
        <v>45730</v>
      </c>
      <c r="C1059" s="155" t="s">
        <v>49</v>
      </c>
      <c r="D1059" s="156" t="s">
        <v>97</v>
      </c>
      <c r="E1059" s="157" t="s">
        <v>221</v>
      </c>
      <c r="F1059" s="158">
        <v>-50</v>
      </c>
      <c r="G1059" s="159">
        <v>45730.710338773148</v>
      </c>
    </row>
    <row r="1060" spans="2:7" x14ac:dyDescent="0.3">
      <c r="B1060" s="154">
        <v>45730</v>
      </c>
      <c r="C1060" s="155" t="s">
        <v>49</v>
      </c>
      <c r="D1060" s="156" t="s">
        <v>122</v>
      </c>
      <c r="E1060" s="157" t="s">
        <v>222</v>
      </c>
      <c r="F1060" s="158">
        <v>-15</v>
      </c>
      <c r="G1060" s="159">
        <v>45730.71038449074</v>
      </c>
    </row>
    <row r="1061" spans="2:7" x14ac:dyDescent="0.3">
      <c r="B1061" s="154">
        <v>45730</v>
      </c>
      <c r="C1061" s="155" t="s">
        <v>49</v>
      </c>
      <c r="D1061" s="156" t="s">
        <v>97</v>
      </c>
      <c r="E1061" s="157" t="s">
        <v>222</v>
      </c>
      <c r="F1061" s="158">
        <v>15</v>
      </c>
      <c r="G1061" s="159">
        <v>45730.710416319445</v>
      </c>
    </row>
    <row r="1062" spans="2:7" x14ac:dyDescent="0.3">
      <c r="B1062" s="154">
        <v>45730</v>
      </c>
      <c r="C1062" s="155" t="s">
        <v>49</v>
      </c>
      <c r="D1062" s="156" t="s">
        <v>122</v>
      </c>
      <c r="E1062" s="157" t="s">
        <v>222</v>
      </c>
      <c r="F1062" s="158">
        <v>-240</v>
      </c>
      <c r="G1062" s="159">
        <v>45730.710464467593</v>
      </c>
    </row>
    <row r="1063" spans="2:7" x14ac:dyDescent="0.3">
      <c r="B1063" s="154">
        <v>45730</v>
      </c>
      <c r="C1063" s="155" t="s">
        <v>49</v>
      </c>
      <c r="D1063" s="156" t="s">
        <v>97</v>
      </c>
      <c r="E1063" s="157" t="s">
        <v>222</v>
      </c>
      <c r="F1063" s="158">
        <v>240</v>
      </c>
      <c r="G1063" s="159">
        <v>45730.710494212966</v>
      </c>
    </row>
    <row r="1064" spans="2:7" x14ac:dyDescent="0.3">
      <c r="B1064" s="154">
        <v>45730</v>
      </c>
      <c r="C1064" s="155" t="s">
        <v>49</v>
      </c>
      <c r="D1064" s="156" t="s">
        <v>122</v>
      </c>
      <c r="E1064" s="157" t="s">
        <v>222</v>
      </c>
      <c r="F1064" s="158">
        <v>-100</v>
      </c>
      <c r="G1064" s="159">
        <v>45730.710538078703</v>
      </c>
    </row>
    <row r="1065" spans="2:7" x14ac:dyDescent="0.3">
      <c r="B1065" s="154">
        <v>45730</v>
      </c>
      <c r="C1065" s="155" t="s">
        <v>49</v>
      </c>
      <c r="D1065" s="156" t="s">
        <v>97</v>
      </c>
      <c r="E1065" s="157" t="s">
        <v>222</v>
      </c>
      <c r="F1065" s="158">
        <v>100</v>
      </c>
      <c r="G1065" s="159">
        <v>45730.710571990741</v>
      </c>
    </row>
    <row r="1066" spans="2:7" x14ac:dyDescent="0.3">
      <c r="B1066" s="154">
        <v>45730</v>
      </c>
      <c r="C1066" s="155" t="s">
        <v>49</v>
      </c>
      <c r="D1066" s="156" t="s">
        <v>122</v>
      </c>
      <c r="E1066" s="157" t="s">
        <v>222</v>
      </c>
      <c r="F1066" s="158">
        <v>-1500</v>
      </c>
      <c r="G1066" s="159">
        <v>45730.710620138889</v>
      </c>
    </row>
    <row r="1067" spans="2:7" x14ac:dyDescent="0.3">
      <c r="B1067" s="154">
        <v>45730</v>
      </c>
      <c r="C1067" s="155" t="s">
        <v>49</v>
      </c>
      <c r="D1067" s="156" t="s">
        <v>97</v>
      </c>
      <c r="E1067" s="157" t="s">
        <v>222</v>
      </c>
      <c r="F1067" s="158">
        <v>1500</v>
      </c>
      <c r="G1067" s="159">
        <v>45730.710654861112</v>
      </c>
    </row>
    <row r="1068" spans="2:7" x14ac:dyDescent="0.3">
      <c r="B1068" s="154">
        <v>45730</v>
      </c>
      <c r="C1068" s="155" t="s">
        <v>49</v>
      </c>
      <c r="D1068" s="156" t="s">
        <v>122</v>
      </c>
      <c r="E1068" s="157" t="s">
        <v>222</v>
      </c>
      <c r="F1068" s="158">
        <v>-300</v>
      </c>
      <c r="G1068" s="159">
        <v>45730.710699189818</v>
      </c>
    </row>
    <row r="1069" spans="2:7" x14ac:dyDescent="0.3">
      <c r="B1069" s="154">
        <v>45730</v>
      </c>
      <c r="C1069" s="155" t="s">
        <v>49</v>
      </c>
      <c r="D1069" s="156" t="s">
        <v>97</v>
      </c>
      <c r="E1069" s="157" t="s">
        <v>222</v>
      </c>
      <c r="F1069" s="158">
        <v>300</v>
      </c>
      <c r="G1069" s="159">
        <v>45730.710731250001</v>
      </c>
    </row>
    <row r="1070" spans="2:7" x14ac:dyDescent="0.3">
      <c r="B1070" s="154">
        <v>45730</v>
      </c>
      <c r="C1070" s="155" t="s">
        <v>49</v>
      </c>
      <c r="D1070" s="156" t="s">
        <v>122</v>
      </c>
      <c r="E1070" s="157" t="s">
        <v>222</v>
      </c>
      <c r="F1070" s="158">
        <v>-35</v>
      </c>
      <c r="G1070" s="159">
        <v>45730.710783912036</v>
      </c>
    </row>
    <row r="1071" spans="2:7" x14ac:dyDescent="0.3">
      <c r="B1071" s="154">
        <v>45730</v>
      </c>
      <c r="C1071" s="155" t="s">
        <v>49</v>
      </c>
      <c r="D1071" s="156" t="s">
        <v>97</v>
      </c>
      <c r="E1071" s="157" t="s">
        <v>222</v>
      </c>
      <c r="F1071" s="158">
        <v>35</v>
      </c>
      <c r="G1071" s="159">
        <v>45730.710815740742</v>
      </c>
    </row>
    <row r="1072" spans="2:7" x14ac:dyDescent="0.3">
      <c r="B1072" s="154">
        <v>45730</v>
      </c>
      <c r="C1072" s="155" t="s">
        <v>49</v>
      </c>
      <c r="D1072" s="156" t="s">
        <v>122</v>
      </c>
      <c r="E1072" s="157" t="s">
        <v>221</v>
      </c>
      <c r="F1072" s="158">
        <v>100</v>
      </c>
      <c r="G1072" s="159">
        <v>45730.710862731481</v>
      </c>
    </row>
    <row r="1073" spans="2:7" x14ac:dyDescent="0.3">
      <c r="B1073" s="154">
        <v>45730</v>
      </c>
      <c r="C1073" s="155" t="s">
        <v>49</v>
      </c>
      <c r="D1073" s="156" t="s">
        <v>97</v>
      </c>
      <c r="E1073" s="157" t="s">
        <v>221</v>
      </c>
      <c r="F1073" s="158">
        <v>-100</v>
      </c>
      <c r="G1073" s="159">
        <v>45730.710892361109</v>
      </c>
    </row>
    <row r="1074" spans="2:7" x14ac:dyDescent="0.3">
      <c r="B1074" s="154">
        <v>45730</v>
      </c>
      <c r="C1074" s="155" t="s">
        <v>49</v>
      </c>
      <c r="D1074" s="156" t="s">
        <v>122</v>
      </c>
      <c r="E1074" s="157" t="s">
        <v>222</v>
      </c>
      <c r="F1074" s="158">
        <v>-120</v>
      </c>
      <c r="G1074" s="159">
        <v>45730.710938773147</v>
      </c>
    </row>
    <row r="1075" spans="2:7" x14ac:dyDescent="0.3">
      <c r="B1075" s="154">
        <v>45730</v>
      </c>
      <c r="C1075" s="155" t="s">
        <v>49</v>
      </c>
      <c r="D1075" s="156" t="s">
        <v>97</v>
      </c>
      <c r="E1075" s="157" t="s">
        <v>222</v>
      </c>
      <c r="F1075" s="158">
        <v>120</v>
      </c>
      <c r="G1075" s="159">
        <v>45730.710975000002</v>
      </c>
    </row>
    <row r="1076" spans="2:7" x14ac:dyDescent="0.3">
      <c r="B1076" s="154">
        <v>45730</v>
      </c>
      <c r="C1076" s="155" t="s">
        <v>49</v>
      </c>
      <c r="D1076" s="156" t="s">
        <v>122</v>
      </c>
      <c r="E1076" s="157" t="s">
        <v>222</v>
      </c>
      <c r="F1076" s="158">
        <v>-120</v>
      </c>
      <c r="G1076" s="159">
        <v>45730.711021875002</v>
      </c>
    </row>
    <row r="1077" spans="2:7" x14ac:dyDescent="0.3">
      <c r="B1077" s="154">
        <v>45730</v>
      </c>
      <c r="C1077" s="155" t="s">
        <v>49</v>
      </c>
      <c r="D1077" s="156" t="s">
        <v>97</v>
      </c>
      <c r="E1077" s="157" t="s">
        <v>222</v>
      </c>
      <c r="F1077" s="158">
        <v>120</v>
      </c>
      <c r="G1077" s="159">
        <v>45730.711052314815</v>
      </c>
    </row>
    <row r="1078" spans="2:7" x14ac:dyDescent="0.3">
      <c r="B1078" s="154">
        <v>45730</v>
      </c>
      <c r="C1078" s="155" t="s">
        <v>49</v>
      </c>
      <c r="D1078" s="156" t="s">
        <v>122</v>
      </c>
      <c r="E1078" s="157" t="s">
        <v>222</v>
      </c>
      <c r="F1078" s="158">
        <v>-105</v>
      </c>
      <c r="G1078" s="159">
        <v>45730.711098032407</v>
      </c>
    </row>
    <row r="1079" spans="2:7" x14ac:dyDescent="0.3">
      <c r="B1079" s="154">
        <v>45730</v>
      </c>
      <c r="C1079" s="155" t="s">
        <v>49</v>
      </c>
      <c r="D1079" s="156" t="s">
        <v>97</v>
      </c>
      <c r="E1079" s="157" t="s">
        <v>222</v>
      </c>
      <c r="F1079" s="158">
        <v>105</v>
      </c>
      <c r="G1079" s="159">
        <v>45730.711130787036</v>
      </c>
    </row>
    <row r="1080" spans="2:7" x14ac:dyDescent="0.3">
      <c r="B1080" s="154">
        <v>45730</v>
      </c>
      <c r="C1080" s="155" t="s">
        <v>49</v>
      </c>
      <c r="D1080" s="156" t="s">
        <v>122</v>
      </c>
      <c r="E1080" s="157" t="s">
        <v>222</v>
      </c>
      <c r="F1080" s="158">
        <v>-35</v>
      </c>
      <c r="G1080" s="159">
        <v>45730.711182870371</v>
      </c>
    </row>
    <row r="1081" spans="2:7" x14ac:dyDescent="0.3">
      <c r="B1081" s="154">
        <v>45730</v>
      </c>
      <c r="C1081" s="155" t="s">
        <v>49</v>
      </c>
      <c r="D1081" s="156" t="s">
        <v>97</v>
      </c>
      <c r="E1081" s="157" t="s">
        <v>222</v>
      </c>
      <c r="F1081" s="158">
        <v>35</v>
      </c>
      <c r="G1081" s="159">
        <v>45730.711216898148</v>
      </c>
    </row>
    <row r="1082" spans="2:7" x14ac:dyDescent="0.3">
      <c r="B1082" s="154">
        <v>45730</v>
      </c>
      <c r="C1082" s="155" t="s">
        <v>49</v>
      </c>
      <c r="D1082" s="156" t="s">
        <v>122</v>
      </c>
      <c r="E1082" s="157" t="s">
        <v>221</v>
      </c>
      <c r="F1082" s="158">
        <v>1500</v>
      </c>
      <c r="G1082" s="159">
        <v>45730.711260648146</v>
      </c>
    </row>
    <row r="1083" spans="2:7" x14ac:dyDescent="0.3">
      <c r="B1083" s="154">
        <v>45730</v>
      </c>
      <c r="C1083" s="155" t="s">
        <v>49</v>
      </c>
      <c r="D1083" s="156" t="s">
        <v>97</v>
      </c>
      <c r="E1083" s="157" t="s">
        <v>221</v>
      </c>
      <c r="F1083" s="158">
        <v>-1500</v>
      </c>
      <c r="G1083" s="159">
        <v>45730.711293402775</v>
      </c>
    </row>
    <row r="1084" spans="2:7" x14ac:dyDescent="0.3">
      <c r="B1084" s="154">
        <v>45730</v>
      </c>
      <c r="C1084" s="155" t="s">
        <v>49</v>
      </c>
      <c r="D1084" s="156" t="s">
        <v>122</v>
      </c>
      <c r="E1084" s="157" t="s">
        <v>222</v>
      </c>
      <c r="F1084" s="158">
        <v>-35</v>
      </c>
      <c r="G1084" s="159">
        <v>45730.711338078705</v>
      </c>
    </row>
    <row r="1085" spans="2:7" x14ac:dyDescent="0.3">
      <c r="B1085" s="154">
        <v>45730</v>
      </c>
      <c r="C1085" s="155" t="s">
        <v>49</v>
      </c>
      <c r="D1085" s="156" t="s">
        <v>97</v>
      </c>
      <c r="E1085" s="157" t="s">
        <v>222</v>
      </c>
      <c r="F1085" s="158">
        <v>35</v>
      </c>
      <c r="G1085" s="159">
        <v>45730.711371180558</v>
      </c>
    </row>
    <row r="1086" spans="2:7" x14ac:dyDescent="0.3">
      <c r="B1086" s="154">
        <v>45730</v>
      </c>
      <c r="C1086" s="155" t="s">
        <v>49</v>
      </c>
      <c r="D1086" s="156" t="s">
        <v>122</v>
      </c>
      <c r="E1086" s="157" t="s">
        <v>222</v>
      </c>
      <c r="F1086" s="158">
        <v>-70</v>
      </c>
      <c r="G1086" s="159">
        <v>45730.711419791667</v>
      </c>
    </row>
    <row r="1087" spans="2:7" x14ac:dyDescent="0.3">
      <c r="B1087" s="154">
        <v>45730</v>
      </c>
      <c r="C1087" s="155" t="s">
        <v>49</v>
      </c>
      <c r="D1087" s="156" t="s">
        <v>97</v>
      </c>
      <c r="E1087" s="157" t="s">
        <v>222</v>
      </c>
      <c r="F1087" s="158">
        <v>70</v>
      </c>
      <c r="G1087" s="159">
        <v>45730.711457291669</v>
      </c>
    </row>
    <row r="1088" spans="2:7" x14ac:dyDescent="0.3">
      <c r="B1088" s="154">
        <v>45730</v>
      </c>
      <c r="C1088" s="155" t="s">
        <v>49</v>
      </c>
      <c r="D1088" s="156" t="s">
        <v>122</v>
      </c>
      <c r="E1088" s="157" t="s">
        <v>222</v>
      </c>
      <c r="F1088" s="158">
        <v>-35</v>
      </c>
      <c r="G1088" s="159">
        <v>45730.711501273145</v>
      </c>
    </row>
    <row r="1089" spans="2:7" x14ac:dyDescent="0.3">
      <c r="B1089" s="154">
        <v>45730</v>
      </c>
      <c r="C1089" s="155" t="s">
        <v>49</v>
      </c>
      <c r="D1089" s="156" t="s">
        <v>97</v>
      </c>
      <c r="E1089" s="157" t="s">
        <v>222</v>
      </c>
      <c r="F1089" s="158">
        <v>35</v>
      </c>
      <c r="G1089" s="159">
        <v>45730.711533796297</v>
      </c>
    </row>
    <row r="1090" spans="2:7" x14ac:dyDescent="0.3">
      <c r="B1090" s="154">
        <v>45730</v>
      </c>
      <c r="C1090" s="155" t="s">
        <v>49</v>
      </c>
      <c r="D1090" s="156" t="s">
        <v>122</v>
      </c>
      <c r="E1090" s="157" t="s">
        <v>222</v>
      </c>
      <c r="F1090" s="158">
        <v>-35</v>
      </c>
      <c r="G1090" s="159">
        <v>45730.711582523145</v>
      </c>
    </row>
    <row r="1091" spans="2:7" x14ac:dyDescent="0.3">
      <c r="B1091" s="154">
        <v>45730</v>
      </c>
      <c r="C1091" s="155" t="s">
        <v>49</v>
      </c>
      <c r="D1091" s="156" t="s">
        <v>97</v>
      </c>
      <c r="E1091" s="157" t="s">
        <v>222</v>
      </c>
      <c r="F1091" s="158">
        <v>35</v>
      </c>
      <c r="G1091" s="159">
        <v>45730.711617361114</v>
      </c>
    </row>
    <row r="1092" spans="2:7" x14ac:dyDescent="0.3">
      <c r="B1092" s="154">
        <v>45730</v>
      </c>
      <c r="C1092" s="155" t="s">
        <v>49</v>
      </c>
      <c r="D1092" s="156" t="s">
        <v>122</v>
      </c>
      <c r="E1092" s="157" t="s">
        <v>222</v>
      </c>
      <c r="F1092" s="158">
        <v>-35</v>
      </c>
      <c r="G1092" s="159">
        <v>45730.71166134259</v>
      </c>
    </row>
    <row r="1093" spans="2:7" x14ac:dyDescent="0.3">
      <c r="B1093" s="154">
        <v>45730</v>
      </c>
      <c r="C1093" s="155" t="s">
        <v>49</v>
      </c>
      <c r="D1093" s="156" t="s">
        <v>97</v>
      </c>
      <c r="E1093" s="157" t="s">
        <v>222</v>
      </c>
      <c r="F1093" s="158">
        <v>35</v>
      </c>
      <c r="G1093" s="159">
        <v>45730.711697569444</v>
      </c>
    </row>
    <row r="1094" spans="2:7" x14ac:dyDescent="0.3">
      <c r="B1094" s="154">
        <v>45730</v>
      </c>
      <c r="C1094" s="155" t="s">
        <v>49</v>
      </c>
      <c r="D1094" s="156" t="s">
        <v>122</v>
      </c>
      <c r="E1094" s="157" t="s">
        <v>222</v>
      </c>
      <c r="F1094" s="158">
        <v>-1850</v>
      </c>
      <c r="G1094" s="159">
        <v>45730.711743981483</v>
      </c>
    </row>
    <row r="1095" spans="2:7" x14ac:dyDescent="0.3">
      <c r="B1095" s="154">
        <v>45730</v>
      </c>
      <c r="C1095" s="155" t="s">
        <v>49</v>
      </c>
      <c r="D1095" s="156" t="s">
        <v>97</v>
      </c>
      <c r="E1095" s="157" t="s">
        <v>222</v>
      </c>
      <c r="F1095" s="158">
        <v>1850</v>
      </c>
      <c r="G1095" s="159">
        <v>45730.711778009259</v>
      </c>
    </row>
    <row r="1096" spans="2:7" x14ac:dyDescent="0.3">
      <c r="B1096" s="154">
        <v>45730</v>
      </c>
      <c r="C1096" s="155" t="s">
        <v>49</v>
      </c>
      <c r="D1096" s="156" t="s">
        <v>122</v>
      </c>
      <c r="E1096" s="157" t="s">
        <v>222</v>
      </c>
      <c r="F1096" s="158">
        <v>-35</v>
      </c>
      <c r="G1096" s="159">
        <v>45730.711820601849</v>
      </c>
    </row>
    <row r="1097" spans="2:7" x14ac:dyDescent="0.3">
      <c r="B1097" s="154">
        <v>45730</v>
      </c>
      <c r="C1097" s="155" t="s">
        <v>49</v>
      </c>
      <c r="D1097" s="156" t="s">
        <v>97</v>
      </c>
      <c r="E1097" s="157" t="s">
        <v>222</v>
      </c>
      <c r="F1097" s="158">
        <v>35</v>
      </c>
      <c r="G1097" s="159">
        <v>45730.711854398149</v>
      </c>
    </row>
    <row r="1098" spans="2:7" x14ac:dyDescent="0.3">
      <c r="B1098" s="154">
        <v>45730</v>
      </c>
      <c r="C1098" s="155" t="s">
        <v>49</v>
      </c>
      <c r="D1098" s="156" t="s">
        <v>122</v>
      </c>
      <c r="E1098" s="157" t="s">
        <v>222</v>
      </c>
      <c r="F1098" s="158">
        <v>-70</v>
      </c>
      <c r="G1098" s="159">
        <v>45730.711897800924</v>
      </c>
    </row>
    <row r="1099" spans="2:7" x14ac:dyDescent="0.3">
      <c r="B1099" s="154">
        <v>45730</v>
      </c>
      <c r="C1099" s="155" t="s">
        <v>49</v>
      </c>
      <c r="D1099" s="156" t="s">
        <v>97</v>
      </c>
      <c r="E1099" s="157" t="s">
        <v>222</v>
      </c>
      <c r="F1099" s="158">
        <v>70</v>
      </c>
      <c r="G1099" s="159">
        <v>45730.71193020833</v>
      </c>
    </row>
    <row r="1100" spans="2:7" x14ac:dyDescent="0.3">
      <c r="B1100" s="154">
        <v>45730</v>
      </c>
      <c r="C1100" s="155" t="s">
        <v>49</v>
      </c>
      <c r="D1100" s="156" t="s">
        <v>122</v>
      </c>
      <c r="E1100" s="157" t="s">
        <v>222</v>
      </c>
      <c r="F1100" s="158">
        <v>-204</v>
      </c>
      <c r="G1100" s="159">
        <v>45730.711972916666</v>
      </c>
    </row>
    <row r="1101" spans="2:7" x14ac:dyDescent="0.3">
      <c r="B1101" s="154">
        <v>45730</v>
      </c>
      <c r="C1101" s="155" t="s">
        <v>49</v>
      </c>
      <c r="D1101" s="156" t="s">
        <v>97</v>
      </c>
      <c r="E1101" s="157" t="s">
        <v>222</v>
      </c>
      <c r="F1101" s="158">
        <v>204</v>
      </c>
      <c r="G1101" s="159">
        <v>45730.712007638889</v>
      </c>
    </row>
    <row r="1102" spans="2:7" x14ac:dyDescent="0.3">
      <c r="B1102" s="154">
        <v>45730</v>
      </c>
      <c r="C1102" s="155" t="s">
        <v>49</v>
      </c>
      <c r="D1102" s="156" t="s">
        <v>122</v>
      </c>
      <c r="E1102" s="157" t="s">
        <v>222</v>
      </c>
      <c r="F1102" s="158">
        <v>-255</v>
      </c>
      <c r="G1102" s="159">
        <v>45730.712054976852</v>
      </c>
    </row>
    <row r="1103" spans="2:7" x14ac:dyDescent="0.3">
      <c r="B1103" s="154">
        <v>45730</v>
      </c>
      <c r="C1103" s="155" t="s">
        <v>49</v>
      </c>
      <c r="D1103" s="156" t="s">
        <v>97</v>
      </c>
      <c r="E1103" s="157" t="s">
        <v>222</v>
      </c>
      <c r="F1103" s="158">
        <v>255</v>
      </c>
      <c r="G1103" s="159">
        <v>45730.712088078704</v>
      </c>
    </row>
    <row r="1104" spans="2:7" x14ac:dyDescent="0.3">
      <c r="B1104" s="154">
        <v>45730</v>
      </c>
      <c r="C1104" s="155" t="s">
        <v>49</v>
      </c>
      <c r="D1104" s="156" t="s">
        <v>122</v>
      </c>
      <c r="E1104" s="157" t="s">
        <v>222</v>
      </c>
      <c r="F1104" s="158">
        <v>-35</v>
      </c>
      <c r="G1104" s="159">
        <v>45730.712130671294</v>
      </c>
    </row>
    <row r="1105" spans="2:7" x14ac:dyDescent="0.3">
      <c r="B1105" s="154">
        <v>45730</v>
      </c>
      <c r="C1105" s="155" t="s">
        <v>49</v>
      </c>
      <c r="D1105" s="156" t="s">
        <v>97</v>
      </c>
      <c r="E1105" s="157" t="s">
        <v>222</v>
      </c>
      <c r="F1105" s="158">
        <v>35</v>
      </c>
      <c r="G1105" s="159">
        <v>45730.712166666664</v>
      </c>
    </row>
    <row r="1106" spans="2:7" x14ac:dyDescent="0.3">
      <c r="B1106" s="154">
        <v>45730</v>
      </c>
      <c r="C1106" s="155" t="s">
        <v>49</v>
      </c>
      <c r="D1106" s="156" t="s">
        <v>122</v>
      </c>
      <c r="E1106" s="157" t="s">
        <v>222</v>
      </c>
      <c r="F1106" s="158">
        <v>-135</v>
      </c>
      <c r="G1106" s="159">
        <v>45730.712211458333</v>
      </c>
    </row>
    <row r="1107" spans="2:7" x14ac:dyDescent="0.3">
      <c r="B1107" s="154">
        <v>45730</v>
      </c>
      <c r="C1107" s="155" t="s">
        <v>49</v>
      </c>
      <c r="D1107" s="156" t="s">
        <v>97</v>
      </c>
      <c r="E1107" s="157" t="s">
        <v>222</v>
      </c>
      <c r="F1107" s="158">
        <v>135</v>
      </c>
      <c r="G1107" s="159">
        <v>45730.712244444447</v>
      </c>
    </row>
    <row r="1108" spans="2:7" x14ac:dyDescent="0.3">
      <c r="B1108" s="154">
        <v>45730</v>
      </c>
      <c r="C1108" s="155" t="s">
        <v>49</v>
      </c>
      <c r="D1108" s="156" t="s">
        <v>97</v>
      </c>
      <c r="E1108" s="157" t="s">
        <v>265</v>
      </c>
      <c r="F1108" s="158">
        <v>-10000</v>
      </c>
      <c r="G1108" s="159">
        <v>45730.712403240737</v>
      </c>
    </row>
    <row r="1109" spans="2:7" x14ac:dyDescent="0.3">
      <c r="B1109" s="154">
        <v>45730</v>
      </c>
      <c r="C1109" s="155" t="s">
        <v>49</v>
      </c>
      <c r="D1109" s="156" t="s">
        <v>210</v>
      </c>
      <c r="E1109" s="157" t="s">
        <v>265</v>
      </c>
      <c r="F1109" s="158">
        <v>10000</v>
      </c>
      <c r="G1109" s="159">
        <v>45730.712435648151</v>
      </c>
    </row>
    <row r="1110" spans="2:7" x14ac:dyDescent="0.3">
      <c r="B1110" s="154">
        <v>45730</v>
      </c>
      <c r="C1110" s="155" t="s">
        <v>49</v>
      </c>
      <c r="D1110" s="156" t="s">
        <v>97</v>
      </c>
      <c r="E1110" s="157" t="s">
        <v>265</v>
      </c>
      <c r="F1110" s="158">
        <v>-6</v>
      </c>
      <c r="G1110" s="159">
        <v>45730.712467013887</v>
      </c>
    </row>
    <row r="1111" spans="2:7" x14ac:dyDescent="0.3">
      <c r="B1111" s="154">
        <v>45730</v>
      </c>
      <c r="C1111" s="155" t="s">
        <v>48</v>
      </c>
      <c r="D1111" s="156" t="s">
        <v>278</v>
      </c>
      <c r="E1111" s="157" t="s">
        <v>265</v>
      </c>
      <c r="F1111" s="158">
        <v>6</v>
      </c>
      <c r="G1111" s="159">
        <v>45730.71250173611</v>
      </c>
    </row>
    <row r="1112" spans="2:7" x14ac:dyDescent="0.3">
      <c r="B1112" s="154">
        <v>45730</v>
      </c>
      <c r="C1112" s="155" t="s">
        <v>49</v>
      </c>
      <c r="D1112" s="156" t="s">
        <v>210</v>
      </c>
      <c r="E1112" s="157" t="s">
        <v>266</v>
      </c>
      <c r="F1112" s="158">
        <v>-10000</v>
      </c>
      <c r="G1112" s="159">
        <v>45730.712624884261</v>
      </c>
    </row>
    <row r="1113" spans="2:7" x14ac:dyDescent="0.3">
      <c r="B1113" s="154">
        <v>45730</v>
      </c>
      <c r="C1113" s="155" t="s">
        <v>49</v>
      </c>
      <c r="D1113" s="156" t="s">
        <v>121</v>
      </c>
      <c r="E1113" s="157" t="s">
        <v>266</v>
      </c>
      <c r="F1113" s="158">
        <v>10000</v>
      </c>
      <c r="G1113" s="159">
        <v>45730.712656481483</v>
      </c>
    </row>
    <row r="1114" spans="2:7" x14ac:dyDescent="0.3">
      <c r="B1114" s="154">
        <v>45730</v>
      </c>
      <c r="C1114" s="155" t="s">
        <v>49</v>
      </c>
      <c r="D1114" s="156" t="s">
        <v>122</v>
      </c>
      <c r="E1114" s="157" t="s">
        <v>241</v>
      </c>
      <c r="F1114" s="158">
        <v>-200</v>
      </c>
      <c r="G1114" s="159">
        <v>45730.713080439818</v>
      </c>
    </row>
    <row r="1115" spans="2:7" x14ac:dyDescent="0.3">
      <c r="B1115" s="154">
        <v>45730</v>
      </c>
      <c r="C1115" s="155" t="s">
        <v>49</v>
      </c>
      <c r="D1115" s="156" t="s">
        <v>121</v>
      </c>
      <c r="E1115" s="157" t="s">
        <v>241</v>
      </c>
      <c r="F1115" s="158">
        <v>200</v>
      </c>
      <c r="G1115" s="159">
        <v>45730.713117245374</v>
      </c>
    </row>
    <row r="1116" spans="2:7" x14ac:dyDescent="0.3">
      <c r="B1116" s="154">
        <v>45730</v>
      </c>
      <c r="C1116" s="155" t="s">
        <v>49</v>
      </c>
      <c r="D1116" s="156" t="s">
        <v>122</v>
      </c>
      <c r="E1116" s="157" t="s">
        <v>239</v>
      </c>
      <c r="F1116" s="158">
        <v>50</v>
      </c>
      <c r="G1116" s="159">
        <v>45730.713162268519</v>
      </c>
    </row>
    <row r="1117" spans="2:7" x14ac:dyDescent="0.3">
      <c r="B1117" s="154">
        <v>45730</v>
      </c>
      <c r="C1117" s="155" t="s">
        <v>49</v>
      </c>
      <c r="D1117" s="156" t="s">
        <v>121</v>
      </c>
      <c r="E1117" s="157" t="s">
        <v>239</v>
      </c>
      <c r="F1117" s="158">
        <v>-50</v>
      </c>
      <c r="G1117" s="159">
        <v>45730.713194097225</v>
      </c>
    </row>
    <row r="1118" spans="2:7" x14ac:dyDescent="0.3">
      <c r="B1118" s="154">
        <v>45730</v>
      </c>
      <c r="C1118" s="155" t="s">
        <v>49</v>
      </c>
      <c r="D1118" s="156" t="s">
        <v>122</v>
      </c>
      <c r="E1118" s="157" t="s">
        <v>239</v>
      </c>
      <c r="F1118" s="158">
        <v>100</v>
      </c>
      <c r="G1118" s="159">
        <v>45730.71324016204</v>
      </c>
    </row>
    <row r="1119" spans="2:7" x14ac:dyDescent="0.3">
      <c r="B1119" s="154">
        <v>45730</v>
      </c>
      <c r="C1119" s="155" t="s">
        <v>49</v>
      </c>
      <c r="D1119" s="156" t="s">
        <v>121</v>
      </c>
      <c r="E1119" s="157" t="s">
        <v>239</v>
      </c>
      <c r="F1119" s="158">
        <v>-100</v>
      </c>
      <c r="G1119" s="159">
        <v>45730.713273726855</v>
      </c>
    </row>
    <row r="1120" spans="2:7" x14ac:dyDescent="0.3">
      <c r="B1120" s="154">
        <v>45730</v>
      </c>
      <c r="C1120" s="155" t="s">
        <v>49</v>
      </c>
      <c r="D1120" s="156" t="s">
        <v>122</v>
      </c>
      <c r="E1120" s="157" t="s">
        <v>241</v>
      </c>
      <c r="F1120" s="158">
        <v>-2750</v>
      </c>
      <c r="G1120" s="159">
        <v>45730.713319212962</v>
      </c>
    </row>
    <row r="1121" spans="2:7" x14ac:dyDescent="0.3">
      <c r="B1121" s="154">
        <v>45730</v>
      </c>
      <c r="C1121" s="155" t="s">
        <v>49</v>
      </c>
      <c r="D1121" s="156" t="s">
        <v>121</v>
      </c>
      <c r="E1121" s="157" t="s">
        <v>241</v>
      </c>
      <c r="F1121" s="158">
        <v>2750</v>
      </c>
      <c r="G1121" s="159">
        <v>45730.713351967592</v>
      </c>
    </row>
    <row r="1122" spans="2:7" x14ac:dyDescent="0.3">
      <c r="B1122" s="154">
        <v>45730</v>
      </c>
      <c r="C1122" s="155" t="s">
        <v>49</v>
      </c>
      <c r="D1122" s="156" t="s">
        <v>122</v>
      </c>
      <c r="E1122" s="157" t="s">
        <v>241</v>
      </c>
      <c r="F1122" s="158">
        <v>-5000</v>
      </c>
      <c r="G1122" s="159">
        <v>45730.713394328704</v>
      </c>
    </row>
    <row r="1123" spans="2:7" x14ac:dyDescent="0.3">
      <c r="B1123" s="154">
        <v>45730</v>
      </c>
      <c r="C1123" s="155" t="s">
        <v>49</v>
      </c>
      <c r="D1123" s="156" t="s">
        <v>121</v>
      </c>
      <c r="E1123" s="157" t="s">
        <v>241</v>
      </c>
      <c r="F1123" s="158">
        <v>5000</v>
      </c>
      <c r="G1123" s="159">
        <v>45730.713425694441</v>
      </c>
    </row>
    <row r="1124" spans="2:7" x14ac:dyDescent="0.3">
      <c r="B1124" s="154">
        <v>45730</v>
      </c>
      <c r="C1124" s="155" t="s">
        <v>49</v>
      </c>
      <c r="D1124" s="156" t="s">
        <v>122</v>
      </c>
      <c r="E1124" s="157" t="s">
        <v>241</v>
      </c>
      <c r="F1124" s="158">
        <v>-600</v>
      </c>
      <c r="G1124" s="159">
        <v>45730.713472685187</v>
      </c>
    </row>
    <row r="1125" spans="2:7" x14ac:dyDescent="0.3">
      <c r="B1125" s="154">
        <v>45730</v>
      </c>
      <c r="C1125" s="155" t="s">
        <v>49</v>
      </c>
      <c r="D1125" s="156" t="s">
        <v>121</v>
      </c>
      <c r="E1125" s="157" t="s">
        <v>241</v>
      </c>
      <c r="F1125" s="158">
        <v>600</v>
      </c>
      <c r="G1125" s="159">
        <v>45730.713505902779</v>
      </c>
    </row>
    <row r="1126" spans="2:7" x14ac:dyDescent="0.3">
      <c r="B1126" s="154">
        <v>45730</v>
      </c>
      <c r="C1126" s="155" t="s">
        <v>49</v>
      </c>
      <c r="D1126" s="156" t="s">
        <v>121</v>
      </c>
      <c r="E1126" s="157" t="s">
        <v>242</v>
      </c>
      <c r="F1126" s="158">
        <v>-8592.5</v>
      </c>
      <c r="G1126" s="159">
        <v>45730.713735763886</v>
      </c>
    </row>
    <row r="1127" spans="2:7" x14ac:dyDescent="0.3">
      <c r="B1127" s="154">
        <v>45730</v>
      </c>
      <c r="C1127" s="155" t="s">
        <v>49</v>
      </c>
      <c r="D1127" s="156" t="s">
        <v>123</v>
      </c>
      <c r="E1127" s="157" t="s">
        <v>242</v>
      </c>
      <c r="F1127" s="158">
        <v>8592.5</v>
      </c>
      <c r="G1127" s="159">
        <v>45730.713768055553</v>
      </c>
    </row>
    <row r="1128" spans="2:7" x14ac:dyDescent="0.3">
      <c r="B1128" s="154">
        <v>45730</v>
      </c>
      <c r="C1128" s="155" t="s">
        <v>49</v>
      </c>
      <c r="D1128" s="156" t="s">
        <v>121</v>
      </c>
      <c r="E1128" s="157" t="s">
        <v>243</v>
      </c>
      <c r="F1128" s="158">
        <v>-7.5</v>
      </c>
      <c r="G1128" s="159">
        <v>45730.713802430553</v>
      </c>
    </row>
    <row r="1129" spans="2:7" x14ac:dyDescent="0.3">
      <c r="B1129" s="154">
        <v>45730</v>
      </c>
      <c r="C1129" s="155" t="s">
        <v>48</v>
      </c>
      <c r="D1129" s="156" t="s">
        <v>278</v>
      </c>
      <c r="E1129" s="157" t="s">
        <v>243</v>
      </c>
      <c r="F1129" s="158">
        <v>7.5</v>
      </c>
      <c r="G1129" s="159">
        <v>45730.713836574076</v>
      </c>
    </row>
    <row r="1130" spans="2:7" x14ac:dyDescent="0.3">
      <c r="B1130" s="154">
        <v>45730</v>
      </c>
      <c r="C1130" s="155" t="s">
        <v>49</v>
      </c>
      <c r="D1130" s="156" t="s">
        <v>122</v>
      </c>
      <c r="E1130" s="157" t="s">
        <v>241</v>
      </c>
      <c r="F1130" s="158">
        <v>-2700</v>
      </c>
      <c r="G1130" s="159">
        <v>45730.713880555559</v>
      </c>
    </row>
    <row r="1131" spans="2:7" x14ac:dyDescent="0.3">
      <c r="B1131" s="154">
        <v>45730</v>
      </c>
      <c r="C1131" s="155" t="s">
        <v>49</v>
      </c>
      <c r="D1131" s="156" t="s">
        <v>121</v>
      </c>
      <c r="E1131" s="157" t="s">
        <v>241</v>
      </c>
      <c r="F1131" s="158">
        <v>2700</v>
      </c>
      <c r="G1131" s="159">
        <v>45730.713914236112</v>
      </c>
    </row>
    <row r="1132" spans="2:7" x14ac:dyDescent="0.3">
      <c r="B1132" s="154">
        <v>45730</v>
      </c>
      <c r="C1132" s="155" t="s">
        <v>49</v>
      </c>
      <c r="D1132" s="156" t="s">
        <v>122</v>
      </c>
      <c r="E1132" s="157" t="s">
        <v>241</v>
      </c>
      <c r="F1132" s="158">
        <v>-35</v>
      </c>
      <c r="G1132" s="159">
        <v>45730.713958101849</v>
      </c>
    </row>
    <row r="1133" spans="2:7" x14ac:dyDescent="0.3">
      <c r="B1133" s="154">
        <v>45730</v>
      </c>
      <c r="C1133" s="155" t="s">
        <v>49</v>
      </c>
      <c r="D1133" s="156" t="s">
        <v>121</v>
      </c>
      <c r="E1133" s="157" t="s">
        <v>241</v>
      </c>
      <c r="F1133" s="158">
        <v>35</v>
      </c>
      <c r="G1133" s="159">
        <v>45730.713988194446</v>
      </c>
    </row>
    <row r="1134" spans="2:7" x14ac:dyDescent="0.3">
      <c r="B1134" s="154">
        <v>45730</v>
      </c>
      <c r="C1134" s="155" t="s">
        <v>49</v>
      </c>
      <c r="D1134" s="156" t="s">
        <v>122</v>
      </c>
      <c r="E1134" s="157" t="s">
        <v>239</v>
      </c>
      <c r="F1134" s="158">
        <v>15</v>
      </c>
      <c r="G1134" s="159">
        <v>45730.714033912038</v>
      </c>
    </row>
    <row r="1135" spans="2:7" x14ac:dyDescent="0.3">
      <c r="B1135" s="154">
        <v>45730</v>
      </c>
      <c r="C1135" s="155" t="s">
        <v>49</v>
      </c>
      <c r="D1135" s="156" t="s">
        <v>121</v>
      </c>
      <c r="E1135" s="157" t="s">
        <v>239</v>
      </c>
      <c r="F1135" s="158">
        <v>-15</v>
      </c>
      <c r="G1135" s="159">
        <v>45730.714066898145</v>
      </c>
    </row>
    <row r="1136" spans="2:7" x14ac:dyDescent="0.3">
      <c r="B1136" s="154">
        <v>45730</v>
      </c>
      <c r="C1136" s="155" t="s">
        <v>49</v>
      </c>
      <c r="D1136" s="156" t="s">
        <v>122</v>
      </c>
      <c r="E1136" s="157" t="s">
        <v>239</v>
      </c>
      <c r="F1136" s="158">
        <v>5</v>
      </c>
      <c r="G1136" s="159">
        <v>45730.714145833335</v>
      </c>
    </row>
    <row r="1137" spans="2:7" x14ac:dyDescent="0.3">
      <c r="B1137" s="154">
        <v>45730</v>
      </c>
      <c r="C1137" s="155" t="s">
        <v>49</v>
      </c>
      <c r="D1137" s="156" t="s">
        <v>121</v>
      </c>
      <c r="E1137" s="157" t="s">
        <v>239</v>
      </c>
      <c r="F1137" s="158">
        <v>-5</v>
      </c>
      <c r="G1137" s="159">
        <v>45730.714176273148</v>
      </c>
    </row>
    <row r="1138" spans="2:7" x14ac:dyDescent="0.3">
      <c r="B1138" s="154">
        <v>45730</v>
      </c>
      <c r="C1138" s="155" t="s">
        <v>49</v>
      </c>
      <c r="D1138" s="156" t="s">
        <v>122</v>
      </c>
      <c r="E1138" s="157" t="s">
        <v>241</v>
      </c>
      <c r="F1138" s="158">
        <v>-152</v>
      </c>
      <c r="G1138" s="159">
        <v>45730.714235300926</v>
      </c>
    </row>
    <row r="1139" spans="2:7" x14ac:dyDescent="0.3">
      <c r="B1139" s="154">
        <v>45730</v>
      </c>
      <c r="C1139" s="155" t="s">
        <v>49</v>
      </c>
      <c r="D1139" s="156" t="s">
        <v>121</v>
      </c>
      <c r="E1139" s="157" t="s">
        <v>241</v>
      </c>
      <c r="F1139" s="158">
        <v>152</v>
      </c>
      <c r="G1139" s="159">
        <v>45730.714268750002</v>
      </c>
    </row>
    <row r="1140" spans="2:7" x14ac:dyDescent="0.3">
      <c r="B1140" s="154">
        <v>45730</v>
      </c>
      <c r="C1140" s="155" t="s">
        <v>49</v>
      </c>
      <c r="D1140" s="156" t="s">
        <v>122</v>
      </c>
      <c r="E1140" s="157" t="s">
        <v>241</v>
      </c>
      <c r="F1140" s="158">
        <v>-1250</v>
      </c>
      <c r="G1140" s="159">
        <v>45730.714312384262</v>
      </c>
    </row>
    <row r="1141" spans="2:7" x14ac:dyDescent="0.3">
      <c r="B1141" s="154">
        <v>45730</v>
      </c>
      <c r="C1141" s="155" t="s">
        <v>49</v>
      </c>
      <c r="D1141" s="156" t="s">
        <v>121</v>
      </c>
      <c r="E1141" s="157" t="s">
        <v>241</v>
      </c>
      <c r="F1141" s="158">
        <v>1250</v>
      </c>
      <c r="G1141" s="159">
        <v>45730.714346527777</v>
      </c>
    </row>
    <row r="1142" spans="2:7" x14ac:dyDescent="0.3">
      <c r="B1142" s="154">
        <v>45730</v>
      </c>
      <c r="C1142" s="155" t="s">
        <v>49</v>
      </c>
      <c r="D1142" s="156" t="s">
        <v>122</v>
      </c>
      <c r="E1142" s="157" t="s">
        <v>241</v>
      </c>
      <c r="F1142" s="158">
        <v>-7828</v>
      </c>
      <c r="G1142" s="159">
        <v>45730.714655208336</v>
      </c>
    </row>
    <row r="1143" spans="2:7" x14ac:dyDescent="0.3">
      <c r="B1143" s="154">
        <v>45730</v>
      </c>
      <c r="C1143" s="155" t="s">
        <v>49</v>
      </c>
      <c r="D1143" s="156" t="s">
        <v>121</v>
      </c>
      <c r="E1143" s="157" t="s">
        <v>241</v>
      </c>
      <c r="F1143" s="158">
        <v>7828</v>
      </c>
      <c r="G1143" s="159">
        <v>45730.714690162036</v>
      </c>
    </row>
    <row r="1144" spans="2:7" x14ac:dyDescent="0.3">
      <c r="B1144" s="154">
        <v>45730</v>
      </c>
      <c r="C1144" s="155" t="s">
        <v>49</v>
      </c>
      <c r="D1144" s="156" t="s">
        <v>121</v>
      </c>
      <c r="E1144" s="157" t="s">
        <v>242</v>
      </c>
      <c r="F1144" s="158">
        <v>-11937.5</v>
      </c>
      <c r="G1144" s="159">
        <v>45730.714902662039</v>
      </c>
    </row>
    <row r="1145" spans="2:7" x14ac:dyDescent="0.3">
      <c r="B1145" s="154">
        <v>45730</v>
      </c>
      <c r="C1145" s="155" t="s">
        <v>49</v>
      </c>
      <c r="D1145" s="156" t="s">
        <v>123</v>
      </c>
      <c r="E1145" s="157" t="s">
        <v>242</v>
      </c>
      <c r="F1145" s="158">
        <v>11937.5</v>
      </c>
      <c r="G1145" s="159">
        <v>45730.714935532407</v>
      </c>
    </row>
    <row r="1146" spans="2:7" x14ac:dyDescent="0.3">
      <c r="B1146" s="154">
        <v>45730</v>
      </c>
      <c r="C1146" s="155" t="s">
        <v>49</v>
      </c>
      <c r="D1146" s="156" t="s">
        <v>121</v>
      </c>
      <c r="E1146" s="157" t="s">
        <v>243</v>
      </c>
      <c r="F1146" s="158">
        <v>-7.5</v>
      </c>
      <c r="G1146" s="159">
        <v>45730.714969444445</v>
      </c>
    </row>
    <row r="1147" spans="2:7" x14ac:dyDescent="0.3">
      <c r="B1147" s="154">
        <v>45730</v>
      </c>
      <c r="C1147" s="155" t="s">
        <v>48</v>
      </c>
      <c r="D1147" s="156" t="s">
        <v>278</v>
      </c>
      <c r="E1147" s="157" t="s">
        <v>243</v>
      </c>
      <c r="F1147" s="158">
        <v>7.5</v>
      </c>
      <c r="G1147" s="159">
        <v>45730.715002083336</v>
      </c>
    </row>
    <row r="1148" spans="2:7" x14ac:dyDescent="0.3">
      <c r="B1148" s="154">
        <v>45730</v>
      </c>
      <c r="C1148" s="155" t="s">
        <v>49</v>
      </c>
      <c r="D1148" s="156" t="s">
        <v>122</v>
      </c>
      <c r="E1148" s="157" t="s">
        <v>241</v>
      </c>
      <c r="F1148" s="158">
        <v>-150</v>
      </c>
      <c r="G1148" s="159">
        <v>45730.715045486111</v>
      </c>
    </row>
    <row r="1149" spans="2:7" x14ac:dyDescent="0.3">
      <c r="B1149" s="154">
        <v>45730</v>
      </c>
      <c r="C1149" s="155" t="s">
        <v>49</v>
      </c>
      <c r="D1149" s="156" t="s">
        <v>121</v>
      </c>
      <c r="E1149" s="157" t="s">
        <v>241</v>
      </c>
      <c r="F1149" s="158">
        <v>150</v>
      </c>
      <c r="G1149" s="159">
        <v>45730.715080555558</v>
      </c>
    </row>
    <row r="1150" spans="2:7" x14ac:dyDescent="0.3">
      <c r="B1150" s="154">
        <v>45730</v>
      </c>
      <c r="C1150" s="155" t="s">
        <v>49</v>
      </c>
      <c r="D1150" s="156" t="s">
        <v>122</v>
      </c>
      <c r="E1150" s="157" t="s">
        <v>241</v>
      </c>
      <c r="F1150" s="158">
        <v>-150</v>
      </c>
      <c r="G1150" s="159">
        <v>45730.71512627315</v>
      </c>
    </row>
    <row r="1151" spans="2:7" x14ac:dyDescent="0.3">
      <c r="B1151" s="154">
        <v>45730</v>
      </c>
      <c r="C1151" s="155" t="s">
        <v>49</v>
      </c>
      <c r="D1151" s="156" t="s">
        <v>121</v>
      </c>
      <c r="E1151" s="157" t="s">
        <v>241</v>
      </c>
      <c r="F1151" s="158">
        <v>150</v>
      </c>
      <c r="G1151" s="159">
        <v>45730.715159722226</v>
      </c>
    </row>
    <row r="1152" spans="2:7" x14ac:dyDescent="0.3">
      <c r="B1152" s="154">
        <v>45730</v>
      </c>
      <c r="C1152" s="155" t="s">
        <v>49</v>
      </c>
      <c r="D1152" s="156" t="s">
        <v>122</v>
      </c>
      <c r="E1152" s="157" t="s">
        <v>222</v>
      </c>
      <c r="F1152" s="158">
        <v>-120</v>
      </c>
      <c r="G1152" s="159">
        <v>45730.716647569447</v>
      </c>
    </row>
    <row r="1153" spans="2:7" x14ac:dyDescent="0.3">
      <c r="B1153" s="154">
        <v>45730</v>
      </c>
      <c r="C1153" s="155" t="s">
        <v>49</v>
      </c>
      <c r="D1153" s="156" t="s">
        <v>97</v>
      </c>
      <c r="E1153" s="157" t="s">
        <v>222</v>
      </c>
      <c r="F1153" s="158">
        <v>120</v>
      </c>
      <c r="G1153" s="159">
        <v>45730.716681944446</v>
      </c>
    </row>
    <row r="1154" spans="2:7" x14ac:dyDescent="0.3">
      <c r="B1154" s="154">
        <v>45730</v>
      </c>
      <c r="C1154" s="155" t="s">
        <v>49</v>
      </c>
      <c r="D1154" s="156" t="s">
        <v>122</v>
      </c>
      <c r="E1154" s="157" t="s">
        <v>239</v>
      </c>
      <c r="F1154" s="158">
        <v>50</v>
      </c>
      <c r="G1154" s="159">
        <v>45730.717334490742</v>
      </c>
    </row>
    <row r="1155" spans="2:7" x14ac:dyDescent="0.3">
      <c r="B1155" s="154">
        <v>45730</v>
      </c>
      <c r="C1155" s="155" t="s">
        <v>49</v>
      </c>
      <c r="D1155" s="156" t="s">
        <v>121</v>
      </c>
      <c r="E1155" s="157" t="s">
        <v>239</v>
      </c>
      <c r="F1155" s="158">
        <v>-50</v>
      </c>
      <c r="G1155" s="159">
        <v>45730.717365625002</v>
      </c>
    </row>
    <row r="1156" spans="2:7" x14ac:dyDescent="0.3">
      <c r="B1156" s="154">
        <v>45730</v>
      </c>
      <c r="C1156" s="155" t="s">
        <v>49</v>
      </c>
      <c r="D1156" s="156" t="s">
        <v>122</v>
      </c>
      <c r="E1156" s="157" t="s">
        <v>241</v>
      </c>
      <c r="F1156" s="158">
        <v>-200</v>
      </c>
      <c r="G1156" s="159">
        <v>45730.718135995368</v>
      </c>
    </row>
    <row r="1157" spans="2:7" x14ac:dyDescent="0.3">
      <c r="B1157" s="154">
        <v>45730</v>
      </c>
      <c r="C1157" s="155" t="s">
        <v>49</v>
      </c>
      <c r="D1157" s="156" t="s">
        <v>121</v>
      </c>
      <c r="E1157" s="157" t="s">
        <v>241</v>
      </c>
      <c r="F1157" s="158">
        <v>200</v>
      </c>
      <c r="G1157" s="159">
        <v>45730.71817025463</v>
      </c>
    </row>
    <row r="1158" spans="2:7" x14ac:dyDescent="0.3">
      <c r="B1158" s="154">
        <v>45730</v>
      </c>
      <c r="C1158" s="155" t="s">
        <v>49</v>
      </c>
      <c r="D1158" s="156" t="s">
        <v>122</v>
      </c>
      <c r="E1158" s="157" t="s">
        <v>237</v>
      </c>
      <c r="F1158" s="158">
        <v>18</v>
      </c>
      <c r="G1158" s="159">
        <v>45730.719497685182</v>
      </c>
    </row>
    <row r="1159" spans="2:7" x14ac:dyDescent="0.3">
      <c r="B1159" s="154">
        <v>45730</v>
      </c>
      <c r="C1159" s="155" t="s">
        <v>49</v>
      </c>
      <c r="D1159" s="156" t="s">
        <v>123</v>
      </c>
      <c r="E1159" s="157" t="s">
        <v>237</v>
      </c>
      <c r="F1159" s="158">
        <v>-18</v>
      </c>
      <c r="G1159" s="159">
        <v>45730.719533101852</v>
      </c>
    </row>
    <row r="1160" spans="2:7" x14ac:dyDescent="0.3">
      <c r="B1160" s="154">
        <v>45730</v>
      </c>
      <c r="C1160" s="155" t="s">
        <v>49</v>
      </c>
      <c r="D1160" s="156" t="s">
        <v>122</v>
      </c>
      <c r="E1160" s="157" t="s">
        <v>237</v>
      </c>
      <c r="F1160" s="158">
        <v>100</v>
      </c>
      <c r="G1160" s="159">
        <v>45730.719661342591</v>
      </c>
    </row>
    <row r="1161" spans="2:7" x14ac:dyDescent="0.3">
      <c r="B1161" s="154">
        <v>45730</v>
      </c>
      <c r="C1161" s="155" t="s">
        <v>49</v>
      </c>
      <c r="D1161" s="156" t="s">
        <v>123</v>
      </c>
      <c r="E1161" s="157" t="s">
        <v>237</v>
      </c>
      <c r="F1161" s="158">
        <v>-100</v>
      </c>
      <c r="G1161" s="159">
        <v>45730.719691319442</v>
      </c>
    </row>
    <row r="1162" spans="2:7" x14ac:dyDescent="0.3">
      <c r="B1162" s="154">
        <v>45730</v>
      </c>
      <c r="C1162" s="155" t="s">
        <v>49</v>
      </c>
      <c r="D1162" s="156" t="s">
        <v>122</v>
      </c>
      <c r="E1162" s="157" t="s">
        <v>237</v>
      </c>
      <c r="F1162" s="158">
        <v>645</v>
      </c>
      <c r="G1162" s="159">
        <v>45730.719795717596</v>
      </c>
    </row>
    <row r="1163" spans="2:7" x14ac:dyDescent="0.3">
      <c r="B1163" s="154">
        <v>45730</v>
      </c>
      <c r="C1163" s="155" t="s">
        <v>49</v>
      </c>
      <c r="D1163" s="156" t="s">
        <v>123</v>
      </c>
      <c r="E1163" s="157" t="s">
        <v>237</v>
      </c>
      <c r="F1163" s="158">
        <v>-645</v>
      </c>
      <c r="G1163" s="159">
        <v>45730.719825925924</v>
      </c>
    </row>
    <row r="1164" spans="2:7" x14ac:dyDescent="0.3">
      <c r="B1164" s="154">
        <v>45730</v>
      </c>
      <c r="C1164" s="155" t="s">
        <v>49</v>
      </c>
      <c r="D1164" s="156" t="s">
        <v>122</v>
      </c>
      <c r="E1164" s="157" t="s">
        <v>237</v>
      </c>
      <c r="F1164" s="158">
        <v>1400</v>
      </c>
      <c r="G1164" s="159">
        <v>45730.71986759259</v>
      </c>
    </row>
    <row r="1165" spans="2:7" x14ac:dyDescent="0.3">
      <c r="B1165" s="154">
        <v>45730</v>
      </c>
      <c r="C1165" s="155" t="s">
        <v>49</v>
      </c>
      <c r="D1165" s="156" t="s">
        <v>123</v>
      </c>
      <c r="E1165" s="157" t="s">
        <v>237</v>
      </c>
      <c r="F1165" s="158">
        <v>-1400</v>
      </c>
      <c r="G1165" s="159">
        <v>45730.719900578704</v>
      </c>
    </row>
    <row r="1166" spans="2:7" x14ac:dyDescent="0.3">
      <c r="B1166" s="154">
        <v>45730</v>
      </c>
      <c r="C1166" s="155" t="s">
        <v>49</v>
      </c>
      <c r="D1166" s="156" t="s">
        <v>122</v>
      </c>
      <c r="E1166" s="157" t="s">
        <v>237</v>
      </c>
      <c r="F1166" s="158">
        <v>900</v>
      </c>
      <c r="G1166" s="159">
        <v>45730.719944328703</v>
      </c>
    </row>
    <row r="1167" spans="2:7" x14ac:dyDescent="0.3">
      <c r="B1167" s="154">
        <v>45730</v>
      </c>
      <c r="C1167" s="155" t="s">
        <v>49</v>
      </c>
      <c r="D1167" s="156" t="s">
        <v>123</v>
      </c>
      <c r="E1167" s="157" t="s">
        <v>237</v>
      </c>
      <c r="F1167" s="158">
        <v>-900</v>
      </c>
      <c r="G1167" s="159">
        <v>45730.719976504632</v>
      </c>
    </row>
    <row r="1168" spans="2:7" x14ac:dyDescent="0.3">
      <c r="B1168" s="154">
        <v>45730</v>
      </c>
      <c r="C1168" s="155" t="s">
        <v>49</v>
      </c>
      <c r="D1168" s="156" t="s">
        <v>122</v>
      </c>
      <c r="E1168" s="157" t="s">
        <v>237</v>
      </c>
      <c r="F1168" s="158">
        <v>171</v>
      </c>
      <c r="G1168" s="159">
        <v>45730.720214120367</v>
      </c>
    </row>
    <row r="1169" spans="2:7" x14ac:dyDescent="0.3">
      <c r="B1169" s="154">
        <v>45730</v>
      </c>
      <c r="C1169" s="155" t="s">
        <v>49</v>
      </c>
      <c r="D1169" s="156" t="s">
        <v>123</v>
      </c>
      <c r="E1169" s="157" t="s">
        <v>237</v>
      </c>
      <c r="F1169" s="158">
        <v>-171</v>
      </c>
      <c r="G1169" s="159">
        <v>45730.720246064811</v>
      </c>
    </row>
    <row r="1170" spans="2:7" x14ac:dyDescent="0.3">
      <c r="B1170" s="154">
        <v>45730</v>
      </c>
      <c r="C1170" s="155" t="s">
        <v>49</v>
      </c>
      <c r="D1170" s="156" t="s">
        <v>122</v>
      </c>
      <c r="E1170" s="157" t="s">
        <v>237</v>
      </c>
      <c r="F1170" s="158">
        <v>589</v>
      </c>
      <c r="G1170" s="159">
        <v>45730.720292939812</v>
      </c>
    </row>
    <row r="1171" spans="2:7" x14ac:dyDescent="0.3">
      <c r="B1171" s="154">
        <v>45730</v>
      </c>
      <c r="C1171" s="155" t="s">
        <v>49</v>
      </c>
      <c r="D1171" s="156" t="s">
        <v>123</v>
      </c>
      <c r="E1171" s="157" t="s">
        <v>237</v>
      </c>
      <c r="F1171" s="158">
        <v>-589</v>
      </c>
      <c r="G1171" s="159">
        <v>45730.72032847222</v>
      </c>
    </row>
    <row r="1172" spans="2:7" x14ac:dyDescent="0.3">
      <c r="B1172" s="154">
        <v>45730</v>
      </c>
      <c r="C1172" s="155" t="s">
        <v>49</v>
      </c>
      <c r="D1172" s="156" t="s">
        <v>122</v>
      </c>
      <c r="E1172" s="157" t="s">
        <v>237</v>
      </c>
      <c r="F1172" s="158">
        <v>15</v>
      </c>
      <c r="G1172" s="159">
        <v>45730.72037534722</v>
      </c>
    </row>
    <row r="1173" spans="2:7" x14ac:dyDescent="0.3">
      <c r="B1173" s="154">
        <v>45730</v>
      </c>
      <c r="C1173" s="155" t="s">
        <v>49</v>
      </c>
      <c r="D1173" s="156" t="s">
        <v>123</v>
      </c>
      <c r="E1173" s="157" t="s">
        <v>237</v>
      </c>
      <c r="F1173" s="158">
        <v>-15</v>
      </c>
      <c r="G1173" s="159">
        <v>45730.720404745371</v>
      </c>
    </row>
    <row r="1174" spans="2:7" x14ac:dyDescent="0.3">
      <c r="B1174" s="154">
        <v>45730</v>
      </c>
      <c r="C1174" s="155" t="s">
        <v>49</v>
      </c>
      <c r="D1174" s="156" t="s">
        <v>122</v>
      </c>
      <c r="E1174" s="157" t="s">
        <v>237</v>
      </c>
      <c r="F1174" s="158">
        <v>2200</v>
      </c>
      <c r="G1174" s="159">
        <v>45730.720454282404</v>
      </c>
    </row>
    <row r="1175" spans="2:7" x14ac:dyDescent="0.3">
      <c r="B1175" s="154">
        <v>45730</v>
      </c>
      <c r="C1175" s="155" t="s">
        <v>49</v>
      </c>
      <c r="D1175" s="156" t="s">
        <v>123</v>
      </c>
      <c r="E1175" s="157" t="s">
        <v>237</v>
      </c>
      <c r="F1175" s="158">
        <v>-2200</v>
      </c>
      <c r="G1175" s="159">
        <v>45730.720487384257</v>
      </c>
    </row>
    <row r="1176" spans="2:7" x14ac:dyDescent="0.3">
      <c r="B1176" s="154">
        <v>45730</v>
      </c>
      <c r="C1176" s="155" t="s">
        <v>49</v>
      </c>
      <c r="D1176" s="156" t="s">
        <v>122</v>
      </c>
      <c r="E1176" s="157" t="s">
        <v>237</v>
      </c>
      <c r="F1176" s="158">
        <v>790</v>
      </c>
      <c r="G1176" s="159">
        <v>45730.720530092593</v>
      </c>
    </row>
    <row r="1177" spans="2:7" x14ac:dyDescent="0.3">
      <c r="B1177" s="154">
        <v>45730</v>
      </c>
      <c r="C1177" s="155" t="s">
        <v>49</v>
      </c>
      <c r="D1177" s="156" t="s">
        <v>123</v>
      </c>
      <c r="E1177" s="157" t="s">
        <v>237</v>
      </c>
      <c r="F1177" s="158">
        <v>-790</v>
      </c>
      <c r="G1177" s="159">
        <v>45730.720562615737</v>
      </c>
    </row>
    <row r="1178" spans="2:7" x14ac:dyDescent="0.3">
      <c r="B1178" s="154">
        <v>45730</v>
      </c>
      <c r="C1178" s="155" t="s">
        <v>49</v>
      </c>
      <c r="D1178" s="156" t="s">
        <v>122</v>
      </c>
      <c r="E1178" s="157" t="s">
        <v>237</v>
      </c>
      <c r="F1178" s="158">
        <v>209</v>
      </c>
      <c r="G1178" s="159">
        <v>45730.720609722222</v>
      </c>
    </row>
    <row r="1179" spans="2:7" x14ac:dyDescent="0.3">
      <c r="B1179" s="154">
        <v>45730</v>
      </c>
      <c r="C1179" s="155" t="s">
        <v>49</v>
      </c>
      <c r="D1179" s="156" t="s">
        <v>123</v>
      </c>
      <c r="E1179" s="157" t="s">
        <v>237</v>
      </c>
      <c r="F1179" s="158">
        <v>-209</v>
      </c>
      <c r="G1179" s="159">
        <v>45730.720642476852</v>
      </c>
    </row>
    <row r="1180" spans="2:7" x14ac:dyDescent="0.3">
      <c r="B1180" s="154">
        <v>45730</v>
      </c>
      <c r="C1180" s="155" t="s">
        <v>49</v>
      </c>
      <c r="D1180" s="156" t="s">
        <v>122</v>
      </c>
      <c r="E1180" s="157" t="s">
        <v>237</v>
      </c>
      <c r="F1180" s="158">
        <v>386</v>
      </c>
      <c r="G1180" s="159">
        <v>45730.720689467591</v>
      </c>
    </row>
    <row r="1181" spans="2:7" x14ac:dyDescent="0.3">
      <c r="B1181" s="154">
        <v>45730</v>
      </c>
      <c r="C1181" s="155" t="s">
        <v>49</v>
      </c>
      <c r="D1181" s="156" t="s">
        <v>123</v>
      </c>
      <c r="E1181" s="157" t="s">
        <v>237</v>
      </c>
      <c r="F1181" s="158">
        <v>-386</v>
      </c>
      <c r="G1181" s="159">
        <v>45730.720721874997</v>
      </c>
    </row>
    <row r="1182" spans="2:7" x14ac:dyDescent="0.3">
      <c r="B1182" s="154">
        <v>45730</v>
      </c>
      <c r="C1182" s="155" t="s">
        <v>49</v>
      </c>
      <c r="D1182" s="156" t="s">
        <v>122</v>
      </c>
      <c r="E1182" s="157" t="s">
        <v>237</v>
      </c>
      <c r="F1182" s="158">
        <v>2700</v>
      </c>
      <c r="G1182" s="159">
        <v>45730.72078171296</v>
      </c>
    </row>
    <row r="1183" spans="2:7" x14ac:dyDescent="0.3">
      <c r="B1183" s="154">
        <v>45730</v>
      </c>
      <c r="C1183" s="155" t="s">
        <v>49</v>
      </c>
      <c r="D1183" s="156" t="s">
        <v>123</v>
      </c>
      <c r="E1183" s="157" t="s">
        <v>237</v>
      </c>
      <c r="F1183" s="158">
        <v>-2700</v>
      </c>
      <c r="G1183" s="159">
        <v>45730.720811689818</v>
      </c>
    </row>
    <row r="1184" spans="2:7" x14ac:dyDescent="0.3">
      <c r="B1184" s="154">
        <v>45730</v>
      </c>
      <c r="C1184" s="155" t="s">
        <v>49</v>
      </c>
      <c r="D1184" s="156" t="s">
        <v>122</v>
      </c>
      <c r="E1184" s="157" t="s">
        <v>237</v>
      </c>
      <c r="F1184" s="158">
        <v>5600</v>
      </c>
      <c r="G1184" s="159">
        <v>45730.720853935185</v>
      </c>
    </row>
    <row r="1185" spans="2:7" x14ac:dyDescent="0.3">
      <c r="B1185" s="154">
        <v>45730</v>
      </c>
      <c r="C1185" s="155" t="s">
        <v>49</v>
      </c>
      <c r="D1185" s="156" t="s">
        <v>123</v>
      </c>
      <c r="E1185" s="157" t="s">
        <v>237</v>
      </c>
      <c r="F1185" s="158">
        <v>-5600</v>
      </c>
      <c r="G1185" s="159">
        <v>45730.720886226853</v>
      </c>
    </row>
    <row r="1186" spans="2:7" x14ac:dyDescent="0.3">
      <c r="B1186" s="154">
        <v>45730</v>
      </c>
      <c r="C1186" s="155" t="s">
        <v>49</v>
      </c>
      <c r="D1186" s="156" t="s">
        <v>122</v>
      </c>
      <c r="E1186" s="157" t="s">
        <v>237</v>
      </c>
      <c r="F1186" s="158">
        <v>300</v>
      </c>
      <c r="G1186" s="159">
        <v>45730.720935879632</v>
      </c>
    </row>
    <row r="1187" spans="2:7" x14ac:dyDescent="0.3">
      <c r="B1187" s="154">
        <v>45730</v>
      </c>
      <c r="C1187" s="155" t="s">
        <v>49</v>
      </c>
      <c r="D1187" s="156" t="s">
        <v>123</v>
      </c>
      <c r="E1187" s="157" t="s">
        <v>237</v>
      </c>
      <c r="F1187" s="158">
        <v>-300</v>
      </c>
      <c r="G1187" s="159">
        <v>45730.720968634261</v>
      </c>
    </row>
    <row r="1188" spans="2:7" x14ac:dyDescent="0.3">
      <c r="B1188" s="154">
        <v>45730</v>
      </c>
      <c r="C1188" s="155" t="s">
        <v>49</v>
      </c>
      <c r="D1188" s="156" t="s">
        <v>122</v>
      </c>
      <c r="E1188" s="157" t="s">
        <v>237</v>
      </c>
      <c r="F1188" s="158">
        <v>430</v>
      </c>
      <c r="G1188" s="159">
        <v>45730.721010995374</v>
      </c>
    </row>
    <row r="1189" spans="2:7" x14ac:dyDescent="0.3">
      <c r="B1189" s="154">
        <v>45730</v>
      </c>
      <c r="C1189" s="155" t="s">
        <v>49</v>
      </c>
      <c r="D1189" s="156" t="s">
        <v>123</v>
      </c>
      <c r="E1189" s="157" t="s">
        <v>237</v>
      </c>
      <c r="F1189" s="158">
        <v>-430</v>
      </c>
      <c r="G1189" s="159">
        <v>45730.72104733796</v>
      </c>
    </row>
    <row r="1190" spans="2:7" x14ac:dyDescent="0.3">
      <c r="B1190" s="154">
        <v>45730</v>
      </c>
      <c r="C1190" s="155" t="s">
        <v>49</v>
      </c>
      <c r="D1190" s="156" t="s">
        <v>122</v>
      </c>
      <c r="E1190" s="157" t="s">
        <v>237</v>
      </c>
      <c r="F1190" s="158">
        <v>215</v>
      </c>
      <c r="G1190" s="159">
        <v>45730.72109201389</v>
      </c>
    </row>
    <row r="1191" spans="2:7" x14ac:dyDescent="0.3">
      <c r="B1191" s="154">
        <v>45730</v>
      </c>
      <c r="C1191" s="155" t="s">
        <v>49</v>
      </c>
      <c r="D1191" s="156" t="s">
        <v>123</v>
      </c>
      <c r="E1191" s="157" t="s">
        <v>237</v>
      </c>
      <c r="F1191" s="158">
        <v>-215</v>
      </c>
      <c r="G1191" s="159">
        <v>45730.721126041666</v>
      </c>
    </row>
    <row r="1192" spans="2:7" x14ac:dyDescent="0.3">
      <c r="B1192" s="154">
        <v>45730</v>
      </c>
      <c r="C1192" s="155" t="s">
        <v>49</v>
      </c>
      <c r="D1192" s="156" t="s">
        <v>122</v>
      </c>
      <c r="E1192" s="157" t="s">
        <v>237</v>
      </c>
      <c r="F1192" s="158">
        <v>158</v>
      </c>
      <c r="G1192" s="159">
        <v>45730.721170486111</v>
      </c>
    </row>
    <row r="1193" spans="2:7" x14ac:dyDescent="0.3">
      <c r="B1193" s="154">
        <v>45730</v>
      </c>
      <c r="C1193" s="155" t="s">
        <v>49</v>
      </c>
      <c r="D1193" s="156" t="s">
        <v>123</v>
      </c>
      <c r="E1193" s="157" t="s">
        <v>237</v>
      </c>
      <c r="F1193" s="158">
        <v>-158</v>
      </c>
      <c r="G1193" s="159">
        <v>45730.721202546294</v>
      </c>
    </row>
    <row r="1194" spans="2:7" x14ac:dyDescent="0.3">
      <c r="B1194" s="154">
        <v>45730</v>
      </c>
      <c r="C1194" s="155" t="s">
        <v>49</v>
      </c>
      <c r="D1194" s="156" t="s">
        <v>122</v>
      </c>
      <c r="E1194" s="157" t="s">
        <v>237</v>
      </c>
      <c r="F1194" s="158">
        <v>171</v>
      </c>
      <c r="G1194" s="159">
        <v>45730.721249652779</v>
      </c>
    </row>
    <row r="1195" spans="2:7" x14ac:dyDescent="0.3">
      <c r="B1195" s="154">
        <v>45730</v>
      </c>
      <c r="C1195" s="155" t="s">
        <v>49</v>
      </c>
      <c r="D1195" s="156" t="s">
        <v>123</v>
      </c>
      <c r="E1195" s="157" t="s">
        <v>237</v>
      </c>
      <c r="F1195" s="158">
        <v>-171</v>
      </c>
      <c r="G1195" s="159">
        <v>45730.721285069441</v>
      </c>
    </row>
    <row r="1196" spans="2:7" x14ac:dyDescent="0.3">
      <c r="B1196" s="154">
        <v>45730</v>
      </c>
      <c r="C1196" s="155" t="s">
        <v>49</v>
      </c>
      <c r="D1196" s="156" t="s">
        <v>122</v>
      </c>
      <c r="E1196" s="157" t="s">
        <v>237</v>
      </c>
      <c r="F1196" s="158">
        <v>2245</v>
      </c>
      <c r="G1196" s="159">
        <v>45730.721331250003</v>
      </c>
    </row>
    <row r="1197" spans="2:7" x14ac:dyDescent="0.3">
      <c r="B1197" s="154">
        <v>45730</v>
      </c>
      <c r="C1197" s="155" t="s">
        <v>49</v>
      </c>
      <c r="D1197" s="156" t="s">
        <v>123</v>
      </c>
      <c r="E1197" s="157" t="s">
        <v>237</v>
      </c>
      <c r="F1197" s="158">
        <v>-2245</v>
      </c>
      <c r="G1197" s="159">
        <v>45730.721366203703</v>
      </c>
    </row>
    <row r="1198" spans="2:7" x14ac:dyDescent="0.3">
      <c r="B1198" s="154">
        <v>45730</v>
      </c>
      <c r="C1198" s="155" t="s">
        <v>49</v>
      </c>
      <c r="D1198" s="156" t="s">
        <v>122</v>
      </c>
      <c r="E1198" s="157" t="s">
        <v>237</v>
      </c>
      <c r="F1198" s="158">
        <v>215</v>
      </c>
      <c r="G1198" s="159">
        <v>45730.721415162036</v>
      </c>
    </row>
    <row r="1199" spans="2:7" x14ac:dyDescent="0.3">
      <c r="B1199" s="154">
        <v>45730</v>
      </c>
      <c r="C1199" s="155" t="s">
        <v>49</v>
      </c>
      <c r="D1199" s="156" t="s">
        <v>123</v>
      </c>
      <c r="E1199" s="157" t="s">
        <v>237</v>
      </c>
      <c r="F1199" s="158">
        <v>-215</v>
      </c>
      <c r="G1199" s="159">
        <v>45730.721448842596</v>
      </c>
    </row>
    <row r="1200" spans="2:7" x14ac:dyDescent="0.3">
      <c r="B1200" s="154">
        <v>45730</v>
      </c>
      <c r="C1200" s="155" t="s">
        <v>49</v>
      </c>
      <c r="D1200" s="156" t="s">
        <v>122</v>
      </c>
      <c r="E1200" s="157" t="s">
        <v>237</v>
      </c>
      <c r="F1200" s="158">
        <v>171</v>
      </c>
      <c r="G1200" s="159">
        <v>45730.72149398148</v>
      </c>
    </row>
    <row r="1201" spans="2:7" x14ac:dyDescent="0.3">
      <c r="B1201" s="154">
        <v>45730</v>
      </c>
      <c r="C1201" s="155" t="s">
        <v>49</v>
      </c>
      <c r="D1201" s="156" t="s">
        <v>123</v>
      </c>
      <c r="E1201" s="157" t="s">
        <v>237</v>
      </c>
      <c r="F1201" s="158">
        <v>-171</v>
      </c>
      <c r="G1201" s="159">
        <v>45730.721529513889</v>
      </c>
    </row>
    <row r="1202" spans="2:7" x14ac:dyDescent="0.3">
      <c r="B1202" s="154">
        <v>45730</v>
      </c>
      <c r="C1202" s="155" t="s">
        <v>49</v>
      </c>
      <c r="D1202" s="156" t="s">
        <v>122</v>
      </c>
      <c r="E1202" s="157" t="s">
        <v>237</v>
      </c>
      <c r="F1202" s="158">
        <v>1881</v>
      </c>
      <c r="G1202" s="159">
        <v>45730.721582638886</v>
      </c>
    </row>
    <row r="1203" spans="2:7" x14ac:dyDescent="0.3">
      <c r="B1203" s="154">
        <v>45730</v>
      </c>
      <c r="C1203" s="155" t="s">
        <v>49</v>
      </c>
      <c r="D1203" s="156" t="s">
        <v>123</v>
      </c>
      <c r="E1203" s="157" t="s">
        <v>237</v>
      </c>
      <c r="F1203" s="158">
        <v>-1881</v>
      </c>
      <c r="G1203" s="159">
        <v>45730.721619560187</v>
      </c>
    </row>
    <row r="1204" spans="2:7" x14ac:dyDescent="0.3">
      <c r="B1204" s="154">
        <v>45730</v>
      </c>
      <c r="C1204" s="155" t="s">
        <v>49</v>
      </c>
      <c r="D1204" s="156" t="s">
        <v>122</v>
      </c>
      <c r="E1204" s="157" t="s">
        <v>237</v>
      </c>
      <c r="F1204" s="158">
        <v>158</v>
      </c>
      <c r="G1204" s="159">
        <v>45730.721664004632</v>
      </c>
    </row>
    <row r="1205" spans="2:7" x14ac:dyDescent="0.3">
      <c r="B1205" s="154">
        <v>45730</v>
      </c>
      <c r="C1205" s="155" t="s">
        <v>49</v>
      </c>
      <c r="D1205" s="156" t="s">
        <v>123</v>
      </c>
      <c r="E1205" s="157" t="s">
        <v>237</v>
      </c>
      <c r="F1205" s="158">
        <v>-158</v>
      </c>
      <c r="G1205" s="159">
        <v>45730.721700231479</v>
      </c>
    </row>
    <row r="1206" spans="2:7" x14ac:dyDescent="0.3">
      <c r="B1206" s="154">
        <v>45730</v>
      </c>
      <c r="C1206" s="155" t="s">
        <v>49</v>
      </c>
      <c r="D1206" s="156" t="s">
        <v>122</v>
      </c>
      <c r="E1206" s="157" t="s">
        <v>237</v>
      </c>
      <c r="F1206" s="158">
        <v>798</v>
      </c>
      <c r="G1206" s="159">
        <v>45730.721745486109</v>
      </c>
    </row>
    <row r="1207" spans="2:7" x14ac:dyDescent="0.3">
      <c r="B1207" s="154">
        <v>45730</v>
      </c>
      <c r="C1207" s="155" t="s">
        <v>49</v>
      </c>
      <c r="D1207" s="156" t="s">
        <v>123</v>
      </c>
      <c r="E1207" s="157" t="s">
        <v>237</v>
      </c>
      <c r="F1207" s="158">
        <v>-798</v>
      </c>
      <c r="G1207" s="159">
        <v>45730.721779861109</v>
      </c>
    </row>
    <row r="1208" spans="2:7" x14ac:dyDescent="0.3">
      <c r="B1208" s="154">
        <v>45730</v>
      </c>
      <c r="C1208" s="155" t="s">
        <v>49</v>
      </c>
      <c r="D1208" s="156" t="s">
        <v>122</v>
      </c>
      <c r="E1208" s="157" t="s">
        <v>237</v>
      </c>
      <c r="F1208" s="158">
        <v>557</v>
      </c>
      <c r="G1208" s="159">
        <v>45730.721825578701</v>
      </c>
    </row>
    <row r="1209" spans="2:7" x14ac:dyDescent="0.3">
      <c r="B1209" s="154">
        <v>45730</v>
      </c>
      <c r="C1209" s="155" t="s">
        <v>49</v>
      </c>
      <c r="D1209" s="156" t="s">
        <v>123</v>
      </c>
      <c r="E1209" s="157" t="s">
        <v>237</v>
      </c>
      <c r="F1209" s="158">
        <v>-557</v>
      </c>
      <c r="G1209" s="159">
        <v>45730.721860069447</v>
      </c>
    </row>
    <row r="1210" spans="2:7" x14ac:dyDescent="0.3">
      <c r="B1210" s="154">
        <v>45730</v>
      </c>
      <c r="C1210" s="155" t="s">
        <v>49</v>
      </c>
      <c r="D1210" s="156" t="s">
        <v>122</v>
      </c>
      <c r="E1210" s="157" t="s">
        <v>237</v>
      </c>
      <c r="F1210" s="158">
        <v>195</v>
      </c>
      <c r="G1210" s="159">
        <v>45730.721905324077</v>
      </c>
    </row>
    <row r="1211" spans="2:7" x14ac:dyDescent="0.3">
      <c r="B1211" s="154">
        <v>45730</v>
      </c>
      <c r="C1211" s="155" t="s">
        <v>49</v>
      </c>
      <c r="D1211" s="156" t="s">
        <v>123</v>
      </c>
      <c r="E1211" s="157" t="s">
        <v>237</v>
      </c>
      <c r="F1211" s="158">
        <v>-195</v>
      </c>
      <c r="G1211" s="159">
        <v>45730.721939467592</v>
      </c>
    </row>
    <row r="1212" spans="2:7" x14ac:dyDescent="0.3">
      <c r="B1212" s="154">
        <v>45730</v>
      </c>
      <c r="C1212" s="155" t="s">
        <v>49</v>
      </c>
      <c r="D1212" s="156" t="s">
        <v>122</v>
      </c>
      <c r="E1212" s="157" t="s">
        <v>237</v>
      </c>
      <c r="F1212" s="158">
        <v>352</v>
      </c>
      <c r="G1212" s="159">
        <v>45730.721980555558</v>
      </c>
    </row>
    <row r="1213" spans="2:7" x14ac:dyDescent="0.3">
      <c r="B1213" s="154">
        <v>45730</v>
      </c>
      <c r="C1213" s="155" t="s">
        <v>49</v>
      </c>
      <c r="D1213" s="156" t="s">
        <v>123</v>
      </c>
      <c r="E1213" s="157" t="s">
        <v>237</v>
      </c>
      <c r="F1213" s="158">
        <v>-352</v>
      </c>
      <c r="G1213" s="159">
        <v>45730.722012962964</v>
      </c>
    </row>
    <row r="1214" spans="2:7" x14ac:dyDescent="0.3">
      <c r="B1214" s="154">
        <v>45730</v>
      </c>
      <c r="C1214" s="155" t="s">
        <v>49</v>
      </c>
      <c r="D1214" s="156" t="s">
        <v>122</v>
      </c>
      <c r="E1214" s="157" t="s">
        <v>237</v>
      </c>
      <c r="F1214" s="158">
        <v>32</v>
      </c>
      <c r="G1214" s="159">
        <v>45730.722062152781</v>
      </c>
    </row>
    <row r="1215" spans="2:7" x14ac:dyDescent="0.3">
      <c r="B1215" s="154">
        <v>45730</v>
      </c>
      <c r="C1215" s="155" t="s">
        <v>49</v>
      </c>
      <c r="D1215" s="156" t="s">
        <v>123</v>
      </c>
      <c r="E1215" s="157" t="s">
        <v>237</v>
      </c>
      <c r="F1215" s="158">
        <v>-32</v>
      </c>
      <c r="G1215" s="159">
        <v>45730.722096180558</v>
      </c>
    </row>
    <row r="1216" spans="2:7" x14ac:dyDescent="0.3">
      <c r="B1216" s="154">
        <v>45730</v>
      </c>
      <c r="C1216" s="155" t="s">
        <v>49</v>
      </c>
      <c r="D1216" s="156" t="s">
        <v>122</v>
      </c>
      <c r="E1216" s="157" t="s">
        <v>237</v>
      </c>
      <c r="F1216" s="158">
        <v>342</v>
      </c>
      <c r="G1216" s="159">
        <v>45730.722144444444</v>
      </c>
    </row>
    <row r="1217" spans="2:7" x14ac:dyDescent="0.3">
      <c r="B1217" s="154">
        <v>45730</v>
      </c>
      <c r="C1217" s="155" t="s">
        <v>49</v>
      </c>
      <c r="D1217" s="156" t="s">
        <v>123</v>
      </c>
      <c r="E1217" s="157" t="s">
        <v>237</v>
      </c>
      <c r="F1217" s="158">
        <v>-342</v>
      </c>
      <c r="G1217" s="159">
        <v>45730.722176388888</v>
      </c>
    </row>
    <row r="1218" spans="2:7" x14ac:dyDescent="0.3">
      <c r="B1218" s="154">
        <v>45730</v>
      </c>
      <c r="C1218" s="155" t="s">
        <v>49</v>
      </c>
      <c r="D1218" s="156" t="s">
        <v>122</v>
      </c>
      <c r="E1218" s="157" t="s">
        <v>237</v>
      </c>
      <c r="F1218" s="158">
        <v>342</v>
      </c>
      <c r="G1218" s="159">
        <v>45730.722222222219</v>
      </c>
    </row>
    <row r="1219" spans="2:7" x14ac:dyDescent="0.3">
      <c r="B1219" s="154">
        <v>45730</v>
      </c>
      <c r="C1219" s="155" t="s">
        <v>49</v>
      </c>
      <c r="D1219" s="156" t="s">
        <v>123</v>
      </c>
      <c r="E1219" s="157" t="s">
        <v>237</v>
      </c>
      <c r="F1219" s="158">
        <v>-342</v>
      </c>
      <c r="G1219" s="159">
        <v>45730.722252893516</v>
      </c>
    </row>
    <row r="1220" spans="2:7" x14ac:dyDescent="0.3">
      <c r="B1220" s="154">
        <v>45730</v>
      </c>
      <c r="C1220" s="155" t="s">
        <v>49</v>
      </c>
      <c r="D1220" s="156" t="s">
        <v>122</v>
      </c>
      <c r="E1220" s="157" t="s">
        <v>237</v>
      </c>
      <c r="F1220" s="158">
        <v>7828</v>
      </c>
      <c r="G1220" s="159">
        <v>45730.726979976855</v>
      </c>
    </row>
    <row r="1221" spans="2:7" x14ac:dyDescent="0.3">
      <c r="B1221" s="154">
        <v>45730</v>
      </c>
      <c r="C1221" s="155" t="s">
        <v>49</v>
      </c>
      <c r="D1221" s="156" t="s">
        <v>123</v>
      </c>
      <c r="E1221" s="157" t="s">
        <v>237</v>
      </c>
      <c r="F1221" s="158">
        <v>-7828</v>
      </c>
      <c r="G1221" s="159">
        <v>45730.727013888885</v>
      </c>
    </row>
    <row r="1222" spans="2:7" x14ac:dyDescent="0.3">
      <c r="B1222" s="154">
        <v>45730</v>
      </c>
      <c r="C1222" s="155" t="s">
        <v>49</v>
      </c>
      <c r="D1222" s="156" t="s">
        <v>122</v>
      </c>
      <c r="E1222" s="157" t="s">
        <v>237</v>
      </c>
      <c r="F1222" s="158">
        <v>645</v>
      </c>
      <c r="G1222" s="159">
        <v>45730.727063194441</v>
      </c>
    </row>
    <row r="1223" spans="2:7" x14ac:dyDescent="0.3">
      <c r="B1223" s="154">
        <v>45730</v>
      </c>
      <c r="C1223" s="155" t="s">
        <v>49</v>
      </c>
      <c r="D1223" s="156" t="s">
        <v>123</v>
      </c>
      <c r="E1223" s="157" t="s">
        <v>237</v>
      </c>
      <c r="F1223" s="158">
        <v>-645</v>
      </c>
      <c r="G1223" s="159">
        <v>45730.727095717593</v>
      </c>
    </row>
    <row r="1224" spans="2:7" x14ac:dyDescent="0.3">
      <c r="B1224" s="154">
        <v>45730</v>
      </c>
      <c r="C1224" s="155" t="s">
        <v>49</v>
      </c>
      <c r="D1224" s="156" t="s">
        <v>122</v>
      </c>
      <c r="E1224" s="157" t="s">
        <v>237</v>
      </c>
      <c r="F1224" s="158">
        <v>474</v>
      </c>
      <c r="G1224" s="159">
        <v>45730.727137847221</v>
      </c>
    </row>
    <row r="1225" spans="2:7" x14ac:dyDescent="0.3">
      <c r="B1225" s="154">
        <v>45730</v>
      </c>
      <c r="C1225" s="155" t="s">
        <v>49</v>
      </c>
      <c r="D1225" s="156" t="s">
        <v>123</v>
      </c>
      <c r="E1225" s="157" t="s">
        <v>237</v>
      </c>
      <c r="F1225" s="158">
        <v>-474</v>
      </c>
      <c r="G1225" s="159">
        <v>45730.727173263891</v>
      </c>
    </row>
    <row r="1226" spans="2:7" x14ac:dyDescent="0.3">
      <c r="B1226" s="154">
        <v>45730</v>
      </c>
      <c r="C1226" s="155" t="s">
        <v>49</v>
      </c>
      <c r="D1226" s="156" t="s">
        <v>122</v>
      </c>
      <c r="E1226" s="157" t="s">
        <v>237</v>
      </c>
      <c r="F1226" s="158">
        <v>158</v>
      </c>
      <c r="G1226" s="159">
        <v>45730.727220023145</v>
      </c>
    </row>
    <row r="1227" spans="2:7" x14ac:dyDescent="0.3">
      <c r="B1227" s="154">
        <v>45730</v>
      </c>
      <c r="C1227" s="155" t="s">
        <v>49</v>
      </c>
      <c r="D1227" s="156" t="s">
        <v>123</v>
      </c>
      <c r="E1227" s="157" t="s">
        <v>237</v>
      </c>
      <c r="F1227" s="158">
        <v>-158</v>
      </c>
      <c r="G1227" s="159">
        <v>45730.727254166668</v>
      </c>
    </row>
    <row r="1228" spans="2:7" x14ac:dyDescent="0.3">
      <c r="B1228" s="154">
        <v>45730</v>
      </c>
      <c r="C1228" s="155" t="s">
        <v>49</v>
      </c>
      <c r="D1228" s="156" t="s">
        <v>122</v>
      </c>
      <c r="E1228" s="157" t="s">
        <v>237</v>
      </c>
      <c r="F1228" s="158">
        <v>206</v>
      </c>
      <c r="G1228" s="159">
        <v>45730.727300694445</v>
      </c>
    </row>
    <row r="1229" spans="2:7" x14ac:dyDescent="0.3">
      <c r="B1229" s="154">
        <v>45730</v>
      </c>
      <c r="C1229" s="155" t="s">
        <v>49</v>
      </c>
      <c r="D1229" s="156" t="s">
        <v>123</v>
      </c>
      <c r="E1229" s="157" t="s">
        <v>237</v>
      </c>
      <c r="F1229" s="158">
        <v>-206</v>
      </c>
      <c r="G1229" s="159">
        <v>45730.72733587963</v>
      </c>
    </row>
    <row r="1230" spans="2:7" x14ac:dyDescent="0.3">
      <c r="B1230" s="154">
        <v>45730</v>
      </c>
      <c r="C1230" s="155" t="s">
        <v>49</v>
      </c>
      <c r="D1230" s="156" t="s">
        <v>122</v>
      </c>
      <c r="E1230" s="157" t="s">
        <v>237</v>
      </c>
      <c r="F1230" s="158">
        <v>121</v>
      </c>
      <c r="G1230" s="159">
        <v>45730.72738113426</v>
      </c>
    </row>
    <row r="1231" spans="2:7" x14ac:dyDescent="0.3">
      <c r="B1231" s="154">
        <v>45730</v>
      </c>
      <c r="C1231" s="155" t="s">
        <v>49</v>
      </c>
      <c r="D1231" s="156" t="s">
        <v>123</v>
      </c>
      <c r="E1231" s="157" t="s">
        <v>237</v>
      </c>
      <c r="F1231" s="158">
        <v>-121</v>
      </c>
      <c r="G1231" s="159">
        <v>45730.72741388889</v>
      </c>
    </row>
    <row r="1232" spans="2:7" x14ac:dyDescent="0.3">
      <c r="B1232" s="154">
        <v>45730</v>
      </c>
      <c r="C1232" s="155" t="s">
        <v>49</v>
      </c>
      <c r="D1232" s="156" t="s">
        <v>122</v>
      </c>
      <c r="E1232" s="157" t="s">
        <v>237</v>
      </c>
      <c r="F1232" s="158">
        <v>1523</v>
      </c>
      <c r="G1232" s="159">
        <v>45730.727459259258</v>
      </c>
    </row>
    <row r="1233" spans="2:7" x14ac:dyDescent="0.3">
      <c r="B1233" s="154">
        <v>45730</v>
      </c>
      <c r="C1233" s="155" t="s">
        <v>49</v>
      </c>
      <c r="D1233" s="156" t="s">
        <v>123</v>
      </c>
      <c r="E1233" s="157" t="s">
        <v>237</v>
      </c>
      <c r="F1233" s="158">
        <v>-1523</v>
      </c>
      <c r="G1233" s="159">
        <v>45730.727493055558</v>
      </c>
    </row>
    <row r="1234" spans="2:7" x14ac:dyDescent="0.3">
      <c r="B1234" s="154">
        <v>45730</v>
      </c>
      <c r="C1234" s="155" t="s">
        <v>49</v>
      </c>
      <c r="D1234" s="156" t="s">
        <v>122</v>
      </c>
      <c r="E1234" s="157" t="s">
        <v>237</v>
      </c>
      <c r="F1234" s="158">
        <v>329</v>
      </c>
      <c r="G1234" s="159">
        <v>45730.727545833332</v>
      </c>
    </row>
    <row r="1235" spans="2:7" x14ac:dyDescent="0.3">
      <c r="B1235" s="154">
        <v>45730</v>
      </c>
      <c r="C1235" s="155" t="s">
        <v>49</v>
      </c>
      <c r="D1235" s="156" t="s">
        <v>123</v>
      </c>
      <c r="E1235" s="157" t="s">
        <v>237</v>
      </c>
      <c r="F1235" s="158">
        <v>-329</v>
      </c>
      <c r="G1235" s="159">
        <v>45730.727578819446</v>
      </c>
    </row>
    <row r="1236" spans="2:7" x14ac:dyDescent="0.3">
      <c r="B1236" s="154">
        <v>45730</v>
      </c>
      <c r="C1236" s="155" t="s">
        <v>49</v>
      </c>
      <c r="D1236" s="156" t="s">
        <v>122</v>
      </c>
      <c r="E1236" s="157" t="s">
        <v>272</v>
      </c>
      <c r="F1236" s="158">
        <v>-100</v>
      </c>
      <c r="G1236" s="159">
        <v>45730.728287615741</v>
      </c>
    </row>
    <row r="1237" spans="2:7" x14ac:dyDescent="0.3">
      <c r="B1237" s="154">
        <v>45730</v>
      </c>
      <c r="C1237" s="155" t="s">
        <v>48</v>
      </c>
      <c r="D1237" s="156" t="s">
        <v>4</v>
      </c>
      <c r="E1237" s="157" t="s">
        <v>272</v>
      </c>
      <c r="F1237" s="158">
        <v>100</v>
      </c>
      <c r="G1237" s="159">
        <v>45730.728323842595</v>
      </c>
    </row>
    <row r="1238" spans="2:7" x14ac:dyDescent="0.3">
      <c r="B1238" s="154">
        <v>45730</v>
      </c>
      <c r="C1238" s="155" t="s">
        <v>49</v>
      </c>
      <c r="D1238" s="156" t="s">
        <v>122</v>
      </c>
      <c r="E1238" s="157" t="s">
        <v>273</v>
      </c>
      <c r="F1238" s="158">
        <v>-15</v>
      </c>
      <c r="G1238" s="159">
        <v>45730.728741666666</v>
      </c>
    </row>
    <row r="1239" spans="2:7" x14ac:dyDescent="0.3">
      <c r="B1239" s="154">
        <v>45730</v>
      </c>
      <c r="C1239" s="155" t="s">
        <v>48</v>
      </c>
      <c r="D1239" s="156" t="s">
        <v>4</v>
      </c>
      <c r="E1239" s="157" t="s">
        <v>273</v>
      </c>
      <c r="F1239" s="158">
        <v>15</v>
      </c>
      <c r="G1239" s="159">
        <v>45730.728777893521</v>
      </c>
    </row>
    <row r="1240" spans="2:7" x14ac:dyDescent="0.3">
      <c r="B1240" s="154">
        <v>45730</v>
      </c>
      <c r="C1240" s="155" t="s">
        <v>49</v>
      </c>
      <c r="D1240" s="156" t="s">
        <v>122</v>
      </c>
      <c r="E1240" s="157" t="s">
        <v>275</v>
      </c>
      <c r="F1240" s="158">
        <v>-1713</v>
      </c>
      <c r="G1240" s="159">
        <v>45730.729619097219</v>
      </c>
    </row>
    <row r="1241" spans="2:7" x14ac:dyDescent="0.3">
      <c r="B1241" s="154">
        <v>45730</v>
      </c>
      <c r="C1241" s="155" t="s">
        <v>54</v>
      </c>
      <c r="D1241" s="156" t="s">
        <v>240</v>
      </c>
      <c r="E1241" s="157" t="s">
        <v>275</v>
      </c>
      <c r="F1241" s="158">
        <v>1713</v>
      </c>
      <c r="G1241" s="159">
        <v>45730.729650810186</v>
      </c>
    </row>
    <row r="1242" spans="2:7" x14ac:dyDescent="0.3">
      <c r="B1242" s="154">
        <v>45730</v>
      </c>
      <c r="C1242" s="155" t="s">
        <v>49</v>
      </c>
      <c r="D1242" s="156" t="s">
        <v>122</v>
      </c>
      <c r="E1242" s="157" t="s">
        <v>224</v>
      </c>
      <c r="F1242" s="158">
        <v>-20</v>
      </c>
      <c r="G1242" s="159">
        <v>45730.730119675929</v>
      </c>
    </row>
    <row r="1243" spans="2:7" x14ac:dyDescent="0.3">
      <c r="B1243" s="154">
        <v>45730</v>
      </c>
      <c r="C1243" s="155" t="s">
        <v>48</v>
      </c>
      <c r="D1243" s="156" t="s">
        <v>4</v>
      </c>
      <c r="E1243" s="157" t="s">
        <v>224</v>
      </c>
      <c r="F1243" s="158">
        <v>20</v>
      </c>
      <c r="G1243" s="159">
        <v>45730.730151736112</v>
      </c>
    </row>
    <row r="1244" spans="2:7" x14ac:dyDescent="0.3">
      <c r="B1244" s="154">
        <v>45730</v>
      </c>
      <c r="C1244" s="155" t="s">
        <v>49</v>
      </c>
      <c r="D1244" s="156" t="s">
        <v>122</v>
      </c>
      <c r="E1244" s="157" t="s">
        <v>274</v>
      </c>
      <c r="F1244" s="158">
        <v>-150</v>
      </c>
      <c r="G1244" s="159">
        <v>45730.730621064817</v>
      </c>
    </row>
    <row r="1245" spans="2:7" x14ac:dyDescent="0.3">
      <c r="B1245" s="154">
        <v>45730</v>
      </c>
      <c r="C1245" s="155" t="s">
        <v>54</v>
      </c>
      <c r="D1245" s="156" t="s">
        <v>240</v>
      </c>
      <c r="E1245" s="157" t="s">
        <v>274</v>
      </c>
      <c r="F1245" s="158">
        <v>150</v>
      </c>
      <c r="G1245" s="159">
        <v>45730.730658449073</v>
      </c>
    </row>
    <row r="1246" spans="2:7" x14ac:dyDescent="0.3">
      <c r="B1246" s="154">
        <v>45730</v>
      </c>
      <c r="C1246" s="155" t="s">
        <v>52</v>
      </c>
      <c r="D1246" s="156" t="s">
        <v>209</v>
      </c>
      <c r="E1246" s="157" t="s">
        <v>223</v>
      </c>
      <c r="F1246" s="158">
        <v>-3675</v>
      </c>
      <c r="G1246" s="159">
        <v>45730.733795949076</v>
      </c>
    </row>
    <row r="1247" spans="2:7" x14ac:dyDescent="0.3">
      <c r="B1247" s="154">
        <v>45730</v>
      </c>
      <c r="C1247" s="155" t="s">
        <v>49</v>
      </c>
      <c r="D1247" s="156" t="s">
        <v>122</v>
      </c>
      <c r="E1247" s="157" t="s">
        <v>223</v>
      </c>
      <c r="F1247" s="158">
        <v>3675</v>
      </c>
      <c r="G1247" s="159">
        <v>45730.733831712962</v>
      </c>
    </row>
    <row r="1248" spans="2:7" x14ac:dyDescent="0.3">
      <c r="B1248" s="154">
        <v>45730</v>
      </c>
      <c r="C1248" s="155" t="s">
        <v>49</v>
      </c>
      <c r="D1248" s="156" t="s">
        <v>121</v>
      </c>
      <c r="E1248" s="157" t="s">
        <v>242</v>
      </c>
      <c r="F1248" s="158">
        <v>-10442.5</v>
      </c>
      <c r="G1248" s="159">
        <v>45730.743797569441</v>
      </c>
    </row>
    <row r="1249" spans="2:7" x14ac:dyDescent="0.3">
      <c r="B1249" s="154">
        <v>45730</v>
      </c>
      <c r="C1249" s="155" t="s">
        <v>49</v>
      </c>
      <c r="D1249" s="156" t="s">
        <v>123</v>
      </c>
      <c r="E1249" s="157" t="s">
        <v>242</v>
      </c>
      <c r="F1249" s="158">
        <v>10442.5</v>
      </c>
      <c r="G1249" s="159">
        <v>45730.743830671294</v>
      </c>
    </row>
    <row r="1250" spans="2:7" x14ac:dyDescent="0.3">
      <c r="B1250" s="154">
        <v>45730</v>
      </c>
      <c r="C1250" s="155" t="s">
        <v>49</v>
      </c>
      <c r="D1250" s="156" t="s">
        <v>121</v>
      </c>
      <c r="E1250" s="157" t="s">
        <v>243</v>
      </c>
      <c r="F1250" s="158">
        <v>-7.5</v>
      </c>
      <c r="G1250" s="159">
        <v>45730.743862615738</v>
      </c>
    </row>
    <row r="1251" spans="2:7" x14ac:dyDescent="0.3">
      <c r="B1251" s="154">
        <v>45730</v>
      </c>
      <c r="C1251" s="155" t="s">
        <v>48</v>
      </c>
      <c r="D1251" s="156" t="s">
        <v>278</v>
      </c>
      <c r="E1251" s="157" t="s">
        <v>243</v>
      </c>
      <c r="F1251" s="158">
        <v>7.5</v>
      </c>
      <c r="G1251" s="159">
        <v>45730.743896064814</v>
      </c>
    </row>
    <row r="1252" spans="2:7" x14ac:dyDescent="0.3">
      <c r="B1252" s="154">
        <v>45730</v>
      </c>
      <c r="C1252" s="155" t="s">
        <v>52</v>
      </c>
      <c r="D1252" s="156" t="s">
        <v>209</v>
      </c>
      <c r="E1252" s="157" t="s">
        <v>223</v>
      </c>
      <c r="F1252" s="158">
        <v>-35</v>
      </c>
      <c r="G1252" s="159">
        <v>45730.744074884256</v>
      </c>
    </row>
    <row r="1253" spans="2:7" x14ac:dyDescent="0.3">
      <c r="B1253" s="154">
        <v>45730</v>
      </c>
      <c r="C1253" s="155" t="s">
        <v>49</v>
      </c>
      <c r="D1253" s="156" t="s">
        <v>97</v>
      </c>
      <c r="E1253" s="157" t="s">
        <v>223</v>
      </c>
      <c r="F1253" s="158">
        <v>35</v>
      </c>
      <c r="G1253" s="159">
        <v>45730.744107638886</v>
      </c>
    </row>
    <row r="1254" spans="2:7" x14ac:dyDescent="0.3">
      <c r="B1254" s="154">
        <v>45730</v>
      </c>
      <c r="C1254" s="155" t="s">
        <v>49</v>
      </c>
      <c r="D1254" s="156" t="s">
        <v>122</v>
      </c>
      <c r="E1254" s="157" t="s">
        <v>244</v>
      </c>
      <c r="F1254" s="158">
        <v>239</v>
      </c>
      <c r="G1254" s="159">
        <v>45730.745691666663</v>
      </c>
    </row>
    <row r="1255" spans="2:7" x14ac:dyDescent="0.3">
      <c r="B1255" s="154">
        <v>45730</v>
      </c>
      <c r="C1255" s="155" t="s">
        <v>43</v>
      </c>
      <c r="D1255" s="156" t="s">
        <v>150</v>
      </c>
      <c r="E1255" s="157" t="s">
        <v>244</v>
      </c>
      <c r="F1255" s="158">
        <v>-239</v>
      </c>
      <c r="G1255" s="159">
        <v>45730.745725694447</v>
      </c>
    </row>
    <row r="1256" spans="2:7" x14ac:dyDescent="0.3">
      <c r="B1256" s="154">
        <v>45730</v>
      </c>
      <c r="C1256" s="155" t="s">
        <v>49</v>
      </c>
      <c r="D1256" s="156" t="s">
        <v>97</v>
      </c>
      <c r="E1256" s="157" t="s">
        <v>263</v>
      </c>
      <c r="F1256" s="158">
        <v>-239</v>
      </c>
      <c r="G1256" s="159">
        <v>45730.746557060185</v>
      </c>
    </row>
    <row r="1257" spans="2:7" x14ac:dyDescent="0.3">
      <c r="B1257" s="154">
        <v>45730</v>
      </c>
      <c r="C1257" s="155" t="s">
        <v>50</v>
      </c>
      <c r="D1257" s="156" t="s">
        <v>264</v>
      </c>
      <c r="E1257" s="157" t="s">
        <v>263</v>
      </c>
      <c r="F1257" s="158">
        <v>239</v>
      </c>
      <c r="G1257" s="159">
        <v>45730.746590972223</v>
      </c>
    </row>
    <row r="1258" spans="2:7" x14ac:dyDescent="0.3">
      <c r="B1258" s="154">
        <v>45730</v>
      </c>
      <c r="C1258" s="155" t="s">
        <v>52</v>
      </c>
      <c r="D1258" s="156" t="s">
        <v>209</v>
      </c>
      <c r="E1258" s="157" t="s">
        <v>223</v>
      </c>
      <c r="F1258" s="158">
        <v>-70</v>
      </c>
      <c r="G1258" s="159">
        <v>45730.750725347221</v>
      </c>
    </row>
    <row r="1259" spans="2:7" x14ac:dyDescent="0.3">
      <c r="B1259" s="154">
        <v>45730</v>
      </c>
      <c r="C1259" s="155" t="s">
        <v>49</v>
      </c>
      <c r="D1259" s="156" t="s">
        <v>97</v>
      </c>
      <c r="E1259" s="157" t="s">
        <v>223</v>
      </c>
      <c r="F1259" s="158">
        <v>70</v>
      </c>
      <c r="G1259" s="159">
        <v>45730.750757986112</v>
      </c>
    </row>
    <row r="1260" spans="2:7" x14ac:dyDescent="0.3">
      <c r="B1260" s="154">
        <v>45730</v>
      </c>
      <c r="C1260" s="155" t="s">
        <v>52</v>
      </c>
      <c r="D1260" s="156" t="s">
        <v>209</v>
      </c>
      <c r="E1260" s="157" t="s">
        <v>223</v>
      </c>
      <c r="F1260" s="158">
        <v>-70</v>
      </c>
      <c r="G1260" s="159">
        <v>45730.755311226851</v>
      </c>
    </row>
    <row r="1261" spans="2:7" x14ac:dyDescent="0.3">
      <c r="B1261" s="154">
        <v>45730</v>
      </c>
      <c r="C1261" s="155" t="s">
        <v>49</v>
      </c>
      <c r="D1261" s="156" t="s">
        <v>122</v>
      </c>
      <c r="E1261" s="157" t="s">
        <v>223</v>
      </c>
      <c r="F1261" s="158">
        <v>70</v>
      </c>
      <c r="G1261" s="159">
        <v>45730.75534236111</v>
      </c>
    </row>
    <row r="1262" spans="2:7" x14ac:dyDescent="0.3">
      <c r="B1262" s="154">
        <v>45730</v>
      </c>
      <c r="C1262" s="155" t="s">
        <v>52</v>
      </c>
      <c r="D1262" s="156" t="s">
        <v>209</v>
      </c>
      <c r="E1262" s="157" t="s">
        <v>223</v>
      </c>
      <c r="F1262" s="158">
        <v>-105</v>
      </c>
      <c r="G1262" s="159">
        <v>45730.760318981484</v>
      </c>
    </row>
    <row r="1263" spans="2:7" x14ac:dyDescent="0.3">
      <c r="B1263" s="154">
        <v>45730</v>
      </c>
      <c r="C1263" s="155" t="s">
        <v>49</v>
      </c>
      <c r="D1263" s="156" t="s">
        <v>97</v>
      </c>
      <c r="E1263" s="157" t="s">
        <v>223</v>
      </c>
      <c r="F1263" s="158">
        <v>105</v>
      </c>
      <c r="G1263" s="159">
        <v>45730.76035196759</v>
      </c>
    </row>
    <row r="1264" spans="2:7" x14ac:dyDescent="0.3">
      <c r="B1264" s="154">
        <v>45730</v>
      </c>
      <c r="C1264" s="155" t="s">
        <v>52</v>
      </c>
      <c r="D1264" s="156" t="s">
        <v>209</v>
      </c>
      <c r="E1264" s="157" t="s">
        <v>223</v>
      </c>
      <c r="F1264" s="158">
        <v>-35</v>
      </c>
      <c r="G1264" s="159">
        <v>45730.763982291668</v>
      </c>
    </row>
    <row r="1265" spans="2:7" x14ac:dyDescent="0.3">
      <c r="B1265" s="154">
        <v>45730</v>
      </c>
      <c r="C1265" s="155" t="s">
        <v>49</v>
      </c>
      <c r="D1265" s="156" t="s">
        <v>122</v>
      </c>
      <c r="E1265" s="157" t="s">
        <v>223</v>
      </c>
      <c r="F1265" s="158">
        <v>35</v>
      </c>
      <c r="G1265" s="159">
        <v>45730.76401608796</v>
      </c>
    </row>
    <row r="1266" spans="2:7" x14ac:dyDescent="0.3">
      <c r="B1266" s="154">
        <v>45730</v>
      </c>
      <c r="C1266" s="155" t="s">
        <v>52</v>
      </c>
      <c r="D1266" s="156" t="s">
        <v>209</v>
      </c>
      <c r="E1266" s="157" t="s">
        <v>223</v>
      </c>
      <c r="F1266" s="158">
        <v>-35</v>
      </c>
      <c r="G1266" s="159">
        <v>45730.784633796298</v>
      </c>
    </row>
    <row r="1267" spans="2:7" x14ac:dyDescent="0.3">
      <c r="B1267" s="154">
        <v>45730</v>
      </c>
      <c r="C1267" s="155" t="s">
        <v>49</v>
      </c>
      <c r="D1267" s="156" t="s">
        <v>122</v>
      </c>
      <c r="E1267" s="157" t="s">
        <v>223</v>
      </c>
      <c r="F1267" s="158">
        <v>35</v>
      </c>
      <c r="G1267" s="159">
        <v>45730.784669560184</v>
      </c>
    </row>
    <row r="1268" spans="2:7" x14ac:dyDescent="0.3">
      <c r="B1268" s="154">
        <v>45730</v>
      </c>
      <c r="C1268" s="155" t="s">
        <v>52</v>
      </c>
      <c r="D1268" s="156" t="s">
        <v>209</v>
      </c>
      <c r="E1268" s="157" t="s">
        <v>223</v>
      </c>
      <c r="F1268" s="158">
        <v>-35</v>
      </c>
      <c r="G1268" s="159">
        <v>45730.784777777779</v>
      </c>
    </row>
    <row r="1269" spans="2:7" x14ac:dyDescent="0.3">
      <c r="B1269" s="154">
        <v>45730</v>
      </c>
      <c r="C1269" s="155" t="s">
        <v>49</v>
      </c>
      <c r="D1269" s="156" t="s">
        <v>97</v>
      </c>
      <c r="E1269" s="157" t="s">
        <v>223</v>
      </c>
      <c r="F1269" s="158">
        <v>35</v>
      </c>
      <c r="G1269" s="159">
        <v>45730.784815046296</v>
      </c>
    </row>
    <row r="1270" spans="2:7" x14ac:dyDescent="0.3">
      <c r="B1270" s="154">
        <v>45730</v>
      </c>
      <c r="C1270" s="155" t="s">
        <v>49</v>
      </c>
      <c r="D1270" s="156" t="s">
        <v>122</v>
      </c>
      <c r="E1270" s="157" t="s">
        <v>222</v>
      </c>
      <c r="F1270" s="158">
        <v>-100</v>
      </c>
      <c r="G1270" s="159">
        <v>45730.795387500002</v>
      </c>
    </row>
    <row r="1271" spans="2:7" x14ac:dyDescent="0.3">
      <c r="B1271" s="154">
        <v>45730</v>
      </c>
      <c r="C1271" s="155" t="s">
        <v>49</v>
      </c>
      <c r="D1271" s="156" t="s">
        <v>97</v>
      </c>
      <c r="E1271" s="157" t="s">
        <v>222</v>
      </c>
      <c r="F1271" s="158">
        <v>100</v>
      </c>
      <c r="G1271" s="159">
        <v>45730.795421527779</v>
      </c>
    </row>
    <row r="1272" spans="2:7" x14ac:dyDescent="0.3">
      <c r="B1272" s="154">
        <v>45730</v>
      </c>
      <c r="C1272" s="155" t="s">
        <v>49</v>
      </c>
      <c r="D1272" s="156" t="s">
        <v>122</v>
      </c>
      <c r="E1272" s="157" t="s">
        <v>224</v>
      </c>
      <c r="F1272" s="158">
        <v>-1348</v>
      </c>
      <c r="G1272" s="159">
        <v>45730.79634872685</v>
      </c>
    </row>
    <row r="1273" spans="2:7" x14ac:dyDescent="0.3">
      <c r="B1273" s="154">
        <v>45730</v>
      </c>
      <c r="C1273" s="155" t="s">
        <v>54</v>
      </c>
      <c r="D1273" s="156" t="s">
        <v>240</v>
      </c>
      <c r="E1273" s="157" t="s">
        <v>224</v>
      </c>
      <c r="F1273" s="158">
        <v>1348</v>
      </c>
      <c r="G1273" s="159">
        <v>45730.79638240741</v>
      </c>
    </row>
    <row r="1274" spans="2:7" x14ac:dyDescent="0.3">
      <c r="B1274" s="154">
        <v>45730</v>
      </c>
      <c r="C1274" s="155" t="s">
        <v>49</v>
      </c>
      <c r="D1274" s="156" t="s">
        <v>122</v>
      </c>
      <c r="E1274" s="157" t="s">
        <v>224</v>
      </c>
      <c r="F1274" s="158">
        <v>-15</v>
      </c>
      <c r="G1274" s="159">
        <v>45730.796600578702</v>
      </c>
    </row>
    <row r="1275" spans="2:7" x14ac:dyDescent="0.3">
      <c r="B1275" s="154">
        <v>45730</v>
      </c>
      <c r="C1275" s="155" t="s">
        <v>48</v>
      </c>
      <c r="D1275" s="156" t="s">
        <v>4</v>
      </c>
      <c r="E1275" s="157" t="s">
        <v>224</v>
      </c>
      <c r="F1275" s="158">
        <v>15</v>
      </c>
      <c r="G1275" s="159">
        <v>45730.796633796293</v>
      </c>
    </row>
    <row r="1276" spans="2:7" x14ac:dyDescent="0.3">
      <c r="B1276" s="154">
        <v>45733</v>
      </c>
      <c r="C1276" s="155" t="s">
        <v>52</v>
      </c>
      <c r="D1276" s="156" t="s">
        <v>209</v>
      </c>
      <c r="E1276" s="157" t="s">
        <v>223</v>
      </c>
      <c r="F1276" s="158">
        <v>-105</v>
      </c>
      <c r="G1276" s="159">
        <v>45733.434018402775</v>
      </c>
    </row>
    <row r="1277" spans="2:7" x14ac:dyDescent="0.3">
      <c r="B1277" s="154">
        <v>45733</v>
      </c>
      <c r="C1277" s="155" t="s">
        <v>49</v>
      </c>
      <c r="D1277" s="156" t="s">
        <v>122</v>
      </c>
      <c r="E1277" s="157" t="s">
        <v>223</v>
      </c>
      <c r="F1277" s="158">
        <v>105</v>
      </c>
      <c r="G1277" s="159">
        <v>45733.434027430558</v>
      </c>
    </row>
    <row r="1278" spans="2:7" x14ac:dyDescent="0.3">
      <c r="B1278" s="154">
        <v>45733</v>
      </c>
      <c r="C1278" s="155" t="s">
        <v>49</v>
      </c>
      <c r="D1278" s="156" t="s">
        <v>122</v>
      </c>
      <c r="E1278" s="157" t="s">
        <v>222</v>
      </c>
      <c r="F1278" s="158">
        <v>-400</v>
      </c>
      <c r="G1278" s="159">
        <v>45733.44265740741</v>
      </c>
    </row>
    <row r="1279" spans="2:7" x14ac:dyDescent="0.3">
      <c r="B1279" s="154">
        <v>45733</v>
      </c>
      <c r="C1279" s="155" t="s">
        <v>49</v>
      </c>
      <c r="D1279" s="156" t="s">
        <v>97</v>
      </c>
      <c r="E1279" s="157" t="s">
        <v>222</v>
      </c>
      <c r="F1279" s="158">
        <v>400</v>
      </c>
      <c r="G1279" s="159">
        <v>45733.442667476855</v>
      </c>
    </row>
    <row r="1280" spans="2:7" x14ac:dyDescent="0.3">
      <c r="B1280" s="154">
        <v>45733</v>
      </c>
      <c r="C1280" s="155" t="s">
        <v>49</v>
      </c>
      <c r="D1280" s="156" t="s">
        <v>122</v>
      </c>
      <c r="E1280" s="157" t="s">
        <v>221</v>
      </c>
      <c r="F1280" s="158">
        <v>15</v>
      </c>
      <c r="G1280" s="159">
        <v>45733.444407407405</v>
      </c>
    </row>
    <row r="1281" spans="2:7" x14ac:dyDescent="0.3">
      <c r="B1281" s="154">
        <v>45733</v>
      </c>
      <c r="C1281" s="155" t="s">
        <v>49</v>
      </c>
      <c r="D1281" s="156" t="s">
        <v>97</v>
      </c>
      <c r="E1281" s="157" t="s">
        <v>221</v>
      </c>
      <c r="F1281" s="158">
        <v>-15</v>
      </c>
      <c r="G1281" s="159">
        <v>45733.44441689815</v>
      </c>
    </row>
    <row r="1282" spans="2:7" x14ac:dyDescent="0.3">
      <c r="B1282" s="154">
        <v>45733</v>
      </c>
      <c r="C1282" s="155" t="s">
        <v>52</v>
      </c>
      <c r="D1282" s="156" t="s">
        <v>209</v>
      </c>
      <c r="E1282" s="157" t="s">
        <v>223</v>
      </c>
      <c r="F1282" s="158">
        <v>-35</v>
      </c>
      <c r="G1282" s="159">
        <v>45733.444785648149</v>
      </c>
    </row>
    <row r="1283" spans="2:7" x14ac:dyDescent="0.3">
      <c r="B1283" s="154">
        <v>45733</v>
      </c>
      <c r="C1283" s="155" t="s">
        <v>49</v>
      </c>
      <c r="D1283" s="156" t="s">
        <v>122</v>
      </c>
      <c r="E1283" s="157" t="s">
        <v>223</v>
      </c>
      <c r="F1283" s="158">
        <v>35</v>
      </c>
      <c r="G1283" s="159">
        <v>45733.444795601848</v>
      </c>
    </row>
    <row r="1284" spans="2:7" x14ac:dyDescent="0.3">
      <c r="B1284" s="154">
        <v>45733</v>
      </c>
      <c r="C1284" s="155" t="s">
        <v>49</v>
      </c>
      <c r="D1284" s="156" t="s">
        <v>122</v>
      </c>
      <c r="E1284" s="157" t="s">
        <v>221</v>
      </c>
      <c r="F1284" s="158"/>
      <c r="G1284" s="159">
        <v>45733.479010185183</v>
      </c>
    </row>
    <row r="1285" spans="2:7" x14ac:dyDescent="0.3">
      <c r="B1285" s="154">
        <v>45733</v>
      </c>
      <c r="C1285" s="155" t="s">
        <v>49</v>
      </c>
      <c r="D1285" s="156" t="s">
        <v>97</v>
      </c>
      <c r="E1285" s="157" t="s">
        <v>221</v>
      </c>
      <c r="F1285" s="158"/>
      <c r="G1285" s="159">
        <v>45733.479040162034</v>
      </c>
    </row>
    <row r="1286" spans="2:7" x14ac:dyDescent="0.3">
      <c r="B1286" s="154">
        <v>45733</v>
      </c>
      <c r="C1286" s="155" t="s">
        <v>49</v>
      </c>
      <c r="D1286" s="156" t="s">
        <v>122</v>
      </c>
      <c r="E1286" s="157" t="s">
        <v>222</v>
      </c>
      <c r="F1286" s="158">
        <v>-300</v>
      </c>
      <c r="G1286" s="159">
        <v>45733.479097453703</v>
      </c>
    </row>
    <row r="1287" spans="2:7" x14ac:dyDescent="0.3">
      <c r="B1287" s="154">
        <v>45733</v>
      </c>
      <c r="C1287" s="155" t="s">
        <v>49</v>
      </c>
      <c r="D1287" s="156" t="s">
        <v>97</v>
      </c>
      <c r="E1287" s="157" t="s">
        <v>222</v>
      </c>
      <c r="F1287" s="158">
        <v>300</v>
      </c>
      <c r="G1287" s="159">
        <v>45733.479127199076</v>
      </c>
    </row>
    <row r="1288" spans="2:7" x14ac:dyDescent="0.3">
      <c r="B1288" s="154">
        <v>45733</v>
      </c>
      <c r="C1288" s="155" t="s">
        <v>49</v>
      </c>
      <c r="D1288" s="156" t="s">
        <v>122</v>
      </c>
      <c r="E1288" s="157" t="s">
        <v>222</v>
      </c>
      <c r="F1288" s="158">
        <v>-500</v>
      </c>
      <c r="G1288" s="159">
        <v>45733.479186921293</v>
      </c>
    </row>
    <row r="1289" spans="2:7" x14ac:dyDescent="0.3">
      <c r="B1289" s="154">
        <v>45733</v>
      </c>
      <c r="C1289" s="155" t="s">
        <v>49</v>
      </c>
      <c r="D1289" s="156" t="s">
        <v>97</v>
      </c>
      <c r="E1289" s="157" t="s">
        <v>222</v>
      </c>
      <c r="F1289" s="158">
        <v>500</v>
      </c>
      <c r="G1289" s="159">
        <v>45733.479217361113</v>
      </c>
    </row>
    <row r="1290" spans="2:7" x14ac:dyDescent="0.3">
      <c r="B1290" s="154">
        <v>45733</v>
      </c>
      <c r="C1290" s="155" t="s">
        <v>49</v>
      </c>
      <c r="D1290" s="156" t="s">
        <v>122</v>
      </c>
      <c r="E1290" s="157" t="s">
        <v>222</v>
      </c>
      <c r="F1290" s="158">
        <v>-500</v>
      </c>
      <c r="G1290" s="159">
        <v>45733.479259953703</v>
      </c>
    </row>
    <row r="1291" spans="2:7" x14ac:dyDescent="0.3">
      <c r="B1291" s="154">
        <v>45733</v>
      </c>
      <c r="C1291" s="155" t="s">
        <v>49</v>
      </c>
      <c r="D1291" s="156" t="s">
        <v>97</v>
      </c>
      <c r="E1291" s="157" t="s">
        <v>222</v>
      </c>
      <c r="F1291" s="158">
        <v>500</v>
      </c>
      <c r="G1291" s="159">
        <v>45733.479290277777</v>
      </c>
    </row>
    <row r="1292" spans="2:7" x14ac:dyDescent="0.3">
      <c r="B1292" s="154">
        <v>45733</v>
      </c>
      <c r="C1292" s="155" t="s">
        <v>49</v>
      </c>
      <c r="D1292" s="156" t="s">
        <v>122</v>
      </c>
      <c r="E1292" s="157" t="s">
        <v>222</v>
      </c>
      <c r="F1292" s="158">
        <v>-48</v>
      </c>
      <c r="G1292" s="159">
        <v>45733.479939120371</v>
      </c>
    </row>
    <row r="1293" spans="2:7" x14ac:dyDescent="0.3">
      <c r="B1293" s="154">
        <v>45733</v>
      </c>
      <c r="C1293" s="155" t="s">
        <v>49</v>
      </c>
      <c r="D1293" s="156" t="s">
        <v>97</v>
      </c>
      <c r="E1293" s="157" t="s">
        <v>222</v>
      </c>
      <c r="F1293" s="158">
        <v>48</v>
      </c>
      <c r="G1293" s="159">
        <v>45733.47997083333</v>
      </c>
    </row>
    <row r="1294" spans="2:7" x14ac:dyDescent="0.3">
      <c r="B1294" s="154">
        <v>45733</v>
      </c>
      <c r="C1294" s="155" t="s">
        <v>49</v>
      </c>
      <c r="D1294" s="156" t="s">
        <v>122</v>
      </c>
      <c r="E1294" s="157" t="s">
        <v>221</v>
      </c>
      <c r="F1294" s="158">
        <v>20</v>
      </c>
      <c r="G1294" s="159">
        <v>45733.48226261574</v>
      </c>
    </row>
    <row r="1295" spans="2:7" x14ac:dyDescent="0.3">
      <c r="B1295" s="154">
        <v>45733</v>
      </c>
      <c r="C1295" s="155" t="s">
        <v>49</v>
      </c>
      <c r="D1295" s="156" t="s">
        <v>97</v>
      </c>
      <c r="E1295" s="157" t="s">
        <v>221</v>
      </c>
      <c r="F1295" s="158">
        <v>-20</v>
      </c>
      <c r="G1295" s="159">
        <v>45733.482293287037</v>
      </c>
    </row>
    <row r="1296" spans="2:7" x14ac:dyDescent="0.3">
      <c r="B1296" s="154">
        <v>45733</v>
      </c>
      <c r="C1296" s="155" t="s">
        <v>49</v>
      </c>
      <c r="D1296" s="156" t="s">
        <v>122</v>
      </c>
      <c r="E1296" s="157" t="s">
        <v>237</v>
      </c>
      <c r="F1296" s="158">
        <v>1000</v>
      </c>
      <c r="G1296" s="159">
        <v>45733.483039467596</v>
      </c>
    </row>
    <row r="1297" spans="2:7" x14ac:dyDescent="0.3">
      <c r="B1297" s="154">
        <v>45733</v>
      </c>
      <c r="C1297" s="155" t="s">
        <v>49</v>
      </c>
      <c r="D1297" s="156" t="s">
        <v>123</v>
      </c>
      <c r="E1297" s="157" t="s">
        <v>237</v>
      </c>
      <c r="F1297" s="158">
        <v>-1000</v>
      </c>
      <c r="G1297" s="159">
        <v>45733.483068634261</v>
      </c>
    </row>
    <row r="1298" spans="2:7" x14ac:dyDescent="0.3">
      <c r="B1298" s="154">
        <v>45733</v>
      </c>
      <c r="C1298" s="155" t="s">
        <v>49</v>
      </c>
      <c r="D1298" s="156" t="s">
        <v>122</v>
      </c>
      <c r="E1298" s="157" t="s">
        <v>237</v>
      </c>
      <c r="F1298" s="158">
        <v>48</v>
      </c>
      <c r="G1298" s="159">
        <v>45733.483111805559</v>
      </c>
    </row>
    <row r="1299" spans="2:7" x14ac:dyDescent="0.3">
      <c r="B1299" s="154">
        <v>45733</v>
      </c>
      <c r="C1299" s="155" t="s">
        <v>49</v>
      </c>
      <c r="D1299" s="156" t="s">
        <v>123</v>
      </c>
      <c r="E1299" s="157" t="s">
        <v>237</v>
      </c>
      <c r="F1299" s="158">
        <v>-48</v>
      </c>
      <c r="G1299" s="159">
        <v>45733.483142592595</v>
      </c>
    </row>
    <row r="1300" spans="2:7" x14ac:dyDescent="0.3">
      <c r="B1300" s="154">
        <v>45733</v>
      </c>
      <c r="C1300" s="155" t="s">
        <v>52</v>
      </c>
      <c r="D1300" s="156" t="s">
        <v>209</v>
      </c>
      <c r="E1300" s="157" t="s">
        <v>223</v>
      </c>
      <c r="F1300" s="158">
        <v>-140</v>
      </c>
      <c r="G1300" s="159">
        <v>45733.496649421293</v>
      </c>
    </row>
    <row r="1301" spans="2:7" x14ac:dyDescent="0.3">
      <c r="B1301" s="154">
        <v>45733</v>
      </c>
      <c r="C1301" s="155" t="s">
        <v>49</v>
      </c>
      <c r="D1301" s="156" t="s">
        <v>122</v>
      </c>
      <c r="E1301" s="157" t="s">
        <v>223</v>
      </c>
      <c r="F1301" s="158">
        <v>140</v>
      </c>
      <c r="G1301" s="159">
        <v>45733.496677314812</v>
      </c>
    </row>
    <row r="1302" spans="2:7" x14ac:dyDescent="0.3">
      <c r="B1302" s="154">
        <v>45733</v>
      </c>
      <c r="C1302" s="155" t="s">
        <v>49</v>
      </c>
      <c r="D1302" s="156" t="s">
        <v>122</v>
      </c>
      <c r="E1302" s="157" t="s">
        <v>222</v>
      </c>
      <c r="F1302" s="158">
        <v>-1000</v>
      </c>
      <c r="G1302" s="159">
        <v>45733.497004629629</v>
      </c>
    </row>
    <row r="1303" spans="2:7" x14ac:dyDescent="0.3">
      <c r="B1303" s="154">
        <v>45733</v>
      </c>
      <c r="C1303" s="155" t="s">
        <v>49</v>
      </c>
      <c r="D1303" s="156" t="s">
        <v>97</v>
      </c>
      <c r="E1303" s="157" t="s">
        <v>222</v>
      </c>
      <c r="F1303" s="158">
        <v>1000</v>
      </c>
      <c r="G1303" s="159">
        <v>45733.497033680556</v>
      </c>
    </row>
    <row r="1304" spans="2:7" x14ac:dyDescent="0.3">
      <c r="B1304" s="154">
        <v>45733</v>
      </c>
      <c r="C1304" s="155" t="s">
        <v>49</v>
      </c>
      <c r="D1304" s="156" t="s">
        <v>122</v>
      </c>
      <c r="E1304" s="157" t="s">
        <v>221</v>
      </c>
      <c r="F1304" s="158">
        <v>15</v>
      </c>
      <c r="G1304" s="159">
        <v>45733.497091898149</v>
      </c>
    </row>
    <row r="1305" spans="2:7" x14ac:dyDescent="0.3">
      <c r="B1305" s="154">
        <v>45733</v>
      </c>
      <c r="C1305" s="155" t="s">
        <v>49</v>
      </c>
      <c r="D1305" s="156" t="s">
        <v>97</v>
      </c>
      <c r="E1305" s="157" t="s">
        <v>221</v>
      </c>
      <c r="F1305" s="158">
        <v>-15</v>
      </c>
      <c r="G1305" s="159">
        <v>45733.497121180553</v>
      </c>
    </row>
    <row r="1306" spans="2:7" x14ac:dyDescent="0.3">
      <c r="B1306" s="154">
        <v>45733</v>
      </c>
      <c r="C1306" s="155" t="s">
        <v>49</v>
      </c>
      <c r="D1306" s="156" t="s">
        <v>122</v>
      </c>
      <c r="E1306" s="157" t="s">
        <v>222</v>
      </c>
      <c r="F1306" s="158">
        <v>-210</v>
      </c>
      <c r="G1306" s="159">
        <v>45733.497155439814</v>
      </c>
    </row>
    <row r="1307" spans="2:7" x14ac:dyDescent="0.3">
      <c r="B1307" s="154">
        <v>45733</v>
      </c>
      <c r="C1307" s="155" t="s">
        <v>49</v>
      </c>
      <c r="D1307" s="156" t="s">
        <v>97</v>
      </c>
      <c r="E1307" s="157" t="s">
        <v>222</v>
      </c>
      <c r="F1307" s="158">
        <v>210</v>
      </c>
      <c r="G1307" s="159">
        <v>45733.497184722219</v>
      </c>
    </row>
    <row r="1308" spans="2:7" x14ac:dyDescent="0.3">
      <c r="B1308" s="154">
        <v>45733</v>
      </c>
      <c r="C1308" s="155" t="s">
        <v>49</v>
      </c>
      <c r="D1308" s="156" t="s">
        <v>122</v>
      </c>
      <c r="E1308" s="157" t="s">
        <v>237</v>
      </c>
      <c r="F1308" s="158">
        <v>210</v>
      </c>
      <c r="G1308" s="159">
        <v>45733.497913657404</v>
      </c>
    </row>
    <row r="1309" spans="2:7" x14ac:dyDescent="0.3">
      <c r="B1309" s="154">
        <v>45733</v>
      </c>
      <c r="C1309" s="155" t="s">
        <v>49</v>
      </c>
      <c r="D1309" s="156" t="s">
        <v>123</v>
      </c>
      <c r="E1309" s="157" t="s">
        <v>237</v>
      </c>
      <c r="F1309" s="158">
        <v>-210</v>
      </c>
      <c r="G1309" s="159">
        <v>45733.497942013892</v>
      </c>
    </row>
    <row r="1310" spans="2:7" x14ac:dyDescent="0.3">
      <c r="B1310" s="154">
        <v>45733</v>
      </c>
      <c r="C1310" s="155" t="s">
        <v>49</v>
      </c>
      <c r="D1310" s="156" t="s">
        <v>122</v>
      </c>
      <c r="E1310" s="157" t="s">
        <v>222</v>
      </c>
      <c r="F1310" s="158">
        <v>-150</v>
      </c>
      <c r="G1310" s="159">
        <v>45733.497975347222</v>
      </c>
    </row>
    <row r="1311" spans="2:7" x14ac:dyDescent="0.3">
      <c r="B1311" s="154">
        <v>45733</v>
      </c>
      <c r="C1311" s="155" t="s">
        <v>49</v>
      </c>
      <c r="D1311" s="156" t="s">
        <v>97</v>
      </c>
      <c r="E1311" s="157" t="s">
        <v>222</v>
      </c>
      <c r="F1311" s="158">
        <v>150</v>
      </c>
      <c r="G1311" s="159">
        <v>45733.498004861111</v>
      </c>
    </row>
    <row r="1312" spans="2:7" x14ac:dyDescent="0.3">
      <c r="B1312" s="154">
        <v>45733</v>
      </c>
      <c r="C1312" s="155" t="s">
        <v>52</v>
      </c>
      <c r="D1312" s="156" t="s">
        <v>209</v>
      </c>
      <c r="E1312" s="157" t="s">
        <v>223</v>
      </c>
      <c r="F1312" s="158">
        <v>-35</v>
      </c>
      <c r="G1312" s="159">
        <v>45733.49839537037</v>
      </c>
    </row>
    <row r="1313" spans="2:7" x14ac:dyDescent="0.3">
      <c r="B1313" s="154">
        <v>45733</v>
      </c>
      <c r="C1313" s="155" t="s">
        <v>49</v>
      </c>
      <c r="D1313" s="156" t="s">
        <v>122</v>
      </c>
      <c r="E1313" s="157" t="s">
        <v>223</v>
      </c>
      <c r="F1313" s="158">
        <v>35</v>
      </c>
      <c r="G1313" s="159">
        <v>45733.498423495374</v>
      </c>
    </row>
    <row r="1314" spans="2:7" x14ac:dyDescent="0.3">
      <c r="B1314" s="154">
        <v>45733</v>
      </c>
      <c r="C1314" s="155" t="s">
        <v>49</v>
      </c>
      <c r="D1314" s="156" t="s">
        <v>122</v>
      </c>
      <c r="E1314" s="157" t="s">
        <v>221</v>
      </c>
      <c r="F1314" s="158">
        <v>15</v>
      </c>
      <c r="G1314" s="159">
        <v>45733.503968865742</v>
      </c>
    </row>
    <row r="1315" spans="2:7" x14ac:dyDescent="0.3">
      <c r="B1315" s="154">
        <v>45733</v>
      </c>
      <c r="C1315" s="155" t="s">
        <v>49</v>
      </c>
      <c r="D1315" s="156" t="s">
        <v>97</v>
      </c>
      <c r="E1315" s="157" t="s">
        <v>221</v>
      </c>
      <c r="F1315" s="158">
        <v>-15</v>
      </c>
      <c r="G1315" s="159">
        <v>45733.503997222222</v>
      </c>
    </row>
    <row r="1316" spans="2:7" x14ac:dyDescent="0.3">
      <c r="B1316" s="154">
        <v>45733</v>
      </c>
      <c r="C1316" s="155" t="s">
        <v>49</v>
      </c>
      <c r="D1316" s="156" t="s">
        <v>122</v>
      </c>
      <c r="E1316" s="157" t="s">
        <v>222</v>
      </c>
      <c r="F1316" s="158">
        <v>-85</v>
      </c>
      <c r="G1316" s="159">
        <v>45733.506983217594</v>
      </c>
    </row>
    <row r="1317" spans="2:7" x14ac:dyDescent="0.3">
      <c r="B1317" s="154">
        <v>45733</v>
      </c>
      <c r="C1317" s="155" t="s">
        <v>49</v>
      </c>
      <c r="D1317" s="156" t="s">
        <v>97</v>
      </c>
      <c r="E1317" s="157" t="s">
        <v>222</v>
      </c>
      <c r="F1317" s="158">
        <v>85</v>
      </c>
      <c r="G1317" s="159">
        <v>45733.50701134259</v>
      </c>
    </row>
    <row r="1318" spans="2:7" x14ac:dyDescent="0.3">
      <c r="B1318" s="154">
        <v>45733</v>
      </c>
      <c r="C1318" s="155" t="s">
        <v>49</v>
      </c>
      <c r="D1318" s="156" t="s">
        <v>122</v>
      </c>
      <c r="E1318" s="157" t="s">
        <v>222</v>
      </c>
      <c r="F1318" s="158">
        <v>-55</v>
      </c>
      <c r="G1318" s="159">
        <v>45733.507457638887</v>
      </c>
    </row>
    <row r="1319" spans="2:7" x14ac:dyDescent="0.3">
      <c r="B1319" s="154">
        <v>45733</v>
      </c>
      <c r="C1319" s="155" t="s">
        <v>49</v>
      </c>
      <c r="D1319" s="156" t="s">
        <v>97</v>
      </c>
      <c r="E1319" s="157" t="s">
        <v>222</v>
      </c>
      <c r="F1319" s="158">
        <v>55</v>
      </c>
      <c r="G1319" s="159">
        <v>45733.507486111113</v>
      </c>
    </row>
    <row r="1320" spans="2:7" x14ac:dyDescent="0.3">
      <c r="B1320" s="154">
        <v>45733</v>
      </c>
      <c r="C1320" s="155" t="s">
        <v>52</v>
      </c>
      <c r="D1320" s="156" t="s">
        <v>209</v>
      </c>
      <c r="E1320" s="157" t="s">
        <v>223</v>
      </c>
      <c r="F1320" s="158">
        <v>-70</v>
      </c>
      <c r="G1320" s="159">
        <v>45733.507627199077</v>
      </c>
    </row>
    <row r="1321" spans="2:7" x14ac:dyDescent="0.3">
      <c r="B1321" s="154">
        <v>45733</v>
      </c>
      <c r="C1321" s="155" t="s">
        <v>49</v>
      </c>
      <c r="D1321" s="156" t="s">
        <v>122</v>
      </c>
      <c r="E1321" s="157" t="s">
        <v>223</v>
      </c>
      <c r="F1321" s="158">
        <v>70</v>
      </c>
      <c r="G1321" s="159">
        <v>45733.507656828704</v>
      </c>
    </row>
    <row r="1322" spans="2:7" x14ac:dyDescent="0.3">
      <c r="B1322" s="154">
        <v>45733</v>
      </c>
      <c r="C1322" s="155" t="s">
        <v>49</v>
      </c>
      <c r="D1322" s="156" t="s">
        <v>122</v>
      </c>
      <c r="E1322" s="157" t="s">
        <v>238</v>
      </c>
      <c r="F1322" s="158">
        <v>-6000</v>
      </c>
      <c r="G1322" s="159">
        <v>45733.515276041668</v>
      </c>
    </row>
    <row r="1323" spans="2:7" x14ac:dyDescent="0.3">
      <c r="B1323" s="154">
        <v>45733</v>
      </c>
      <c r="C1323" s="155" t="s">
        <v>49</v>
      </c>
      <c r="D1323" s="156" t="s">
        <v>123</v>
      </c>
      <c r="E1323" s="157" t="s">
        <v>238</v>
      </c>
      <c r="F1323" s="158">
        <v>6000</v>
      </c>
      <c r="G1323" s="159">
        <v>45733.515308796297</v>
      </c>
    </row>
    <row r="1324" spans="2:7" x14ac:dyDescent="0.3">
      <c r="B1324" s="154">
        <v>45733</v>
      </c>
      <c r="C1324" s="155" t="s">
        <v>49</v>
      </c>
      <c r="D1324" s="156" t="s">
        <v>122</v>
      </c>
      <c r="E1324" s="157" t="s">
        <v>241</v>
      </c>
      <c r="F1324" s="158">
        <v>-45</v>
      </c>
      <c r="G1324" s="159">
        <v>45733.520752893521</v>
      </c>
    </row>
    <row r="1325" spans="2:7" x14ac:dyDescent="0.3">
      <c r="B1325" s="154">
        <v>45733</v>
      </c>
      <c r="C1325" s="155" t="s">
        <v>49</v>
      </c>
      <c r="D1325" s="156" t="s">
        <v>121</v>
      </c>
      <c r="E1325" s="157" t="s">
        <v>241</v>
      </c>
      <c r="F1325" s="158">
        <v>45</v>
      </c>
      <c r="G1325" s="159">
        <v>45733.520781018517</v>
      </c>
    </row>
    <row r="1326" spans="2:7" x14ac:dyDescent="0.3">
      <c r="B1326" s="154">
        <v>45733</v>
      </c>
      <c r="C1326" s="155" t="s">
        <v>49</v>
      </c>
      <c r="D1326" s="156" t="s">
        <v>122</v>
      </c>
      <c r="E1326" s="157" t="s">
        <v>222</v>
      </c>
      <c r="F1326" s="158">
        <v>-50</v>
      </c>
      <c r="G1326" s="159">
        <v>45733.521144560182</v>
      </c>
    </row>
    <row r="1327" spans="2:7" x14ac:dyDescent="0.3">
      <c r="B1327" s="154">
        <v>45733</v>
      </c>
      <c r="C1327" s="155" t="s">
        <v>49</v>
      </c>
      <c r="D1327" s="156" t="s">
        <v>97</v>
      </c>
      <c r="E1327" s="157" t="s">
        <v>222</v>
      </c>
      <c r="F1327" s="158">
        <v>50</v>
      </c>
      <c r="G1327" s="159">
        <v>45733.521175231479</v>
      </c>
    </row>
    <row r="1328" spans="2:7" x14ac:dyDescent="0.3">
      <c r="B1328" s="154">
        <v>45733</v>
      </c>
      <c r="C1328" s="155" t="s">
        <v>49</v>
      </c>
      <c r="D1328" s="156" t="s">
        <v>122</v>
      </c>
      <c r="E1328" s="157" t="s">
        <v>222</v>
      </c>
      <c r="F1328" s="158">
        <v>-50</v>
      </c>
      <c r="G1328" s="159">
        <v>45733.52593541667</v>
      </c>
    </row>
    <row r="1329" spans="2:7" x14ac:dyDescent="0.3">
      <c r="B1329" s="154">
        <v>45733</v>
      </c>
      <c r="C1329" s="155" t="s">
        <v>49</v>
      </c>
      <c r="D1329" s="156" t="s">
        <v>97</v>
      </c>
      <c r="E1329" s="157" t="s">
        <v>222</v>
      </c>
      <c r="F1329" s="158">
        <v>50</v>
      </c>
      <c r="G1329" s="159">
        <v>45733.525963888889</v>
      </c>
    </row>
    <row r="1330" spans="2:7" x14ac:dyDescent="0.3">
      <c r="B1330" s="154">
        <v>45733</v>
      </c>
      <c r="C1330" s="155" t="s">
        <v>49</v>
      </c>
      <c r="D1330" s="156" t="s">
        <v>122</v>
      </c>
      <c r="E1330" s="157" t="s">
        <v>241</v>
      </c>
      <c r="F1330" s="158">
        <v>-135</v>
      </c>
      <c r="G1330" s="159">
        <v>45733.533448495371</v>
      </c>
    </row>
    <row r="1331" spans="2:7" x14ac:dyDescent="0.3">
      <c r="B1331" s="154">
        <v>45733</v>
      </c>
      <c r="C1331" s="155" t="s">
        <v>49</v>
      </c>
      <c r="D1331" s="156" t="s">
        <v>121</v>
      </c>
      <c r="E1331" s="157" t="s">
        <v>241</v>
      </c>
      <c r="F1331" s="158">
        <v>135</v>
      </c>
      <c r="G1331" s="159">
        <v>45733.533477430552</v>
      </c>
    </row>
    <row r="1332" spans="2:7" x14ac:dyDescent="0.3">
      <c r="B1332" s="154">
        <v>45733</v>
      </c>
      <c r="C1332" s="155" t="s">
        <v>52</v>
      </c>
      <c r="D1332" s="156" t="s">
        <v>209</v>
      </c>
      <c r="E1332" s="157" t="s">
        <v>223</v>
      </c>
      <c r="F1332" s="158">
        <v>-35</v>
      </c>
      <c r="G1332" s="159">
        <v>45733.53392303241</v>
      </c>
    </row>
    <row r="1333" spans="2:7" x14ac:dyDescent="0.3">
      <c r="B1333" s="154">
        <v>45733</v>
      </c>
      <c r="C1333" s="155" t="s">
        <v>49</v>
      </c>
      <c r="D1333" s="156" t="s">
        <v>122</v>
      </c>
      <c r="E1333" s="157" t="s">
        <v>223</v>
      </c>
      <c r="F1333" s="158">
        <v>35</v>
      </c>
      <c r="G1333" s="159">
        <v>45733.533952546299</v>
      </c>
    </row>
    <row r="1334" spans="2:7" x14ac:dyDescent="0.3">
      <c r="B1334" s="154">
        <v>45733</v>
      </c>
      <c r="C1334" s="155" t="s">
        <v>49</v>
      </c>
      <c r="D1334" s="156" t="s">
        <v>122</v>
      </c>
      <c r="E1334" s="157" t="s">
        <v>222</v>
      </c>
      <c r="F1334" s="158">
        <v>-20</v>
      </c>
      <c r="G1334" s="159">
        <v>45733.54075763889</v>
      </c>
    </row>
    <row r="1335" spans="2:7" x14ac:dyDescent="0.3">
      <c r="B1335" s="154">
        <v>45733</v>
      </c>
      <c r="C1335" s="155" t="s">
        <v>49</v>
      </c>
      <c r="D1335" s="156" t="s">
        <v>97</v>
      </c>
      <c r="E1335" s="157" t="s">
        <v>222</v>
      </c>
      <c r="F1335" s="158">
        <v>20</v>
      </c>
      <c r="G1335" s="159">
        <v>45733.54078935185</v>
      </c>
    </row>
    <row r="1336" spans="2:7" x14ac:dyDescent="0.3">
      <c r="B1336" s="154">
        <v>45733</v>
      </c>
      <c r="C1336" s="155" t="s">
        <v>49</v>
      </c>
      <c r="D1336" s="156" t="s">
        <v>122</v>
      </c>
      <c r="E1336" s="157" t="s">
        <v>222</v>
      </c>
      <c r="F1336" s="158">
        <v>-120</v>
      </c>
      <c r="G1336" s="159">
        <v>45733.542196643517</v>
      </c>
    </row>
    <row r="1337" spans="2:7" x14ac:dyDescent="0.3">
      <c r="B1337" s="154">
        <v>45733</v>
      </c>
      <c r="C1337" s="155" t="s">
        <v>49</v>
      </c>
      <c r="D1337" s="156" t="s">
        <v>97</v>
      </c>
      <c r="E1337" s="157" t="s">
        <v>222</v>
      </c>
      <c r="F1337" s="158">
        <v>120</v>
      </c>
      <c r="G1337" s="159">
        <v>45733.542226504629</v>
      </c>
    </row>
    <row r="1338" spans="2:7" x14ac:dyDescent="0.3">
      <c r="B1338" s="154">
        <v>45733</v>
      </c>
      <c r="C1338" s="155" t="s">
        <v>52</v>
      </c>
      <c r="D1338" s="156" t="s">
        <v>209</v>
      </c>
      <c r="E1338" s="157" t="s">
        <v>223</v>
      </c>
      <c r="F1338" s="158">
        <v>-70</v>
      </c>
      <c r="G1338" s="159">
        <v>45733.546908217591</v>
      </c>
    </row>
    <row r="1339" spans="2:7" x14ac:dyDescent="0.3">
      <c r="B1339" s="154">
        <v>45733</v>
      </c>
      <c r="C1339" s="155" t="s">
        <v>49</v>
      </c>
      <c r="D1339" s="156" t="s">
        <v>122</v>
      </c>
      <c r="E1339" s="157" t="s">
        <v>223</v>
      </c>
      <c r="F1339" s="158">
        <v>70</v>
      </c>
      <c r="G1339" s="159">
        <v>45733.546944444446</v>
      </c>
    </row>
    <row r="1340" spans="2:7" x14ac:dyDescent="0.3">
      <c r="B1340" s="154">
        <v>45733</v>
      </c>
      <c r="C1340" s="155" t="s">
        <v>49</v>
      </c>
      <c r="D1340" s="156" t="s">
        <v>122</v>
      </c>
      <c r="E1340" s="157" t="s">
        <v>221</v>
      </c>
      <c r="F1340" s="158">
        <v>20</v>
      </c>
      <c r="G1340" s="159">
        <v>45733.550482638886</v>
      </c>
    </row>
    <row r="1341" spans="2:7" x14ac:dyDescent="0.3">
      <c r="B1341" s="154">
        <v>45733</v>
      </c>
      <c r="C1341" s="155" t="s">
        <v>49</v>
      </c>
      <c r="D1341" s="156" t="s">
        <v>97</v>
      </c>
      <c r="E1341" s="157" t="s">
        <v>221</v>
      </c>
      <c r="F1341" s="158">
        <v>-20</v>
      </c>
      <c r="G1341" s="159">
        <v>45733.5505150463</v>
      </c>
    </row>
    <row r="1342" spans="2:7" x14ac:dyDescent="0.3">
      <c r="B1342" s="154">
        <v>45733</v>
      </c>
      <c r="C1342" s="155" t="s">
        <v>52</v>
      </c>
      <c r="D1342" s="156" t="s">
        <v>209</v>
      </c>
      <c r="E1342" s="157" t="s">
        <v>223</v>
      </c>
      <c r="F1342" s="158">
        <v>-35</v>
      </c>
      <c r="G1342" s="159">
        <v>45733.553919675927</v>
      </c>
    </row>
    <row r="1343" spans="2:7" x14ac:dyDescent="0.3">
      <c r="B1343" s="154">
        <v>45733</v>
      </c>
      <c r="C1343" s="155" t="s">
        <v>49</v>
      </c>
      <c r="D1343" s="156" t="s">
        <v>97</v>
      </c>
      <c r="E1343" s="157" t="s">
        <v>223</v>
      </c>
      <c r="F1343" s="158">
        <v>35</v>
      </c>
      <c r="G1343" s="159">
        <v>45733.553978356482</v>
      </c>
    </row>
    <row r="1344" spans="2:7" x14ac:dyDescent="0.3">
      <c r="B1344" s="154">
        <v>45733</v>
      </c>
      <c r="C1344" s="155" t="s">
        <v>49</v>
      </c>
      <c r="D1344" s="156" t="s">
        <v>122</v>
      </c>
      <c r="E1344" s="157" t="s">
        <v>239</v>
      </c>
      <c r="F1344" s="158">
        <v>15</v>
      </c>
      <c r="G1344" s="159">
        <v>45733.565139814818</v>
      </c>
    </row>
    <row r="1345" spans="2:7" x14ac:dyDescent="0.3">
      <c r="B1345" s="154">
        <v>45733</v>
      </c>
      <c r="C1345" s="155" t="s">
        <v>49</v>
      </c>
      <c r="D1345" s="156" t="s">
        <v>121</v>
      </c>
      <c r="E1345" s="157" t="s">
        <v>239</v>
      </c>
      <c r="F1345" s="158">
        <v>-15</v>
      </c>
      <c r="G1345" s="159">
        <v>45733.56517627315</v>
      </c>
    </row>
    <row r="1346" spans="2:7" x14ac:dyDescent="0.3">
      <c r="B1346" s="154">
        <v>45733</v>
      </c>
      <c r="C1346" s="155" t="s">
        <v>52</v>
      </c>
      <c r="D1346" s="156" t="s">
        <v>209</v>
      </c>
      <c r="E1346" s="157" t="s">
        <v>223</v>
      </c>
      <c r="F1346" s="158">
        <v>-35</v>
      </c>
      <c r="G1346" s="159">
        <v>45733.565654861108</v>
      </c>
    </row>
    <row r="1347" spans="2:7" x14ac:dyDescent="0.3">
      <c r="B1347" s="154">
        <v>45733</v>
      </c>
      <c r="C1347" s="155" t="s">
        <v>49</v>
      </c>
      <c r="D1347" s="156" t="s">
        <v>122</v>
      </c>
      <c r="E1347" s="157" t="s">
        <v>223</v>
      </c>
      <c r="F1347" s="158">
        <v>35</v>
      </c>
      <c r="G1347" s="159">
        <v>45733.565687962961</v>
      </c>
    </row>
    <row r="1348" spans="2:7" x14ac:dyDescent="0.3">
      <c r="B1348" s="154">
        <v>45733</v>
      </c>
      <c r="C1348" s="155" t="s">
        <v>49</v>
      </c>
      <c r="D1348" s="156" t="s">
        <v>122</v>
      </c>
      <c r="E1348" s="157" t="s">
        <v>221</v>
      </c>
      <c r="F1348" s="158">
        <v>300</v>
      </c>
      <c r="G1348" s="159">
        <v>45733.566171064813</v>
      </c>
    </row>
    <row r="1349" spans="2:7" x14ac:dyDescent="0.3">
      <c r="B1349" s="154">
        <v>45733</v>
      </c>
      <c r="C1349" s="155" t="s">
        <v>49</v>
      </c>
      <c r="D1349" s="156" t="s">
        <v>97</v>
      </c>
      <c r="E1349" s="157" t="s">
        <v>221</v>
      </c>
      <c r="F1349" s="158">
        <v>-300</v>
      </c>
      <c r="G1349" s="159">
        <v>45733.566204745373</v>
      </c>
    </row>
    <row r="1350" spans="2:7" x14ac:dyDescent="0.3">
      <c r="B1350" s="154">
        <v>45733</v>
      </c>
      <c r="C1350" s="155" t="s">
        <v>52</v>
      </c>
      <c r="D1350" s="156" t="s">
        <v>209</v>
      </c>
      <c r="E1350" s="157" t="s">
        <v>223</v>
      </c>
      <c r="F1350" s="158">
        <v>-35</v>
      </c>
      <c r="G1350" s="159">
        <v>45733.574013194448</v>
      </c>
    </row>
    <row r="1351" spans="2:7" x14ac:dyDescent="0.3">
      <c r="B1351" s="154">
        <v>45733</v>
      </c>
      <c r="C1351" s="155" t="s">
        <v>49</v>
      </c>
      <c r="D1351" s="156" t="s">
        <v>97</v>
      </c>
      <c r="E1351" s="157" t="s">
        <v>223</v>
      </c>
      <c r="F1351" s="158">
        <v>35</v>
      </c>
      <c r="G1351" s="159">
        <v>45733.574046064816</v>
      </c>
    </row>
    <row r="1352" spans="2:7" x14ac:dyDescent="0.3">
      <c r="B1352" s="154">
        <v>45733</v>
      </c>
      <c r="C1352" s="155" t="s">
        <v>52</v>
      </c>
      <c r="D1352" s="156" t="s">
        <v>209</v>
      </c>
      <c r="E1352" s="157" t="s">
        <v>223</v>
      </c>
      <c r="F1352" s="158">
        <v>-35</v>
      </c>
      <c r="G1352" s="159">
        <v>45733.585464467593</v>
      </c>
    </row>
    <row r="1353" spans="2:7" x14ac:dyDescent="0.3">
      <c r="B1353" s="154">
        <v>45733</v>
      </c>
      <c r="C1353" s="155" t="s">
        <v>49</v>
      </c>
      <c r="D1353" s="156" t="s">
        <v>122</v>
      </c>
      <c r="E1353" s="157" t="s">
        <v>223</v>
      </c>
      <c r="F1353" s="158">
        <v>35</v>
      </c>
      <c r="G1353" s="159">
        <v>45733.585501273148</v>
      </c>
    </row>
    <row r="1354" spans="2:7" x14ac:dyDescent="0.3">
      <c r="B1354" s="154">
        <v>45733</v>
      </c>
      <c r="C1354" s="155" t="s">
        <v>52</v>
      </c>
      <c r="D1354" s="156" t="s">
        <v>209</v>
      </c>
      <c r="E1354" s="157" t="s">
        <v>223</v>
      </c>
      <c r="F1354" s="158">
        <v>-35</v>
      </c>
      <c r="G1354" s="159">
        <v>45733.591971412039</v>
      </c>
    </row>
    <row r="1355" spans="2:7" x14ac:dyDescent="0.3">
      <c r="B1355" s="154">
        <v>45733</v>
      </c>
      <c r="C1355" s="155" t="s">
        <v>49</v>
      </c>
      <c r="D1355" s="156" t="s">
        <v>122</v>
      </c>
      <c r="E1355" s="157" t="s">
        <v>223</v>
      </c>
      <c r="F1355" s="158">
        <v>35</v>
      </c>
      <c r="G1355" s="159">
        <v>45733.592006944447</v>
      </c>
    </row>
    <row r="1356" spans="2:7" x14ac:dyDescent="0.3">
      <c r="B1356" s="154">
        <v>45733</v>
      </c>
      <c r="C1356" s="155" t="s">
        <v>49</v>
      </c>
      <c r="D1356" s="156" t="s">
        <v>122</v>
      </c>
      <c r="E1356" s="157" t="s">
        <v>222</v>
      </c>
      <c r="F1356" s="158">
        <v>-100</v>
      </c>
      <c r="G1356" s="159">
        <v>45733.592218171296</v>
      </c>
    </row>
    <row r="1357" spans="2:7" x14ac:dyDescent="0.3">
      <c r="B1357" s="154">
        <v>45733</v>
      </c>
      <c r="C1357" s="155" t="s">
        <v>49</v>
      </c>
      <c r="D1357" s="156" t="s">
        <v>97</v>
      </c>
      <c r="E1357" s="157" t="s">
        <v>222</v>
      </c>
      <c r="F1357" s="158">
        <v>100</v>
      </c>
      <c r="G1357" s="159">
        <v>45733.592253703704</v>
      </c>
    </row>
    <row r="1358" spans="2:7" x14ac:dyDescent="0.3">
      <c r="B1358" s="154">
        <v>45733</v>
      </c>
      <c r="C1358" s="155" t="s">
        <v>49</v>
      </c>
      <c r="D1358" s="156" t="s">
        <v>122</v>
      </c>
      <c r="E1358" s="157" t="s">
        <v>238</v>
      </c>
      <c r="F1358" s="158">
        <v>-7100</v>
      </c>
      <c r="G1358" s="159">
        <v>45733.599381944441</v>
      </c>
    </row>
    <row r="1359" spans="2:7" x14ac:dyDescent="0.3">
      <c r="B1359" s="154">
        <v>45733</v>
      </c>
      <c r="C1359" s="155" t="s">
        <v>49</v>
      </c>
      <c r="D1359" s="156" t="s">
        <v>123</v>
      </c>
      <c r="E1359" s="157" t="s">
        <v>238</v>
      </c>
      <c r="F1359" s="158">
        <v>7100</v>
      </c>
      <c r="G1359" s="159">
        <v>45733.599413773147</v>
      </c>
    </row>
    <row r="1360" spans="2:7" x14ac:dyDescent="0.3">
      <c r="B1360" s="154">
        <v>45733</v>
      </c>
      <c r="C1360" s="155" t="s">
        <v>49</v>
      </c>
      <c r="D1360" s="156" t="s">
        <v>122</v>
      </c>
      <c r="E1360" s="157" t="s">
        <v>237</v>
      </c>
      <c r="F1360" s="158">
        <v>5600</v>
      </c>
      <c r="G1360" s="159">
        <v>45733.59967476852</v>
      </c>
    </row>
    <row r="1361" spans="2:7" x14ac:dyDescent="0.3">
      <c r="B1361" s="154">
        <v>45733</v>
      </c>
      <c r="C1361" s="155" t="s">
        <v>49</v>
      </c>
      <c r="D1361" s="156" t="s">
        <v>123</v>
      </c>
      <c r="E1361" s="157" t="s">
        <v>237</v>
      </c>
      <c r="F1361" s="158">
        <v>-5600</v>
      </c>
      <c r="G1361" s="159">
        <v>45733.599707638889</v>
      </c>
    </row>
    <row r="1362" spans="2:7" x14ac:dyDescent="0.3">
      <c r="B1362" s="154">
        <v>45733</v>
      </c>
      <c r="C1362" s="155" t="s">
        <v>52</v>
      </c>
      <c r="D1362" s="156" t="s">
        <v>209</v>
      </c>
      <c r="E1362" s="157" t="s">
        <v>223</v>
      </c>
      <c r="F1362" s="158">
        <v>-35</v>
      </c>
      <c r="G1362" s="159">
        <v>45733.600738310182</v>
      </c>
    </row>
    <row r="1363" spans="2:7" x14ac:dyDescent="0.3">
      <c r="B1363" s="154">
        <v>45733</v>
      </c>
      <c r="C1363" s="155" t="s">
        <v>49</v>
      </c>
      <c r="D1363" s="156" t="s">
        <v>122</v>
      </c>
      <c r="E1363" s="157" t="s">
        <v>223</v>
      </c>
      <c r="F1363" s="158">
        <v>35</v>
      </c>
      <c r="G1363" s="159">
        <v>45733.600769097226</v>
      </c>
    </row>
    <row r="1364" spans="2:7" x14ac:dyDescent="0.3">
      <c r="B1364" s="154">
        <v>45733</v>
      </c>
      <c r="C1364" s="155" t="s">
        <v>49</v>
      </c>
      <c r="D1364" s="156" t="s">
        <v>122</v>
      </c>
      <c r="E1364" s="157" t="s">
        <v>222</v>
      </c>
      <c r="F1364" s="158">
        <v>-195</v>
      </c>
      <c r="G1364" s="159">
        <v>45733.601878472226</v>
      </c>
    </row>
    <row r="1365" spans="2:7" x14ac:dyDescent="0.3">
      <c r="B1365" s="154">
        <v>45733</v>
      </c>
      <c r="C1365" s="155" t="s">
        <v>49</v>
      </c>
      <c r="D1365" s="156" t="s">
        <v>97</v>
      </c>
      <c r="E1365" s="157" t="s">
        <v>222</v>
      </c>
      <c r="F1365" s="158">
        <v>195</v>
      </c>
      <c r="G1365" s="159">
        <v>45733.601910300924</v>
      </c>
    </row>
    <row r="1366" spans="2:7" x14ac:dyDescent="0.3">
      <c r="B1366" s="154">
        <v>45733</v>
      </c>
      <c r="C1366" s="155" t="s">
        <v>49</v>
      </c>
      <c r="D1366" s="156" t="s">
        <v>122</v>
      </c>
      <c r="E1366" s="157" t="s">
        <v>237</v>
      </c>
      <c r="F1366" s="158">
        <v>195</v>
      </c>
      <c r="G1366" s="159">
        <v>45733.602018171296</v>
      </c>
    </row>
    <row r="1367" spans="2:7" x14ac:dyDescent="0.3">
      <c r="B1367" s="154">
        <v>45733</v>
      </c>
      <c r="C1367" s="155" t="s">
        <v>49</v>
      </c>
      <c r="D1367" s="156" t="s">
        <v>123</v>
      </c>
      <c r="E1367" s="157" t="s">
        <v>237</v>
      </c>
      <c r="F1367" s="158">
        <v>-195</v>
      </c>
      <c r="G1367" s="159">
        <v>45733.602049189816</v>
      </c>
    </row>
    <row r="1368" spans="2:7" x14ac:dyDescent="0.3">
      <c r="B1368" s="154">
        <v>45733</v>
      </c>
      <c r="C1368" s="155" t="s">
        <v>49</v>
      </c>
      <c r="D1368" s="156" t="s">
        <v>122</v>
      </c>
      <c r="E1368" s="157" t="s">
        <v>237</v>
      </c>
      <c r="F1368" s="158">
        <v>39</v>
      </c>
      <c r="G1368" s="159">
        <v>45733.60469699074</v>
      </c>
    </row>
    <row r="1369" spans="2:7" x14ac:dyDescent="0.3">
      <c r="B1369" s="154">
        <v>45733</v>
      </c>
      <c r="C1369" s="155" t="s">
        <v>49</v>
      </c>
      <c r="D1369" s="156" t="s">
        <v>123</v>
      </c>
      <c r="E1369" s="157" t="s">
        <v>237</v>
      </c>
      <c r="F1369" s="158">
        <v>-39</v>
      </c>
      <c r="G1369" s="159">
        <v>45733.604727199076</v>
      </c>
    </row>
    <row r="1370" spans="2:7" x14ac:dyDescent="0.3">
      <c r="B1370" s="154">
        <v>45733</v>
      </c>
      <c r="C1370" s="155" t="s">
        <v>49</v>
      </c>
      <c r="D1370" s="156" t="s">
        <v>122</v>
      </c>
      <c r="E1370" s="157" t="s">
        <v>221</v>
      </c>
      <c r="F1370" s="158">
        <v>10</v>
      </c>
      <c r="G1370" s="159">
        <v>45733.607708796299</v>
      </c>
    </row>
    <row r="1371" spans="2:7" x14ac:dyDescent="0.3">
      <c r="B1371" s="154">
        <v>45733</v>
      </c>
      <c r="C1371" s="155" t="s">
        <v>49</v>
      </c>
      <c r="D1371" s="156" t="s">
        <v>97</v>
      </c>
      <c r="E1371" s="157" t="s">
        <v>221</v>
      </c>
      <c r="F1371" s="158">
        <v>-10</v>
      </c>
      <c r="G1371" s="159">
        <v>45733.607738310187</v>
      </c>
    </row>
    <row r="1372" spans="2:7" x14ac:dyDescent="0.3">
      <c r="B1372" s="154">
        <v>45733</v>
      </c>
      <c r="C1372" s="155" t="s">
        <v>49</v>
      </c>
      <c r="D1372" s="156" t="s">
        <v>122</v>
      </c>
      <c r="E1372" s="157" t="s">
        <v>237</v>
      </c>
      <c r="F1372" s="158">
        <v>1000</v>
      </c>
      <c r="G1372" s="159">
        <v>45733.60933900463</v>
      </c>
    </row>
    <row r="1373" spans="2:7" x14ac:dyDescent="0.3">
      <c r="B1373" s="154">
        <v>45733</v>
      </c>
      <c r="C1373" s="155" t="s">
        <v>49</v>
      </c>
      <c r="D1373" s="156" t="s">
        <v>123</v>
      </c>
      <c r="E1373" s="157" t="s">
        <v>237</v>
      </c>
      <c r="F1373" s="158">
        <v>-1000</v>
      </c>
      <c r="G1373" s="159">
        <v>45733.609370949074</v>
      </c>
    </row>
    <row r="1374" spans="2:7" x14ac:dyDescent="0.3">
      <c r="B1374" s="154">
        <v>45733</v>
      </c>
      <c r="C1374" s="155" t="s">
        <v>49</v>
      </c>
      <c r="D1374" s="156" t="s">
        <v>122</v>
      </c>
      <c r="E1374" s="157" t="s">
        <v>237</v>
      </c>
      <c r="F1374" s="158">
        <v>3000</v>
      </c>
      <c r="G1374" s="159">
        <v>45733.609523148145</v>
      </c>
    </row>
    <row r="1375" spans="2:7" x14ac:dyDescent="0.3">
      <c r="B1375" s="154">
        <v>45733</v>
      </c>
      <c r="C1375" s="155" t="s">
        <v>49</v>
      </c>
      <c r="D1375" s="156" t="s">
        <v>123</v>
      </c>
      <c r="E1375" s="157" t="s">
        <v>237</v>
      </c>
      <c r="F1375" s="158">
        <v>-3000</v>
      </c>
      <c r="G1375" s="159">
        <v>45733.609554861112</v>
      </c>
    </row>
    <row r="1376" spans="2:7" x14ac:dyDescent="0.3">
      <c r="B1376" s="154">
        <v>45733</v>
      </c>
      <c r="C1376" s="155" t="s">
        <v>52</v>
      </c>
      <c r="D1376" s="156" t="s">
        <v>209</v>
      </c>
      <c r="E1376" s="157" t="s">
        <v>223</v>
      </c>
      <c r="F1376" s="158">
        <v>-35</v>
      </c>
      <c r="G1376" s="159">
        <v>45733.62972060185</v>
      </c>
    </row>
    <row r="1377" spans="2:7" x14ac:dyDescent="0.3">
      <c r="B1377" s="154">
        <v>45733</v>
      </c>
      <c r="C1377" s="155" t="s">
        <v>49</v>
      </c>
      <c r="D1377" s="156" t="s">
        <v>122</v>
      </c>
      <c r="E1377" s="157" t="s">
        <v>223</v>
      </c>
      <c r="F1377" s="158">
        <v>35</v>
      </c>
      <c r="G1377" s="159">
        <v>45733.629757291666</v>
      </c>
    </row>
    <row r="1378" spans="2:7" x14ac:dyDescent="0.3">
      <c r="B1378" s="154">
        <v>45733</v>
      </c>
      <c r="C1378" s="155" t="s">
        <v>49</v>
      </c>
      <c r="D1378" s="156" t="s">
        <v>122</v>
      </c>
      <c r="E1378" s="157" t="s">
        <v>222</v>
      </c>
      <c r="F1378" s="158">
        <v>-450</v>
      </c>
      <c r="G1378" s="159">
        <v>45733.631101041668</v>
      </c>
    </row>
    <row r="1379" spans="2:7" x14ac:dyDescent="0.3">
      <c r="B1379" s="154">
        <v>45733</v>
      </c>
      <c r="C1379" s="155" t="s">
        <v>49</v>
      </c>
      <c r="D1379" s="156" t="s">
        <v>97</v>
      </c>
      <c r="E1379" s="157" t="s">
        <v>222</v>
      </c>
      <c r="F1379" s="158">
        <v>450</v>
      </c>
      <c r="G1379" s="159">
        <v>45733.631140162041</v>
      </c>
    </row>
    <row r="1380" spans="2:7" x14ac:dyDescent="0.3">
      <c r="B1380" s="154">
        <v>45733</v>
      </c>
      <c r="C1380" s="155" t="s">
        <v>49</v>
      </c>
      <c r="D1380" s="156" t="s">
        <v>122</v>
      </c>
      <c r="E1380" s="157" t="s">
        <v>237</v>
      </c>
      <c r="F1380" s="158">
        <v>500</v>
      </c>
      <c r="G1380" s="159">
        <v>45733.632163888891</v>
      </c>
    </row>
    <row r="1381" spans="2:7" x14ac:dyDescent="0.3">
      <c r="B1381" s="154">
        <v>45733</v>
      </c>
      <c r="C1381" s="155" t="s">
        <v>49</v>
      </c>
      <c r="D1381" s="156" t="s">
        <v>123</v>
      </c>
      <c r="E1381" s="157" t="s">
        <v>237</v>
      </c>
      <c r="F1381" s="158">
        <v>-500</v>
      </c>
      <c r="G1381" s="159">
        <v>45733.632197800929</v>
      </c>
    </row>
    <row r="1382" spans="2:7" x14ac:dyDescent="0.3">
      <c r="B1382" s="154">
        <v>45733</v>
      </c>
      <c r="C1382" s="155" t="s">
        <v>49</v>
      </c>
      <c r="D1382" s="156" t="s">
        <v>122</v>
      </c>
      <c r="E1382" s="157" t="s">
        <v>222</v>
      </c>
      <c r="F1382" s="158">
        <v>-220</v>
      </c>
      <c r="G1382" s="159">
        <v>45733.632961226853</v>
      </c>
    </row>
    <row r="1383" spans="2:7" x14ac:dyDescent="0.3">
      <c r="B1383" s="154">
        <v>45733</v>
      </c>
      <c r="C1383" s="155" t="s">
        <v>49</v>
      </c>
      <c r="D1383" s="156" t="s">
        <v>97</v>
      </c>
      <c r="E1383" s="157" t="s">
        <v>222</v>
      </c>
      <c r="F1383" s="158">
        <v>220</v>
      </c>
      <c r="G1383" s="159">
        <v>45733.632993055558</v>
      </c>
    </row>
    <row r="1384" spans="2:7" x14ac:dyDescent="0.3">
      <c r="B1384" s="154">
        <v>45733</v>
      </c>
      <c r="C1384" s="155" t="s">
        <v>49</v>
      </c>
      <c r="D1384" s="156" t="s">
        <v>122</v>
      </c>
      <c r="E1384" s="157" t="s">
        <v>222</v>
      </c>
      <c r="F1384" s="158">
        <v>-25</v>
      </c>
      <c r="G1384" s="159">
        <v>45733.639961689812</v>
      </c>
    </row>
    <row r="1385" spans="2:7" x14ac:dyDescent="0.3">
      <c r="B1385" s="154">
        <v>45733</v>
      </c>
      <c r="C1385" s="155" t="s">
        <v>49</v>
      </c>
      <c r="D1385" s="156" t="s">
        <v>97</v>
      </c>
      <c r="E1385" s="157" t="s">
        <v>222</v>
      </c>
      <c r="F1385" s="158">
        <v>25</v>
      </c>
      <c r="G1385" s="159">
        <v>45733.64</v>
      </c>
    </row>
    <row r="1386" spans="2:7" x14ac:dyDescent="0.3">
      <c r="B1386" s="154">
        <v>45733</v>
      </c>
      <c r="C1386" s="155" t="s">
        <v>49</v>
      </c>
      <c r="D1386" s="156" t="s">
        <v>122</v>
      </c>
      <c r="E1386" s="157" t="s">
        <v>237</v>
      </c>
      <c r="F1386" s="158">
        <v>630</v>
      </c>
      <c r="G1386" s="159">
        <v>45733.645107638891</v>
      </c>
    </row>
    <row r="1387" spans="2:7" x14ac:dyDescent="0.3">
      <c r="B1387" s="154">
        <v>45733</v>
      </c>
      <c r="C1387" s="155" t="s">
        <v>49</v>
      </c>
      <c r="D1387" s="156" t="s">
        <v>123</v>
      </c>
      <c r="E1387" s="157" t="s">
        <v>237</v>
      </c>
      <c r="F1387" s="158">
        <v>-630</v>
      </c>
      <c r="G1387" s="159">
        <v>45733.645145601855</v>
      </c>
    </row>
    <row r="1388" spans="2:7" x14ac:dyDescent="0.3">
      <c r="B1388" s="154">
        <v>45733</v>
      </c>
      <c r="C1388" s="155" t="s">
        <v>52</v>
      </c>
      <c r="D1388" s="156" t="s">
        <v>209</v>
      </c>
      <c r="E1388" s="157" t="s">
        <v>223</v>
      </c>
      <c r="F1388" s="158">
        <v>-35</v>
      </c>
      <c r="G1388" s="159">
        <v>45733.648930324074</v>
      </c>
    </row>
    <row r="1389" spans="2:7" x14ac:dyDescent="0.3">
      <c r="B1389" s="154">
        <v>45733</v>
      </c>
      <c r="C1389" s="155" t="s">
        <v>49</v>
      </c>
      <c r="D1389" s="156" t="s">
        <v>122</v>
      </c>
      <c r="E1389" s="157" t="s">
        <v>223</v>
      </c>
      <c r="F1389" s="158">
        <v>35</v>
      </c>
      <c r="G1389" s="159">
        <v>45733.648967129629</v>
      </c>
    </row>
    <row r="1390" spans="2:7" x14ac:dyDescent="0.3">
      <c r="B1390" s="154">
        <v>45733</v>
      </c>
      <c r="C1390" s="155" t="s">
        <v>52</v>
      </c>
      <c r="D1390" s="156" t="s">
        <v>209</v>
      </c>
      <c r="E1390" s="157" t="s">
        <v>223</v>
      </c>
      <c r="F1390" s="158">
        <v>-35</v>
      </c>
      <c r="G1390" s="159">
        <v>45733.650103356478</v>
      </c>
    </row>
    <row r="1391" spans="2:7" x14ac:dyDescent="0.3">
      <c r="B1391" s="154">
        <v>45733</v>
      </c>
      <c r="C1391" s="155" t="s">
        <v>49</v>
      </c>
      <c r="D1391" s="156" t="s">
        <v>122</v>
      </c>
      <c r="E1391" s="157" t="s">
        <v>223</v>
      </c>
      <c r="F1391" s="158">
        <v>35</v>
      </c>
      <c r="G1391" s="159">
        <v>45733.650139004632</v>
      </c>
    </row>
    <row r="1392" spans="2:7" x14ac:dyDescent="0.3">
      <c r="B1392" s="154">
        <v>45733</v>
      </c>
      <c r="C1392" s="155" t="s">
        <v>49</v>
      </c>
      <c r="D1392" s="156" t="s">
        <v>122</v>
      </c>
      <c r="E1392" s="157" t="s">
        <v>221</v>
      </c>
      <c r="F1392" s="158">
        <v>115</v>
      </c>
      <c r="G1392" s="159">
        <v>45733.663266782409</v>
      </c>
    </row>
    <row r="1393" spans="2:7" x14ac:dyDescent="0.3">
      <c r="B1393" s="154">
        <v>45733</v>
      </c>
      <c r="C1393" s="155" t="s">
        <v>49</v>
      </c>
      <c r="D1393" s="156" t="s">
        <v>97</v>
      </c>
      <c r="E1393" s="157" t="s">
        <v>221</v>
      </c>
      <c r="F1393" s="158">
        <v>-115</v>
      </c>
      <c r="G1393" s="159">
        <v>45733.663300231485</v>
      </c>
    </row>
    <row r="1394" spans="2:7" x14ac:dyDescent="0.3">
      <c r="B1394" s="154">
        <v>45733</v>
      </c>
      <c r="C1394" s="155" t="s">
        <v>49</v>
      </c>
      <c r="D1394" s="156" t="s">
        <v>122</v>
      </c>
      <c r="E1394" s="157" t="s">
        <v>221</v>
      </c>
      <c r="F1394" s="158">
        <v>23</v>
      </c>
      <c r="G1394" s="159">
        <v>45733.663348726855</v>
      </c>
    </row>
    <row r="1395" spans="2:7" x14ac:dyDescent="0.3">
      <c r="B1395" s="154">
        <v>45733</v>
      </c>
      <c r="C1395" s="155" t="s">
        <v>49</v>
      </c>
      <c r="D1395" s="156" t="s">
        <v>97</v>
      </c>
      <c r="E1395" s="157" t="s">
        <v>221</v>
      </c>
      <c r="F1395" s="158">
        <v>-23</v>
      </c>
      <c r="G1395" s="159">
        <v>45733.663383449071</v>
      </c>
    </row>
    <row r="1396" spans="2:7" x14ac:dyDescent="0.3">
      <c r="B1396" s="154">
        <v>45733</v>
      </c>
      <c r="C1396" s="155" t="s">
        <v>49</v>
      </c>
      <c r="D1396" s="156" t="s">
        <v>122</v>
      </c>
      <c r="E1396" s="157" t="s">
        <v>237</v>
      </c>
      <c r="F1396" s="158">
        <v>500</v>
      </c>
      <c r="G1396" s="159">
        <v>45733.664579629629</v>
      </c>
    </row>
    <row r="1397" spans="2:7" x14ac:dyDescent="0.3">
      <c r="B1397" s="154">
        <v>45733</v>
      </c>
      <c r="C1397" s="155" t="s">
        <v>49</v>
      </c>
      <c r="D1397" s="156" t="s">
        <v>123</v>
      </c>
      <c r="E1397" s="157" t="s">
        <v>237</v>
      </c>
      <c r="F1397" s="158">
        <v>-500</v>
      </c>
      <c r="G1397" s="159">
        <v>45733.66461284722</v>
      </c>
    </row>
    <row r="1398" spans="2:7" x14ac:dyDescent="0.3">
      <c r="B1398" s="154">
        <v>45733</v>
      </c>
      <c r="C1398" s="155" t="s">
        <v>49</v>
      </c>
      <c r="D1398" s="156" t="s">
        <v>122</v>
      </c>
      <c r="E1398" s="157" t="s">
        <v>237</v>
      </c>
      <c r="F1398" s="158">
        <v>500</v>
      </c>
      <c r="G1398" s="159">
        <v>45733.664821759259</v>
      </c>
    </row>
    <row r="1399" spans="2:7" x14ac:dyDescent="0.3">
      <c r="B1399" s="154">
        <v>45733</v>
      </c>
      <c r="C1399" s="155" t="s">
        <v>49</v>
      </c>
      <c r="D1399" s="156" t="s">
        <v>123</v>
      </c>
      <c r="E1399" s="157" t="s">
        <v>237</v>
      </c>
      <c r="F1399" s="158">
        <v>-500</v>
      </c>
      <c r="G1399" s="159">
        <v>45733.664857060183</v>
      </c>
    </row>
    <row r="1400" spans="2:7" x14ac:dyDescent="0.3">
      <c r="B1400" s="154">
        <v>45733</v>
      </c>
      <c r="C1400" s="155" t="s">
        <v>49</v>
      </c>
      <c r="D1400" s="156" t="s">
        <v>122</v>
      </c>
      <c r="E1400" s="157" t="s">
        <v>222</v>
      </c>
      <c r="F1400" s="158">
        <v>-500</v>
      </c>
      <c r="G1400" s="159">
        <v>45733.664903472221</v>
      </c>
    </row>
    <row r="1401" spans="2:7" x14ac:dyDescent="0.3">
      <c r="B1401" s="154">
        <v>45733</v>
      </c>
      <c r="C1401" s="155" t="s">
        <v>49</v>
      </c>
      <c r="D1401" s="156" t="s">
        <v>97</v>
      </c>
      <c r="E1401" s="157" t="s">
        <v>222</v>
      </c>
      <c r="F1401" s="158">
        <v>500</v>
      </c>
      <c r="G1401" s="159">
        <v>45733.664938310183</v>
      </c>
    </row>
    <row r="1402" spans="2:7" x14ac:dyDescent="0.3">
      <c r="B1402" s="154">
        <v>45733</v>
      </c>
      <c r="C1402" s="155" t="s">
        <v>52</v>
      </c>
      <c r="D1402" s="156" t="s">
        <v>209</v>
      </c>
      <c r="E1402" s="157" t="s">
        <v>223</v>
      </c>
      <c r="F1402" s="158">
        <v>-35</v>
      </c>
      <c r="G1402" s="159">
        <v>45733.670742824077</v>
      </c>
    </row>
    <row r="1403" spans="2:7" x14ac:dyDescent="0.3">
      <c r="B1403" s="154">
        <v>45733</v>
      </c>
      <c r="C1403" s="155" t="s">
        <v>49</v>
      </c>
      <c r="D1403" s="156" t="s">
        <v>122</v>
      </c>
      <c r="E1403" s="157" t="s">
        <v>223</v>
      </c>
      <c r="F1403" s="158">
        <v>35</v>
      </c>
      <c r="G1403" s="159">
        <v>45733.670778240739</v>
      </c>
    </row>
    <row r="1404" spans="2:7" x14ac:dyDescent="0.3">
      <c r="B1404" s="154">
        <v>45733</v>
      </c>
      <c r="C1404" s="155" t="s">
        <v>49</v>
      </c>
      <c r="D1404" s="156" t="s">
        <v>122</v>
      </c>
      <c r="E1404" s="157" t="s">
        <v>222</v>
      </c>
      <c r="F1404" s="158">
        <v>-300</v>
      </c>
      <c r="G1404" s="159">
        <v>45733.670873726849</v>
      </c>
    </row>
    <row r="1405" spans="2:7" x14ac:dyDescent="0.3">
      <c r="B1405" s="154">
        <v>45733</v>
      </c>
      <c r="C1405" s="155" t="s">
        <v>49</v>
      </c>
      <c r="D1405" s="156" t="s">
        <v>97</v>
      </c>
      <c r="E1405" s="157" t="s">
        <v>222</v>
      </c>
      <c r="F1405" s="158">
        <v>300</v>
      </c>
      <c r="G1405" s="159">
        <v>45733.670909606481</v>
      </c>
    </row>
    <row r="1406" spans="2:7" x14ac:dyDescent="0.3">
      <c r="B1406" s="154">
        <v>45733</v>
      </c>
      <c r="C1406" s="155" t="s">
        <v>52</v>
      </c>
      <c r="D1406" s="156" t="s">
        <v>209</v>
      </c>
      <c r="E1406" s="157" t="s">
        <v>223</v>
      </c>
      <c r="F1406" s="158">
        <v>-70</v>
      </c>
      <c r="G1406" s="159">
        <v>45733.671267592596</v>
      </c>
    </row>
    <row r="1407" spans="2:7" x14ac:dyDescent="0.3">
      <c r="B1407" s="154">
        <v>45733</v>
      </c>
      <c r="C1407" s="155" t="s">
        <v>49</v>
      </c>
      <c r="D1407" s="156" t="s">
        <v>122</v>
      </c>
      <c r="E1407" s="157" t="s">
        <v>223</v>
      </c>
      <c r="F1407" s="158">
        <v>70</v>
      </c>
      <c r="G1407" s="159">
        <v>45733.671303703704</v>
      </c>
    </row>
    <row r="1408" spans="2:7" x14ac:dyDescent="0.3">
      <c r="B1408" s="154">
        <v>45733</v>
      </c>
      <c r="C1408" s="155" t="s">
        <v>52</v>
      </c>
      <c r="D1408" s="156" t="s">
        <v>209</v>
      </c>
      <c r="E1408" s="157" t="s">
        <v>223</v>
      </c>
      <c r="F1408" s="158">
        <v>-35</v>
      </c>
      <c r="G1408" s="159">
        <v>45733.672000810184</v>
      </c>
    </row>
    <row r="1409" spans="2:7" x14ac:dyDescent="0.3">
      <c r="B1409" s="154">
        <v>45733</v>
      </c>
      <c r="C1409" s="155" t="s">
        <v>49</v>
      </c>
      <c r="D1409" s="156" t="s">
        <v>97</v>
      </c>
      <c r="E1409" s="157" t="s">
        <v>223</v>
      </c>
      <c r="F1409" s="158">
        <v>35</v>
      </c>
      <c r="G1409" s="159">
        <v>45733.67203483796</v>
      </c>
    </row>
    <row r="1410" spans="2:7" x14ac:dyDescent="0.3">
      <c r="B1410" s="154">
        <v>45733</v>
      </c>
      <c r="C1410" s="155" t="s">
        <v>52</v>
      </c>
      <c r="D1410" s="156" t="s">
        <v>209</v>
      </c>
      <c r="E1410" s="157" t="s">
        <v>223</v>
      </c>
      <c r="F1410" s="158">
        <v>-35</v>
      </c>
      <c r="G1410" s="159">
        <v>45733.672111342596</v>
      </c>
    </row>
    <row r="1411" spans="2:7" x14ac:dyDescent="0.3">
      <c r="B1411" s="154">
        <v>45733</v>
      </c>
      <c r="C1411" s="155" t="s">
        <v>49</v>
      </c>
      <c r="D1411" s="156" t="s">
        <v>97</v>
      </c>
      <c r="E1411" s="157" t="s">
        <v>223</v>
      </c>
      <c r="F1411" s="158">
        <v>35</v>
      </c>
      <c r="G1411" s="159">
        <v>45733.672147337966</v>
      </c>
    </row>
    <row r="1412" spans="2:7" x14ac:dyDescent="0.3">
      <c r="B1412" s="154">
        <v>45733</v>
      </c>
      <c r="C1412" s="155" t="s">
        <v>49</v>
      </c>
      <c r="D1412" s="156" t="s">
        <v>122</v>
      </c>
      <c r="E1412" s="157" t="s">
        <v>222</v>
      </c>
      <c r="F1412" s="158">
        <v>-40</v>
      </c>
      <c r="G1412" s="159">
        <v>45733.68515578704</v>
      </c>
    </row>
    <row r="1413" spans="2:7" x14ac:dyDescent="0.3">
      <c r="B1413" s="154">
        <v>45733</v>
      </c>
      <c r="C1413" s="155" t="s">
        <v>49</v>
      </c>
      <c r="D1413" s="156" t="s">
        <v>97</v>
      </c>
      <c r="E1413" s="157" t="s">
        <v>222</v>
      </c>
      <c r="F1413" s="158">
        <v>40</v>
      </c>
      <c r="G1413" s="159">
        <v>45733.685187731484</v>
      </c>
    </row>
    <row r="1414" spans="2:7" x14ac:dyDescent="0.3">
      <c r="B1414" s="154">
        <v>45733</v>
      </c>
      <c r="C1414" s="155" t="s">
        <v>49</v>
      </c>
      <c r="D1414" s="156" t="s">
        <v>122</v>
      </c>
      <c r="E1414" s="157" t="s">
        <v>222</v>
      </c>
      <c r="F1414" s="158">
        <v>-350</v>
      </c>
      <c r="G1414" s="159">
        <v>45733.687459606481</v>
      </c>
    </row>
    <row r="1415" spans="2:7" x14ac:dyDescent="0.3">
      <c r="B1415" s="154">
        <v>45733</v>
      </c>
      <c r="C1415" s="155" t="s">
        <v>49</v>
      </c>
      <c r="D1415" s="156" t="s">
        <v>97</v>
      </c>
      <c r="E1415" s="157" t="s">
        <v>222</v>
      </c>
      <c r="F1415" s="158">
        <v>350</v>
      </c>
      <c r="G1415" s="159">
        <v>45733.68749074074</v>
      </c>
    </row>
    <row r="1416" spans="2:7" x14ac:dyDescent="0.3">
      <c r="B1416" s="154">
        <v>45733</v>
      </c>
      <c r="C1416" s="155" t="s">
        <v>49</v>
      </c>
      <c r="D1416" s="156" t="s">
        <v>122</v>
      </c>
      <c r="E1416" s="157" t="s">
        <v>222</v>
      </c>
      <c r="F1416" s="158">
        <v>-1000</v>
      </c>
      <c r="G1416" s="159">
        <v>45733.690425347224</v>
      </c>
    </row>
    <row r="1417" spans="2:7" x14ac:dyDescent="0.3">
      <c r="B1417" s="154">
        <v>45733</v>
      </c>
      <c r="C1417" s="155" t="s">
        <v>49</v>
      </c>
      <c r="D1417" s="156" t="s">
        <v>97</v>
      </c>
      <c r="E1417" s="157" t="s">
        <v>222</v>
      </c>
      <c r="F1417" s="158">
        <v>1000</v>
      </c>
      <c r="G1417" s="159">
        <v>45733.690458796293</v>
      </c>
    </row>
    <row r="1418" spans="2:7" x14ac:dyDescent="0.3">
      <c r="B1418" s="154">
        <v>45733</v>
      </c>
      <c r="C1418" s="155" t="s">
        <v>49</v>
      </c>
      <c r="D1418" s="156" t="s">
        <v>122</v>
      </c>
      <c r="E1418" s="157" t="s">
        <v>222</v>
      </c>
      <c r="F1418" s="158">
        <v>-400</v>
      </c>
      <c r="G1418" s="159">
        <v>45733.690505324077</v>
      </c>
    </row>
    <row r="1419" spans="2:7" x14ac:dyDescent="0.3">
      <c r="B1419" s="154">
        <v>45733</v>
      </c>
      <c r="C1419" s="155" t="s">
        <v>49</v>
      </c>
      <c r="D1419" s="156" t="s">
        <v>97</v>
      </c>
      <c r="E1419" s="157" t="s">
        <v>222</v>
      </c>
      <c r="F1419" s="158">
        <v>400</v>
      </c>
      <c r="G1419" s="159">
        <v>45733.690536805552</v>
      </c>
    </row>
    <row r="1420" spans="2:7" x14ac:dyDescent="0.3">
      <c r="B1420" s="154">
        <v>45733</v>
      </c>
      <c r="C1420" s="155" t="s">
        <v>52</v>
      </c>
      <c r="D1420" s="156" t="s">
        <v>209</v>
      </c>
      <c r="E1420" s="157" t="s">
        <v>223</v>
      </c>
      <c r="F1420" s="158">
        <v>-35</v>
      </c>
      <c r="G1420" s="159">
        <v>45733.703900810186</v>
      </c>
    </row>
    <row r="1421" spans="2:7" x14ac:dyDescent="0.3">
      <c r="B1421" s="154">
        <v>45733</v>
      </c>
      <c r="C1421" s="155" t="s">
        <v>49</v>
      </c>
      <c r="D1421" s="156" t="s">
        <v>122</v>
      </c>
      <c r="E1421" s="157" t="s">
        <v>223</v>
      </c>
      <c r="F1421" s="158">
        <v>35</v>
      </c>
      <c r="G1421" s="159">
        <v>45733.703931944445</v>
      </c>
    </row>
    <row r="1422" spans="2:7" x14ac:dyDescent="0.3">
      <c r="B1422" s="154">
        <v>45733</v>
      </c>
      <c r="C1422" s="155" t="s">
        <v>49</v>
      </c>
      <c r="D1422" s="156" t="s">
        <v>122</v>
      </c>
      <c r="E1422" s="157" t="s">
        <v>221</v>
      </c>
      <c r="F1422" s="158">
        <v>265</v>
      </c>
      <c r="G1422" s="159">
        <v>45733.716440972225</v>
      </c>
    </row>
    <row r="1423" spans="2:7" x14ac:dyDescent="0.3">
      <c r="B1423" s="154">
        <v>45733</v>
      </c>
      <c r="C1423" s="155" t="s">
        <v>49</v>
      </c>
      <c r="D1423" s="156" t="s">
        <v>97</v>
      </c>
      <c r="E1423" s="157" t="s">
        <v>221</v>
      </c>
      <c r="F1423" s="158">
        <v>-265</v>
      </c>
      <c r="G1423" s="159">
        <v>45733.716471412037</v>
      </c>
    </row>
    <row r="1424" spans="2:7" x14ac:dyDescent="0.3">
      <c r="B1424" s="154">
        <v>45733</v>
      </c>
      <c r="C1424" s="155" t="s">
        <v>52</v>
      </c>
      <c r="D1424" s="156" t="s">
        <v>209</v>
      </c>
      <c r="E1424" s="157" t="s">
        <v>223</v>
      </c>
      <c r="F1424" s="158">
        <v>-35</v>
      </c>
      <c r="G1424" s="159">
        <v>45733.716865046299</v>
      </c>
    </row>
    <row r="1425" spans="2:7" x14ac:dyDescent="0.3">
      <c r="B1425" s="154">
        <v>45733</v>
      </c>
      <c r="C1425" s="155" t="s">
        <v>49</v>
      </c>
      <c r="D1425" s="156" t="s">
        <v>122</v>
      </c>
      <c r="E1425" s="157" t="s">
        <v>223</v>
      </c>
      <c r="F1425" s="158">
        <v>35</v>
      </c>
      <c r="G1425" s="159">
        <v>45733.716895370373</v>
      </c>
    </row>
    <row r="1426" spans="2:7" x14ac:dyDescent="0.3">
      <c r="B1426" s="154">
        <v>45733</v>
      </c>
      <c r="C1426" s="155" t="s">
        <v>49</v>
      </c>
      <c r="D1426" s="156" t="s">
        <v>122</v>
      </c>
      <c r="E1426" s="157" t="s">
        <v>222</v>
      </c>
      <c r="F1426" s="158">
        <v>-200</v>
      </c>
      <c r="G1426" s="159">
        <v>45733.718017708336</v>
      </c>
    </row>
    <row r="1427" spans="2:7" x14ac:dyDescent="0.3">
      <c r="B1427" s="154">
        <v>45733</v>
      </c>
      <c r="C1427" s="155" t="s">
        <v>49</v>
      </c>
      <c r="D1427" s="156" t="s">
        <v>97</v>
      </c>
      <c r="E1427" s="157" t="s">
        <v>222</v>
      </c>
      <c r="F1427" s="158">
        <v>200</v>
      </c>
      <c r="G1427" s="159">
        <v>45733.718049537034</v>
      </c>
    </row>
    <row r="1428" spans="2:7" x14ac:dyDescent="0.3">
      <c r="B1428" s="154">
        <v>45733</v>
      </c>
      <c r="C1428" s="155" t="s">
        <v>49</v>
      </c>
      <c r="D1428" s="156" t="s">
        <v>122</v>
      </c>
      <c r="E1428" s="157" t="s">
        <v>222</v>
      </c>
      <c r="F1428" s="158">
        <v>-38</v>
      </c>
      <c r="G1428" s="159">
        <v>45733.723367939812</v>
      </c>
    </row>
    <row r="1429" spans="2:7" x14ac:dyDescent="0.3">
      <c r="B1429" s="154">
        <v>45733</v>
      </c>
      <c r="C1429" s="155" t="s">
        <v>49</v>
      </c>
      <c r="D1429" s="156" t="s">
        <v>97</v>
      </c>
      <c r="E1429" s="157" t="s">
        <v>222</v>
      </c>
      <c r="F1429" s="158">
        <v>38</v>
      </c>
      <c r="G1429" s="159">
        <v>45733.723403587966</v>
      </c>
    </row>
    <row r="1430" spans="2:7" x14ac:dyDescent="0.3">
      <c r="B1430" s="154">
        <v>45733</v>
      </c>
      <c r="C1430" s="155" t="s">
        <v>52</v>
      </c>
      <c r="D1430" s="156" t="s">
        <v>209</v>
      </c>
      <c r="E1430" s="157" t="s">
        <v>223</v>
      </c>
      <c r="F1430" s="158">
        <v>-35</v>
      </c>
      <c r="G1430" s="159">
        <v>45733.723510648146</v>
      </c>
    </row>
    <row r="1431" spans="2:7" x14ac:dyDescent="0.3">
      <c r="B1431" s="154">
        <v>45733</v>
      </c>
      <c r="C1431" s="155" t="s">
        <v>49</v>
      </c>
      <c r="D1431" s="156" t="s">
        <v>122</v>
      </c>
      <c r="E1431" s="157" t="s">
        <v>223</v>
      </c>
      <c r="F1431" s="158">
        <v>35</v>
      </c>
      <c r="G1431" s="159">
        <v>45733.723542361113</v>
      </c>
    </row>
    <row r="1432" spans="2:7" x14ac:dyDescent="0.3">
      <c r="B1432" s="154">
        <v>45733</v>
      </c>
      <c r="C1432" s="155" t="s">
        <v>49</v>
      </c>
      <c r="D1432" s="156" t="s">
        <v>122</v>
      </c>
      <c r="E1432" s="157" t="s">
        <v>221</v>
      </c>
      <c r="F1432" s="158">
        <v>15</v>
      </c>
      <c r="G1432" s="159">
        <v>45733.726262731485</v>
      </c>
    </row>
    <row r="1433" spans="2:7" x14ac:dyDescent="0.3">
      <c r="B1433" s="154">
        <v>45733</v>
      </c>
      <c r="C1433" s="155" t="s">
        <v>49</v>
      </c>
      <c r="D1433" s="156" t="s">
        <v>97</v>
      </c>
      <c r="E1433" s="157" t="s">
        <v>221</v>
      </c>
      <c r="F1433" s="158">
        <v>-15</v>
      </c>
      <c r="G1433" s="159">
        <v>45733.726293171298</v>
      </c>
    </row>
    <row r="1434" spans="2:7" x14ac:dyDescent="0.3">
      <c r="B1434" s="154">
        <v>45733</v>
      </c>
      <c r="C1434" s="155" t="s">
        <v>52</v>
      </c>
      <c r="D1434" s="156" t="s">
        <v>209</v>
      </c>
      <c r="E1434" s="157" t="s">
        <v>223</v>
      </c>
      <c r="F1434" s="158">
        <v>-35</v>
      </c>
      <c r="G1434" s="159">
        <v>45733.726431249997</v>
      </c>
    </row>
    <row r="1435" spans="2:7" x14ac:dyDescent="0.3">
      <c r="B1435" s="154">
        <v>45733</v>
      </c>
      <c r="C1435" s="155" t="s">
        <v>49</v>
      </c>
      <c r="D1435" s="156" t="s">
        <v>122</v>
      </c>
      <c r="E1435" s="157" t="s">
        <v>223</v>
      </c>
      <c r="F1435" s="158">
        <v>35</v>
      </c>
      <c r="G1435" s="159">
        <v>45733.726462615741</v>
      </c>
    </row>
    <row r="1436" spans="2:7" x14ac:dyDescent="0.3">
      <c r="B1436" s="154">
        <v>45733</v>
      </c>
      <c r="C1436" s="155" t="s">
        <v>49</v>
      </c>
      <c r="D1436" s="156" t="s">
        <v>122</v>
      </c>
      <c r="E1436" s="157" t="s">
        <v>221</v>
      </c>
      <c r="F1436" s="158">
        <v>110</v>
      </c>
      <c r="G1436" s="159">
        <v>45733.72672835648</v>
      </c>
    </row>
    <row r="1437" spans="2:7" x14ac:dyDescent="0.3">
      <c r="B1437" s="154">
        <v>45733</v>
      </c>
      <c r="C1437" s="155" t="s">
        <v>49</v>
      </c>
      <c r="D1437" s="156" t="s">
        <v>97</v>
      </c>
      <c r="E1437" s="157" t="s">
        <v>221</v>
      </c>
      <c r="F1437" s="158">
        <v>-110</v>
      </c>
      <c r="G1437" s="159">
        <v>45733.726759143516</v>
      </c>
    </row>
    <row r="1438" spans="2:7" x14ac:dyDescent="0.3">
      <c r="B1438" s="154">
        <v>45733</v>
      </c>
      <c r="C1438" s="155" t="s">
        <v>49</v>
      </c>
      <c r="D1438" s="156" t="s">
        <v>122</v>
      </c>
      <c r="E1438" s="157" t="s">
        <v>221</v>
      </c>
      <c r="F1438" s="158">
        <v>200</v>
      </c>
      <c r="G1438" s="159">
        <v>45733.727810416669</v>
      </c>
    </row>
    <row r="1439" spans="2:7" x14ac:dyDescent="0.3">
      <c r="B1439" s="154">
        <v>45733</v>
      </c>
      <c r="C1439" s="155" t="s">
        <v>49</v>
      </c>
      <c r="D1439" s="156" t="s">
        <v>97</v>
      </c>
      <c r="E1439" s="157" t="s">
        <v>221</v>
      </c>
      <c r="F1439" s="158">
        <v>-200</v>
      </c>
      <c r="G1439" s="159">
        <v>45733.727840046296</v>
      </c>
    </row>
    <row r="1440" spans="2:7" x14ac:dyDescent="0.3">
      <c r="B1440" s="154">
        <v>45733</v>
      </c>
      <c r="C1440" s="155" t="s">
        <v>49</v>
      </c>
      <c r="D1440" s="156" t="s">
        <v>122</v>
      </c>
      <c r="E1440" s="157" t="s">
        <v>221</v>
      </c>
      <c r="F1440" s="158">
        <v>15</v>
      </c>
      <c r="G1440" s="159">
        <v>45733.729119097225</v>
      </c>
    </row>
    <row r="1441" spans="2:7" x14ac:dyDescent="0.3">
      <c r="B1441" s="154">
        <v>45733</v>
      </c>
      <c r="C1441" s="155" t="s">
        <v>49</v>
      </c>
      <c r="D1441" s="156" t="s">
        <v>97</v>
      </c>
      <c r="E1441" s="157" t="s">
        <v>221</v>
      </c>
      <c r="F1441" s="158">
        <v>-15</v>
      </c>
      <c r="G1441" s="159">
        <v>45733.729148032406</v>
      </c>
    </row>
    <row r="1442" spans="2:7" x14ac:dyDescent="0.3">
      <c r="B1442" s="154">
        <v>45733</v>
      </c>
      <c r="C1442" s="155" t="s">
        <v>52</v>
      </c>
      <c r="D1442" s="156" t="s">
        <v>209</v>
      </c>
      <c r="E1442" s="157" t="s">
        <v>223</v>
      </c>
      <c r="F1442" s="158">
        <v>-35</v>
      </c>
      <c r="G1442" s="159">
        <v>45733.729560995373</v>
      </c>
    </row>
    <row r="1443" spans="2:7" x14ac:dyDescent="0.3">
      <c r="B1443" s="154">
        <v>45733</v>
      </c>
      <c r="C1443" s="155" t="s">
        <v>49</v>
      </c>
      <c r="D1443" s="156" t="s">
        <v>122</v>
      </c>
      <c r="E1443" s="157" t="s">
        <v>223</v>
      </c>
      <c r="F1443" s="158">
        <v>35</v>
      </c>
      <c r="G1443" s="159">
        <v>45733.729591319447</v>
      </c>
    </row>
    <row r="1444" spans="2:7" x14ac:dyDescent="0.3">
      <c r="B1444" s="154">
        <v>45733</v>
      </c>
      <c r="C1444" s="155" t="s">
        <v>49</v>
      </c>
      <c r="D1444" s="156" t="s">
        <v>122</v>
      </c>
      <c r="E1444" s="157" t="s">
        <v>241</v>
      </c>
      <c r="F1444" s="158">
        <v>-800</v>
      </c>
      <c r="G1444" s="159">
        <v>45733.733883217596</v>
      </c>
    </row>
    <row r="1445" spans="2:7" x14ac:dyDescent="0.3">
      <c r="B1445" s="154">
        <v>45733</v>
      </c>
      <c r="C1445" s="155" t="s">
        <v>49</v>
      </c>
      <c r="D1445" s="156" t="s">
        <v>121</v>
      </c>
      <c r="E1445" s="157" t="s">
        <v>241</v>
      </c>
      <c r="F1445" s="158">
        <v>800</v>
      </c>
      <c r="G1445" s="159">
        <v>45733.733911342591</v>
      </c>
    </row>
    <row r="1446" spans="2:7" x14ac:dyDescent="0.3">
      <c r="B1446" s="154">
        <v>45733</v>
      </c>
      <c r="C1446" s="155" t="s">
        <v>52</v>
      </c>
      <c r="D1446" s="156" t="s">
        <v>209</v>
      </c>
      <c r="E1446" s="157" t="s">
        <v>223</v>
      </c>
      <c r="F1446" s="158">
        <v>-35</v>
      </c>
      <c r="G1446" s="159">
        <v>45733.734310416665</v>
      </c>
    </row>
    <row r="1447" spans="2:7" x14ac:dyDescent="0.3">
      <c r="B1447" s="154">
        <v>45733</v>
      </c>
      <c r="C1447" s="155" t="s">
        <v>49</v>
      </c>
      <c r="D1447" s="156" t="s">
        <v>122</v>
      </c>
      <c r="E1447" s="157" t="s">
        <v>223</v>
      </c>
      <c r="F1447" s="158">
        <v>35</v>
      </c>
      <c r="G1447" s="159">
        <v>45733.734340625</v>
      </c>
    </row>
    <row r="1448" spans="2:7" x14ac:dyDescent="0.3">
      <c r="B1448" s="154">
        <v>45733</v>
      </c>
      <c r="C1448" s="155" t="s">
        <v>49</v>
      </c>
      <c r="D1448" s="156" t="s">
        <v>122</v>
      </c>
      <c r="E1448" s="157" t="s">
        <v>241</v>
      </c>
      <c r="F1448" s="158">
        <v>-1300</v>
      </c>
      <c r="G1448" s="159">
        <v>45733.74636099537</v>
      </c>
    </row>
    <row r="1449" spans="2:7" x14ac:dyDescent="0.3">
      <c r="B1449" s="154">
        <v>45733</v>
      </c>
      <c r="C1449" s="155" t="s">
        <v>49</v>
      </c>
      <c r="D1449" s="156" t="s">
        <v>121</v>
      </c>
      <c r="E1449" s="157" t="s">
        <v>241</v>
      </c>
      <c r="F1449" s="158">
        <v>1300</v>
      </c>
      <c r="G1449" s="159">
        <v>45733.746393055553</v>
      </c>
    </row>
    <row r="1450" spans="2:7" x14ac:dyDescent="0.3">
      <c r="B1450" s="154">
        <v>45733</v>
      </c>
      <c r="C1450" s="155" t="s">
        <v>52</v>
      </c>
      <c r="D1450" s="156" t="s">
        <v>209</v>
      </c>
      <c r="E1450" s="157" t="s">
        <v>223</v>
      </c>
      <c r="F1450" s="158">
        <v>-70</v>
      </c>
      <c r="G1450" s="159">
        <v>45733.769280902779</v>
      </c>
    </row>
    <row r="1451" spans="2:7" x14ac:dyDescent="0.3">
      <c r="B1451" s="154">
        <v>45733</v>
      </c>
      <c r="C1451" s="155" t="s">
        <v>49</v>
      </c>
      <c r="D1451" s="156" t="s">
        <v>122</v>
      </c>
      <c r="E1451" s="157" t="s">
        <v>223</v>
      </c>
      <c r="F1451" s="158">
        <v>70</v>
      </c>
      <c r="G1451" s="159">
        <v>45733.769291550925</v>
      </c>
    </row>
    <row r="1452" spans="2:7" x14ac:dyDescent="0.3">
      <c r="B1452" s="154">
        <v>45733</v>
      </c>
      <c r="C1452" s="155" t="s">
        <v>49</v>
      </c>
      <c r="D1452" s="156" t="s">
        <v>122</v>
      </c>
      <c r="E1452" s="157" t="s">
        <v>224</v>
      </c>
      <c r="F1452" s="158">
        <v>-20</v>
      </c>
      <c r="G1452" s="159">
        <v>45733.770259722223</v>
      </c>
    </row>
    <row r="1453" spans="2:7" x14ac:dyDescent="0.3">
      <c r="B1453" s="154">
        <v>45733</v>
      </c>
      <c r="C1453" s="155" t="s">
        <v>48</v>
      </c>
      <c r="D1453" s="156" t="s">
        <v>4</v>
      </c>
      <c r="E1453" s="157" t="s">
        <v>224</v>
      </c>
      <c r="F1453" s="158">
        <v>20</v>
      </c>
      <c r="G1453" s="159">
        <v>45733.770270949077</v>
      </c>
    </row>
    <row r="1454" spans="2:7" x14ac:dyDescent="0.3">
      <c r="B1454" s="154">
        <v>45733</v>
      </c>
      <c r="C1454" s="155" t="s">
        <v>49</v>
      </c>
      <c r="D1454" s="156" t="s">
        <v>122</v>
      </c>
      <c r="E1454" s="157" t="s">
        <v>222</v>
      </c>
      <c r="F1454" s="158">
        <v>-600</v>
      </c>
      <c r="G1454" s="159">
        <v>45733.774016087962</v>
      </c>
    </row>
    <row r="1455" spans="2:7" x14ac:dyDescent="0.3">
      <c r="B1455" s="154">
        <v>45733</v>
      </c>
      <c r="C1455" s="155" t="s">
        <v>49</v>
      </c>
      <c r="D1455" s="156" t="s">
        <v>97</v>
      </c>
      <c r="E1455" s="157" t="s">
        <v>222</v>
      </c>
      <c r="F1455" s="158">
        <v>600</v>
      </c>
      <c r="G1455" s="159">
        <v>45733.774045949074</v>
      </c>
    </row>
    <row r="1456" spans="2:7" x14ac:dyDescent="0.3">
      <c r="B1456" s="154">
        <v>45733</v>
      </c>
      <c r="C1456" s="155" t="s">
        <v>49</v>
      </c>
      <c r="D1456" s="156" t="s">
        <v>122</v>
      </c>
      <c r="E1456" s="157" t="s">
        <v>237</v>
      </c>
      <c r="F1456" s="158">
        <v>600</v>
      </c>
      <c r="G1456" s="159">
        <v>45733.775339351851</v>
      </c>
    </row>
    <row r="1457" spans="2:7" x14ac:dyDescent="0.3">
      <c r="B1457" s="154">
        <v>45733</v>
      </c>
      <c r="C1457" s="155" t="s">
        <v>49</v>
      </c>
      <c r="D1457" s="156" t="s">
        <v>123</v>
      </c>
      <c r="E1457" s="157" t="s">
        <v>237</v>
      </c>
      <c r="F1457" s="158">
        <v>-600</v>
      </c>
      <c r="G1457" s="159">
        <v>45733.775367013892</v>
      </c>
    </row>
    <row r="1458" spans="2:7" x14ac:dyDescent="0.3">
      <c r="B1458" s="154">
        <v>45733</v>
      </c>
      <c r="C1458" s="155" t="s">
        <v>49</v>
      </c>
      <c r="D1458" s="156" t="s">
        <v>122</v>
      </c>
      <c r="E1458" s="157" t="s">
        <v>221</v>
      </c>
      <c r="F1458" s="158">
        <v>15</v>
      </c>
      <c r="G1458" s="159">
        <v>45733.775675578705</v>
      </c>
    </row>
    <row r="1459" spans="2:7" x14ac:dyDescent="0.3">
      <c r="B1459" s="154">
        <v>45733</v>
      </c>
      <c r="C1459" s="155" t="s">
        <v>49</v>
      </c>
      <c r="D1459" s="156" t="s">
        <v>97</v>
      </c>
      <c r="E1459" s="157" t="s">
        <v>221</v>
      </c>
      <c r="F1459" s="158">
        <v>-15</v>
      </c>
      <c r="G1459" s="159">
        <v>45733.775704976855</v>
      </c>
    </row>
    <row r="1460" spans="2:7" x14ac:dyDescent="0.3">
      <c r="B1460" s="154">
        <v>45733</v>
      </c>
      <c r="C1460" s="155" t="s">
        <v>52</v>
      </c>
      <c r="D1460" s="156" t="s">
        <v>209</v>
      </c>
      <c r="E1460" s="157" t="s">
        <v>223</v>
      </c>
      <c r="F1460" s="158">
        <v>-70</v>
      </c>
      <c r="G1460" s="159">
        <v>45733.802987037037</v>
      </c>
    </row>
    <row r="1461" spans="2:7" x14ac:dyDescent="0.3">
      <c r="B1461" s="154">
        <v>45733</v>
      </c>
      <c r="C1461" s="155" t="s">
        <v>49</v>
      </c>
      <c r="D1461" s="156" t="s">
        <v>122</v>
      </c>
      <c r="E1461" s="157" t="s">
        <v>223</v>
      </c>
      <c r="F1461" s="158">
        <v>70</v>
      </c>
      <c r="G1461" s="159">
        <v>45733.803025231478</v>
      </c>
    </row>
    <row r="1462" spans="2:7" x14ac:dyDescent="0.3">
      <c r="B1462" s="154">
        <v>45733</v>
      </c>
      <c r="C1462" s="155" t="s">
        <v>52</v>
      </c>
      <c r="D1462" s="156" t="s">
        <v>209</v>
      </c>
      <c r="E1462" s="157" t="s">
        <v>223</v>
      </c>
      <c r="F1462" s="158">
        <v>-70</v>
      </c>
      <c r="G1462" s="159">
        <v>45733.810145138887</v>
      </c>
    </row>
    <row r="1463" spans="2:7" x14ac:dyDescent="0.3">
      <c r="B1463" s="154">
        <v>45733</v>
      </c>
      <c r="C1463" s="155" t="s">
        <v>49</v>
      </c>
      <c r="D1463" s="156" t="s">
        <v>97</v>
      </c>
      <c r="E1463" s="157" t="s">
        <v>223</v>
      </c>
      <c r="F1463" s="158">
        <v>70</v>
      </c>
      <c r="G1463" s="159">
        <v>45733.810176388892</v>
      </c>
    </row>
    <row r="1464" spans="2:7" x14ac:dyDescent="0.3">
      <c r="B1464" s="154">
        <v>45733</v>
      </c>
      <c r="C1464" s="155" t="s">
        <v>52</v>
      </c>
      <c r="D1464" s="156" t="s">
        <v>209</v>
      </c>
      <c r="E1464" s="157" t="s">
        <v>223</v>
      </c>
      <c r="F1464" s="158">
        <v>-70</v>
      </c>
      <c r="G1464" s="159">
        <v>45733.835493287035</v>
      </c>
    </row>
    <row r="1465" spans="2:7" x14ac:dyDescent="0.3">
      <c r="B1465" s="154">
        <v>45733</v>
      </c>
      <c r="C1465" s="155" t="s">
        <v>49</v>
      </c>
      <c r="D1465" s="156" t="s">
        <v>122</v>
      </c>
      <c r="E1465" s="157" t="s">
        <v>223</v>
      </c>
      <c r="F1465" s="158">
        <v>70</v>
      </c>
      <c r="G1465" s="159">
        <v>45733.835524421294</v>
      </c>
    </row>
    <row r="1466" spans="2:7" x14ac:dyDescent="0.3">
      <c r="B1466" s="154">
        <v>45733</v>
      </c>
      <c r="C1466" s="155" t="s">
        <v>52</v>
      </c>
      <c r="D1466" s="156" t="s">
        <v>209</v>
      </c>
      <c r="E1466" s="157" t="s">
        <v>223</v>
      </c>
      <c r="F1466" s="158">
        <v>-35</v>
      </c>
      <c r="G1466" s="159">
        <v>45733.838868865743</v>
      </c>
    </row>
    <row r="1467" spans="2:7" x14ac:dyDescent="0.3">
      <c r="B1467" s="154">
        <v>45733</v>
      </c>
      <c r="C1467" s="155" t="s">
        <v>49</v>
      </c>
      <c r="D1467" s="156" t="s">
        <v>122</v>
      </c>
      <c r="E1467" s="157" t="s">
        <v>223</v>
      </c>
      <c r="F1467" s="158">
        <v>35</v>
      </c>
      <c r="G1467" s="159">
        <v>45733.838899074071</v>
      </c>
    </row>
    <row r="1468" spans="2:7" x14ac:dyDescent="0.3">
      <c r="B1468" s="154">
        <v>45733</v>
      </c>
      <c r="C1468" s="155" t="s">
        <v>52</v>
      </c>
      <c r="D1468" s="156" t="s">
        <v>209</v>
      </c>
      <c r="E1468" s="157" t="s">
        <v>223</v>
      </c>
      <c r="F1468" s="158">
        <v>-35</v>
      </c>
      <c r="G1468" s="159">
        <v>45733.841654398151</v>
      </c>
    </row>
    <row r="1469" spans="2:7" x14ac:dyDescent="0.3">
      <c r="B1469" s="154">
        <v>45733</v>
      </c>
      <c r="C1469" s="155" t="s">
        <v>49</v>
      </c>
      <c r="D1469" s="156" t="s">
        <v>122</v>
      </c>
      <c r="E1469" s="157" t="s">
        <v>223</v>
      </c>
      <c r="F1469" s="158">
        <v>35</v>
      </c>
      <c r="G1469" s="159">
        <v>45733.841686805557</v>
      </c>
    </row>
    <row r="1470" spans="2:7" x14ac:dyDescent="0.3">
      <c r="B1470" s="154">
        <v>45733</v>
      </c>
      <c r="C1470" s="155" t="s">
        <v>52</v>
      </c>
      <c r="D1470" s="156" t="s">
        <v>209</v>
      </c>
      <c r="E1470" s="157" t="s">
        <v>223</v>
      </c>
      <c r="F1470" s="158">
        <v>-35</v>
      </c>
      <c r="G1470" s="159">
        <v>45733.846533217591</v>
      </c>
    </row>
    <row r="1471" spans="2:7" x14ac:dyDescent="0.3">
      <c r="B1471" s="154">
        <v>45733</v>
      </c>
      <c r="C1471" s="155" t="s">
        <v>49</v>
      </c>
      <c r="D1471" s="156" t="s">
        <v>122</v>
      </c>
      <c r="E1471" s="157" t="s">
        <v>223</v>
      </c>
      <c r="F1471" s="158">
        <v>35</v>
      </c>
      <c r="G1471" s="159">
        <v>45733.846564467596</v>
      </c>
    </row>
    <row r="1472" spans="2:7" x14ac:dyDescent="0.3">
      <c r="B1472" s="154">
        <v>45733</v>
      </c>
      <c r="C1472" s="155" t="s">
        <v>49</v>
      </c>
      <c r="D1472" s="156" t="s">
        <v>122</v>
      </c>
      <c r="E1472" s="157" t="s">
        <v>244</v>
      </c>
      <c r="F1472" s="158">
        <v>2</v>
      </c>
      <c r="G1472" s="159">
        <v>45733.846670949075</v>
      </c>
    </row>
    <row r="1473" spans="2:7" x14ac:dyDescent="0.3">
      <c r="B1473" s="154">
        <v>45733</v>
      </c>
      <c r="C1473" s="155" t="s">
        <v>43</v>
      </c>
      <c r="D1473" s="156" t="s">
        <v>150</v>
      </c>
      <c r="E1473" s="157" t="s">
        <v>244</v>
      </c>
      <c r="F1473" s="158">
        <v>-2</v>
      </c>
      <c r="G1473" s="159">
        <v>45733.846703240742</v>
      </c>
    </row>
    <row r="1474" spans="2:7" x14ac:dyDescent="0.3">
      <c r="B1474" s="154">
        <v>45733</v>
      </c>
      <c r="C1474" s="155" t="s">
        <v>49</v>
      </c>
      <c r="D1474" s="156" t="s">
        <v>122</v>
      </c>
      <c r="E1474" s="157" t="s">
        <v>224</v>
      </c>
      <c r="F1474" s="158">
        <v>-1198</v>
      </c>
      <c r="G1474" s="159">
        <v>45733.853216203701</v>
      </c>
    </row>
    <row r="1475" spans="2:7" x14ac:dyDescent="0.3">
      <c r="B1475" s="154">
        <v>45733</v>
      </c>
      <c r="C1475" s="155" t="s">
        <v>54</v>
      </c>
      <c r="D1475" s="156" t="s">
        <v>240</v>
      </c>
      <c r="E1475" s="157" t="s">
        <v>224</v>
      </c>
      <c r="F1475" s="158">
        <v>1198</v>
      </c>
      <c r="G1475" s="159">
        <v>45733.853246643521</v>
      </c>
    </row>
    <row r="1476" spans="2:7" x14ac:dyDescent="0.3">
      <c r="B1476" s="154">
        <v>45733</v>
      </c>
      <c r="C1476" s="155" t="s">
        <v>49</v>
      </c>
      <c r="D1476" s="156" t="s">
        <v>122</v>
      </c>
      <c r="E1476" s="157" t="s">
        <v>224</v>
      </c>
      <c r="F1476" s="158">
        <v>-22</v>
      </c>
      <c r="G1476" s="159">
        <v>45733.853391203702</v>
      </c>
    </row>
    <row r="1477" spans="2:7" x14ac:dyDescent="0.3">
      <c r="B1477" s="154">
        <v>45733</v>
      </c>
      <c r="C1477" s="155" t="s">
        <v>48</v>
      </c>
      <c r="D1477" s="156" t="s">
        <v>4</v>
      </c>
      <c r="E1477" s="157" t="s">
        <v>224</v>
      </c>
      <c r="F1477" s="158">
        <v>22</v>
      </c>
      <c r="G1477" s="159">
        <v>45733.853422453707</v>
      </c>
    </row>
    <row r="1478" spans="2:7" x14ac:dyDescent="0.3">
      <c r="B1478" s="154">
        <v>45733</v>
      </c>
      <c r="C1478" s="155" t="s">
        <v>49</v>
      </c>
      <c r="D1478" s="156" t="s">
        <v>122</v>
      </c>
      <c r="E1478" s="157" t="s">
        <v>244</v>
      </c>
      <c r="F1478" s="158">
        <v>15</v>
      </c>
      <c r="G1478" s="159">
        <v>45733.855235995368</v>
      </c>
    </row>
    <row r="1479" spans="2:7" x14ac:dyDescent="0.3">
      <c r="B1479" s="154">
        <v>45733</v>
      </c>
      <c r="C1479" s="155" t="s">
        <v>43</v>
      </c>
      <c r="D1479" s="156" t="s">
        <v>150</v>
      </c>
      <c r="E1479" s="157" t="s">
        <v>244</v>
      </c>
      <c r="F1479" s="158">
        <v>-15</v>
      </c>
      <c r="G1479" s="159">
        <v>45733.855265393518</v>
      </c>
    </row>
    <row r="1480" spans="2:7" x14ac:dyDescent="0.3">
      <c r="B1480" s="154">
        <v>45734</v>
      </c>
      <c r="C1480" s="155" t="s">
        <v>49</v>
      </c>
      <c r="D1480" s="156" t="s">
        <v>122</v>
      </c>
      <c r="E1480" s="157" t="s">
        <v>237</v>
      </c>
      <c r="F1480" s="158">
        <v>220</v>
      </c>
      <c r="G1480" s="159">
        <v>45734.424317824072</v>
      </c>
    </row>
    <row r="1481" spans="2:7" x14ac:dyDescent="0.3">
      <c r="B1481" s="154">
        <v>45734</v>
      </c>
      <c r="C1481" s="155" t="s">
        <v>49</v>
      </c>
      <c r="D1481" s="156" t="s">
        <v>123</v>
      </c>
      <c r="E1481" s="157" t="s">
        <v>237</v>
      </c>
      <c r="F1481" s="158">
        <v>-220</v>
      </c>
      <c r="G1481" s="159">
        <v>45734.424331365743</v>
      </c>
    </row>
    <row r="1482" spans="2:7" x14ac:dyDescent="0.3">
      <c r="B1482" s="154" t="s">
        <v>279</v>
      </c>
      <c r="C1482" s="155" t="s">
        <v>49</v>
      </c>
      <c r="D1482" s="156" t="s">
        <v>122</v>
      </c>
      <c r="E1482" s="157" t="s">
        <v>221</v>
      </c>
      <c r="F1482" s="158">
        <v>15</v>
      </c>
      <c r="G1482" s="159">
        <v>45734.424508449098</v>
      </c>
    </row>
    <row r="1483" spans="2:7" x14ac:dyDescent="0.3">
      <c r="B1483" s="154">
        <v>45734</v>
      </c>
      <c r="C1483" s="155" t="s">
        <v>49</v>
      </c>
      <c r="D1483" s="156" t="s">
        <v>97</v>
      </c>
      <c r="E1483" s="157" t="s">
        <v>221</v>
      </c>
      <c r="F1483" s="158">
        <v>-15</v>
      </c>
      <c r="G1483" s="159">
        <v>45734.424520370369</v>
      </c>
    </row>
    <row r="1484" spans="2:7" x14ac:dyDescent="0.3">
      <c r="B1484" s="154">
        <v>45734</v>
      </c>
      <c r="C1484" s="155" t="s">
        <v>49</v>
      </c>
      <c r="D1484" s="156" t="s">
        <v>122</v>
      </c>
      <c r="E1484" s="157" t="s">
        <v>221</v>
      </c>
      <c r="F1484" s="158">
        <v>14</v>
      </c>
      <c r="G1484" s="159">
        <v>45734.426099421296</v>
      </c>
    </row>
    <row r="1485" spans="2:7" x14ac:dyDescent="0.3">
      <c r="B1485" s="154">
        <v>45734</v>
      </c>
      <c r="C1485" s="155" t="s">
        <v>49</v>
      </c>
      <c r="D1485" s="156" t="s">
        <v>97</v>
      </c>
      <c r="E1485" s="157" t="s">
        <v>221</v>
      </c>
      <c r="F1485" s="158">
        <v>-14</v>
      </c>
      <c r="G1485" s="159">
        <v>45734.426112847221</v>
      </c>
    </row>
    <row r="1486" spans="2:7" x14ac:dyDescent="0.3">
      <c r="B1486" s="154">
        <v>45734</v>
      </c>
      <c r="C1486" s="155" t="s">
        <v>49</v>
      </c>
      <c r="D1486" s="156" t="s">
        <v>122</v>
      </c>
      <c r="E1486" s="157" t="s">
        <v>222</v>
      </c>
      <c r="F1486" s="158">
        <v>-100</v>
      </c>
      <c r="G1486" s="159">
        <v>45734.427148495372</v>
      </c>
    </row>
    <row r="1487" spans="2:7" x14ac:dyDescent="0.3">
      <c r="B1487" s="154">
        <v>45734</v>
      </c>
      <c r="C1487" s="155" t="s">
        <v>49</v>
      </c>
      <c r="D1487" s="156" t="s">
        <v>97</v>
      </c>
      <c r="E1487" s="157" t="s">
        <v>222</v>
      </c>
      <c r="F1487" s="158">
        <v>100</v>
      </c>
      <c r="G1487" s="159">
        <v>45734.427160069441</v>
      </c>
    </row>
    <row r="1488" spans="2:7" x14ac:dyDescent="0.3">
      <c r="B1488" s="154">
        <v>45734</v>
      </c>
      <c r="C1488" s="155" t="s">
        <v>49</v>
      </c>
      <c r="D1488" s="156" t="s">
        <v>122</v>
      </c>
      <c r="E1488" s="157" t="s">
        <v>222</v>
      </c>
      <c r="F1488" s="158">
        <v>-45</v>
      </c>
      <c r="G1488" s="159">
        <v>45734.430960648147</v>
      </c>
    </row>
    <row r="1489" spans="2:7" x14ac:dyDescent="0.3">
      <c r="B1489" s="154">
        <v>45734</v>
      </c>
      <c r="C1489" s="155" t="s">
        <v>49</v>
      </c>
      <c r="D1489" s="156" t="s">
        <v>97</v>
      </c>
      <c r="E1489" s="157" t="s">
        <v>222</v>
      </c>
      <c r="F1489" s="158">
        <v>45</v>
      </c>
      <c r="G1489" s="159">
        <v>45734.430990162036</v>
      </c>
    </row>
    <row r="1490" spans="2:7" x14ac:dyDescent="0.3">
      <c r="B1490" s="154">
        <v>45734</v>
      </c>
      <c r="C1490" s="155" t="s">
        <v>52</v>
      </c>
      <c r="D1490" s="156" t="s">
        <v>209</v>
      </c>
      <c r="E1490" s="157" t="s">
        <v>223</v>
      </c>
      <c r="F1490" s="158">
        <v>-105</v>
      </c>
      <c r="G1490" s="159">
        <v>45734.439277777776</v>
      </c>
    </row>
    <row r="1491" spans="2:7" x14ac:dyDescent="0.3">
      <c r="B1491" s="154">
        <v>45734</v>
      </c>
      <c r="C1491" s="155" t="s">
        <v>49</v>
      </c>
      <c r="D1491" s="156" t="s">
        <v>122</v>
      </c>
      <c r="E1491" s="157" t="s">
        <v>223</v>
      </c>
      <c r="F1491" s="158">
        <v>105</v>
      </c>
      <c r="G1491" s="159">
        <v>45734.439309027781</v>
      </c>
    </row>
    <row r="1492" spans="2:7" x14ac:dyDescent="0.3">
      <c r="B1492" s="154">
        <v>45734</v>
      </c>
      <c r="C1492" s="155" t="s">
        <v>52</v>
      </c>
      <c r="D1492" s="156" t="s">
        <v>209</v>
      </c>
      <c r="E1492" s="157" t="s">
        <v>223</v>
      </c>
      <c r="F1492" s="158">
        <v>-70</v>
      </c>
      <c r="G1492" s="159">
        <v>45734.441350578702</v>
      </c>
    </row>
    <row r="1493" spans="2:7" x14ac:dyDescent="0.3">
      <c r="B1493" s="154">
        <v>45734</v>
      </c>
      <c r="C1493" s="155" t="s">
        <v>49</v>
      </c>
      <c r="D1493" s="156" t="s">
        <v>97</v>
      </c>
      <c r="E1493" s="157" t="s">
        <v>223</v>
      </c>
      <c r="F1493" s="158">
        <v>70</v>
      </c>
      <c r="G1493" s="159">
        <v>45734.441384375001</v>
      </c>
    </row>
    <row r="1494" spans="2:7" x14ac:dyDescent="0.3">
      <c r="B1494" s="154">
        <v>45734</v>
      </c>
      <c r="C1494" s="155" t="s">
        <v>49</v>
      </c>
      <c r="D1494" s="156" t="s">
        <v>122</v>
      </c>
      <c r="E1494" s="157" t="s">
        <v>241</v>
      </c>
      <c r="F1494" s="158">
        <v>-750</v>
      </c>
      <c r="G1494" s="159">
        <v>45734.448351388892</v>
      </c>
    </row>
    <row r="1495" spans="2:7" x14ac:dyDescent="0.3">
      <c r="B1495" s="154">
        <v>45734</v>
      </c>
      <c r="C1495" s="155" t="s">
        <v>49</v>
      </c>
      <c r="D1495" s="156" t="s">
        <v>121</v>
      </c>
      <c r="E1495" s="157" t="s">
        <v>241</v>
      </c>
      <c r="F1495" s="158">
        <v>750</v>
      </c>
      <c r="G1495" s="159">
        <v>45734.448384143521</v>
      </c>
    </row>
    <row r="1496" spans="2:7" x14ac:dyDescent="0.3">
      <c r="B1496" s="154">
        <v>45734</v>
      </c>
      <c r="C1496" s="155" t="s">
        <v>49</v>
      </c>
      <c r="D1496" s="156" t="s">
        <v>122</v>
      </c>
      <c r="E1496" s="157" t="s">
        <v>222</v>
      </c>
      <c r="F1496" s="158">
        <v>-200</v>
      </c>
      <c r="G1496" s="159">
        <v>45734.449492708336</v>
      </c>
    </row>
    <row r="1497" spans="2:7" x14ac:dyDescent="0.3">
      <c r="B1497" s="154">
        <v>45734</v>
      </c>
      <c r="C1497" s="155" t="s">
        <v>49</v>
      </c>
      <c r="D1497" s="156" t="s">
        <v>97</v>
      </c>
      <c r="E1497" s="157" t="s">
        <v>222</v>
      </c>
      <c r="F1497" s="158">
        <v>200</v>
      </c>
      <c r="G1497" s="159">
        <v>45734.449532523147</v>
      </c>
    </row>
    <row r="1498" spans="2:7" x14ac:dyDescent="0.3">
      <c r="B1498" s="154">
        <v>45734</v>
      </c>
      <c r="C1498" s="155" t="s">
        <v>52</v>
      </c>
      <c r="D1498" s="156" t="s">
        <v>209</v>
      </c>
      <c r="E1498" s="157" t="s">
        <v>223</v>
      </c>
      <c r="F1498" s="158">
        <v>-70</v>
      </c>
      <c r="G1498" s="159">
        <v>45734.465042129632</v>
      </c>
    </row>
    <row r="1499" spans="2:7" x14ac:dyDescent="0.3">
      <c r="B1499" s="154">
        <v>45734</v>
      </c>
      <c r="C1499" s="155" t="s">
        <v>49</v>
      </c>
      <c r="D1499" s="156" t="s">
        <v>122</v>
      </c>
      <c r="E1499" s="157" t="s">
        <v>223</v>
      </c>
      <c r="F1499" s="158">
        <v>70</v>
      </c>
      <c r="G1499" s="159">
        <v>45734.465074884261</v>
      </c>
    </row>
    <row r="1500" spans="2:7" x14ac:dyDescent="0.3">
      <c r="B1500" s="154">
        <v>45734</v>
      </c>
      <c r="C1500" s="155" t="s">
        <v>49</v>
      </c>
      <c r="D1500" s="156" t="s">
        <v>122</v>
      </c>
      <c r="E1500" s="157" t="s">
        <v>222</v>
      </c>
      <c r="F1500" s="158">
        <v>-1600</v>
      </c>
      <c r="G1500" s="159">
        <v>45734.469860879632</v>
      </c>
    </row>
    <row r="1501" spans="2:7" x14ac:dyDescent="0.3">
      <c r="B1501" s="154">
        <v>45734</v>
      </c>
      <c r="C1501" s="155" t="s">
        <v>49</v>
      </c>
      <c r="D1501" s="156" t="s">
        <v>97</v>
      </c>
      <c r="E1501" s="157" t="s">
        <v>222</v>
      </c>
      <c r="F1501" s="158">
        <v>1600</v>
      </c>
      <c r="G1501" s="159">
        <v>45734.469891319444</v>
      </c>
    </row>
    <row r="1502" spans="2:7" x14ac:dyDescent="0.3">
      <c r="B1502" s="154">
        <v>45734</v>
      </c>
      <c r="C1502" s="155" t="s">
        <v>52</v>
      </c>
      <c r="D1502" s="156" t="s">
        <v>209</v>
      </c>
      <c r="E1502" s="157" t="s">
        <v>223</v>
      </c>
      <c r="F1502" s="158">
        <v>-35</v>
      </c>
      <c r="G1502" s="159">
        <v>45734.486076388886</v>
      </c>
    </row>
    <row r="1503" spans="2:7" x14ac:dyDescent="0.3">
      <c r="B1503" s="154">
        <v>45734</v>
      </c>
      <c r="C1503" s="155" t="s">
        <v>49</v>
      </c>
      <c r="D1503" s="156" t="s">
        <v>122</v>
      </c>
      <c r="E1503" s="157" t="s">
        <v>223</v>
      </c>
      <c r="F1503" s="158">
        <v>35</v>
      </c>
      <c r="G1503" s="159">
        <v>45734.486114120373</v>
      </c>
    </row>
    <row r="1504" spans="2:7" x14ac:dyDescent="0.3">
      <c r="B1504" s="154">
        <v>45734</v>
      </c>
      <c r="C1504" s="155" t="s">
        <v>49</v>
      </c>
      <c r="D1504" s="156" t="s">
        <v>122</v>
      </c>
      <c r="E1504" s="157" t="s">
        <v>222</v>
      </c>
      <c r="F1504" s="158">
        <v>-20</v>
      </c>
      <c r="G1504" s="159">
        <v>45734.486437384257</v>
      </c>
    </row>
    <row r="1505" spans="2:7" x14ac:dyDescent="0.3">
      <c r="B1505" s="154">
        <v>45734</v>
      </c>
      <c r="C1505" s="155" t="s">
        <v>49</v>
      </c>
      <c r="D1505" s="156" t="s">
        <v>97</v>
      </c>
      <c r="E1505" s="157" t="s">
        <v>222</v>
      </c>
      <c r="F1505" s="158">
        <v>20</v>
      </c>
      <c r="G1505" s="159">
        <v>45734.486470254633</v>
      </c>
    </row>
    <row r="1506" spans="2:7" x14ac:dyDescent="0.3">
      <c r="B1506" s="154">
        <v>45734</v>
      </c>
      <c r="C1506" s="155" t="s">
        <v>49</v>
      </c>
      <c r="D1506" s="156" t="s">
        <v>122</v>
      </c>
      <c r="E1506" s="157" t="s">
        <v>241</v>
      </c>
      <c r="F1506" s="158">
        <v>-1000</v>
      </c>
      <c r="G1506" s="159">
        <v>45734.499578703704</v>
      </c>
    </row>
    <row r="1507" spans="2:7" x14ac:dyDescent="0.3">
      <c r="B1507" s="154">
        <v>45734</v>
      </c>
      <c r="C1507" s="155" t="s">
        <v>49</v>
      </c>
      <c r="D1507" s="156" t="s">
        <v>121</v>
      </c>
      <c r="E1507" s="157" t="s">
        <v>241</v>
      </c>
      <c r="F1507" s="158">
        <v>1000</v>
      </c>
      <c r="G1507" s="159">
        <v>45734.49961377315</v>
      </c>
    </row>
    <row r="1508" spans="2:7" x14ac:dyDescent="0.3">
      <c r="B1508" s="154">
        <v>45734</v>
      </c>
      <c r="C1508" s="155" t="s">
        <v>49</v>
      </c>
      <c r="D1508" s="156" t="s">
        <v>122</v>
      </c>
      <c r="E1508" s="157" t="s">
        <v>222</v>
      </c>
      <c r="F1508" s="158">
        <v>-150</v>
      </c>
      <c r="G1508" s="159">
        <v>45734.499666898148</v>
      </c>
    </row>
    <row r="1509" spans="2:7" x14ac:dyDescent="0.3">
      <c r="B1509" s="154">
        <v>45734</v>
      </c>
      <c r="C1509" s="155" t="s">
        <v>49</v>
      </c>
      <c r="D1509" s="156" t="s">
        <v>97</v>
      </c>
      <c r="E1509" s="157" t="s">
        <v>222</v>
      </c>
      <c r="F1509" s="158">
        <v>150</v>
      </c>
      <c r="G1509" s="159">
        <v>45734.499703240741</v>
      </c>
    </row>
    <row r="1510" spans="2:7" x14ac:dyDescent="0.3">
      <c r="B1510" s="154">
        <v>45734</v>
      </c>
      <c r="C1510" s="155" t="s">
        <v>52</v>
      </c>
      <c r="D1510" s="156" t="s">
        <v>209</v>
      </c>
      <c r="E1510" s="157" t="s">
        <v>223</v>
      </c>
      <c r="F1510" s="158">
        <v>-35</v>
      </c>
      <c r="G1510" s="159">
        <v>45734.502336342593</v>
      </c>
    </row>
    <row r="1511" spans="2:7" x14ac:dyDescent="0.3">
      <c r="B1511" s="154">
        <v>45734</v>
      </c>
      <c r="C1511" s="155" t="s">
        <v>49</v>
      </c>
      <c r="D1511" s="156" t="s">
        <v>122</v>
      </c>
      <c r="E1511" s="157" t="s">
        <v>223</v>
      </c>
      <c r="F1511" s="158">
        <v>35</v>
      </c>
      <c r="G1511" s="159">
        <v>45734.502368634261</v>
      </c>
    </row>
    <row r="1512" spans="2:7" x14ac:dyDescent="0.3">
      <c r="B1512" s="154">
        <v>45734</v>
      </c>
      <c r="C1512" s="155" t="s">
        <v>49</v>
      </c>
      <c r="D1512" s="156" t="s">
        <v>122</v>
      </c>
      <c r="E1512" s="157" t="s">
        <v>222</v>
      </c>
      <c r="F1512" s="158">
        <v>-50</v>
      </c>
      <c r="G1512" s="159">
        <v>45734.503190393516</v>
      </c>
    </row>
    <row r="1513" spans="2:7" x14ac:dyDescent="0.3">
      <c r="B1513" s="154">
        <v>45734</v>
      </c>
      <c r="C1513" s="155" t="s">
        <v>49</v>
      </c>
      <c r="D1513" s="156" t="s">
        <v>97</v>
      </c>
      <c r="E1513" s="157" t="s">
        <v>222</v>
      </c>
      <c r="F1513" s="158">
        <v>50</v>
      </c>
      <c r="G1513" s="159">
        <v>45734.503222222222</v>
      </c>
    </row>
    <row r="1514" spans="2:7" x14ac:dyDescent="0.3">
      <c r="B1514" s="154">
        <v>45734</v>
      </c>
      <c r="C1514" s="155" t="s">
        <v>52</v>
      </c>
      <c r="D1514" s="156" t="s">
        <v>209</v>
      </c>
      <c r="E1514" s="157" t="s">
        <v>223</v>
      </c>
      <c r="F1514" s="158">
        <v>-70</v>
      </c>
      <c r="G1514" s="159">
        <v>45734.503391550927</v>
      </c>
    </row>
    <row r="1515" spans="2:7" x14ac:dyDescent="0.3">
      <c r="B1515" s="154">
        <v>45734</v>
      </c>
      <c r="C1515" s="155" t="s">
        <v>49</v>
      </c>
      <c r="D1515" s="156" t="s">
        <v>122</v>
      </c>
      <c r="E1515" s="157" t="s">
        <v>223</v>
      </c>
      <c r="F1515" s="158">
        <v>70</v>
      </c>
      <c r="G1515" s="159">
        <v>45734.503430787037</v>
      </c>
    </row>
    <row r="1516" spans="2:7" x14ac:dyDescent="0.3">
      <c r="B1516" s="154">
        <v>45734</v>
      </c>
      <c r="C1516" s="155" t="s">
        <v>49</v>
      </c>
      <c r="D1516" s="156" t="s">
        <v>122</v>
      </c>
      <c r="E1516" s="157" t="s">
        <v>222</v>
      </c>
      <c r="F1516" s="158">
        <v>-585</v>
      </c>
      <c r="G1516" s="159">
        <v>45734.506049768519</v>
      </c>
    </row>
    <row r="1517" spans="2:7" x14ac:dyDescent="0.3">
      <c r="B1517" s="154">
        <v>45734</v>
      </c>
      <c r="C1517" s="155" t="s">
        <v>49</v>
      </c>
      <c r="D1517" s="156" t="s">
        <v>97</v>
      </c>
      <c r="E1517" s="157" t="s">
        <v>222</v>
      </c>
      <c r="F1517" s="158">
        <v>585</v>
      </c>
      <c r="G1517" s="159">
        <v>45734.506084259257</v>
      </c>
    </row>
    <row r="1518" spans="2:7" x14ac:dyDescent="0.3">
      <c r="B1518" s="154">
        <v>45734</v>
      </c>
      <c r="C1518" s="155" t="s">
        <v>49</v>
      </c>
      <c r="D1518" s="156" t="s">
        <v>122</v>
      </c>
      <c r="E1518" s="157" t="s">
        <v>237</v>
      </c>
      <c r="F1518" s="158">
        <v>585</v>
      </c>
      <c r="G1518" s="159">
        <v>45734.506235069442</v>
      </c>
    </row>
    <row r="1519" spans="2:7" x14ac:dyDescent="0.3">
      <c r="B1519" s="154">
        <v>45734</v>
      </c>
      <c r="C1519" s="155" t="s">
        <v>49</v>
      </c>
      <c r="D1519" s="156" t="s">
        <v>123</v>
      </c>
      <c r="E1519" s="157" t="s">
        <v>237</v>
      </c>
      <c r="F1519" s="158">
        <v>-585</v>
      </c>
      <c r="G1519" s="159">
        <v>45734.506270486112</v>
      </c>
    </row>
    <row r="1520" spans="2:7" x14ac:dyDescent="0.3">
      <c r="B1520" s="154">
        <v>45734</v>
      </c>
      <c r="C1520" s="155" t="s">
        <v>49</v>
      </c>
      <c r="D1520" s="156" t="s">
        <v>122</v>
      </c>
      <c r="E1520" s="157" t="s">
        <v>222</v>
      </c>
      <c r="F1520" s="158">
        <v>-35</v>
      </c>
      <c r="G1520" s="159">
        <v>45734.51131840278</v>
      </c>
    </row>
    <row r="1521" spans="2:7" x14ac:dyDescent="0.3">
      <c r="B1521" s="154">
        <v>45734</v>
      </c>
      <c r="C1521" s="155" t="s">
        <v>49</v>
      </c>
      <c r="D1521" s="156" t="s">
        <v>97</v>
      </c>
      <c r="E1521" s="157" t="s">
        <v>222</v>
      </c>
      <c r="F1521" s="158">
        <v>35</v>
      </c>
      <c r="G1521" s="159">
        <v>45734.511354513888</v>
      </c>
    </row>
    <row r="1522" spans="2:7" x14ac:dyDescent="0.3">
      <c r="B1522" s="154">
        <v>45734</v>
      </c>
      <c r="C1522" s="155" t="s">
        <v>52</v>
      </c>
      <c r="D1522" s="156" t="s">
        <v>209</v>
      </c>
      <c r="E1522" s="157" t="s">
        <v>223</v>
      </c>
      <c r="F1522" s="158">
        <v>-70</v>
      </c>
      <c r="G1522" s="159">
        <v>45734.511538078703</v>
      </c>
    </row>
    <row r="1523" spans="2:7" x14ac:dyDescent="0.3">
      <c r="B1523" s="154">
        <v>45734</v>
      </c>
      <c r="C1523" s="155" t="s">
        <v>49</v>
      </c>
      <c r="D1523" s="156" t="s">
        <v>122</v>
      </c>
      <c r="E1523" s="157" t="s">
        <v>223</v>
      </c>
      <c r="F1523" s="158">
        <v>70</v>
      </c>
      <c r="G1523" s="159">
        <v>45734.51157037037</v>
      </c>
    </row>
    <row r="1524" spans="2:7" x14ac:dyDescent="0.3">
      <c r="B1524" s="154">
        <v>45734</v>
      </c>
      <c r="C1524" s="155" t="s">
        <v>52</v>
      </c>
      <c r="D1524" s="156" t="s">
        <v>209</v>
      </c>
      <c r="E1524" s="157" t="s">
        <v>223</v>
      </c>
      <c r="F1524" s="158">
        <v>-35</v>
      </c>
      <c r="G1524" s="159">
        <v>45734.512066782409</v>
      </c>
    </row>
    <row r="1525" spans="2:7" x14ac:dyDescent="0.3">
      <c r="B1525" s="154">
        <v>45734</v>
      </c>
      <c r="C1525" s="155" t="s">
        <v>49</v>
      </c>
      <c r="D1525" s="156" t="s">
        <v>97</v>
      </c>
      <c r="E1525" s="157" t="s">
        <v>223</v>
      </c>
      <c r="F1525" s="158">
        <v>35</v>
      </c>
      <c r="G1525" s="159">
        <v>45734.512101736109</v>
      </c>
    </row>
    <row r="1526" spans="2:7" x14ac:dyDescent="0.3">
      <c r="B1526" s="154">
        <v>45734</v>
      </c>
      <c r="C1526" s="155" t="s">
        <v>52</v>
      </c>
      <c r="D1526" s="156" t="s">
        <v>209</v>
      </c>
      <c r="E1526" s="157" t="s">
        <v>223</v>
      </c>
      <c r="F1526" s="158">
        <v>-70</v>
      </c>
      <c r="G1526" s="159">
        <v>45734.512810532404</v>
      </c>
    </row>
    <row r="1527" spans="2:7" x14ac:dyDescent="0.3">
      <c r="B1527" s="154">
        <v>45734</v>
      </c>
      <c r="C1527" s="155" t="s">
        <v>49</v>
      </c>
      <c r="D1527" s="156" t="s">
        <v>97</v>
      </c>
      <c r="E1527" s="157" t="s">
        <v>223</v>
      </c>
      <c r="F1527" s="158">
        <v>70</v>
      </c>
      <c r="G1527" s="159">
        <v>45734.512843634257</v>
      </c>
    </row>
    <row r="1528" spans="2:7" x14ac:dyDescent="0.3">
      <c r="B1528" s="154">
        <v>45734</v>
      </c>
      <c r="C1528" s="155" t="s">
        <v>49</v>
      </c>
      <c r="D1528" s="156" t="s">
        <v>122</v>
      </c>
      <c r="E1528" s="157" t="s">
        <v>221</v>
      </c>
      <c r="F1528" s="158">
        <v>200</v>
      </c>
      <c r="G1528" s="159">
        <v>45734.513176736109</v>
      </c>
    </row>
    <row r="1529" spans="2:7" x14ac:dyDescent="0.3">
      <c r="B1529" s="154">
        <v>45734</v>
      </c>
      <c r="C1529" s="155" t="s">
        <v>49</v>
      </c>
      <c r="D1529" s="156" t="s">
        <v>97</v>
      </c>
      <c r="E1529" s="157" t="s">
        <v>221</v>
      </c>
      <c r="F1529" s="158">
        <v>-200</v>
      </c>
      <c r="G1529" s="159">
        <v>45734.513211689817</v>
      </c>
    </row>
    <row r="1530" spans="2:7" x14ac:dyDescent="0.3">
      <c r="B1530" s="154">
        <v>45734</v>
      </c>
      <c r="C1530" s="155" t="s">
        <v>52</v>
      </c>
      <c r="D1530" s="156" t="s">
        <v>209</v>
      </c>
      <c r="E1530" s="157" t="s">
        <v>223</v>
      </c>
      <c r="F1530" s="158">
        <v>-35</v>
      </c>
      <c r="G1530" s="159">
        <v>45734.514937384258</v>
      </c>
    </row>
    <row r="1531" spans="2:7" x14ac:dyDescent="0.3">
      <c r="B1531" s="154">
        <v>45734</v>
      </c>
      <c r="C1531" s="155" t="s">
        <v>49</v>
      </c>
      <c r="D1531" s="156" t="s">
        <v>97</v>
      </c>
      <c r="E1531" s="157" t="s">
        <v>223</v>
      </c>
      <c r="F1531" s="158">
        <v>35</v>
      </c>
      <c r="G1531" s="159">
        <v>45734.514975578706</v>
      </c>
    </row>
    <row r="1532" spans="2:7" x14ac:dyDescent="0.3">
      <c r="B1532" s="154">
        <v>45734</v>
      </c>
      <c r="C1532" s="155" t="s">
        <v>52</v>
      </c>
      <c r="D1532" s="156" t="s">
        <v>209</v>
      </c>
      <c r="E1532" s="157" t="s">
        <v>223</v>
      </c>
      <c r="F1532" s="158">
        <v>-35</v>
      </c>
      <c r="G1532" s="159">
        <v>45734.518546064814</v>
      </c>
    </row>
    <row r="1533" spans="2:7" x14ac:dyDescent="0.3">
      <c r="B1533" s="154">
        <v>45734</v>
      </c>
      <c r="C1533" s="155" t="s">
        <v>49</v>
      </c>
      <c r="D1533" s="156" t="s">
        <v>122</v>
      </c>
      <c r="E1533" s="157" t="s">
        <v>223</v>
      </c>
      <c r="F1533" s="158">
        <v>35</v>
      </c>
      <c r="G1533" s="159">
        <v>45734.518577777781</v>
      </c>
    </row>
    <row r="1534" spans="2:7" x14ac:dyDescent="0.3">
      <c r="B1534" s="154">
        <v>45734</v>
      </c>
      <c r="C1534" s="155" t="s">
        <v>52</v>
      </c>
      <c r="D1534" s="156" t="s">
        <v>209</v>
      </c>
      <c r="E1534" s="157" t="s">
        <v>223</v>
      </c>
      <c r="F1534" s="158">
        <v>-35</v>
      </c>
      <c r="G1534" s="159">
        <v>45734.528392245367</v>
      </c>
    </row>
    <row r="1535" spans="2:7" x14ac:dyDescent="0.3">
      <c r="B1535" s="154">
        <v>45734</v>
      </c>
      <c r="C1535" s="155" t="s">
        <v>49</v>
      </c>
      <c r="D1535" s="156" t="s">
        <v>97</v>
      </c>
      <c r="E1535" s="157" t="s">
        <v>223</v>
      </c>
      <c r="F1535" s="158">
        <v>35</v>
      </c>
      <c r="G1535" s="159">
        <v>45734.528403356482</v>
      </c>
    </row>
    <row r="1536" spans="2:7" x14ac:dyDescent="0.3">
      <c r="B1536" s="154">
        <v>45734</v>
      </c>
      <c r="C1536" s="155" t="s">
        <v>52</v>
      </c>
      <c r="D1536" s="156" t="s">
        <v>209</v>
      </c>
      <c r="E1536" s="157" t="s">
        <v>223</v>
      </c>
      <c r="F1536" s="158">
        <v>-70</v>
      </c>
      <c r="G1536" s="159">
        <v>45734.528590277776</v>
      </c>
    </row>
    <row r="1537" spans="2:7" x14ac:dyDescent="0.3">
      <c r="B1537" s="154">
        <v>45734</v>
      </c>
      <c r="C1537" s="155" t="s">
        <v>49</v>
      </c>
      <c r="D1537" s="156" t="s">
        <v>122</v>
      </c>
      <c r="E1537" s="157" t="s">
        <v>223</v>
      </c>
      <c r="F1537" s="158">
        <v>70</v>
      </c>
      <c r="G1537" s="159">
        <v>45734.528605439817</v>
      </c>
    </row>
    <row r="1538" spans="2:7" x14ac:dyDescent="0.3">
      <c r="B1538" s="154">
        <v>45734</v>
      </c>
      <c r="C1538" s="155" t="s">
        <v>49</v>
      </c>
      <c r="D1538" s="156" t="s">
        <v>122</v>
      </c>
      <c r="E1538" s="157" t="s">
        <v>222</v>
      </c>
      <c r="F1538" s="158">
        <v>-771</v>
      </c>
      <c r="G1538" s="159">
        <v>45734.537147685187</v>
      </c>
    </row>
    <row r="1539" spans="2:7" x14ac:dyDescent="0.3">
      <c r="B1539" s="154">
        <v>45734</v>
      </c>
      <c r="C1539" s="155" t="s">
        <v>49</v>
      </c>
      <c r="D1539" s="156" t="s">
        <v>97</v>
      </c>
      <c r="E1539" s="157" t="s">
        <v>222</v>
      </c>
      <c r="F1539" s="158">
        <v>771</v>
      </c>
      <c r="G1539" s="159">
        <v>45734.537178935185</v>
      </c>
    </row>
    <row r="1540" spans="2:7" x14ac:dyDescent="0.3">
      <c r="B1540" s="154">
        <v>45734</v>
      </c>
      <c r="C1540" s="155" t="s">
        <v>49</v>
      </c>
      <c r="D1540" s="156" t="s">
        <v>122</v>
      </c>
      <c r="E1540" s="157" t="s">
        <v>237</v>
      </c>
      <c r="F1540" s="158">
        <v>771</v>
      </c>
      <c r="G1540" s="159">
        <v>45734.537272685186</v>
      </c>
    </row>
    <row r="1541" spans="2:7" x14ac:dyDescent="0.3">
      <c r="B1541" s="154">
        <v>45734</v>
      </c>
      <c r="C1541" s="155" t="s">
        <v>49</v>
      </c>
      <c r="D1541" s="156" t="s">
        <v>123</v>
      </c>
      <c r="E1541" s="157" t="s">
        <v>237</v>
      </c>
      <c r="F1541" s="158">
        <v>-771</v>
      </c>
      <c r="G1541" s="159">
        <v>45734.537302430559</v>
      </c>
    </row>
    <row r="1542" spans="2:7" x14ac:dyDescent="0.3">
      <c r="B1542" s="154">
        <v>45734</v>
      </c>
      <c r="C1542" s="155" t="s">
        <v>52</v>
      </c>
      <c r="D1542" s="156" t="s">
        <v>209</v>
      </c>
      <c r="E1542" s="157" t="s">
        <v>223</v>
      </c>
      <c r="F1542" s="158">
        <v>-70</v>
      </c>
      <c r="G1542" s="159">
        <v>45734.539267708336</v>
      </c>
    </row>
    <row r="1543" spans="2:7" x14ac:dyDescent="0.3">
      <c r="B1543" s="154">
        <v>45734</v>
      </c>
      <c r="C1543" s="155" t="s">
        <v>49</v>
      </c>
      <c r="D1543" s="156" t="s">
        <v>122</v>
      </c>
      <c r="E1543" s="157" t="s">
        <v>223</v>
      </c>
      <c r="F1543" s="158">
        <v>70</v>
      </c>
      <c r="G1543" s="159">
        <v>45734.539300578705</v>
      </c>
    </row>
    <row r="1544" spans="2:7" x14ac:dyDescent="0.3">
      <c r="B1544" s="154">
        <v>45734</v>
      </c>
      <c r="C1544" s="155" t="s">
        <v>52</v>
      </c>
      <c r="D1544" s="156" t="s">
        <v>209</v>
      </c>
      <c r="E1544" s="157" t="s">
        <v>223</v>
      </c>
      <c r="F1544" s="158">
        <v>-35</v>
      </c>
      <c r="G1544" s="159">
        <v>45734.539892129629</v>
      </c>
    </row>
    <row r="1545" spans="2:7" x14ac:dyDescent="0.3">
      <c r="B1545" s="154">
        <v>45734</v>
      </c>
      <c r="C1545" s="155" t="s">
        <v>49</v>
      </c>
      <c r="D1545" s="156" t="s">
        <v>122</v>
      </c>
      <c r="E1545" s="157" t="s">
        <v>223</v>
      </c>
      <c r="F1545" s="158">
        <v>35</v>
      </c>
      <c r="G1545" s="159">
        <v>45734.539926273152</v>
      </c>
    </row>
    <row r="1546" spans="2:7" x14ac:dyDescent="0.3">
      <c r="B1546" s="154">
        <v>45734</v>
      </c>
      <c r="C1546" s="155" t="s">
        <v>49</v>
      </c>
      <c r="D1546" s="156" t="s">
        <v>122</v>
      </c>
      <c r="E1546" s="157" t="s">
        <v>221</v>
      </c>
      <c r="F1546" s="158">
        <v>20</v>
      </c>
      <c r="G1546" s="159">
        <v>45734.540247106481</v>
      </c>
    </row>
    <row r="1547" spans="2:7" x14ac:dyDescent="0.3">
      <c r="B1547" s="154">
        <v>45734</v>
      </c>
      <c r="C1547" s="155" t="s">
        <v>49</v>
      </c>
      <c r="D1547" s="156" t="s">
        <v>97</v>
      </c>
      <c r="E1547" s="157" t="s">
        <v>221</v>
      </c>
      <c r="F1547" s="158">
        <v>-20</v>
      </c>
      <c r="G1547" s="159">
        <v>45734.540276851854</v>
      </c>
    </row>
    <row r="1548" spans="2:7" x14ac:dyDescent="0.3">
      <c r="B1548" s="154">
        <v>45734</v>
      </c>
      <c r="C1548" s="155" t="s">
        <v>52</v>
      </c>
      <c r="D1548" s="156" t="s">
        <v>209</v>
      </c>
      <c r="E1548" s="157" t="s">
        <v>223</v>
      </c>
      <c r="F1548" s="158">
        <v>-35</v>
      </c>
      <c r="G1548" s="159">
        <v>45734.550932060185</v>
      </c>
    </row>
    <row r="1549" spans="2:7" x14ac:dyDescent="0.3">
      <c r="B1549" s="154">
        <v>45734</v>
      </c>
      <c r="C1549" s="155" t="s">
        <v>49</v>
      </c>
      <c r="D1549" s="156" t="s">
        <v>122</v>
      </c>
      <c r="E1549" s="157" t="s">
        <v>223</v>
      </c>
      <c r="F1549" s="158">
        <v>35</v>
      </c>
      <c r="G1549" s="159">
        <v>45734.550968750002</v>
      </c>
    </row>
    <row r="1550" spans="2:7" x14ac:dyDescent="0.3">
      <c r="B1550" s="154">
        <v>45734</v>
      </c>
      <c r="C1550" s="155" t="s">
        <v>52</v>
      </c>
      <c r="D1550" s="156" t="s">
        <v>209</v>
      </c>
      <c r="E1550" s="157" t="s">
        <v>223</v>
      </c>
      <c r="F1550" s="158">
        <v>-70</v>
      </c>
      <c r="G1550" s="159">
        <v>45734.55185358796</v>
      </c>
    </row>
    <row r="1551" spans="2:7" x14ac:dyDescent="0.3">
      <c r="B1551" s="154">
        <v>45734</v>
      </c>
      <c r="C1551" s="155" t="s">
        <v>49</v>
      </c>
      <c r="D1551" s="156" t="s">
        <v>122</v>
      </c>
      <c r="E1551" s="157" t="s">
        <v>223</v>
      </c>
      <c r="F1551" s="158">
        <v>70</v>
      </c>
      <c r="G1551" s="159">
        <v>45734.55188634259</v>
      </c>
    </row>
    <row r="1552" spans="2:7" x14ac:dyDescent="0.3">
      <c r="B1552" s="154">
        <v>45734</v>
      </c>
      <c r="C1552" s="155" t="s">
        <v>49</v>
      </c>
      <c r="D1552" s="156" t="s">
        <v>122</v>
      </c>
      <c r="E1552" s="157" t="s">
        <v>222</v>
      </c>
      <c r="F1552" s="158">
        <v>-370</v>
      </c>
      <c r="G1552" s="159">
        <v>45734.552401736109</v>
      </c>
    </row>
    <row r="1553" spans="2:7" x14ac:dyDescent="0.3">
      <c r="B1553" s="154">
        <v>45734</v>
      </c>
      <c r="C1553" s="155" t="s">
        <v>49</v>
      </c>
      <c r="D1553" s="156" t="s">
        <v>97</v>
      </c>
      <c r="E1553" s="157" t="s">
        <v>222</v>
      </c>
      <c r="F1553" s="158">
        <v>370</v>
      </c>
      <c r="G1553" s="159">
        <v>45734.552435532409</v>
      </c>
    </row>
    <row r="1554" spans="2:7" x14ac:dyDescent="0.3">
      <c r="B1554" s="154">
        <v>45734</v>
      </c>
      <c r="C1554" s="155" t="s">
        <v>49</v>
      </c>
      <c r="D1554" s="156" t="s">
        <v>122</v>
      </c>
      <c r="E1554" s="157" t="s">
        <v>237</v>
      </c>
      <c r="F1554" s="158">
        <v>367</v>
      </c>
      <c r="G1554" s="159">
        <v>45734.552581249998</v>
      </c>
    </row>
    <row r="1555" spans="2:7" x14ac:dyDescent="0.3">
      <c r="B1555" s="154">
        <v>45734</v>
      </c>
      <c r="C1555" s="155" t="s">
        <v>49</v>
      </c>
      <c r="D1555" s="156" t="s">
        <v>123</v>
      </c>
      <c r="E1555" s="157" t="s">
        <v>237</v>
      </c>
      <c r="F1555" s="158">
        <v>-367</v>
      </c>
      <c r="G1555" s="159">
        <v>45734.552615046297</v>
      </c>
    </row>
    <row r="1556" spans="2:7" x14ac:dyDescent="0.3">
      <c r="B1556" s="154">
        <v>45734</v>
      </c>
      <c r="C1556" s="155" t="s">
        <v>49</v>
      </c>
      <c r="D1556" s="156" t="s">
        <v>122</v>
      </c>
      <c r="E1556" s="157" t="s">
        <v>244</v>
      </c>
      <c r="F1556" s="158">
        <v>20</v>
      </c>
      <c r="G1556" s="159">
        <v>45734.558973495368</v>
      </c>
    </row>
    <row r="1557" spans="2:7" x14ac:dyDescent="0.3">
      <c r="B1557" s="154">
        <v>45734</v>
      </c>
      <c r="C1557" s="155" t="s">
        <v>43</v>
      </c>
      <c r="D1557" s="156" t="s">
        <v>150</v>
      </c>
      <c r="E1557" s="157" t="s">
        <v>244</v>
      </c>
      <c r="F1557" s="158">
        <v>-20</v>
      </c>
      <c r="G1557" s="159">
        <v>45734.559010648147</v>
      </c>
    </row>
    <row r="1558" spans="2:7" x14ac:dyDescent="0.3">
      <c r="B1558" s="154">
        <v>45734</v>
      </c>
      <c r="C1558" s="155" t="s">
        <v>52</v>
      </c>
      <c r="D1558" s="156" t="s">
        <v>209</v>
      </c>
      <c r="E1558" s="157" t="s">
        <v>223</v>
      </c>
      <c r="F1558" s="158">
        <v>-35</v>
      </c>
      <c r="G1558" s="159">
        <v>45734.559416203701</v>
      </c>
    </row>
    <row r="1559" spans="2:7" x14ac:dyDescent="0.3">
      <c r="B1559" s="154">
        <v>45734</v>
      </c>
      <c r="C1559" s="155" t="s">
        <v>49</v>
      </c>
      <c r="D1559" s="156" t="s">
        <v>122</v>
      </c>
      <c r="E1559" s="157" t="s">
        <v>223</v>
      </c>
      <c r="F1559" s="158">
        <v>35</v>
      </c>
      <c r="G1559" s="159">
        <v>45734.559450347224</v>
      </c>
    </row>
    <row r="1560" spans="2:7" x14ac:dyDescent="0.3">
      <c r="B1560" s="154">
        <v>45734</v>
      </c>
      <c r="C1560" s="155" t="s">
        <v>49</v>
      </c>
      <c r="D1560" s="156" t="s">
        <v>122</v>
      </c>
      <c r="E1560" s="157" t="s">
        <v>221</v>
      </c>
      <c r="F1560" s="158">
        <v>10</v>
      </c>
      <c r="G1560" s="159">
        <v>45734.560751041667</v>
      </c>
    </row>
    <row r="1561" spans="2:7" x14ac:dyDescent="0.3">
      <c r="B1561" s="154">
        <v>45734</v>
      </c>
      <c r="C1561" s="155" t="s">
        <v>49</v>
      </c>
      <c r="D1561" s="156" t="s">
        <v>97</v>
      </c>
      <c r="E1561" s="157" t="s">
        <v>221</v>
      </c>
      <c r="F1561" s="158">
        <v>-10</v>
      </c>
      <c r="G1561" s="159">
        <v>45734.560782291665</v>
      </c>
    </row>
    <row r="1562" spans="2:7" x14ac:dyDescent="0.3">
      <c r="B1562" s="154">
        <v>45734</v>
      </c>
      <c r="C1562" s="155" t="s">
        <v>52</v>
      </c>
      <c r="D1562" s="156" t="s">
        <v>209</v>
      </c>
      <c r="E1562" s="157" t="s">
        <v>223</v>
      </c>
      <c r="F1562" s="158">
        <v>-35</v>
      </c>
      <c r="G1562" s="159">
        <v>45734.562960532407</v>
      </c>
    </row>
    <row r="1563" spans="2:7" x14ac:dyDescent="0.3">
      <c r="B1563" s="154">
        <v>45734</v>
      </c>
      <c r="C1563" s="155" t="s">
        <v>49</v>
      </c>
      <c r="D1563" s="156" t="s">
        <v>97</v>
      </c>
      <c r="E1563" s="157" t="s">
        <v>223</v>
      </c>
      <c r="F1563" s="158">
        <v>35</v>
      </c>
      <c r="G1563" s="159">
        <v>45734.562992361112</v>
      </c>
    </row>
    <row r="1564" spans="2:7" x14ac:dyDescent="0.3">
      <c r="B1564" s="154">
        <v>45734</v>
      </c>
      <c r="C1564" s="155" t="s">
        <v>49</v>
      </c>
      <c r="D1564" s="156" t="s">
        <v>122</v>
      </c>
      <c r="E1564" s="157" t="s">
        <v>222</v>
      </c>
      <c r="F1564" s="158">
        <v>-140</v>
      </c>
      <c r="G1564" s="159">
        <v>45734.565914583334</v>
      </c>
    </row>
    <row r="1565" spans="2:7" x14ac:dyDescent="0.3">
      <c r="B1565" s="154">
        <v>45734</v>
      </c>
      <c r="C1565" s="155" t="s">
        <v>49</v>
      </c>
      <c r="D1565" s="156" t="s">
        <v>97</v>
      </c>
      <c r="E1565" s="157" t="s">
        <v>222</v>
      </c>
      <c r="F1565" s="158">
        <v>140</v>
      </c>
      <c r="G1565" s="159">
        <v>45734.565950462966</v>
      </c>
    </row>
    <row r="1566" spans="2:7" x14ac:dyDescent="0.3">
      <c r="B1566" s="154">
        <v>45734</v>
      </c>
      <c r="C1566" s="155" t="s">
        <v>52</v>
      </c>
      <c r="D1566" s="156" t="s">
        <v>209</v>
      </c>
      <c r="E1566" s="157" t="s">
        <v>223</v>
      </c>
      <c r="F1566" s="158">
        <v>-35</v>
      </c>
      <c r="G1566" s="159">
        <v>45734.568599768521</v>
      </c>
    </row>
    <row r="1567" spans="2:7" x14ac:dyDescent="0.3">
      <c r="B1567" s="154">
        <v>45734</v>
      </c>
      <c r="C1567" s="155" t="s">
        <v>49</v>
      </c>
      <c r="D1567" s="156" t="s">
        <v>97</v>
      </c>
      <c r="E1567" s="157" t="s">
        <v>223</v>
      </c>
      <c r="F1567" s="158">
        <v>35</v>
      </c>
      <c r="G1567" s="159">
        <v>45734.568632407405</v>
      </c>
    </row>
    <row r="1568" spans="2:7" x14ac:dyDescent="0.3">
      <c r="B1568" s="154">
        <v>45734</v>
      </c>
      <c r="C1568" s="155" t="s">
        <v>52</v>
      </c>
      <c r="D1568" s="156" t="s">
        <v>209</v>
      </c>
      <c r="E1568" s="157" t="s">
        <v>223</v>
      </c>
      <c r="F1568" s="158">
        <v>-35</v>
      </c>
      <c r="G1568" s="159">
        <v>45734.56931770833</v>
      </c>
    </row>
    <row r="1569" spans="2:7" x14ac:dyDescent="0.3">
      <c r="B1569" s="154">
        <v>45734</v>
      </c>
      <c r="C1569" s="155" t="s">
        <v>49</v>
      </c>
      <c r="D1569" s="156" t="s">
        <v>97</v>
      </c>
      <c r="E1569" s="157" t="s">
        <v>223</v>
      </c>
      <c r="F1569" s="158">
        <v>35</v>
      </c>
      <c r="G1569" s="159">
        <v>45734.569351388891</v>
      </c>
    </row>
    <row r="1570" spans="2:7" x14ac:dyDescent="0.3">
      <c r="B1570" s="154">
        <v>45734</v>
      </c>
      <c r="C1570" s="155" t="s">
        <v>52</v>
      </c>
      <c r="D1570" s="156" t="s">
        <v>209</v>
      </c>
      <c r="E1570" s="157" t="s">
        <v>223</v>
      </c>
      <c r="F1570" s="158">
        <v>-70</v>
      </c>
      <c r="G1570" s="159">
        <v>45734.574043981484</v>
      </c>
    </row>
    <row r="1571" spans="2:7" x14ac:dyDescent="0.3">
      <c r="B1571" s="154">
        <v>45734</v>
      </c>
      <c r="C1571" s="155" t="s">
        <v>49</v>
      </c>
      <c r="D1571" s="156" t="s">
        <v>97</v>
      </c>
      <c r="E1571" s="157" t="s">
        <v>223</v>
      </c>
      <c r="F1571" s="158">
        <v>70</v>
      </c>
      <c r="G1571" s="159">
        <v>45734.574072453703</v>
      </c>
    </row>
    <row r="1572" spans="2:7" x14ac:dyDescent="0.3">
      <c r="B1572" s="154">
        <v>45734</v>
      </c>
      <c r="C1572" s="155" t="s">
        <v>49</v>
      </c>
      <c r="D1572" s="156" t="s">
        <v>122</v>
      </c>
      <c r="E1572" s="157" t="s">
        <v>221</v>
      </c>
      <c r="F1572" s="158">
        <v>30</v>
      </c>
      <c r="G1572" s="159">
        <v>45734.576656944446</v>
      </c>
    </row>
    <row r="1573" spans="2:7" x14ac:dyDescent="0.3">
      <c r="B1573" s="154">
        <v>45734</v>
      </c>
      <c r="C1573" s="155" t="s">
        <v>49</v>
      </c>
      <c r="D1573" s="156" t="s">
        <v>97</v>
      </c>
      <c r="E1573" s="157" t="s">
        <v>221</v>
      </c>
      <c r="F1573" s="158">
        <v>-30</v>
      </c>
      <c r="G1573" s="159">
        <v>45734.57668460648</v>
      </c>
    </row>
    <row r="1574" spans="2:7" x14ac:dyDescent="0.3">
      <c r="B1574" s="154">
        <v>45734</v>
      </c>
      <c r="C1574" s="155" t="s">
        <v>52</v>
      </c>
      <c r="D1574" s="156" t="s">
        <v>209</v>
      </c>
      <c r="E1574" s="157" t="s">
        <v>223</v>
      </c>
      <c r="F1574" s="158">
        <v>-35</v>
      </c>
      <c r="G1574" s="159">
        <v>45734.582971875003</v>
      </c>
    </row>
    <row r="1575" spans="2:7" x14ac:dyDescent="0.3">
      <c r="B1575" s="154">
        <v>45734</v>
      </c>
      <c r="C1575" s="155" t="s">
        <v>49</v>
      </c>
      <c r="D1575" s="156" t="s">
        <v>122</v>
      </c>
      <c r="E1575" s="157" t="s">
        <v>223</v>
      </c>
      <c r="F1575" s="158">
        <v>35</v>
      </c>
      <c r="G1575" s="159">
        <v>45734.583004976848</v>
      </c>
    </row>
    <row r="1576" spans="2:7" x14ac:dyDescent="0.3">
      <c r="B1576" s="154">
        <v>45734</v>
      </c>
      <c r="C1576" s="155" t="s">
        <v>52</v>
      </c>
      <c r="D1576" s="156" t="s">
        <v>209</v>
      </c>
      <c r="E1576" s="157" t="s">
        <v>223</v>
      </c>
      <c r="F1576" s="158">
        <v>-35</v>
      </c>
      <c r="G1576" s="159">
        <v>45734.583558796294</v>
      </c>
    </row>
    <row r="1577" spans="2:7" x14ac:dyDescent="0.3">
      <c r="B1577" s="154">
        <v>45734</v>
      </c>
      <c r="C1577" s="155" t="s">
        <v>49</v>
      </c>
      <c r="D1577" s="156" t="s">
        <v>97</v>
      </c>
      <c r="E1577" s="157" t="s">
        <v>223</v>
      </c>
      <c r="F1577" s="158">
        <v>35</v>
      </c>
      <c r="G1577" s="159">
        <v>45734.583591203707</v>
      </c>
    </row>
    <row r="1578" spans="2:7" x14ac:dyDescent="0.3">
      <c r="B1578" s="154">
        <v>45734</v>
      </c>
      <c r="C1578" s="155" t="s">
        <v>49</v>
      </c>
      <c r="D1578" s="156" t="s">
        <v>122</v>
      </c>
      <c r="E1578" s="157" t="s">
        <v>222</v>
      </c>
      <c r="F1578" s="158">
        <v>-50</v>
      </c>
      <c r="G1578" s="159">
        <v>45734.584815046299</v>
      </c>
    </row>
    <row r="1579" spans="2:7" x14ac:dyDescent="0.3">
      <c r="B1579" s="154">
        <v>45734</v>
      </c>
      <c r="C1579" s="155" t="s">
        <v>49</v>
      </c>
      <c r="D1579" s="156" t="s">
        <v>97</v>
      </c>
      <c r="E1579" s="157" t="s">
        <v>222</v>
      </c>
      <c r="F1579" s="158">
        <v>50</v>
      </c>
      <c r="G1579" s="159">
        <v>45734.584844444442</v>
      </c>
    </row>
    <row r="1580" spans="2:7" x14ac:dyDescent="0.3">
      <c r="B1580" s="154">
        <v>45734</v>
      </c>
      <c r="C1580" s="155" t="s">
        <v>49</v>
      </c>
      <c r="D1580" s="156" t="s">
        <v>122</v>
      </c>
      <c r="E1580" s="157" t="s">
        <v>237</v>
      </c>
      <c r="F1580" s="158">
        <v>400</v>
      </c>
      <c r="G1580" s="159">
        <v>45734.592955439817</v>
      </c>
    </row>
    <row r="1581" spans="2:7" x14ac:dyDescent="0.3">
      <c r="B1581" s="154">
        <v>45734</v>
      </c>
      <c r="C1581" s="155" t="s">
        <v>49</v>
      </c>
      <c r="D1581" s="156" t="s">
        <v>123</v>
      </c>
      <c r="E1581" s="157" t="s">
        <v>237</v>
      </c>
      <c r="F1581" s="158">
        <v>-400</v>
      </c>
      <c r="G1581" s="159">
        <v>45734.592987731485</v>
      </c>
    </row>
    <row r="1582" spans="2:7" x14ac:dyDescent="0.3">
      <c r="B1582" s="154">
        <v>45734</v>
      </c>
      <c r="C1582" s="155" t="s">
        <v>52</v>
      </c>
      <c r="D1582" s="156" t="s">
        <v>209</v>
      </c>
      <c r="E1582" s="157" t="s">
        <v>223</v>
      </c>
      <c r="F1582" s="158">
        <v>-35</v>
      </c>
      <c r="G1582" s="159">
        <v>45734.594319675925</v>
      </c>
    </row>
    <row r="1583" spans="2:7" x14ac:dyDescent="0.3">
      <c r="B1583" s="154">
        <v>45734</v>
      </c>
      <c r="C1583" s="155" t="s">
        <v>49</v>
      </c>
      <c r="D1583" s="156" t="s">
        <v>122</v>
      </c>
      <c r="E1583" s="157" t="s">
        <v>223</v>
      </c>
      <c r="F1583" s="158">
        <v>35</v>
      </c>
      <c r="G1583" s="159">
        <v>45734.594350578707</v>
      </c>
    </row>
    <row r="1584" spans="2:7" x14ac:dyDescent="0.3">
      <c r="B1584" s="154">
        <v>45734</v>
      </c>
      <c r="C1584" s="155" t="s">
        <v>49</v>
      </c>
      <c r="D1584" s="156" t="s">
        <v>122</v>
      </c>
      <c r="E1584" s="157" t="s">
        <v>221</v>
      </c>
      <c r="F1584" s="158">
        <v>300</v>
      </c>
      <c r="G1584" s="159">
        <v>45734.594604861108</v>
      </c>
    </row>
    <row r="1585" spans="2:7" x14ac:dyDescent="0.3">
      <c r="B1585" s="154">
        <v>45734</v>
      </c>
      <c r="C1585" s="155" t="s">
        <v>49</v>
      </c>
      <c r="D1585" s="156" t="s">
        <v>97</v>
      </c>
      <c r="E1585" s="157" t="s">
        <v>221</v>
      </c>
      <c r="F1585" s="158">
        <v>-300</v>
      </c>
      <c r="G1585" s="159">
        <v>45734.594636689813</v>
      </c>
    </row>
    <row r="1586" spans="2:7" x14ac:dyDescent="0.3">
      <c r="B1586" s="154">
        <v>45734</v>
      </c>
      <c r="C1586" s="155" t="s">
        <v>49</v>
      </c>
      <c r="D1586" s="156" t="s">
        <v>122</v>
      </c>
      <c r="E1586" s="157" t="s">
        <v>221</v>
      </c>
      <c r="F1586" s="158">
        <v>100</v>
      </c>
      <c r="G1586" s="159">
        <v>45734.595376157406</v>
      </c>
    </row>
    <row r="1587" spans="2:7" x14ac:dyDescent="0.3">
      <c r="B1587" s="154">
        <v>45734</v>
      </c>
      <c r="C1587" s="155" t="s">
        <v>49</v>
      </c>
      <c r="D1587" s="156" t="s">
        <v>97</v>
      </c>
      <c r="E1587" s="157" t="s">
        <v>221</v>
      </c>
      <c r="F1587" s="158">
        <v>-100</v>
      </c>
      <c r="G1587" s="159">
        <v>45734.595406828703</v>
      </c>
    </row>
    <row r="1588" spans="2:7" x14ac:dyDescent="0.3">
      <c r="B1588" s="154">
        <v>45734</v>
      </c>
      <c r="C1588" s="155" t="s">
        <v>49</v>
      </c>
      <c r="D1588" s="156" t="s">
        <v>122</v>
      </c>
      <c r="E1588" s="157" t="s">
        <v>222</v>
      </c>
      <c r="F1588" s="158">
        <v>-60</v>
      </c>
      <c r="G1588" s="159">
        <v>45734.597352893521</v>
      </c>
    </row>
    <row r="1589" spans="2:7" x14ac:dyDescent="0.3">
      <c r="B1589" s="154">
        <v>45734</v>
      </c>
      <c r="C1589" s="155" t="s">
        <v>49</v>
      </c>
      <c r="D1589" s="156" t="s">
        <v>97</v>
      </c>
      <c r="E1589" s="157" t="s">
        <v>222</v>
      </c>
      <c r="F1589" s="158">
        <v>60</v>
      </c>
      <c r="G1589" s="159">
        <v>45734.597384606481</v>
      </c>
    </row>
    <row r="1590" spans="2:7" x14ac:dyDescent="0.3">
      <c r="B1590" s="154">
        <v>45734</v>
      </c>
      <c r="C1590" s="155" t="s">
        <v>52</v>
      </c>
      <c r="D1590" s="156" t="s">
        <v>209</v>
      </c>
      <c r="E1590" s="157" t="s">
        <v>223</v>
      </c>
      <c r="F1590" s="158">
        <v>-35</v>
      </c>
      <c r="G1590" s="159">
        <v>45734.59803912037</v>
      </c>
    </row>
    <row r="1591" spans="2:7" x14ac:dyDescent="0.3">
      <c r="B1591" s="154">
        <v>45734</v>
      </c>
      <c r="C1591" s="155" t="s">
        <v>49</v>
      </c>
      <c r="D1591" s="156" t="s">
        <v>122</v>
      </c>
      <c r="E1591" s="157" t="s">
        <v>223</v>
      </c>
      <c r="F1591" s="158">
        <v>35</v>
      </c>
      <c r="G1591" s="159">
        <v>45734.598069560183</v>
      </c>
    </row>
    <row r="1592" spans="2:7" x14ac:dyDescent="0.3">
      <c r="B1592" s="154">
        <v>45734</v>
      </c>
      <c r="C1592" s="155" t="s">
        <v>49</v>
      </c>
      <c r="D1592" s="156" t="s">
        <v>122</v>
      </c>
      <c r="E1592" s="157" t="s">
        <v>222</v>
      </c>
      <c r="F1592" s="158">
        <v>-25</v>
      </c>
      <c r="G1592" s="159">
        <v>45734.598279861108</v>
      </c>
    </row>
    <row r="1593" spans="2:7" x14ac:dyDescent="0.3">
      <c r="B1593" s="154">
        <v>45734</v>
      </c>
      <c r="C1593" s="155" t="s">
        <v>49</v>
      </c>
      <c r="D1593" s="156" t="s">
        <v>97</v>
      </c>
      <c r="E1593" s="157" t="s">
        <v>222</v>
      </c>
      <c r="F1593" s="158">
        <v>25</v>
      </c>
      <c r="G1593" s="159">
        <v>45734.59831342593</v>
      </c>
    </row>
    <row r="1594" spans="2:7" x14ac:dyDescent="0.3">
      <c r="B1594" s="154">
        <v>45734</v>
      </c>
      <c r="C1594" s="155" t="s">
        <v>52</v>
      </c>
      <c r="D1594" s="156" t="s">
        <v>209</v>
      </c>
      <c r="E1594" s="157" t="s">
        <v>223</v>
      </c>
      <c r="F1594" s="158">
        <v>-35</v>
      </c>
      <c r="G1594" s="159">
        <v>45734.598541435182</v>
      </c>
    </row>
    <row r="1595" spans="2:7" x14ac:dyDescent="0.3">
      <c r="B1595" s="154">
        <v>45734</v>
      </c>
      <c r="C1595" s="155" t="s">
        <v>49</v>
      </c>
      <c r="D1595" s="156" t="s">
        <v>122</v>
      </c>
      <c r="E1595" s="157" t="s">
        <v>223</v>
      </c>
      <c r="F1595" s="158">
        <v>35</v>
      </c>
      <c r="G1595" s="159">
        <v>45734.598574189811</v>
      </c>
    </row>
    <row r="1596" spans="2:7" x14ac:dyDescent="0.3">
      <c r="B1596" s="154">
        <v>45734</v>
      </c>
      <c r="C1596" s="155" t="s">
        <v>49</v>
      </c>
      <c r="D1596" s="156" t="s">
        <v>122</v>
      </c>
      <c r="E1596" s="157" t="s">
        <v>222</v>
      </c>
      <c r="F1596" s="158">
        <v>-900</v>
      </c>
      <c r="G1596" s="159">
        <v>45734.601227314815</v>
      </c>
    </row>
    <row r="1597" spans="2:7" x14ac:dyDescent="0.3">
      <c r="B1597" s="154">
        <v>45734</v>
      </c>
      <c r="C1597" s="155" t="s">
        <v>49</v>
      </c>
      <c r="D1597" s="156" t="s">
        <v>97</v>
      </c>
      <c r="E1597" s="157" t="s">
        <v>222</v>
      </c>
      <c r="F1597" s="158">
        <v>900</v>
      </c>
      <c r="G1597" s="159">
        <v>45734.601256249996</v>
      </c>
    </row>
    <row r="1598" spans="2:7" x14ac:dyDescent="0.3">
      <c r="B1598" s="154">
        <v>45734</v>
      </c>
      <c r="C1598" s="155" t="s">
        <v>49</v>
      </c>
      <c r="D1598" s="156" t="s">
        <v>122</v>
      </c>
      <c r="E1598" s="157" t="s">
        <v>237</v>
      </c>
      <c r="F1598" s="158">
        <v>900</v>
      </c>
      <c r="G1598" s="159">
        <v>45734.601297800924</v>
      </c>
    </row>
    <row r="1599" spans="2:7" x14ac:dyDescent="0.3">
      <c r="B1599" s="154">
        <v>45734</v>
      </c>
      <c r="C1599" s="155" t="s">
        <v>49</v>
      </c>
      <c r="D1599" s="156" t="s">
        <v>123</v>
      </c>
      <c r="E1599" s="157" t="s">
        <v>237</v>
      </c>
      <c r="F1599" s="158">
        <v>-900</v>
      </c>
      <c r="G1599" s="159">
        <v>45734.601328356483</v>
      </c>
    </row>
    <row r="1600" spans="2:7" x14ac:dyDescent="0.3">
      <c r="B1600" s="154">
        <v>45734</v>
      </c>
      <c r="C1600" s="155" t="s">
        <v>52</v>
      </c>
      <c r="D1600" s="156" t="s">
        <v>209</v>
      </c>
      <c r="E1600" s="157" t="s">
        <v>223</v>
      </c>
      <c r="F1600" s="158">
        <v>-70</v>
      </c>
      <c r="G1600" s="159">
        <v>45734.602129050923</v>
      </c>
    </row>
    <row r="1601" spans="2:7" x14ac:dyDescent="0.3">
      <c r="B1601" s="154">
        <v>45734</v>
      </c>
      <c r="C1601" s="155" t="s">
        <v>49</v>
      </c>
      <c r="D1601" s="156" t="s">
        <v>97</v>
      </c>
      <c r="E1601" s="157" t="s">
        <v>223</v>
      </c>
      <c r="F1601" s="158">
        <v>70</v>
      </c>
      <c r="G1601" s="159">
        <v>45734.602162615738</v>
      </c>
    </row>
    <row r="1602" spans="2:7" x14ac:dyDescent="0.3">
      <c r="B1602" s="154">
        <v>45734</v>
      </c>
      <c r="C1602" s="155" t="s">
        <v>52</v>
      </c>
      <c r="D1602" s="156" t="s">
        <v>209</v>
      </c>
      <c r="E1602" s="157" t="s">
        <v>223</v>
      </c>
      <c r="F1602" s="158">
        <v>-35</v>
      </c>
      <c r="G1602" s="159">
        <v>45734.605604861114</v>
      </c>
    </row>
    <row r="1603" spans="2:7" x14ac:dyDescent="0.3">
      <c r="B1603" s="154">
        <v>45734</v>
      </c>
      <c r="C1603" s="155" t="s">
        <v>49</v>
      </c>
      <c r="D1603" s="156" t="s">
        <v>97</v>
      </c>
      <c r="E1603" s="157" t="s">
        <v>223</v>
      </c>
      <c r="F1603" s="158">
        <v>35</v>
      </c>
      <c r="G1603" s="159">
        <v>45734.605639699075</v>
      </c>
    </row>
    <row r="1604" spans="2:7" x14ac:dyDescent="0.3">
      <c r="B1604" s="154">
        <v>45734</v>
      </c>
      <c r="C1604" s="155" t="s">
        <v>49</v>
      </c>
      <c r="D1604" s="156" t="s">
        <v>122</v>
      </c>
      <c r="E1604" s="157" t="s">
        <v>222</v>
      </c>
      <c r="F1604" s="158">
        <v>-200</v>
      </c>
      <c r="G1604" s="159">
        <v>45734.61136087963</v>
      </c>
    </row>
    <row r="1605" spans="2:7" x14ac:dyDescent="0.3">
      <c r="B1605" s="154">
        <v>45734</v>
      </c>
      <c r="C1605" s="155" t="s">
        <v>49</v>
      </c>
      <c r="D1605" s="156" t="s">
        <v>97</v>
      </c>
      <c r="E1605" s="157" t="s">
        <v>222</v>
      </c>
      <c r="F1605" s="158">
        <v>200</v>
      </c>
      <c r="G1605" s="159">
        <v>45734.611392708335</v>
      </c>
    </row>
    <row r="1606" spans="2:7" x14ac:dyDescent="0.3">
      <c r="B1606" s="154">
        <v>45734</v>
      </c>
      <c r="C1606" s="155" t="s">
        <v>52</v>
      </c>
      <c r="D1606" s="156" t="s">
        <v>209</v>
      </c>
      <c r="E1606" s="157" t="s">
        <v>223</v>
      </c>
      <c r="F1606" s="158">
        <v>-70</v>
      </c>
      <c r="G1606" s="159">
        <v>45734.619737847221</v>
      </c>
    </row>
    <row r="1607" spans="2:7" x14ac:dyDescent="0.3">
      <c r="B1607" s="154">
        <v>45734</v>
      </c>
      <c r="C1607" s="155" t="s">
        <v>49</v>
      </c>
      <c r="D1607" s="156" t="s">
        <v>122</v>
      </c>
      <c r="E1607" s="157" t="s">
        <v>223</v>
      </c>
      <c r="F1607" s="158">
        <v>70</v>
      </c>
      <c r="G1607" s="159">
        <v>45734.619769444442</v>
      </c>
    </row>
    <row r="1608" spans="2:7" x14ac:dyDescent="0.3">
      <c r="B1608" s="154">
        <v>45734</v>
      </c>
      <c r="C1608" s="155" t="s">
        <v>52</v>
      </c>
      <c r="D1608" s="156" t="s">
        <v>209</v>
      </c>
      <c r="E1608" s="157" t="s">
        <v>223</v>
      </c>
      <c r="F1608" s="158">
        <v>-35</v>
      </c>
      <c r="G1608" s="159">
        <v>45734.624423148147</v>
      </c>
    </row>
    <row r="1609" spans="2:7" x14ac:dyDescent="0.3">
      <c r="B1609" s="154">
        <v>45734</v>
      </c>
      <c r="C1609" s="155" t="s">
        <v>49</v>
      </c>
      <c r="D1609" s="156" t="s">
        <v>122</v>
      </c>
      <c r="E1609" s="157" t="s">
        <v>223</v>
      </c>
      <c r="F1609" s="158">
        <v>35</v>
      </c>
      <c r="G1609" s="159">
        <v>45734.624457407408</v>
      </c>
    </row>
    <row r="1610" spans="2:7" x14ac:dyDescent="0.3">
      <c r="B1610" s="154">
        <v>45734</v>
      </c>
      <c r="C1610" s="155" t="s">
        <v>52</v>
      </c>
      <c r="D1610" s="156" t="s">
        <v>209</v>
      </c>
      <c r="E1610" s="157" t="s">
        <v>223</v>
      </c>
      <c r="F1610" s="158">
        <v>-70</v>
      </c>
      <c r="G1610" s="159">
        <v>45734.625616550926</v>
      </c>
    </row>
    <row r="1611" spans="2:7" x14ac:dyDescent="0.3">
      <c r="B1611" s="154">
        <v>45734</v>
      </c>
      <c r="C1611" s="155" t="s">
        <v>49</v>
      </c>
      <c r="D1611" s="156" t="s">
        <v>122</v>
      </c>
      <c r="E1611" s="157" t="s">
        <v>223</v>
      </c>
      <c r="F1611" s="158">
        <v>70</v>
      </c>
      <c r="G1611" s="159">
        <v>45734.625646643515</v>
      </c>
    </row>
    <row r="1612" spans="2:7" x14ac:dyDescent="0.3">
      <c r="B1612" s="154">
        <v>45734</v>
      </c>
      <c r="C1612" s="155" t="s">
        <v>49</v>
      </c>
      <c r="D1612" s="156" t="s">
        <v>122</v>
      </c>
      <c r="E1612" s="157" t="s">
        <v>222</v>
      </c>
      <c r="F1612" s="158">
        <v>-195</v>
      </c>
      <c r="G1612" s="159">
        <v>45734.633849652775</v>
      </c>
    </row>
    <row r="1613" spans="2:7" x14ac:dyDescent="0.3">
      <c r="B1613" s="154">
        <v>45734</v>
      </c>
      <c r="C1613" s="155" t="s">
        <v>49</v>
      </c>
      <c r="D1613" s="156" t="s">
        <v>97</v>
      </c>
      <c r="E1613" s="157" t="s">
        <v>222</v>
      </c>
      <c r="F1613" s="158">
        <v>195</v>
      </c>
      <c r="G1613" s="159">
        <v>45734.633883333336</v>
      </c>
    </row>
    <row r="1614" spans="2:7" x14ac:dyDescent="0.3">
      <c r="B1614" s="154">
        <v>45734</v>
      </c>
      <c r="C1614" s="155" t="s">
        <v>49</v>
      </c>
      <c r="D1614" s="156" t="s">
        <v>122</v>
      </c>
      <c r="E1614" s="157" t="s">
        <v>237</v>
      </c>
      <c r="F1614" s="158">
        <v>195</v>
      </c>
      <c r="G1614" s="159">
        <v>45734.633924074071</v>
      </c>
    </row>
    <row r="1615" spans="2:7" x14ac:dyDescent="0.3">
      <c r="B1615" s="154">
        <v>45734</v>
      </c>
      <c r="C1615" s="155" t="s">
        <v>49</v>
      </c>
      <c r="D1615" s="156" t="s">
        <v>123</v>
      </c>
      <c r="E1615" s="157" t="s">
        <v>237</v>
      </c>
      <c r="F1615" s="158">
        <v>-195</v>
      </c>
      <c r="G1615" s="159">
        <v>45734.633955092591</v>
      </c>
    </row>
    <row r="1616" spans="2:7" x14ac:dyDescent="0.3">
      <c r="B1616" s="154">
        <v>45734</v>
      </c>
      <c r="C1616" s="155" t="s">
        <v>52</v>
      </c>
      <c r="D1616" s="156" t="s">
        <v>209</v>
      </c>
      <c r="E1616" s="157" t="s">
        <v>223</v>
      </c>
      <c r="F1616" s="158">
        <v>-35</v>
      </c>
      <c r="G1616" s="159">
        <v>45734.647442361114</v>
      </c>
    </row>
    <row r="1617" spans="2:7" x14ac:dyDescent="0.3">
      <c r="B1617" s="154">
        <v>45734</v>
      </c>
      <c r="C1617" s="155" t="s">
        <v>49</v>
      </c>
      <c r="D1617" s="156" t="s">
        <v>122</v>
      </c>
      <c r="E1617" s="157" t="s">
        <v>223</v>
      </c>
      <c r="F1617" s="158">
        <v>35</v>
      </c>
      <c r="G1617" s="159">
        <v>45734.647480439817</v>
      </c>
    </row>
    <row r="1618" spans="2:7" x14ac:dyDescent="0.3">
      <c r="B1618" s="154">
        <v>45734</v>
      </c>
      <c r="C1618" s="155" t="s">
        <v>49</v>
      </c>
      <c r="D1618" s="156" t="s">
        <v>122</v>
      </c>
      <c r="E1618" s="157" t="s">
        <v>222</v>
      </c>
      <c r="F1618" s="158">
        <v>-530</v>
      </c>
      <c r="G1618" s="159">
        <v>45734.650928009258</v>
      </c>
    </row>
    <row r="1619" spans="2:7" x14ac:dyDescent="0.3">
      <c r="B1619" s="154">
        <v>45734</v>
      </c>
      <c r="C1619" s="155" t="s">
        <v>49</v>
      </c>
      <c r="D1619" s="156" t="s">
        <v>97</v>
      </c>
      <c r="E1619" s="157" t="s">
        <v>222</v>
      </c>
      <c r="F1619" s="158">
        <v>530</v>
      </c>
      <c r="G1619" s="159">
        <v>45734.65096550926</v>
      </c>
    </row>
    <row r="1620" spans="2:7" x14ac:dyDescent="0.3">
      <c r="B1620" s="154">
        <v>45734</v>
      </c>
      <c r="C1620" s="155" t="s">
        <v>52</v>
      </c>
      <c r="D1620" s="156" t="s">
        <v>209</v>
      </c>
      <c r="E1620" s="157" t="s">
        <v>223</v>
      </c>
      <c r="F1620" s="158">
        <v>-35</v>
      </c>
      <c r="G1620" s="159">
        <v>45734.651328125001</v>
      </c>
    </row>
    <row r="1621" spans="2:7" x14ac:dyDescent="0.3">
      <c r="B1621" s="154">
        <v>45734</v>
      </c>
      <c r="C1621" s="155" t="s">
        <v>49</v>
      </c>
      <c r="D1621" s="156" t="s">
        <v>122</v>
      </c>
      <c r="E1621" s="157" t="s">
        <v>223</v>
      </c>
      <c r="F1621" s="158">
        <v>35</v>
      </c>
      <c r="G1621" s="159">
        <v>45734.651362962963</v>
      </c>
    </row>
    <row r="1622" spans="2:7" x14ac:dyDescent="0.3">
      <c r="B1622" s="154">
        <v>45734</v>
      </c>
      <c r="C1622" s="155" t="s">
        <v>49</v>
      </c>
      <c r="D1622" s="156" t="s">
        <v>122</v>
      </c>
      <c r="E1622" s="157" t="s">
        <v>222</v>
      </c>
      <c r="F1622" s="158">
        <v>-600</v>
      </c>
      <c r="G1622" s="159">
        <v>45734.654477662036</v>
      </c>
    </row>
    <row r="1623" spans="2:7" x14ac:dyDescent="0.3">
      <c r="B1623" s="154">
        <v>45734</v>
      </c>
      <c r="C1623" s="155" t="s">
        <v>49</v>
      </c>
      <c r="D1623" s="156" t="s">
        <v>97</v>
      </c>
      <c r="E1623" s="157" t="s">
        <v>222</v>
      </c>
      <c r="F1623" s="158">
        <v>600</v>
      </c>
      <c r="G1623" s="159">
        <v>45734.654513888891</v>
      </c>
    </row>
    <row r="1624" spans="2:7" x14ac:dyDescent="0.3">
      <c r="B1624" s="154">
        <v>45734</v>
      </c>
      <c r="C1624" s="155" t="s">
        <v>52</v>
      </c>
      <c r="D1624" s="156" t="s">
        <v>209</v>
      </c>
      <c r="E1624" s="157" t="s">
        <v>223</v>
      </c>
      <c r="F1624" s="158">
        <v>-35</v>
      </c>
      <c r="G1624" s="159">
        <v>45734.657960416669</v>
      </c>
    </row>
    <row r="1625" spans="2:7" x14ac:dyDescent="0.3">
      <c r="B1625" s="154">
        <v>45734</v>
      </c>
      <c r="C1625" s="155" t="s">
        <v>49</v>
      </c>
      <c r="D1625" s="156" t="s">
        <v>122</v>
      </c>
      <c r="E1625" s="157" t="s">
        <v>223</v>
      </c>
      <c r="F1625" s="158">
        <v>35</v>
      </c>
      <c r="G1625" s="159">
        <v>45734.657996296293</v>
      </c>
    </row>
    <row r="1626" spans="2:7" x14ac:dyDescent="0.3">
      <c r="B1626" s="154">
        <v>45734</v>
      </c>
      <c r="C1626" s="155" t="s">
        <v>52</v>
      </c>
      <c r="D1626" s="156" t="s">
        <v>209</v>
      </c>
      <c r="E1626" s="157" t="s">
        <v>223</v>
      </c>
      <c r="F1626" s="158">
        <v>-35</v>
      </c>
      <c r="G1626" s="159">
        <v>45734.669756828705</v>
      </c>
    </row>
    <row r="1627" spans="2:7" x14ac:dyDescent="0.3">
      <c r="B1627" s="154">
        <v>45734</v>
      </c>
      <c r="C1627" s="155" t="s">
        <v>49</v>
      </c>
      <c r="D1627" s="156" t="s">
        <v>97</v>
      </c>
      <c r="E1627" s="157" t="s">
        <v>223</v>
      </c>
      <c r="F1627" s="158">
        <v>35</v>
      </c>
      <c r="G1627" s="159">
        <v>45734.669793981484</v>
      </c>
    </row>
    <row r="1628" spans="2:7" x14ac:dyDescent="0.3">
      <c r="B1628" s="154">
        <v>45734</v>
      </c>
      <c r="C1628" s="155" t="s">
        <v>52</v>
      </c>
      <c r="D1628" s="156" t="s">
        <v>209</v>
      </c>
      <c r="E1628" s="157" t="s">
        <v>223</v>
      </c>
      <c r="F1628" s="158">
        <v>-35</v>
      </c>
      <c r="G1628" s="159">
        <v>45734.671433217591</v>
      </c>
    </row>
    <row r="1629" spans="2:7" x14ac:dyDescent="0.3">
      <c r="B1629" s="154">
        <v>45734</v>
      </c>
      <c r="C1629" s="155" t="s">
        <v>49</v>
      </c>
      <c r="D1629" s="156" t="s">
        <v>121</v>
      </c>
      <c r="E1629" s="157" t="s">
        <v>223</v>
      </c>
      <c r="F1629" s="158">
        <v>35</v>
      </c>
      <c r="G1629" s="159">
        <v>45734.671469328707</v>
      </c>
    </row>
    <row r="1630" spans="2:7" x14ac:dyDescent="0.3">
      <c r="B1630" s="154">
        <v>45734</v>
      </c>
      <c r="C1630" s="155" t="s">
        <v>52</v>
      </c>
      <c r="D1630" s="156" t="s">
        <v>209</v>
      </c>
      <c r="E1630" s="157" t="s">
        <v>223</v>
      </c>
      <c r="F1630" s="158">
        <v>-35</v>
      </c>
      <c r="G1630" s="159">
        <v>45734.685675578701</v>
      </c>
    </row>
    <row r="1631" spans="2:7" x14ac:dyDescent="0.3">
      <c r="B1631" s="154">
        <v>45734</v>
      </c>
      <c r="C1631" s="155" t="s">
        <v>49</v>
      </c>
      <c r="D1631" s="156" t="s">
        <v>122</v>
      </c>
      <c r="E1631" s="157" t="s">
        <v>223</v>
      </c>
      <c r="F1631" s="158">
        <v>35</v>
      </c>
      <c r="G1631" s="159">
        <v>45734.685711458333</v>
      </c>
    </row>
    <row r="1632" spans="2:7" x14ac:dyDescent="0.3">
      <c r="B1632" s="154">
        <v>45734</v>
      </c>
      <c r="C1632" s="155" t="s">
        <v>49</v>
      </c>
      <c r="D1632" s="156" t="s">
        <v>122</v>
      </c>
      <c r="E1632" s="157" t="s">
        <v>222</v>
      </c>
      <c r="F1632" s="158">
        <v>-265</v>
      </c>
      <c r="G1632" s="159">
        <v>45734.690558912036</v>
      </c>
    </row>
    <row r="1633" spans="2:7" x14ac:dyDescent="0.3">
      <c r="B1633" s="154">
        <v>45734</v>
      </c>
      <c r="C1633" s="155" t="s">
        <v>49</v>
      </c>
      <c r="D1633" s="156" t="s">
        <v>97</v>
      </c>
      <c r="E1633" s="157" t="s">
        <v>222</v>
      </c>
      <c r="F1633" s="158">
        <v>265</v>
      </c>
      <c r="G1633" s="159">
        <v>45734.690594444444</v>
      </c>
    </row>
    <row r="1634" spans="2:7" x14ac:dyDescent="0.3">
      <c r="B1634" s="154">
        <v>45734</v>
      </c>
      <c r="C1634" s="155" t="s">
        <v>49</v>
      </c>
      <c r="D1634" s="156" t="s">
        <v>122</v>
      </c>
      <c r="E1634" s="157" t="s">
        <v>237</v>
      </c>
      <c r="F1634" s="158">
        <v>265</v>
      </c>
      <c r="G1634" s="159">
        <v>45734.690637847219</v>
      </c>
    </row>
    <row r="1635" spans="2:7" x14ac:dyDescent="0.3">
      <c r="B1635" s="154">
        <v>45734</v>
      </c>
      <c r="C1635" s="155" t="s">
        <v>49</v>
      </c>
      <c r="D1635" s="156" t="s">
        <v>123</v>
      </c>
      <c r="E1635" s="157" t="s">
        <v>237</v>
      </c>
      <c r="F1635" s="158">
        <v>-265</v>
      </c>
      <c r="G1635" s="159">
        <v>45734.690674189813</v>
      </c>
    </row>
    <row r="1636" spans="2:7" x14ac:dyDescent="0.3">
      <c r="B1636" s="154">
        <v>45734</v>
      </c>
      <c r="C1636" s="155" t="s">
        <v>49</v>
      </c>
      <c r="D1636" s="156" t="s">
        <v>122</v>
      </c>
      <c r="E1636" s="157" t="s">
        <v>221</v>
      </c>
      <c r="F1636" s="158">
        <v>10</v>
      </c>
      <c r="G1636" s="159">
        <v>45734.697427314815</v>
      </c>
    </row>
    <row r="1637" spans="2:7" x14ac:dyDescent="0.3">
      <c r="B1637" s="154">
        <v>45734</v>
      </c>
      <c r="C1637" s="155" t="s">
        <v>49</v>
      </c>
      <c r="D1637" s="156" t="s">
        <v>97</v>
      </c>
      <c r="E1637" s="157" t="s">
        <v>221</v>
      </c>
      <c r="F1637" s="158">
        <v>-10</v>
      </c>
      <c r="G1637" s="159">
        <v>45734.697464814817</v>
      </c>
    </row>
    <row r="1638" spans="2:7" x14ac:dyDescent="0.3">
      <c r="B1638" s="154">
        <v>45734</v>
      </c>
      <c r="C1638" s="155" t="s">
        <v>52</v>
      </c>
      <c r="D1638" s="156" t="s">
        <v>209</v>
      </c>
      <c r="E1638" s="157" t="s">
        <v>223</v>
      </c>
      <c r="F1638" s="158">
        <v>-35</v>
      </c>
      <c r="G1638" s="159">
        <v>45734.697635648146</v>
      </c>
    </row>
    <row r="1639" spans="2:7" x14ac:dyDescent="0.3">
      <c r="B1639" s="154">
        <v>45734</v>
      </c>
      <c r="C1639" s="155" t="s">
        <v>49</v>
      </c>
      <c r="D1639" s="156" t="s">
        <v>97</v>
      </c>
      <c r="E1639" s="157" t="s">
        <v>223</v>
      </c>
      <c r="F1639" s="158">
        <v>35</v>
      </c>
      <c r="G1639" s="159">
        <v>45734.697669907408</v>
      </c>
    </row>
    <row r="1640" spans="2:7" x14ac:dyDescent="0.3">
      <c r="B1640" s="154">
        <v>45734</v>
      </c>
      <c r="C1640" s="155" t="s">
        <v>52</v>
      </c>
      <c r="D1640" s="156" t="s">
        <v>209</v>
      </c>
      <c r="E1640" s="157" t="s">
        <v>223</v>
      </c>
      <c r="F1640" s="158">
        <v>-35</v>
      </c>
      <c r="G1640" s="159">
        <v>45734.704392129628</v>
      </c>
    </row>
    <row r="1641" spans="2:7" x14ac:dyDescent="0.3">
      <c r="B1641" s="154">
        <v>45734</v>
      </c>
      <c r="C1641" s="155" t="s">
        <v>49</v>
      </c>
      <c r="D1641" s="156" t="s">
        <v>122</v>
      </c>
      <c r="E1641" s="157" t="s">
        <v>223</v>
      </c>
      <c r="F1641" s="158">
        <v>35</v>
      </c>
      <c r="G1641" s="159">
        <v>45734.704428124998</v>
      </c>
    </row>
    <row r="1642" spans="2:7" x14ac:dyDescent="0.3">
      <c r="B1642" s="154">
        <v>45734</v>
      </c>
      <c r="C1642" s="155" t="s">
        <v>52</v>
      </c>
      <c r="D1642" s="156" t="s">
        <v>209</v>
      </c>
      <c r="E1642" s="157" t="s">
        <v>223</v>
      </c>
      <c r="F1642" s="158">
        <v>-35</v>
      </c>
      <c r="G1642" s="159">
        <v>45734.705124884262</v>
      </c>
    </row>
    <row r="1643" spans="2:7" x14ac:dyDescent="0.3">
      <c r="B1643" s="154">
        <v>45734</v>
      </c>
      <c r="C1643" s="155" t="s">
        <v>49</v>
      </c>
      <c r="D1643" s="156" t="s">
        <v>122</v>
      </c>
      <c r="E1643" s="157" t="s">
        <v>223</v>
      </c>
      <c r="F1643" s="158">
        <v>35</v>
      </c>
      <c r="G1643" s="159">
        <v>45734.705157638891</v>
      </c>
    </row>
    <row r="1644" spans="2:7" x14ac:dyDescent="0.3">
      <c r="B1644" s="154">
        <v>45734</v>
      </c>
      <c r="C1644" s="155" t="s">
        <v>49</v>
      </c>
      <c r="D1644" s="156" t="s">
        <v>122</v>
      </c>
      <c r="E1644" s="157" t="s">
        <v>222</v>
      </c>
      <c r="F1644" s="158">
        <v>-150</v>
      </c>
      <c r="G1644" s="159">
        <v>45734.721357638889</v>
      </c>
    </row>
    <row r="1645" spans="2:7" x14ac:dyDescent="0.3">
      <c r="B1645" s="154">
        <v>45734</v>
      </c>
      <c r="C1645" s="155" t="s">
        <v>49</v>
      </c>
      <c r="D1645" s="156" t="s">
        <v>97</v>
      </c>
      <c r="E1645" s="157" t="s">
        <v>222</v>
      </c>
      <c r="F1645" s="158">
        <v>150</v>
      </c>
      <c r="G1645" s="159">
        <v>45734.721391898151</v>
      </c>
    </row>
    <row r="1646" spans="2:7" x14ac:dyDescent="0.3">
      <c r="B1646" s="154">
        <v>45734</v>
      </c>
      <c r="C1646" s="155" t="s">
        <v>49</v>
      </c>
      <c r="D1646" s="156" t="s">
        <v>122</v>
      </c>
      <c r="E1646" s="157" t="s">
        <v>222</v>
      </c>
      <c r="F1646" s="158">
        <v>-320</v>
      </c>
      <c r="G1646" s="159">
        <v>45734.721440162037</v>
      </c>
    </row>
    <row r="1647" spans="2:7" x14ac:dyDescent="0.3">
      <c r="B1647" s="154">
        <v>45734</v>
      </c>
      <c r="C1647" s="155" t="s">
        <v>49</v>
      </c>
      <c r="D1647" s="156" t="s">
        <v>97</v>
      </c>
      <c r="E1647" s="157" t="s">
        <v>222</v>
      </c>
      <c r="F1647" s="158">
        <v>320</v>
      </c>
      <c r="G1647" s="159">
        <v>45734.721477777777</v>
      </c>
    </row>
    <row r="1648" spans="2:7" x14ac:dyDescent="0.3">
      <c r="B1648" s="154">
        <v>45734</v>
      </c>
      <c r="C1648" s="155" t="s">
        <v>49</v>
      </c>
      <c r="D1648" s="156" t="s">
        <v>122</v>
      </c>
      <c r="E1648" s="157" t="s">
        <v>221</v>
      </c>
      <c r="F1648" s="158">
        <v>300</v>
      </c>
      <c r="G1648" s="159">
        <v>45734.72151909722</v>
      </c>
    </row>
    <row r="1649" spans="2:7" x14ac:dyDescent="0.3">
      <c r="B1649" s="154">
        <v>45734</v>
      </c>
      <c r="C1649" s="155" t="s">
        <v>49</v>
      </c>
      <c r="D1649" s="156" t="s">
        <v>97</v>
      </c>
      <c r="E1649" s="157" t="s">
        <v>221</v>
      </c>
      <c r="F1649" s="158">
        <v>-300</v>
      </c>
      <c r="G1649" s="159">
        <v>45734.721556249999</v>
      </c>
    </row>
    <row r="1650" spans="2:7" x14ac:dyDescent="0.3">
      <c r="B1650" s="154">
        <v>45734</v>
      </c>
      <c r="C1650" s="155" t="s">
        <v>49</v>
      </c>
      <c r="D1650" s="156" t="s">
        <v>122</v>
      </c>
      <c r="E1650" s="157" t="s">
        <v>222</v>
      </c>
      <c r="F1650" s="158">
        <v>-87</v>
      </c>
      <c r="G1650" s="159">
        <v>45734.721599652781</v>
      </c>
    </row>
    <row r="1651" spans="2:7" x14ac:dyDescent="0.3">
      <c r="B1651" s="154">
        <v>45734</v>
      </c>
      <c r="C1651" s="155" t="s">
        <v>49</v>
      </c>
      <c r="D1651" s="156" t="s">
        <v>97</v>
      </c>
      <c r="E1651" s="157" t="s">
        <v>222</v>
      </c>
      <c r="F1651" s="158">
        <v>87</v>
      </c>
      <c r="G1651" s="159">
        <v>45734.721633564812</v>
      </c>
    </row>
    <row r="1652" spans="2:7" x14ac:dyDescent="0.3">
      <c r="B1652" s="154">
        <v>45734</v>
      </c>
      <c r="C1652" s="155" t="s">
        <v>49</v>
      </c>
      <c r="D1652" s="156" t="s">
        <v>122</v>
      </c>
      <c r="E1652" s="157" t="s">
        <v>221</v>
      </c>
      <c r="F1652" s="158">
        <v>10000</v>
      </c>
      <c r="G1652" s="159">
        <v>45734.721892013891</v>
      </c>
    </row>
    <row r="1653" spans="2:7" x14ac:dyDescent="0.3">
      <c r="B1653" s="154">
        <v>45734</v>
      </c>
      <c r="C1653" s="155" t="s">
        <v>49</v>
      </c>
      <c r="D1653" s="156" t="s">
        <v>97</v>
      </c>
      <c r="E1653" s="157" t="s">
        <v>221</v>
      </c>
      <c r="F1653" s="158">
        <v>-10000</v>
      </c>
      <c r="G1653" s="159">
        <v>45734.721924652775</v>
      </c>
    </row>
    <row r="1654" spans="2:7" x14ac:dyDescent="0.3">
      <c r="B1654" s="154">
        <v>45734</v>
      </c>
      <c r="C1654" s="155" t="s">
        <v>52</v>
      </c>
      <c r="D1654" s="156" t="s">
        <v>209</v>
      </c>
      <c r="E1654" s="157" t="s">
        <v>223</v>
      </c>
      <c r="F1654" s="158">
        <v>-140</v>
      </c>
      <c r="G1654" s="159">
        <v>45734.722074305559</v>
      </c>
    </row>
    <row r="1655" spans="2:7" x14ac:dyDescent="0.3">
      <c r="B1655" s="154">
        <v>45734</v>
      </c>
      <c r="C1655" s="155" t="s">
        <v>49</v>
      </c>
      <c r="D1655" s="156" t="s">
        <v>122</v>
      </c>
      <c r="E1655" s="157" t="s">
        <v>223</v>
      </c>
      <c r="F1655" s="158">
        <v>140</v>
      </c>
      <c r="G1655" s="159">
        <v>45734.722106134257</v>
      </c>
    </row>
    <row r="1656" spans="2:7" x14ac:dyDescent="0.3">
      <c r="B1656" s="154">
        <v>45734</v>
      </c>
      <c r="C1656" s="155" t="s">
        <v>49</v>
      </c>
      <c r="D1656" s="156" t="s">
        <v>122</v>
      </c>
      <c r="E1656" s="157" t="s">
        <v>237</v>
      </c>
      <c r="F1656" s="158">
        <v>100</v>
      </c>
      <c r="G1656" s="159">
        <v>45734.72409398148</v>
      </c>
    </row>
    <row r="1657" spans="2:7" x14ac:dyDescent="0.3">
      <c r="B1657" s="154">
        <v>45734</v>
      </c>
      <c r="C1657" s="155" t="s">
        <v>49</v>
      </c>
      <c r="D1657" s="156" t="s">
        <v>123</v>
      </c>
      <c r="E1657" s="157" t="s">
        <v>237</v>
      </c>
      <c r="F1657" s="158">
        <v>-100</v>
      </c>
      <c r="G1657" s="159">
        <v>45734.724131249997</v>
      </c>
    </row>
    <row r="1658" spans="2:7" x14ac:dyDescent="0.3">
      <c r="B1658" s="154">
        <v>45734</v>
      </c>
      <c r="C1658" s="155" t="s">
        <v>52</v>
      </c>
      <c r="D1658" s="156" t="s">
        <v>209</v>
      </c>
      <c r="E1658" s="157" t="s">
        <v>223</v>
      </c>
      <c r="F1658" s="158">
        <v>-35</v>
      </c>
      <c r="G1658" s="159">
        <v>45734.730881134259</v>
      </c>
    </row>
    <row r="1659" spans="2:7" x14ac:dyDescent="0.3">
      <c r="B1659" s="154">
        <v>45734</v>
      </c>
      <c r="C1659" s="155" t="s">
        <v>49</v>
      </c>
      <c r="D1659" s="156" t="s">
        <v>122</v>
      </c>
      <c r="E1659" s="157" t="s">
        <v>223</v>
      </c>
      <c r="F1659" s="158">
        <v>35</v>
      </c>
      <c r="G1659" s="159">
        <v>45734.730918634261</v>
      </c>
    </row>
    <row r="1660" spans="2:7" x14ac:dyDescent="0.3">
      <c r="B1660" s="154">
        <v>45734</v>
      </c>
      <c r="C1660" s="155" t="s">
        <v>49</v>
      </c>
      <c r="D1660" s="156" t="s">
        <v>122</v>
      </c>
      <c r="E1660" s="157" t="s">
        <v>244</v>
      </c>
      <c r="F1660" s="158">
        <v>1</v>
      </c>
      <c r="G1660" s="159">
        <v>45734.737386226851</v>
      </c>
    </row>
    <row r="1661" spans="2:7" x14ac:dyDescent="0.3">
      <c r="B1661" s="154">
        <v>45734</v>
      </c>
      <c r="C1661" s="155" t="s">
        <v>43</v>
      </c>
      <c r="D1661" s="156" t="s">
        <v>150</v>
      </c>
      <c r="E1661" s="157" t="s">
        <v>244</v>
      </c>
      <c r="F1661" s="158">
        <v>-1</v>
      </c>
      <c r="G1661" s="159">
        <v>45734.737420949074</v>
      </c>
    </row>
    <row r="1662" spans="2:7" x14ac:dyDescent="0.3">
      <c r="B1662" s="154">
        <v>45734</v>
      </c>
      <c r="C1662" s="155" t="s">
        <v>49</v>
      </c>
      <c r="D1662" s="156" t="s">
        <v>122</v>
      </c>
      <c r="E1662" s="157" t="s">
        <v>224</v>
      </c>
      <c r="F1662" s="158">
        <v>-20</v>
      </c>
      <c r="G1662" s="159">
        <v>45734.738313078706</v>
      </c>
    </row>
    <row r="1663" spans="2:7" x14ac:dyDescent="0.3">
      <c r="B1663" s="154">
        <v>45734</v>
      </c>
      <c r="C1663" s="155" t="s">
        <v>48</v>
      </c>
      <c r="D1663" s="156" t="s">
        <v>4</v>
      </c>
      <c r="E1663" s="157" t="s">
        <v>224</v>
      </c>
      <c r="F1663" s="158">
        <v>20</v>
      </c>
      <c r="G1663" s="159">
        <v>45734.738348148145</v>
      </c>
    </row>
    <row r="1664" spans="2:7" x14ac:dyDescent="0.3">
      <c r="B1664" s="154">
        <v>45734</v>
      </c>
      <c r="C1664" s="155" t="s">
        <v>52</v>
      </c>
      <c r="D1664" s="156" t="s">
        <v>209</v>
      </c>
      <c r="E1664" s="157" t="s">
        <v>223</v>
      </c>
      <c r="F1664" s="158">
        <v>-70</v>
      </c>
      <c r="G1664" s="159">
        <v>45734.741133796299</v>
      </c>
    </row>
    <row r="1665" spans="2:7" x14ac:dyDescent="0.3">
      <c r="B1665" s="154">
        <v>45734</v>
      </c>
      <c r="C1665" s="155" t="s">
        <v>49</v>
      </c>
      <c r="D1665" s="156" t="s">
        <v>122</v>
      </c>
      <c r="E1665" s="157" t="s">
        <v>223</v>
      </c>
      <c r="F1665" s="158">
        <v>70</v>
      </c>
      <c r="G1665" s="159">
        <v>45734.741167824075</v>
      </c>
    </row>
    <row r="1666" spans="2:7" x14ac:dyDescent="0.3">
      <c r="B1666" s="154">
        <v>45734</v>
      </c>
      <c r="C1666" s="155" t="s">
        <v>52</v>
      </c>
      <c r="D1666" s="156" t="s">
        <v>209</v>
      </c>
      <c r="E1666" s="157" t="s">
        <v>223</v>
      </c>
      <c r="F1666" s="158">
        <v>-35</v>
      </c>
      <c r="G1666" s="159">
        <v>45734.745119791667</v>
      </c>
    </row>
    <row r="1667" spans="2:7" x14ac:dyDescent="0.3">
      <c r="B1667" s="154">
        <v>45734</v>
      </c>
      <c r="C1667" s="155" t="s">
        <v>49</v>
      </c>
      <c r="D1667" s="156" t="s">
        <v>122</v>
      </c>
      <c r="E1667" s="157" t="s">
        <v>223</v>
      </c>
      <c r="F1667" s="158">
        <v>35</v>
      </c>
      <c r="G1667" s="159">
        <v>45734.745151157411</v>
      </c>
    </row>
    <row r="1668" spans="2:7" x14ac:dyDescent="0.3">
      <c r="B1668" s="154">
        <v>45734</v>
      </c>
      <c r="C1668" s="155" t="s">
        <v>49</v>
      </c>
      <c r="D1668" s="156" t="s">
        <v>122</v>
      </c>
      <c r="E1668" s="157" t="s">
        <v>221</v>
      </c>
      <c r="F1668" s="158">
        <v>1500</v>
      </c>
      <c r="G1668" s="159">
        <v>45734.75564398148</v>
      </c>
    </row>
    <row r="1669" spans="2:7" x14ac:dyDescent="0.3">
      <c r="B1669" s="154">
        <v>45734</v>
      </c>
      <c r="C1669" s="155" t="s">
        <v>49</v>
      </c>
      <c r="D1669" s="156" t="s">
        <v>97</v>
      </c>
      <c r="E1669" s="157" t="s">
        <v>221</v>
      </c>
      <c r="F1669" s="158">
        <v>-1500</v>
      </c>
      <c r="G1669" s="159">
        <v>45734.755679282411</v>
      </c>
    </row>
    <row r="1670" spans="2:7" x14ac:dyDescent="0.3">
      <c r="B1670" s="154">
        <v>45734</v>
      </c>
      <c r="C1670" s="155" t="s">
        <v>52</v>
      </c>
      <c r="D1670" s="156" t="s">
        <v>209</v>
      </c>
      <c r="E1670" s="157" t="s">
        <v>223</v>
      </c>
      <c r="F1670" s="158">
        <v>-35</v>
      </c>
      <c r="G1670" s="159">
        <v>45734.769842708331</v>
      </c>
    </row>
    <row r="1671" spans="2:7" x14ac:dyDescent="0.3">
      <c r="B1671" s="154">
        <v>45734</v>
      </c>
      <c r="C1671" s="155" t="s">
        <v>49</v>
      </c>
      <c r="D1671" s="156" t="s">
        <v>122</v>
      </c>
      <c r="E1671" s="157" t="s">
        <v>223</v>
      </c>
      <c r="F1671" s="158">
        <v>35</v>
      </c>
      <c r="G1671" s="159">
        <v>45734.769858564818</v>
      </c>
    </row>
    <row r="1672" spans="2:7" x14ac:dyDescent="0.3">
      <c r="B1672" s="154">
        <v>45734</v>
      </c>
      <c r="C1672" s="155" t="s">
        <v>52</v>
      </c>
      <c r="D1672" s="156" t="s">
        <v>209</v>
      </c>
      <c r="E1672" s="157" t="s">
        <v>223</v>
      </c>
      <c r="F1672" s="158">
        <v>-35</v>
      </c>
      <c r="G1672" s="159">
        <v>45734.770741782406</v>
      </c>
    </row>
    <row r="1673" spans="2:7" x14ac:dyDescent="0.3">
      <c r="B1673" s="154">
        <v>45734</v>
      </c>
      <c r="C1673" s="155" t="s">
        <v>49</v>
      </c>
      <c r="D1673" s="156" t="s">
        <v>122</v>
      </c>
      <c r="E1673" s="157" t="s">
        <v>223</v>
      </c>
      <c r="F1673" s="158">
        <v>35</v>
      </c>
      <c r="G1673" s="159">
        <v>45734.770757175924</v>
      </c>
    </row>
    <row r="1674" spans="2:7" x14ac:dyDescent="0.3">
      <c r="B1674" s="154">
        <v>45734</v>
      </c>
      <c r="C1674" s="155" t="s">
        <v>49</v>
      </c>
      <c r="D1674" s="156" t="s">
        <v>122</v>
      </c>
      <c r="E1674" s="157" t="s">
        <v>221</v>
      </c>
      <c r="F1674" s="158">
        <v>5</v>
      </c>
      <c r="G1674" s="159">
        <v>45734.770997800922</v>
      </c>
    </row>
    <row r="1675" spans="2:7" x14ac:dyDescent="0.3">
      <c r="B1675" s="154">
        <v>45734</v>
      </c>
      <c r="C1675" s="155" t="s">
        <v>49</v>
      </c>
      <c r="D1675" s="156" t="s">
        <v>97</v>
      </c>
      <c r="E1675" s="157" t="s">
        <v>221</v>
      </c>
      <c r="F1675" s="158">
        <v>-5</v>
      </c>
      <c r="G1675" s="159">
        <v>45734.771010648146</v>
      </c>
    </row>
    <row r="1676" spans="2:7" x14ac:dyDescent="0.3">
      <c r="B1676" s="154">
        <v>45734</v>
      </c>
      <c r="C1676" s="155" t="s">
        <v>52</v>
      </c>
      <c r="D1676" s="156" t="s">
        <v>209</v>
      </c>
      <c r="E1676" s="157" t="s">
        <v>223</v>
      </c>
      <c r="F1676" s="158">
        <v>-70</v>
      </c>
      <c r="G1676" s="159">
        <v>45734.773052430559</v>
      </c>
    </row>
    <row r="1677" spans="2:7" x14ac:dyDescent="0.3">
      <c r="B1677" s="154">
        <v>45734</v>
      </c>
      <c r="C1677" s="155" t="s">
        <v>49</v>
      </c>
      <c r="D1677" s="156" t="s">
        <v>97</v>
      </c>
      <c r="E1677" s="157" t="s">
        <v>223</v>
      </c>
      <c r="F1677" s="158">
        <v>70</v>
      </c>
      <c r="G1677" s="159">
        <v>45734.773068634262</v>
      </c>
    </row>
    <row r="1678" spans="2:7" x14ac:dyDescent="0.3">
      <c r="B1678" s="154">
        <v>45734</v>
      </c>
      <c r="C1678" s="155" t="s">
        <v>52</v>
      </c>
      <c r="D1678" s="156" t="s">
        <v>209</v>
      </c>
      <c r="E1678" s="157" t="s">
        <v>223</v>
      </c>
      <c r="F1678" s="158">
        <v>-70</v>
      </c>
      <c r="G1678" s="159">
        <v>45734.793445717594</v>
      </c>
    </row>
    <row r="1679" spans="2:7" x14ac:dyDescent="0.3">
      <c r="B1679" s="154">
        <v>45734</v>
      </c>
      <c r="C1679" s="155" t="s">
        <v>49</v>
      </c>
      <c r="D1679" s="156" t="s">
        <v>122</v>
      </c>
      <c r="E1679" s="157" t="s">
        <v>223</v>
      </c>
      <c r="F1679" s="158">
        <v>70</v>
      </c>
      <c r="G1679" s="159">
        <v>45734.793460416702</v>
      </c>
    </row>
    <row r="1680" spans="2:7" x14ac:dyDescent="0.3">
      <c r="B1680" s="154">
        <v>45734</v>
      </c>
      <c r="C1680" s="155" t="s">
        <v>49</v>
      </c>
      <c r="D1680" s="156" t="s">
        <v>122</v>
      </c>
      <c r="E1680" s="157" t="s">
        <v>224</v>
      </c>
      <c r="F1680" s="158">
        <v>-1233</v>
      </c>
      <c r="G1680" s="159">
        <v>45734.803335763892</v>
      </c>
    </row>
    <row r="1681" spans="2:7" x14ac:dyDescent="0.3">
      <c r="B1681" s="154">
        <v>45734</v>
      </c>
      <c r="C1681" s="155" t="s">
        <v>54</v>
      </c>
      <c r="D1681" s="156" t="s">
        <v>240</v>
      </c>
      <c r="E1681" s="157" t="s">
        <v>224</v>
      </c>
      <c r="F1681" s="158">
        <v>1233</v>
      </c>
      <c r="G1681" s="159">
        <v>45734.803355555552</v>
      </c>
    </row>
    <row r="1682" spans="2:7" x14ac:dyDescent="0.3">
      <c r="B1682" s="154">
        <v>45734</v>
      </c>
      <c r="C1682" s="155" t="s">
        <v>49</v>
      </c>
      <c r="D1682" s="156" t="s">
        <v>122</v>
      </c>
      <c r="E1682" s="157" t="s">
        <v>224</v>
      </c>
      <c r="F1682" s="158">
        <v>-17</v>
      </c>
      <c r="G1682" s="159">
        <v>45734.803699768498</v>
      </c>
    </row>
    <row r="1683" spans="2:7" x14ac:dyDescent="0.3">
      <c r="B1683" s="154">
        <v>45734</v>
      </c>
      <c r="C1683" s="155" t="s">
        <v>48</v>
      </c>
      <c r="D1683" s="156" t="s">
        <v>4</v>
      </c>
      <c r="E1683" s="157" t="s">
        <v>224</v>
      </c>
      <c r="F1683" s="158">
        <v>17</v>
      </c>
      <c r="G1683" s="159">
        <v>45734.803714351852</v>
      </c>
    </row>
    <row r="1684" spans="2:7" x14ac:dyDescent="0.3">
      <c r="B1684" s="154">
        <v>45734</v>
      </c>
      <c r="C1684" s="155" t="s">
        <v>49</v>
      </c>
      <c r="D1684" s="156" t="s">
        <v>122</v>
      </c>
      <c r="E1684" s="157" t="s">
        <v>222</v>
      </c>
      <c r="F1684" s="158">
        <v>-50</v>
      </c>
      <c r="G1684" s="159">
        <v>45734.807243750001</v>
      </c>
    </row>
    <row r="1685" spans="2:7" x14ac:dyDescent="0.3">
      <c r="B1685" s="154">
        <v>45734</v>
      </c>
      <c r="C1685" s="155" t="s">
        <v>49</v>
      </c>
      <c r="D1685" s="156" t="s">
        <v>97</v>
      </c>
      <c r="E1685" s="157" t="s">
        <v>222</v>
      </c>
      <c r="F1685" s="158">
        <v>50</v>
      </c>
      <c r="G1685" s="159">
        <v>45734.807264930554</v>
      </c>
    </row>
    <row r="1686" spans="2:7" x14ac:dyDescent="0.3">
      <c r="B1686" s="154">
        <v>45735</v>
      </c>
      <c r="C1686" s="155" t="s">
        <v>52</v>
      </c>
      <c r="D1686" s="156" t="s">
        <v>209</v>
      </c>
      <c r="E1686" s="157" t="s">
        <v>223</v>
      </c>
      <c r="F1686" s="158">
        <v>-105</v>
      </c>
      <c r="G1686" s="159">
        <v>45735.474644097223</v>
      </c>
    </row>
    <row r="1687" spans="2:7" x14ac:dyDescent="0.3">
      <c r="B1687" s="154">
        <v>45735</v>
      </c>
      <c r="C1687" s="155" t="s">
        <v>49</v>
      </c>
      <c r="D1687" s="156" t="s">
        <v>122</v>
      </c>
      <c r="E1687" s="157" t="s">
        <v>223</v>
      </c>
      <c r="F1687" s="158">
        <v>105</v>
      </c>
      <c r="G1687" s="159">
        <v>45735.47465358796</v>
      </c>
    </row>
    <row r="1688" spans="2:7" x14ac:dyDescent="0.3">
      <c r="B1688" s="154">
        <v>45735</v>
      </c>
      <c r="C1688" s="155" t="s">
        <v>49</v>
      </c>
      <c r="D1688" s="156" t="s">
        <v>122</v>
      </c>
      <c r="E1688" s="157" t="s">
        <v>222</v>
      </c>
      <c r="F1688" s="158">
        <v>-300</v>
      </c>
      <c r="G1688" s="159">
        <v>45735.475088425927</v>
      </c>
    </row>
    <row r="1689" spans="2:7" x14ac:dyDescent="0.3">
      <c r="B1689" s="154">
        <v>45735</v>
      </c>
      <c r="C1689" s="155" t="s">
        <v>49</v>
      </c>
      <c r="D1689" s="156" t="s">
        <v>97</v>
      </c>
      <c r="E1689" s="157" t="s">
        <v>222</v>
      </c>
      <c r="F1689" s="158">
        <v>300</v>
      </c>
      <c r="G1689" s="159">
        <v>45735.475098958334</v>
      </c>
    </row>
    <row r="1690" spans="2:7" x14ac:dyDescent="0.3">
      <c r="B1690" s="154">
        <v>45735</v>
      </c>
      <c r="C1690" s="155" t="s">
        <v>49</v>
      </c>
      <c r="D1690" s="156" t="s">
        <v>122</v>
      </c>
      <c r="E1690" s="157" t="s">
        <v>222</v>
      </c>
      <c r="F1690" s="158">
        <v>-600</v>
      </c>
      <c r="G1690" s="159">
        <v>45735.475215509257</v>
      </c>
    </row>
    <row r="1691" spans="2:7" x14ac:dyDescent="0.3">
      <c r="B1691" s="154">
        <v>45735</v>
      </c>
      <c r="C1691" s="155" t="s">
        <v>49</v>
      </c>
      <c r="D1691" s="156" t="s">
        <v>97</v>
      </c>
      <c r="E1691" s="157" t="s">
        <v>222</v>
      </c>
      <c r="F1691" s="158">
        <v>600</v>
      </c>
      <c r="G1691" s="159">
        <v>45735.475226620372</v>
      </c>
    </row>
    <row r="1692" spans="2:7" x14ac:dyDescent="0.3">
      <c r="B1692" s="154">
        <v>45735</v>
      </c>
      <c r="C1692" s="155" t="s">
        <v>49</v>
      </c>
      <c r="D1692" s="156" t="s">
        <v>122</v>
      </c>
      <c r="E1692" s="157" t="s">
        <v>237</v>
      </c>
      <c r="F1692" s="158">
        <v>210</v>
      </c>
      <c r="G1692" s="159">
        <v>45735.475342708334</v>
      </c>
    </row>
    <row r="1693" spans="2:7" x14ac:dyDescent="0.3">
      <c r="B1693" s="154">
        <v>45735</v>
      </c>
      <c r="C1693" s="155" t="s">
        <v>49</v>
      </c>
      <c r="D1693" s="156" t="s">
        <v>123</v>
      </c>
      <c r="E1693" s="157" t="s">
        <v>237</v>
      </c>
      <c r="F1693" s="158">
        <v>-210</v>
      </c>
      <c r="G1693" s="159">
        <v>45735.475353240741</v>
      </c>
    </row>
    <row r="1694" spans="2:7" x14ac:dyDescent="0.3">
      <c r="B1694" s="154">
        <v>45735</v>
      </c>
      <c r="C1694" s="155" t="s">
        <v>49</v>
      </c>
      <c r="D1694" s="156" t="s">
        <v>122</v>
      </c>
      <c r="E1694" s="157" t="s">
        <v>222</v>
      </c>
      <c r="F1694" s="158">
        <v>-300</v>
      </c>
      <c r="G1694" s="159">
        <v>45735.475959143521</v>
      </c>
    </row>
    <row r="1695" spans="2:7" x14ac:dyDescent="0.3">
      <c r="B1695" s="154">
        <v>45735</v>
      </c>
      <c r="C1695" s="155" t="s">
        <v>49</v>
      </c>
      <c r="D1695" s="156" t="s">
        <v>97</v>
      </c>
      <c r="E1695" s="157" t="s">
        <v>222</v>
      </c>
      <c r="F1695" s="158">
        <v>300</v>
      </c>
      <c r="G1695" s="159">
        <v>45735.475969907406</v>
      </c>
    </row>
    <row r="1696" spans="2:7" x14ac:dyDescent="0.3">
      <c r="B1696" s="154">
        <v>45735</v>
      </c>
      <c r="C1696" s="155" t="s">
        <v>49</v>
      </c>
      <c r="D1696" s="156" t="s">
        <v>122</v>
      </c>
      <c r="E1696" s="157" t="s">
        <v>238</v>
      </c>
      <c r="F1696" s="158">
        <v>-500</v>
      </c>
      <c r="G1696" s="159">
        <v>45735.478359953704</v>
      </c>
    </row>
    <row r="1697" spans="2:7" x14ac:dyDescent="0.3">
      <c r="B1697" s="154">
        <v>45735</v>
      </c>
      <c r="C1697" s="155" t="s">
        <v>49</v>
      </c>
      <c r="D1697" s="156" t="s">
        <v>123</v>
      </c>
      <c r="E1697" s="157" t="s">
        <v>238</v>
      </c>
      <c r="F1697" s="158">
        <v>500</v>
      </c>
      <c r="G1697" s="159">
        <v>45735.47837060185</v>
      </c>
    </row>
    <row r="1698" spans="2:7" x14ac:dyDescent="0.3">
      <c r="B1698" s="154">
        <v>45735</v>
      </c>
      <c r="C1698" s="155" t="s">
        <v>49</v>
      </c>
      <c r="D1698" s="156" t="s">
        <v>122</v>
      </c>
      <c r="E1698" s="157" t="s">
        <v>222</v>
      </c>
      <c r="F1698" s="158">
        <v>-50</v>
      </c>
      <c r="G1698" s="159">
        <v>45735.48197847222</v>
      </c>
    </row>
    <row r="1699" spans="2:7" x14ac:dyDescent="0.3">
      <c r="B1699" s="154">
        <v>45735</v>
      </c>
      <c r="C1699" s="155" t="s">
        <v>49</v>
      </c>
      <c r="D1699" s="156" t="s">
        <v>97</v>
      </c>
      <c r="E1699" s="157" t="s">
        <v>222</v>
      </c>
      <c r="F1699" s="158">
        <v>50</v>
      </c>
      <c r="G1699" s="159">
        <v>45735.481989467589</v>
      </c>
    </row>
    <row r="1700" spans="2:7" x14ac:dyDescent="0.3">
      <c r="B1700" s="154">
        <v>45735</v>
      </c>
      <c r="C1700" s="155" t="s">
        <v>52</v>
      </c>
      <c r="D1700" s="156" t="s">
        <v>209</v>
      </c>
      <c r="E1700" s="157" t="s">
        <v>223</v>
      </c>
      <c r="F1700" s="158">
        <v>-35</v>
      </c>
      <c r="G1700" s="159">
        <v>45735.498368518522</v>
      </c>
    </row>
    <row r="1701" spans="2:7" x14ac:dyDescent="0.3">
      <c r="B1701" s="154">
        <v>45735</v>
      </c>
      <c r="C1701" s="155" t="s">
        <v>49</v>
      </c>
      <c r="D1701" s="156" t="s">
        <v>122</v>
      </c>
      <c r="E1701" s="157" t="s">
        <v>223</v>
      </c>
      <c r="F1701" s="158">
        <v>35</v>
      </c>
      <c r="G1701" s="159">
        <v>45735.498379398145</v>
      </c>
    </row>
    <row r="1702" spans="2:7" x14ac:dyDescent="0.3">
      <c r="B1702" s="154">
        <v>45735</v>
      </c>
      <c r="C1702" s="155" t="s">
        <v>49</v>
      </c>
      <c r="D1702" s="156" t="s">
        <v>122</v>
      </c>
      <c r="E1702" s="157" t="s">
        <v>221</v>
      </c>
      <c r="F1702" s="158">
        <v>250</v>
      </c>
      <c r="G1702" s="159">
        <v>45735.500734606481</v>
      </c>
    </row>
    <row r="1703" spans="2:7" x14ac:dyDescent="0.3">
      <c r="B1703" s="154">
        <v>45735</v>
      </c>
      <c r="C1703" s="155" t="s">
        <v>49</v>
      </c>
      <c r="D1703" s="156" t="s">
        <v>97</v>
      </c>
      <c r="E1703" s="157" t="s">
        <v>221</v>
      </c>
      <c r="F1703" s="158">
        <v>-250</v>
      </c>
      <c r="G1703" s="159">
        <v>45735.500745370373</v>
      </c>
    </row>
    <row r="1704" spans="2:7" x14ac:dyDescent="0.3">
      <c r="B1704" s="154">
        <v>45735</v>
      </c>
      <c r="C1704" s="155" t="s">
        <v>52</v>
      </c>
      <c r="D1704" s="156" t="s">
        <v>209</v>
      </c>
      <c r="E1704" s="157" t="s">
        <v>223</v>
      </c>
      <c r="F1704" s="158">
        <v>-35</v>
      </c>
      <c r="G1704" s="159">
        <v>45735.501369444442</v>
      </c>
    </row>
    <row r="1705" spans="2:7" x14ac:dyDescent="0.3">
      <c r="B1705" s="154">
        <v>45735</v>
      </c>
      <c r="C1705" s="155" t="s">
        <v>49</v>
      </c>
      <c r="D1705" s="156" t="s">
        <v>122</v>
      </c>
      <c r="E1705" s="157" t="s">
        <v>223</v>
      </c>
      <c r="F1705" s="158">
        <v>35</v>
      </c>
      <c r="G1705" s="159">
        <v>45735.501380671296</v>
      </c>
    </row>
    <row r="1706" spans="2:7" x14ac:dyDescent="0.3">
      <c r="B1706" s="154">
        <v>45735</v>
      </c>
      <c r="C1706" s="155" t="s">
        <v>49</v>
      </c>
      <c r="D1706" s="156" t="s">
        <v>122</v>
      </c>
      <c r="E1706" s="157" t="s">
        <v>221</v>
      </c>
      <c r="F1706" s="158">
        <v>10</v>
      </c>
      <c r="G1706" s="159">
        <v>45735.502053703705</v>
      </c>
    </row>
    <row r="1707" spans="2:7" x14ac:dyDescent="0.3">
      <c r="B1707" s="154">
        <v>45735</v>
      </c>
      <c r="C1707" s="155" t="s">
        <v>49</v>
      </c>
      <c r="D1707" s="156" t="s">
        <v>97</v>
      </c>
      <c r="E1707" s="157" t="s">
        <v>221</v>
      </c>
      <c r="F1707" s="158">
        <v>-10</v>
      </c>
      <c r="G1707" s="159">
        <v>45735.502064236112</v>
      </c>
    </row>
    <row r="1708" spans="2:7" x14ac:dyDescent="0.3">
      <c r="B1708" s="154">
        <v>45735</v>
      </c>
      <c r="C1708" s="155" t="s">
        <v>49</v>
      </c>
      <c r="D1708" s="156" t="s">
        <v>122</v>
      </c>
      <c r="E1708" s="157" t="s">
        <v>237</v>
      </c>
      <c r="F1708" s="158">
        <v>195</v>
      </c>
      <c r="G1708" s="159">
        <v>45735.502363888889</v>
      </c>
    </row>
    <row r="1709" spans="2:7" x14ac:dyDescent="0.3">
      <c r="B1709" s="154">
        <v>45735</v>
      </c>
      <c r="C1709" s="155" t="s">
        <v>49</v>
      </c>
      <c r="D1709" s="156" t="s">
        <v>123</v>
      </c>
      <c r="E1709" s="157" t="s">
        <v>237</v>
      </c>
      <c r="F1709" s="158">
        <v>-195</v>
      </c>
      <c r="G1709" s="159">
        <v>45735.502374884258</v>
      </c>
    </row>
    <row r="1710" spans="2:7" x14ac:dyDescent="0.3">
      <c r="B1710" s="154">
        <v>45735</v>
      </c>
      <c r="C1710" s="155" t="s">
        <v>52</v>
      </c>
      <c r="D1710" s="156" t="s">
        <v>209</v>
      </c>
      <c r="E1710" s="157" t="s">
        <v>223</v>
      </c>
      <c r="F1710" s="158">
        <v>-70</v>
      </c>
      <c r="G1710" s="159">
        <v>45735.508593981482</v>
      </c>
    </row>
    <row r="1711" spans="2:7" x14ac:dyDescent="0.3">
      <c r="B1711" s="154">
        <v>45735</v>
      </c>
      <c r="C1711" s="155" t="s">
        <v>49</v>
      </c>
      <c r="D1711" s="156" t="s">
        <v>97</v>
      </c>
      <c r="E1711" s="157" t="s">
        <v>223</v>
      </c>
      <c r="F1711" s="158">
        <v>70</v>
      </c>
      <c r="G1711" s="159">
        <v>45735.508604513889</v>
      </c>
    </row>
    <row r="1712" spans="2:7" x14ac:dyDescent="0.3">
      <c r="B1712" s="154">
        <v>45735</v>
      </c>
      <c r="C1712" s="155" t="s">
        <v>49</v>
      </c>
      <c r="D1712" s="156" t="s">
        <v>122</v>
      </c>
      <c r="E1712" s="157" t="s">
        <v>221</v>
      </c>
      <c r="F1712" s="158">
        <v>105</v>
      </c>
      <c r="G1712" s="159">
        <v>45735.512448379632</v>
      </c>
    </row>
    <row r="1713" spans="2:7" x14ac:dyDescent="0.3">
      <c r="B1713" s="154">
        <v>45735</v>
      </c>
      <c r="C1713" s="155" t="s">
        <v>49</v>
      </c>
      <c r="D1713" s="156" t="s">
        <v>97</v>
      </c>
      <c r="E1713" s="157" t="s">
        <v>221</v>
      </c>
      <c r="F1713" s="158">
        <v>-105</v>
      </c>
      <c r="G1713" s="159">
        <v>45735.512477777775</v>
      </c>
    </row>
    <row r="1714" spans="2:7" x14ac:dyDescent="0.3">
      <c r="B1714" s="154">
        <v>45735</v>
      </c>
      <c r="C1714" s="155" t="s">
        <v>49</v>
      </c>
      <c r="D1714" s="156" t="s">
        <v>122</v>
      </c>
      <c r="E1714" s="157" t="s">
        <v>222</v>
      </c>
      <c r="F1714" s="158">
        <v>-800</v>
      </c>
      <c r="G1714" s="159">
        <v>45735.513954282411</v>
      </c>
    </row>
    <row r="1715" spans="2:7" x14ac:dyDescent="0.3">
      <c r="B1715" s="154">
        <v>45735</v>
      </c>
      <c r="C1715" s="155" t="s">
        <v>49</v>
      </c>
      <c r="D1715" s="156" t="s">
        <v>97</v>
      </c>
      <c r="E1715" s="157" t="s">
        <v>222</v>
      </c>
      <c r="F1715" s="158">
        <v>800</v>
      </c>
      <c r="G1715" s="159">
        <v>45735.513982870369</v>
      </c>
    </row>
    <row r="1716" spans="2:7" x14ac:dyDescent="0.3">
      <c r="B1716" s="154">
        <v>45735</v>
      </c>
      <c r="C1716" s="155" t="s">
        <v>49</v>
      </c>
      <c r="D1716" s="156" t="s">
        <v>122</v>
      </c>
      <c r="E1716" s="157" t="s">
        <v>222</v>
      </c>
      <c r="F1716" s="158">
        <v>-300</v>
      </c>
      <c r="G1716" s="159">
        <v>45735.517109606481</v>
      </c>
    </row>
    <row r="1717" spans="2:7" x14ac:dyDescent="0.3">
      <c r="B1717" s="154">
        <v>45735</v>
      </c>
      <c r="C1717" s="155" t="s">
        <v>49</v>
      </c>
      <c r="D1717" s="156" t="s">
        <v>97</v>
      </c>
      <c r="E1717" s="157" t="s">
        <v>222</v>
      </c>
      <c r="F1717" s="158">
        <v>300</v>
      </c>
      <c r="G1717" s="159">
        <v>45735.517138657407</v>
      </c>
    </row>
    <row r="1718" spans="2:7" x14ac:dyDescent="0.3">
      <c r="B1718" s="154">
        <v>45735</v>
      </c>
      <c r="C1718" s="155" t="s">
        <v>49</v>
      </c>
      <c r="D1718" s="156" t="s">
        <v>122</v>
      </c>
      <c r="E1718" s="157" t="s">
        <v>237</v>
      </c>
      <c r="F1718" s="158">
        <v>265</v>
      </c>
      <c r="G1718" s="159">
        <v>45735.519255902778</v>
      </c>
    </row>
    <row r="1719" spans="2:7" x14ac:dyDescent="0.3">
      <c r="B1719" s="154">
        <v>45735</v>
      </c>
      <c r="C1719" s="155" t="s">
        <v>49</v>
      </c>
      <c r="D1719" s="156" t="s">
        <v>123</v>
      </c>
      <c r="E1719" s="157" t="s">
        <v>237</v>
      </c>
      <c r="F1719" s="158">
        <v>-265</v>
      </c>
      <c r="G1719" s="159">
        <v>45735.519284606482</v>
      </c>
    </row>
    <row r="1720" spans="2:7" x14ac:dyDescent="0.3">
      <c r="B1720" s="154">
        <v>45735</v>
      </c>
      <c r="C1720" s="155" t="s">
        <v>49</v>
      </c>
      <c r="D1720" s="156" t="s">
        <v>122</v>
      </c>
      <c r="E1720" s="157" t="s">
        <v>237</v>
      </c>
      <c r="F1720" s="158">
        <v>400</v>
      </c>
      <c r="G1720" s="159">
        <v>45735.524516550926</v>
      </c>
    </row>
    <row r="1721" spans="2:7" x14ac:dyDescent="0.3">
      <c r="B1721" s="154">
        <v>45735</v>
      </c>
      <c r="C1721" s="155" t="s">
        <v>49</v>
      </c>
      <c r="D1721" s="156" t="s">
        <v>123</v>
      </c>
      <c r="E1721" s="157" t="s">
        <v>237</v>
      </c>
      <c r="F1721" s="158">
        <v>-400</v>
      </c>
      <c r="G1721" s="159">
        <v>45735.524545138891</v>
      </c>
    </row>
    <row r="1722" spans="2:7" x14ac:dyDescent="0.3">
      <c r="B1722" s="154">
        <v>45735</v>
      </c>
      <c r="C1722" s="155" t="s">
        <v>49</v>
      </c>
      <c r="D1722" s="156" t="s">
        <v>122</v>
      </c>
      <c r="E1722" s="157" t="s">
        <v>237</v>
      </c>
      <c r="F1722" s="158">
        <v>257</v>
      </c>
      <c r="G1722" s="159">
        <v>45735.524577777775</v>
      </c>
    </row>
    <row r="1723" spans="2:7" x14ac:dyDescent="0.3">
      <c r="B1723" s="154">
        <v>45735</v>
      </c>
      <c r="C1723" s="155" t="s">
        <v>49</v>
      </c>
      <c r="D1723" s="156" t="s">
        <v>123</v>
      </c>
      <c r="E1723" s="157" t="s">
        <v>237</v>
      </c>
      <c r="F1723" s="158">
        <v>-257</v>
      </c>
      <c r="G1723" s="159">
        <v>45735.52460636574</v>
      </c>
    </row>
    <row r="1724" spans="2:7" x14ac:dyDescent="0.3">
      <c r="B1724" s="154">
        <v>45735</v>
      </c>
      <c r="C1724" s="155" t="s">
        <v>49</v>
      </c>
      <c r="D1724" s="156" t="s">
        <v>122</v>
      </c>
      <c r="E1724" s="157" t="s">
        <v>222</v>
      </c>
      <c r="F1724" s="158">
        <v>-60</v>
      </c>
      <c r="G1724" s="159">
        <v>45735.526914930553</v>
      </c>
    </row>
    <row r="1725" spans="2:7" x14ac:dyDescent="0.3">
      <c r="B1725" s="154">
        <v>45735</v>
      </c>
      <c r="C1725" s="155" t="s">
        <v>49</v>
      </c>
      <c r="D1725" s="156" t="s">
        <v>97</v>
      </c>
      <c r="E1725" s="157" t="s">
        <v>222</v>
      </c>
      <c r="F1725" s="158">
        <v>60</v>
      </c>
      <c r="G1725" s="159">
        <v>45735.526945254627</v>
      </c>
    </row>
    <row r="1726" spans="2:7" x14ac:dyDescent="0.3">
      <c r="B1726" s="154">
        <v>45735</v>
      </c>
      <c r="C1726" s="155" t="s">
        <v>49</v>
      </c>
      <c r="D1726" s="156" t="s">
        <v>122</v>
      </c>
      <c r="E1726" s="157" t="s">
        <v>222</v>
      </c>
      <c r="F1726" s="158">
        <v>-2000</v>
      </c>
      <c r="G1726" s="159">
        <v>45735.530846527778</v>
      </c>
    </row>
    <row r="1727" spans="2:7" x14ac:dyDescent="0.3">
      <c r="B1727" s="154">
        <v>45735</v>
      </c>
      <c r="C1727" s="155" t="s">
        <v>49</v>
      </c>
      <c r="D1727" s="156" t="s">
        <v>97</v>
      </c>
      <c r="E1727" s="157" t="s">
        <v>222</v>
      </c>
      <c r="F1727" s="158">
        <v>2000</v>
      </c>
      <c r="G1727" s="159">
        <v>45735.530874999997</v>
      </c>
    </row>
    <row r="1728" spans="2:7" x14ac:dyDescent="0.3">
      <c r="B1728" s="154">
        <v>45735</v>
      </c>
      <c r="C1728" s="155" t="s">
        <v>49</v>
      </c>
      <c r="D1728" s="156" t="s">
        <v>122</v>
      </c>
      <c r="E1728" s="157" t="s">
        <v>237</v>
      </c>
      <c r="F1728" s="158">
        <v>420</v>
      </c>
      <c r="G1728" s="159">
        <v>45735.53457048611</v>
      </c>
    </row>
    <row r="1729" spans="2:7" x14ac:dyDescent="0.3">
      <c r="B1729" s="154">
        <v>45735</v>
      </c>
      <c r="C1729" s="155" t="s">
        <v>49</v>
      </c>
      <c r="D1729" s="156" t="s">
        <v>123</v>
      </c>
      <c r="E1729" s="157" t="s">
        <v>237</v>
      </c>
      <c r="F1729" s="158">
        <v>-420</v>
      </c>
      <c r="G1729" s="159">
        <v>45735.534598958337</v>
      </c>
    </row>
    <row r="1730" spans="2:7" x14ac:dyDescent="0.3">
      <c r="B1730" s="154">
        <v>45735</v>
      </c>
      <c r="C1730" s="155" t="s">
        <v>49</v>
      </c>
      <c r="D1730" s="156" t="s">
        <v>122</v>
      </c>
      <c r="E1730" s="157" t="s">
        <v>221</v>
      </c>
      <c r="F1730" s="158">
        <v>320</v>
      </c>
      <c r="G1730" s="159">
        <v>45735.537821296297</v>
      </c>
    </row>
    <row r="1731" spans="2:7" x14ac:dyDescent="0.3">
      <c r="B1731" s="154">
        <v>45735</v>
      </c>
      <c r="C1731" s="155" t="s">
        <v>49</v>
      </c>
      <c r="D1731" s="156" t="s">
        <v>97</v>
      </c>
      <c r="E1731" s="157" t="s">
        <v>221</v>
      </c>
      <c r="F1731" s="158">
        <v>-320</v>
      </c>
      <c r="G1731" s="159">
        <v>45735.537850000001</v>
      </c>
    </row>
    <row r="1732" spans="2:7" x14ac:dyDescent="0.3">
      <c r="B1732" s="154">
        <v>45735</v>
      </c>
      <c r="C1732" s="155" t="s">
        <v>52</v>
      </c>
      <c r="D1732" s="156" t="s">
        <v>209</v>
      </c>
      <c r="E1732" s="157" t="s">
        <v>223</v>
      </c>
      <c r="F1732" s="158">
        <v>-35</v>
      </c>
      <c r="G1732" s="159">
        <v>45735.539082060182</v>
      </c>
    </row>
    <row r="1733" spans="2:7" x14ac:dyDescent="0.3">
      <c r="B1733" s="154">
        <v>45735</v>
      </c>
      <c r="C1733" s="155" t="s">
        <v>49</v>
      </c>
      <c r="D1733" s="156" t="s">
        <v>97</v>
      </c>
      <c r="E1733" s="157" t="s">
        <v>223</v>
      </c>
      <c r="F1733" s="158">
        <v>35</v>
      </c>
      <c r="G1733" s="159">
        <v>45735.539110532409</v>
      </c>
    </row>
    <row r="1734" spans="2:7" x14ac:dyDescent="0.3">
      <c r="B1734" s="154">
        <v>45735</v>
      </c>
      <c r="C1734" s="155" t="s">
        <v>52</v>
      </c>
      <c r="D1734" s="156" t="s">
        <v>209</v>
      </c>
      <c r="E1734" s="157" t="s">
        <v>223</v>
      </c>
      <c r="F1734" s="158">
        <v>-35</v>
      </c>
      <c r="G1734" s="159">
        <v>45735.539683333336</v>
      </c>
    </row>
    <row r="1735" spans="2:7" x14ac:dyDescent="0.3">
      <c r="B1735" s="154">
        <v>45735</v>
      </c>
      <c r="C1735" s="155" t="s">
        <v>49</v>
      </c>
      <c r="D1735" s="156" t="s">
        <v>97</v>
      </c>
      <c r="E1735" s="157" t="s">
        <v>223</v>
      </c>
      <c r="F1735" s="158">
        <v>35</v>
      </c>
      <c r="G1735" s="159">
        <v>45735.539712268517</v>
      </c>
    </row>
    <row r="1736" spans="2:7" x14ac:dyDescent="0.3">
      <c r="B1736" s="154">
        <v>45735</v>
      </c>
      <c r="C1736" s="155" t="s">
        <v>52</v>
      </c>
      <c r="D1736" s="156" t="s">
        <v>209</v>
      </c>
      <c r="E1736" s="157" t="s">
        <v>223</v>
      </c>
      <c r="F1736" s="158">
        <v>-35</v>
      </c>
      <c r="G1736" s="159">
        <v>45735.544078356485</v>
      </c>
    </row>
    <row r="1737" spans="2:7" x14ac:dyDescent="0.3">
      <c r="B1737" s="154">
        <v>45735</v>
      </c>
      <c r="C1737" s="155" t="s">
        <v>49</v>
      </c>
      <c r="D1737" s="156" t="s">
        <v>122</v>
      </c>
      <c r="E1737" s="157" t="s">
        <v>223</v>
      </c>
      <c r="F1737" s="158">
        <v>35</v>
      </c>
      <c r="G1737" s="159">
        <v>45735.54410752315</v>
      </c>
    </row>
    <row r="1738" spans="2:7" x14ac:dyDescent="0.3">
      <c r="B1738" s="154">
        <v>45735</v>
      </c>
      <c r="C1738" s="155" t="s">
        <v>49</v>
      </c>
      <c r="D1738" s="156" t="s">
        <v>122</v>
      </c>
      <c r="E1738" s="157" t="s">
        <v>222</v>
      </c>
      <c r="F1738" s="158">
        <v>-100</v>
      </c>
      <c r="G1738" s="159">
        <v>45735.548707986112</v>
      </c>
    </row>
    <row r="1739" spans="2:7" x14ac:dyDescent="0.3">
      <c r="B1739" s="154">
        <v>45735</v>
      </c>
      <c r="C1739" s="155" t="s">
        <v>49</v>
      </c>
      <c r="D1739" s="156" t="s">
        <v>97</v>
      </c>
      <c r="E1739" s="157" t="s">
        <v>222</v>
      </c>
      <c r="F1739" s="158">
        <v>100</v>
      </c>
      <c r="G1739" s="159">
        <v>45735.548737037039</v>
      </c>
    </row>
    <row r="1740" spans="2:7" x14ac:dyDescent="0.3">
      <c r="B1740" s="154">
        <v>45735</v>
      </c>
      <c r="C1740" s="155" t="s">
        <v>49</v>
      </c>
      <c r="D1740" s="156" t="s">
        <v>122</v>
      </c>
      <c r="E1740" s="157" t="s">
        <v>222</v>
      </c>
      <c r="F1740" s="158">
        <v>-200</v>
      </c>
      <c r="G1740" s="159">
        <v>45735.549873842596</v>
      </c>
    </row>
    <row r="1741" spans="2:7" x14ac:dyDescent="0.3">
      <c r="B1741" s="154">
        <v>45735</v>
      </c>
      <c r="C1741" s="155" t="s">
        <v>49</v>
      </c>
      <c r="D1741" s="156" t="s">
        <v>97</v>
      </c>
      <c r="E1741" s="157" t="s">
        <v>222</v>
      </c>
      <c r="F1741" s="158">
        <v>200</v>
      </c>
      <c r="G1741" s="159">
        <v>45735.549903587962</v>
      </c>
    </row>
    <row r="1742" spans="2:7" x14ac:dyDescent="0.3">
      <c r="B1742" s="154">
        <v>45735</v>
      </c>
      <c r="C1742" s="155" t="s">
        <v>52</v>
      </c>
      <c r="D1742" s="156" t="s">
        <v>209</v>
      </c>
      <c r="E1742" s="157" t="s">
        <v>223</v>
      </c>
      <c r="F1742" s="158">
        <v>-35</v>
      </c>
      <c r="G1742" s="159">
        <v>45735.550556944443</v>
      </c>
    </row>
    <row r="1743" spans="2:7" x14ac:dyDescent="0.3">
      <c r="B1743" s="154">
        <v>45735</v>
      </c>
      <c r="C1743" s="155" t="s">
        <v>49</v>
      </c>
      <c r="D1743" s="156" t="s">
        <v>122</v>
      </c>
      <c r="E1743" s="157" t="s">
        <v>223</v>
      </c>
      <c r="F1743" s="158">
        <v>35</v>
      </c>
      <c r="G1743" s="159">
        <v>45735.550586226855</v>
      </c>
    </row>
    <row r="1744" spans="2:7" x14ac:dyDescent="0.3">
      <c r="B1744" s="154">
        <v>45735</v>
      </c>
      <c r="C1744" s="155" t="s">
        <v>49</v>
      </c>
      <c r="D1744" s="156" t="s">
        <v>122</v>
      </c>
      <c r="E1744" s="157" t="s">
        <v>222</v>
      </c>
      <c r="F1744" s="158">
        <v>-80</v>
      </c>
      <c r="G1744" s="159">
        <v>45735.550622800925</v>
      </c>
    </row>
    <row r="1745" spans="2:7" x14ac:dyDescent="0.3">
      <c r="B1745" s="154">
        <v>45735</v>
      </c>
      <c r="C1745" s="155" t="s">
        <v>49</v>
      </c>
      <c r="D1745" s="156" t="s">
        <v>97</v>
      </c>
      <c r="E1745" s="157" t="s">
        <v>222</v>
      </c>
      <c r="F1745" s="158">
        <v>80</v>
      </c>
      <c r="G1745" s="159">
        <v>45735.550651620368</v>
      </c>
    </row>
    <row r="1746" spans="2:7" x14ac:dyDescent="0.3">
      <c r="B1746" s="154">
        <v>45735</v>
      </c>
      <c r="C1746" s="155" t="s">
        <v>49</v>
      </c>
      <c r="D1746" s="156" t="s">
        <v>122</v>
      </c>
      <c r="E1746" s="157" t="s">
        <v>244</v>
      </c>
      <c r="F1746" s="158">
        <v>5</v>
      </c>
      <c r="G1746" s="159">
        <v>45735.551215509258</v>
      </c>
    </row>
    <row r="1747" spans="2:7" x14ac:dyDescent="0.3">
      <c r="B1747" s="154">
        <v>45735</v>
      </c>
      <c r="C1747" s="155" t="s">
        <v>43</v>
      </c>
      <c r="D1747" s="156" t="s">
        <v>150</v>
      </c>
      <c r="E1747" s="157" t="s">
        <v>244</v>
      </c>
      <c r="F1747" s="158">
        <v>-5</v>
      </c>
      <c r="G1747" s="159">
        <v>45735.551244560185</v>
      </c>
    </row>
    <row r="1748" spans="2:7" x14ac:dyDescent="0.3">
      <c r="B1748" s="154">
        <v>45735</v>
      </c>
      <c r="C1748" s="155" t="s">
        <v>52</v>
      </c>
      <c r="D1748" s="156" t="s">
        <v>209</v>
      </c>
      <c r="E1748" s="157" t="s">
        <v>223</v>
      </c>
      <c r="F1748" s="158">
        <v>-35</v>
      </c>
      <c r="G1748" s="159">
        <v>45735.551392361114</v>
      </c>
    </row>
    <row r="1749" spans="2:7" x14ac:dyDescent="0.3">
      <c r="B1749" s="154">
        <v>45735</v>
      </c>
      <c r="C1749" s="155" t="s">
        <v>49</v>
      </c>
      <c r="D1749" s="156" t="s">
        <v>122</v>
      </c>
      <c r="E1749" s="157" t="s">
        <v>223</v>
      </c>
      <c r="F1749" s="158">
        <v>35</v>
      </c>
      <c r="G1749" s="159">
        <v>45735.551420833333</v>
      </c>
    </row>
    <row r="1750" spans="2:7" x14ac:dyDescent="0.3">
      <c r="B1750" s="154">
        <v>45735</v>
      </c>
      <c r="C1750" s="155" t="s">
        <v>52</v>
      </c>
      <c r="D1750" s="156" t="s">
        <v>209</v>
      </c>
      <c r="E1750" s="157" t="s">
        <v>223</v>
      </c>
      <c r="F1750" s="158">
        <v>-35</v>
      </c>
      <c r="G1750" s="159">
        <v>45735.553966898151</v>
      </c>
    </row>
    <row r="1751" spans="2:7" x14ac:dyDescent="0.3">
      <c r="B1751" s="154">
        <v>45735</v>
      </c>
      <c r="C1751" s="155" t="s">
        <v>49</v>
      </c>
      <c r="D1751" s="156" t="s">
        <v>122</v>
      </c>
      <c r="E1751" s="157" t="s">
        <v>223</v>
      </c>
      <c r="F1751" s="158">
        <v>35</v>
      </c>
      <c r="G1751" s="159">
        <v>45735.553996064817</v>
      </c>
    </row>
    <row r="1752" spans="2:7" x14ac:dyDescent="0.3">
      <c r="B1752" s="154">
        <v>45735</v>
      </c>
      <c r="C1752" s="155" t="s">
        <v>52</v>
      </c>
      <c r="D1752" s="156" t="s">
        <v>209</v>
      </c>
      <c r="E1752" s="157" t="s">
        <v>223</v>
      </c>
      <c r="F1752" s="158">
        <v>-35</v>
      </c>
      <c r="G1752" s="159">
        <v>45735.556886574072</v>
      </c>
    </row>
    <row r="1753" spans="2:7" x14ac:dyDescent="0.3">
      <c r="B1753" s="154">
        <v>45735</v>
      </c>
      <c r="C1753" s="155" t="s">
        <v>49</v>
      </c>
      <c r="D1753" s="156" t="s">
        <v>97</v>
      </c>
      <c r="E1753" s="157" t="s">
        <v>223</v>
      </c>
      <c r="F1753" s="158">
        <v>35</v>
      </c>
      <c r="G1753" s="159">
        <v>45735.556914930552</v>
      </c>
    </row>
    <row r="1754" spans="2:7" x14ac:dyDescent="0.3">
      <c r="B1754" s="154">
        <v>45735</v>
      </c>
      <c r="C1754" s="155" t="s">
        <v>49</v>
      </c>
      <c r="D1754" s="156" t="s">
        <v>122</v>
      </c>
      <c r="E1754" s="157" t="s">
        <v>241</v>
      </c>
      <c r="F1754" s="158">
        <v>-5600</v>
      </c>
      <c r="G1754" s="159">
        <v>45735.560068402781</v>
      </c>
    </row>
    <row r="1755" spans="2:7" x14ac:dyDescent="0.3">
      <c r="B1755" s="154">
        <v>45735</v>
      </c>
      <c r="C1755" s="155" t="s">
        <v>49</v>
      </c>
      <c r="D1755" s="156" t="s">
        <v>121</v>
      </c>
      <c r="E1755" s="157" t="s">
        <v>241</v>
      </c>
      <c r="F1755" s="158">
        <v>5600</v>
      </c>
      <c r="G1755" s="159">
        <v>45735.560097569447</v>
      </c>
    </row>
    <row r="1756" spans="2:7" x14ac:dyDescent="0.3">
      <c r="B1756" s="154">
        <v>45735</v>
      </c>
      <c r="C1756" s="155" t="s">
        <v>49</v>
      </c>
      <c r="D1756" s="156" t="s">
        <v>121</v>
      </c>
      <c r="E1756" s="157" t="s">
        <v>242</v>
      </c>
      <c r="F1756" s="158">
        <v>-9642.5</v>
      </c>
      <c r="G1756" s="159">
        <v>45735.560516203703</v>
      </c>
    </row>
    <row r="1757" spans="2:7" x14ac:dyDescent="0.3">
      <c r="B1757" s="154">
        <v>45735</v>
      </c>
      <c r="C1757" s="155" t="s">
        <v>49</v>
      </c>
      <c r="D1757" s="156" t="s">
        <v>123</v>
      </c>
      <c r="E1757" s="157" t="s">
        <v>242</v>
      </c>
      <c r="F1757" s="158">
        <v>9642.5</v>
      </c>
      <c r="G1757" s="159">
        <v>45735.560544907406</v>
      </c>
    </row>
    <row r="1758" spans="2:7" x14ac:dyDescent="0.3">
      <c r="B1758" s="154">
        <v>45735</v>
      </c>
      <c r="C1758" s="155" t="s">
        <v>49</v>
      </c>
      <c r="D1758" s="156" t="s">
        <v>121</v>
      </c>
      <c r="E1758" s="157" t="s">
        <v>243</v>
      </c>
      <c r="F1758" s="158">
        <v>-7.5</v>
      </c>
      <c r="G1758" s="159">
        <v>45735.560574074072</v>
      </c>
    </row>
    <row r="1759" spans="2:7" x14ac:dyDescent="0.3">
      <c r="B1759" s="154">
        <v>45735</v>
      </c>
      <c r="C1759" s="155" t="s">
        <v>48</v>
      </c>
      <c r="D1759" s="156" t="s">
        <v>278</v>
      </c>
      <c r="E1759" s="157" t="s">
        <v>243</v>
      </c>
      <c r="F1759" s="158">
        <v>7.5</v>
      </c>
      <c r="G1759" s="159">
        <v>45735.560602893522</v>
      </c>
    </row>
    <row r="1760" spans="2:7" x14ac:dyDescent="0.3">
      <c r="B1760" s="154">
        <v>45735</v>
      </c>
      <c r="C1760" s="155" t="s">
        <v>49</v>
      </c>
      <c r="D1760" s="156" t="s">
        <v>122</v>
      </c>
      <c r="E1760" s="157" t="s">
        <v>237</v>
      </c>
      <c r="F1760" s="158">
        <v>5600</v>
      </c>
      <c r="G1760" s="159">
        <v>45735.560920370372</v>
      </c>
    </row>
    <row r="1761" spans="2:7" x14ac:dyDescent="0.3">
      <c r="B1761" s="154">
        <v>45735</v>
      </c>
      <c r="C1761" s="155" t="s">
        <v>49</v>
      </c>
      <c r="D1761" s="156" t="s">
        <v>123</v>
      </c>
      <c r="E1761" s="157" t="s">
        <v>237</v>
      </c>
      <c r="F1761" s="158">
        <v>-5600</v>
      </c>
      <c r="G1761" s="159">
        <v>45735.560949652776</v>
      </c>
    </row>
    <row r="1762" spans="2:7" x14ac:dyDescent="0.3">
      <c r="B1762" s="154">
        <v>45735</v>
      </c>
      <c r="C1762" s="155" t="s">
        <v>52</v>
      </c>
      <c r="D1762" s="156" t="s">
        <v>209</v>
      </c>
      <c r="E1762" s="157" t="s">
        <v>223</v>
      </c>
      <c r="F1762" s="158">
        <v>-35</v>
      </c>
      <c r="G1762" s="159">
        <v>45735.56522916667</v>
      </c>
    </row>
    <row r="1763" spans="2:7" x14ac:dyDescent="0.3">
      <c r="B1763" s="154">
        <v>45735</v>
      </c>
      <c r="C1763" s="155" t="s">
        <v>49</v>
      </c>
      <c r="D1763" s="156" t="s">
        <v>97</v>
      </c>
      <c r="E1763" s="157" t="s">
        <v>223</v>
      </c>
      <c r="F1763" s="158">
        <v>35</v>
      </c>
      <c r="G1763" s="159">
        <v>45735.565257870374</v>
      </c>
    </row>
    <row r="1764" spans="2:7" x14ac:dyDescent="0.3">
      <c r="B1764" s="154">
        <v>45735</v>
      </c>
      <c r="C1764" s="155" t="s">
        <v>49</v>
      </c>
      <c r="D1764" s="156" t="s">
        <v>122</v>
      </c>
      <c r="E1764" s="157" t="s">
        <v>222</v>
      </c>
      <c r="F1764" s="158">
        <v>-210</v>
      </c>
      <c r="G1764" s="159">
        <v>45735.575213888886</v>
      </c>
    </row>
    <row r="1765" spans="2:7" x14ac:dyDescent="0.3">
      <c r="B1765" s="154">
        <v>45735</v>
      </c>
      <c r="C1765" s="155" t="s">
        <v>49</v>
      </c>
      <c r="D1765" s="156" t="s">
        <v>97</v>
      </c>
      <c r="E1765" s="157" t="s">
        <v>222</v>
      </c>
      <c r="F1765" s="158">
        <v>210</v>
      </c>
      <c r="G1765" s="159">
        <v>45735.575242939813</v>
      </c>
    </row>
    <row r="1766" spans="2:7" x14ac:dyDescent="0.3">
      <c r="B1766" s="154">
        <v>45735</v>
      </c>
      <c r="C1766" s="155" t="s">
        <v>49</v>
      </c>
      <c r="D1766" s="156" t="s">
        <v>122</v>
      </c>
      <c r="E1766" s="157" t="s">
        <v>237</v>
      </c>
      <c r="F1766" s="158">
        <v>210</v>
      </c>
      <c r="G1766" s="159">
        <v>45735.575292824076</v>
      </c>
    </row>
    <row r="1767" spans="2:7" x14ac:dyDescent="0.3">
      <c r="B1767" s="154">
        <v>45735</v>
      </c>
      <c r="C1767" s="155" t="s">
        <v>49</v>
      </c>
      <c r="D1767" s="156" t="s">
        <v>123</v>
      </c>
      <c r="E1767" s="157" t="s">
        <v>237</v>
      </c>
      <c r="F1767" s="158">
        <v>-210</v>
      </c>
      <c r="G1767" s="159">
        <v>45735.575321643519</v>
      </c>
    </row>
    <row r="1768" spans="2:7" x14ac:dyDescent="0.3">
      <c r="B1768" s="154">
        <v>45735</v>
      </c>
      <c r="C1768" s="155" t="s">
        <v>52</v>
      </c>
      <c r="D1768" s="156" t="s">
        <v>209</v>
      </c>
      <c r="E1768" s="157" t="s">
        <v>223</v>
      </c>
      <c r="F1768" s="158">
        <v>-35</v>
      </c>
      <c r="G1768" s="159">
        <v>45735.578292708335</v>
      </c>
    </row>
    <row r="1769" spans="2:7" x14ac:dyDescent="0.3">
      <c r="B1769" s="154">
        <v>45735</v>
      </c>
      <c r="C1769" s="155" t="s">
        <v>49</v>
      </c>
      <c r="D1769" s="156" t="s">
        <v>122</v>
      </c>
      <c r="E1769" s="157" t="s">
        <v>223</v>
      </c>
      <c r="F1769" s="158">
        <v>35</v>
      </c>
      <c r="G1769" s="159">
        <v>45735.578324189817</v>
      </c>
    </row>
    <row r="1770" spans="2:7" x14ac:dyDescent="0.3">
      <c r="B1770" s="154">
        <v>45735</v>
      </c>
      <c r="C1770" s="155" t="s">
        <v>52</v>
      </c>
      <c r="D1770" s="156" t="s">
        <v>209</v>
      </c>
      <c r="E1770" s="157" t="s">
        <v>223</v>
      </c>
      <c r="F1770" s="158">
        <v>-105</v>
      </c>
      <c r="G1770" s="159">
        <v>45735.583174537038</v>
      </c>
    </row>
    <row r="1771" spans="2:7" x14ac:dyDescent="0.3">
      <c r="B1771" s="154">
        <v>45735</v>
      </c>
      <c r="C1771" s="155" t="s">
        <v>49</v>
      </c>
      <c r="D1771" s="156" t="s">
        <v>97</v>
      </c>
      <c r="E1771" s="157" t="s">
        <v>223</v>
      </c>
      <c r="F1771" s="158">
        <v>105</v>
      </c>
      <c r="G1771" s="159">
        <v>45735.583204861112</v>
      </c>
    </row>
    <row r="1772" spans="2:7" x14ac:dyDescent="0.3">
      <c r="B1772" s="154">
        <v>45735</v>
      </c>
      <c r="C1772" s="155" t="s">
        <v>49</v>
      </c>
      <c r="D1772" s="156" t="s">
        <v>122</v>
      </c>
      <c r="E1772" s="157" t="s">
        <v>237</v>
      </c>
      <c r="F1772" s="158">
        <v>190</v>
      </c>
      <c r="G1772" s="159">
        <v>45735.586183217594</v>
      </c>
    </row>
    <row r="1773" spans="2:7" x14ac:dyDescent="0.3">
      <c r="B1773" s="154">
        <v>45735</v>
      </c>
      <c r="C1773" s="155" t="s">
        <v>49</v>
      </c>
      <c r="D1773" s="156" t="s">
        <v>123</v>
      </c>
      <c r="E1773" s="157" t="s">
        <v>237</v>
      </c>
      <c r="F1773" s="158">
        <v>-190</v>
      </c>
      <c r="G1773" s="159">
        <v>45735.58621296296</v>
      </c>
    </row>
    <row r="1774" spans="2:7" x14ac:dyDescent="0.3">
      <c r="B1774" s="154">
        <v>45735</v>
      </c>
      <c r="C1774" s="155" t="s">
        <v>52</v>
      </c>
      <c r="D1774" s="156" t="s">
        <v>209</v>
      </c>
      <c r="E1774" s="157" t="s">
        <v>223</v>
      </c>
      <c r="F1774" s="158">
        <v>-35</v>
      </c>
      <c r="G1774" s="159">
        <v>45735.590680092595</v>
      </c>
    </row>
    <row r="1775" spans="2:7" x14ac:dyDescent="0.3">
      <c r="B1775" s="154">
        <v>45735</v>
      </c>
      <c r="C1775" s="155" t="s">
        <v>49</v>
      </c>
      <c r="D1775" s="156" t="s">
        <v>97</v>
      </c>
      <c r="E1775" s="157" t="s">
        <v>223</v>
      </c>
      <c r="F1775" s="158">
        <v>35</v>
      </c>
      <c r="G1775" s="159">
        <v>45735.590709837961</v>
      </c>
    </row>
    <row r="1776" spans="2:7" x14ac:dyDescent="0.3">
      <c r="B1776" s="154">
        <v>45735</v>
      </c>
      <c r="C1776" s="155" t="s">
        <v>49</v>
      </c>
      <c r="D1776" s="156" t="s">
        <v>97</v>
      </c>
      <c r="E1776" s="157" t="s">
        <v>281</v>
      </c>
      <c r="F1776" s="158">
        <v>5000</v>
      </c>
      <c r="G1776" s="159">
        <v>45735.59900613426</v>
      </c>
    </row>
    <row r="1777" spans="2:7" x14ac:dyDescent="0.3">
      <c r="B1777" s="154">
        <v>45735</v>
      </c>
      <c r="C1777" s="155" t="s">
        <v>49</v>
      </c>
      <c r="D1777" s="156" t="s">
        <v>122</v>
      </c>
      <c r="E1777" s="157" t="s">
        <v>281</v>
      </c>
      <c r="F1777" s="158">
        <v>-5000</v>
      </c>
      <c r="G1777" s="159">
        <v>45735.599037384258</v>
      </c>
    </row>
    <row r="1778" spans="2:7" x14ac:dyDescent="0.3">
      <c r="B1778" s="154">
        <v>45735</v>
      </c>
      <c r="C1778" s="155" t="s">
        <v>49</v>
      </c>
      <c r="D1778" s="156" t="s">
        <v>122</v>
      </c>
      <c r="E1778" s="157" t="s">
        <v>281</v>
      </c>
      <c r="F1778" s="158">
        <v>0</v>
      </c>
      <c r="G1778" s="159">
        <v>45735.599069560187</v>
      </c>
    </row>
    <row r="1779" spans="2:7" x14ac:dyDescent="0.3">
      <c r="B1779" s="154">
        <v>45735</v>
      </c>
      <c r="C1779" s="155" t="s">
        <v>48</v>
      </c>
      <c r="D1779" s="156" t="s">
        <v>278</v>
      </c>
      <c r="E1779" s="157" t="s">
        <v>281</v>
      </c>
      <c r="F1779" s="158">
        <v>0</v>
      </c>
      <c r="G1779" s="159">
        <v>45735.599101157408</v>
      </c>
    </row>
    <row r="1780" spans="2:7" x14ac:dyDescent="0.3">
      <c r="B1780" s="154">
        <v>45735</v>
      </c>
      <c r="C1780" s="155" t="s">
        <v>49</v>
      </c>
      <c r="D1780" s="156" t="s">
        <v>122</v>
      </c>
      <c r="E1780" s="157" t="s">
        <v>222</v>
      </c>
      <c r="F1780" s="158">
        <v>-60</v>
      </c>
      <c r="G1780" s="159">
        <v>45735.603603240743</v>
      </c>
    </row>
    <row r="1781" spans="2:7" x14ac:dyDescent="0.3">
      <c r="B1781" s="154">
        <v>45735</v>
      </c>
      <c r="C1781" s="155" t="s">
        <v>49</v>
      </c>
      <c r="D1781" s="156" t="s">
        <v>97</v>
      </c>
      <c r="E1781" s="157" t="s">
        <v>222</v>
      </c>
      <c r="F1781" s="158">
        <v>60</v>
      </c>
      <c r="G1781" s="159">
        <v>45735.603635185187</v>
      </c>
    </row>
    <row r="1782" spans="2:7" x14ac:dyDescent="0.3">
      <c r="B1782" s="154">
        <v>45735</v>
      </c>
      <c r="C1782" s="155" t="s">
        <v>52</v>
      </c>
      <c r="D1782" s="156" t="s">
        <v>209</v>
      </c>
      <c r="E1782" s="157" t="s">
        <v>223</v>
      </c>
      <c r="F1782" s="158">
        <v>-175</v>
      </c>
      <c r="G1782" s="159">
        <v>45735.604714583336</v>
      </c>
    </row>
    <row r="1783" spans="2:7" x14ac:dyDescent="0.3">
      <c r="B1783" s="154">
        <v>45735</v>
      </c>
      <c r="C1783" s="155" t="s">
        <v>49</v>
      </c>
      <c r="D1783" s="156" t="s">
        <v>122</v>
      </c>
      <c r="E1783" s="157" t="s">
        <v>223</v>
      </c>
      <c r="F1783" s="158">
        <v>175</v>
      </c>
      <c r="G1783" s="159">
        <v>45735.604746527781</v>
      </c>
    </row>
    <row r="1784" spans="2:7" x14ac:dyDescent="0.3">
      <c r="B1784" s="154">
        <v>45735</v>
      </c>
      <c r="C1784" s="155" t="s">
        <v>49</v>
      </c>
      <c r="D1784" s="156" t="s">
        <v>122</v>
      </c>
      <c r="E1784" s="157" t="s">
        <v>282</v>
      </c>
      <c r="F1784" s="158">
        <v>5</v>
      </c>
      <c r="G1784" s="159">
        <v>45735.606018287035</v>
      </c>
    </row>
    <row r="1785" spans="2:7" x14ac:dyDescent="0.3">
      <c r="B1785" s="154">
        <v>45735</v>
      </c>
      <c r="C1785" s="155" t="s">
        <v>51</v>
      </c>
      <c r="D1785" s="156" t="s">
        <v>280</v>
      </c>
      <c r="E1785" s="157" t="s">
        <v>282</v>
      </c>
      <c r="F1785" s="158">
        <v>-5</v>
      </c>
      <c r="G1785" s="159">
        <v>45735.606049884256</v>
      </c>
    </row>
    <row r="1786" spans="2:7" x14ac:dyDescent="0.3">
      <c r="B1786" s="154">
        <v>45735</v>
      </c>
      <c r="C1786" s="155" t="s">
        <v>49</v>
      </c>
      <c r="D1786" s="156" t="s">
        <v>122</v>
      </c>
      <c r="E1786" s="157" t="s">
        <v>221</v>
      </c>
      <c r="F1786" s="158">
        <v>62</v>
      </c>
      <c r="G1786" s="159">
        <v>45735.607008796294</v>
      </c>
    </row>
    <row r="1787" spans="2:7" x14ac:dyDescent="0.3">
      <c r="B1787" s="154">
        <v>45735</v>
      </c>
      <c r="C1787" s="155" t="s">
        <v>49</v>
      </c>
      <c r="D1787" s="156" t="s">
        <v>97</v>
      </c>
      <c r="E1787" s="157" t="s">
        <v>221</v>
      </c>
      <c r="F1787" s="158">
        <v>-62</v>
      </c>
      <c r="G1787" s="159">
        <v>45735.607040509261</v>
      </c>
    </row>
    <row r="1788" spans="2:7" x14ac:dyDescent="0.3">
      <c r="B1788" s="154">
        <v>45735</v>
      </c>
      <c r="C1788" s="155" t="s">
        <v>49</v>
      </c>
      <c r="D1788" s="156" t="s">
        <v>122</v>
      </c>
      <c r="E1788" s="157" t="s">
        <v>282</v>
      </c>
      <c r="F1788" s="158">
        <v>7</v>
      </c>
      <c r="G1788" s="159">
        <v>45735.608434837966</v>
      </c>
    </row>
    <row r="1789" spans="2:7" x14ac:dyDescent="0.3">
      <c r="B1789" s="154">
        <v>45735</v>
      </c>
      <c r="C1789" s="155" t="s">
        <v>51</v>
      </c>
      <c r="D1789" s="156" t="s">
        <v>280</v>
      </c>
      <c r="E1789" s="157" t="s">
        <v>282</v>
      </c>
      <c r="F1789" s="158">
        <v>-7</v>
      </c>
      <c r="G1789" s="159">
        <v>45735.608470370367</v>
      </c>
    </row>
    <row r="1790" spans="2:7" x14ac:dyDescent="0.3">
      <c r="B1790" s="154">
        <v>45735</v>
      </c>
      <c r="C1790" s="155" t="s">
        <v>52</v>
      </c>
      <c r="D1790" s="156" t="s">
        <v>209</v>
      </c>
      <c r="E1790" s="157" t="s">
        <v>223</v>
      </c>
      <c r="F1790" s="158">
        <v>-70</v>
      </c>
      <c r="G1790" s="159">
        <v>45735.617789583332</v>
      </c>
    </row>
    <row r="1791" spans="2:7" x14ac:dyDescent="0.3">
      <c r="B1791" s="154">
        <v>45735</v>
      </c>
      <c r="C1791" s="155" t="s">
        <v>49</v>
      </c>
      <c r="D1791" s="156" t="s">
        <v>122</v>
      </c>
      <c r="E1791" s="157" t="s">
        <v>223</v>
      </c>
      <c r="F1791" s="158">
        <v>70</v>
      </c>
      <c r="G1791" s="159">
        <v>45735.617823148146</v>
      </c>
    </row>
    <row r="1792" spans="2:7" x14ac:dyDescent="0.3">
      <c r="B1792" s="154">
        <v>45735</v>
      </c>
      <c r="C1792" s="155" t="s">
        <v>49</v>
      </c>
      <c r="D1792" s="156" t="s">
        <v>122</v>
      </c>
      <c r="E1792" s="157" t="s">
        <v>241</v>
      </c>
      <c r="F1792" s="158">
        <v>-5000</v>
      </c>
      <c r="G1792" s="159">
        <v>45735.618178124998</v>
      </c>
    </row>
    <row r="1793" spans="2:7" x14ac:dyDescent="0.3">
      <c r="B1793" s="154">
        <v>45735</v>
      </c>
      <c r="C1793" s="155" t="s">
        <v>49</v>
      </c>
      <c r="D1793" s="156" t="s">
        <v>121</v>
      </c>
      <c r="E1793" s="157" t="s">
        <v>241</v>
      </c>
      <c r="F1793" s="158">
        <v>5000</v>
      </c>
      <c r="G1793" s="159">
        <v>45735.618210185188</v>
      </c>
    </row>
    <row r="1794" spans="2:7" x14ac:dyDescent="0.3">
      <c r="B1794" s="154">
        <v>45735</v>
      </c>
      <c r="C1794" s="155" t="s">
        <v>49</v>
      </c>
      <c r="D1794" s="156" t="s">
        <v>122</v>
      </c>
      <c r="E1794" s="157" t="s">
        <v>237</v>
      </c>
      <c r="F1794" s="158">
        <v>200</v>
      </c>
      <c r="G1794" s="159">
        <v>45735.618258449074</v>
      </c>
    </row>
    <row r="1795" spans="2:7" x14ac:dyDescent="0.3">
      <c r="B1795" s="154">
        <v>45735</v>
      </c>
      <c r="C1795" s="155" t="s">
        <v>49</v>
      </c>
      <c r="D1795" s="156" t="s">
        <v>123</v>
      </c>
      <c r="E1795" s="157" t="s">
        <v>237</v>
      </c>
      <c r="F1795" s="158">
        <v>-200</v>
      </c>
      <c r="G1795" s="159">
        <v>45735.618291319443</v>
      </c>
    </row>
    <row r="1796" spans="2:7" x14ac:dyDescent="0.3">
      <c r="B1796" s="154">
        <v>45735</v>
      </c>
      <c r="C1796" s="155" t="s">
        <v>52</v>
      </c>
      <c r="D1796" s="156" t="s">
        <v>209</v>
      </c>
      <c r="E1796" s="157" t="s">
        <v>223</v>
      </c>
      <c r="F1796" s="158">
        <v>-105</v>
      </c>
      <c r="G1796" s="159">
        <v>45735.619509837961</v>
      </c>
    </row>
    <row r="1797" spans="2:7" x14ac:dyDescent="0.3">
      <c r="B1797" s="154">
        <v>45735</v>
      </c>
      <c r="C1797" s="155" t="s">
        <v>49</v>
      </c>
      <c r="D1797" s="156" t="s">
        <v>97</v>
      </c>
      <c r="E1797" s="157" t="s">
        <v>223</v>
      </c>
      <c r="F1797" s="158">
        <v>105</v>
      </c>
      <c r="G1797" s="159">
        <v>45735.619542129629</v>
      </c>
    </row>
    <row r="1798" spans="2:7" x14ac:dyDescent="0.3">
      <c r="B1798" s="154">
        <v>45735</v>
      </c>
      <c r="C1798" s="155" t="s">
        <v>49</v>
      </c>
      <c r="D1798" s="156" t="s">
        <v>122</v>
      </c>
      <c r="E1798" s="157" t="s">
        <v>221</v>
      </c>
      <c r="F1798" s="158">
        <v>300</v>
      </c>
      <c r="G1798" s="159">
        <v>45735.62720949074</v>
      </c>
    </row>
    <row r="1799" spans="2:7" x14ac:dyDescent="0.3">
      <c r="B1799" s="154">
        <v>45735</v>
      </c>
      <c r="C1799" s="155" t="s">
        <v>49</v>
      </c>
      <c r="D1799" s="156" t="s">
        <v>97</v>
      </c>
      <c r="E1799" s="157" t="s">
        <v>221</v>
      </c>
      <c r="F1799" s="158">
        <v>-300</v>
      </c>
      <c r="G1799" s="159">
        <v>45735.627221990741</v>
      </c>
    </row>
    <row r="1800" spans="2:7" x14ac:dyDescent="0.3">
      <c r="B1800" s="154">
        <v>45735</v>
      </c>
      <c r="C1800" s="155" t="s">
        <v>52</v>
      </c>
      <c r="D1800" s="156" t="s">
        <v>209</v>
      </c>
      <c r="E1800" s="157" t="s">
        <v>223</v>
      </c>
      <c r="F1800" s="158">
        <v>-35</v>
      </c>
      <c r="G1800" s="159">
        <v>45735.632285416665</v>
      </c>
    </row>
    <row r="1801" spans="2:7" x14ac:dyDescent="0.3">
      <c r="B1801" s="154">
        <v>45735</v>
      </c>
      <c r="C1801" s="155" t="s">
        <v>49</v>
      </c>
      <c r="D1801" s="156" t="s">
        <v>122</v>
      </c>
      <c r="E1801" s="157" t="s">
        <v>223</v>
      </c>
      <c r="F1801" s="158">
        <v>35</v>
      </c>
      <c r="G1801" s="159">
        <v>45735.632316898147</v>
      </c>
    </row>
    <row r="1802" spans="2:7" x14ac:dyDescent="0.3">
      <c r="B1802" s="154">
        <v>45735</v>
      </c>
      <c r="C1802" s="155" t="s">
        <v>52</v>
      </c>
      <c r="D1802" s="156" t="s">
        <v>209</v>
      </c>
      <c r="E1802" s="157" t="s">
        <v>223</v>
      </c>
      <c r="F1802" s="158">
        <v>-35</v>
      </c>
      <c r="G1802" s="159">
        <v>45735.633088541668</v>
      </c>
    </row>
    <row r="1803" spans="2:7" x14ac:dyDescent="0.3">
      <c r="B1803" s="154">
        <v>45735</v>
      </c>
      <c r="C1803" s="155" t="s">
        <v>49</v>
      </c>
      <c r="D1803" s="156" t="s">
        <v>122</v>
      </c>
      <c r="E1803" s="157" t="s">
        <v>223</v>
      </c>
      <c r="F1803" s="158">
        <v>35</v>
      </c>
      <c r="G1803" s="159">
        <v>45735.633120138889</v>
      </c>
    </row>
    <row r="1804" spans="2:7" x14ac:dyDescent="0.3">
      <c r="B1804" s="154">
        <v>45735</v>
      </c>
      <c r="C1804" s="155" t="s">
        <v>49</v>
      </c>
      <c r="D1804" s="156" t="s">
        <v>122</v>
      </c>
      <c r="E1804" s="157" t="s">
        <v>237</v>
      </c>
      <c r="F1804" s="158">
        <v>5</v>
      </c>
      <c r="G1804" s="159">
        <v>45735.646087847221</v>
      </c>
    </row>
    <row r="1805" spans="2:7" x14ac:dyDescent="0.3">
      <c r="B1805" s="154">
        <v>45735</v>
      </c>
      <c r="C1805" s="155" t="s">
        <v>49</v>
      </c>
      <c r="D1805" s="156" t="s">
        <v>123</v>
      </c>
      <c r="E1805" s="157" t="s">
        <v>237</v>
      </c>
      <c r="F1805" s="158">
        <v>-5</v>
      </c>
      <c r="G1805" s="159">
        <v>45735.646100694445</v>
      </c>
    </row>
    <row r="1806" spans="2:7" x14ac:dyDescent="0.3">
      <c r="B1806" s="154">
        <v>45735</v>
      </c>
      <c r="C1806" s="155" t="s">
        <v>49</v>
      </c>
      <c r="D1806" s="156" t="s">
        <v>122</v>
      </c>
      <c r="E1806" s="157" t="s">
        <v>237</v>
      </c>
      <c r="F1806" s="158">
        <v>3000</v>
      </c>
      <c r="G1806" s="159">
        <v>45735.655626273146</v>
      </c>
    </row>
    <row r="1807" spans="2:7" x14ac:dyDescent="0.3">
      <c r="B1807" s="154">
        <v>45735</v>
      </c>
      <c r="C1807" s="155" t="s">
        <v>49</v>
      </c>
      <c r="D1807" s="156" t="s">
        <v>123</v>
      </c>
      <c r="E1807" s="157" t="s">
        <v>237</v>
      </c>
      <c r="F1807" s="158">
        <v>-3000</v>
      </c>
      <c r="G1807" s="159">
        <v>45735.655639351855</v>
      </c>
    </row>
    <row r="1808" spans="2:7" x14ac:dyDescent="0.3">
      <c r="B1808" s="154">
        <v>45735</v>
      </c>
      <c r="C1808" s="155" t="s">
        <v>49</v>
      </c>
      <c r="D1808" s="156" t="s">
        <v>122</v>
      </c>
      <c r="E1808" s="157" t="s">
        <v>222</v>
      </c>
      <c r="F1808" s="158">
        <v>-1100</v>
      </c>
      <c r="G1808" s="159">
        <v>45735.691243634261</v>
      </c>
    </row>
    <row r="1809" spans="2:7" x14ac:dyDescent="0.3">
      <c r="B1809" s="154">
        <v>45735</v>
      </c>
      <c r="C1809" s="155" t="s">
        <v>49</v>
      </c>
      <c r="D1809" s="156" t="s">
        <v>97</v>
      </c>
      <c r="E1809" s="157" t="s">
        <v>222</v>
      </c>
      <c r="F1809" s="158">
        <v>1100</v>
      </c>
      <c r="G1809" s="159">
        <v>45735.691253819445</v>
      </c>
    </row>
    <row r="1810" spans="2:7" x14ac:dyDescent="0.3">
      <c r="B1810" s="154">
        <v>45735</v>
      </c>
      <c r="C1810" s="155" t="s">
        <v>49</v>
      </c>
      <c r="D1810" s="156" t="s">
        <v>122</v>
      </c>
      <c r="E1810" s="157" t="s">
        <v>221</v>
      </c>
      <c r="F1810" s="158">
        <v>50</v>
      </c>
      <c r="G1810" s="159">
        <v>45735.691315277778</v>
      </c>
    </row>
    <row r="1811" spans="2:7" x14ac:dyDescent="0.3">
      <c r="B1811" s="154">
        <v>45735</v>
      </c>
      <c r="C1811" s="155" t="s">
        <v>49</v>
      </c>
      <c r="D1811" s="156" t="s">
        <v>97</v>
      </c>
      <c r="E1811" s="157" t="s">
        <v>221</v>
      </c>
      <c r="F1811" s="158">
        <v>-50</v>
      </c>
      <c r="G1811" s="159">
        <v>45735.691325925924</v>
      </c>
    </row>
    <row r="1812" spans="2:7" x14ac:dyDescent="0.3">
      <c r="B1812" s="154">
        <v>45735</v>
      </c>
      <c r="C1812" s="155" t="s">
        <v>52</v>
      </c>
      <c r="D1812" s="156" t="s">
        <v>209</v>
      </c>
      <c r="E1812" s="157" t="s">
        <v>223</v>
      </c>
      <c r="F1812" s="158">
        <v>-70</v>
      </c>
      <c r="G1812" s="159">
        <v>45735.691942129626</v>
      </c>
    </row>
    <row r="1813" spans="2:7" x14ac:dyDescent="0.3">
      <c r="B1813" s="154">
        <v>45735</v>
      </c>
      <c r="C1813" s="155" t="s">
        <v>49</v>
      </c>
      <c r="D1813" s="156" t="s">
        <v>122</v>
      </c>
      <c r="E1813" s="157" t="s">
        <v>223</v>
      </c>
      <c r="F1813" s="158">
        <v>70</v>
      </c>
      <c r="G1813" s="159">
        <v>45735.691952893518</v>
      </c>
    </row>
    <row r="1814" spans="2:7" x14ac:dyDescent="0.3">
      <c r="B1814" s="154">
        <v>45735</v>
      </c>
      <c r="C1814" s="155" t="s">
        <v>49</v>
      </c>
      <c r="D1814" s="156" t="s">
        <v>122</v>
      </c>
      <c r="E1814" s="157" t="s">
        <v>222</v>
      </c>
      <c r="F1814" s="158">
        <v>-50</v>
      </c>
      <c r="G1814" s="159">
        <v>45735.692082060188</v>
      </c>
    </row>
    <row r="1815" spans="2:7" x14ac:dyDescent="0.3">
      <c r="B1815" s="154">
        <v>45735</v>
      </c>
      <c r="C1815" s="155" t="s">
        <v>49</v>
      </c>
      <c r="D1815" s="156" t="s">
        <v>97</v>
      </c>
      <c r="E1815" s="157" t="s">
        <v>222</v>
      </c>
      <c r="F1815" s="158">
        <v>50</v>
      </c>
      <c r="G1815" s="159">
        <v>45735.692093634258</v>
      </c>
    </row>
    <row r="1816" spans="2:7" x14ac:dyDescent="0.3">
      <c r="B1816" s="154">
        <v>45735</v>
      </c>
      <c r="C1816" s="155" t="s">
        <v>49</v>
      </c>
      <c r="D1816" s="156" t="s">
        <v>122</v>
      </c>
      <c r="E1816" s="157" t="s">
        <v>222</v>
      </c>
      <c r="F1816" s="158">
        <v>-50</v>
      </c>
      <c r="G1816" s="159">
        <v>45735.692108912037</v>
      </c>
    </row>
    <row r="1817" spans="2:7" x14ac:dyDescent="0.3">
      <c r="B1817" s="154">
        <v>45735</v>
      </c>
      <c r="C1817" s="155" t="s">
        <v>49</v>
      </c>
      <c r="D1817" s="156" t="s">
        <v>97</v>
      </c>
      <c r="E1817" s="157" t="s">
        <v>222</v>
      </c>
      <c r="F1817" s="158">
        <v>50</v>
      </c>
      <c r="G1817" s="159">
        <v>45735.692119791667</v>
      </c>
    </row>
    <row r="1818" spans="2:7" x14ac:dyDescent="0.3">
      <c r="B1818" s="154">
        <v>45735</v>
      </c>
      <c r="C1818" s="155" t="s">
        <v>52</v>
      </c>
      <c r="D1818" s="156" t="s">
        <v>209</v>
      </c>
      <c r="E1818" s="157" t="s">
        <v>223</v>
      </c>
      <c r="F1818" s="158">
        <v>-105</v>
      </c>
      <c r="G1818" s="159">
        <v>45735.692562962962</v>
      </c>
    </row>
    <row r="1819" spans="2:7" x14ac:dyDescent="0.3">
      <c r="B1819" s="154">
        <v>45735</v>
      </c>
      <c r="C1819" s="155" t="s">
        <v>49</v>
      </c>
      <c r="D1819" s="156" t="s">
        <v>122</v>
      </c>
      <c r="E1819" s="157" t="s">
        <v>223</v>
      </c>
      <c r="F1819" s="158">
        <v>105</v>
      </c>
      <c r="G1819" s="159">
        <v>45735.692574189816</v>
      </c>
    </row>
    <row r="1820" spans="2:7" x14ac:dyDescent="0.3">
      <c r="B1820" s="154">
        <v>45735</v>
      </c>
      <c r="C1820" s="155" t="s">
        <v>49</v>
      </c>
      <c r="D1820" s="156" t="s">
        <v>122</v>
      </c>
      <c r="E1820" s="157" t="s">
        <v>237</v>
      </c>
      <c r="F1820" s="158">
        <v>600</v>
      </c>
      <c r="G1820" s="159">
        <v>45735.694153009259</v>
      </c>
    </row>
    <row r="1821" spans="2:7" x14ac:dyDescent="0.3">
      <c r="B1821" s="154">
        <v>45735</v>
      </c>
      <c r="C1821" s="155" t="s">
        <v>49</v>
      </c>
      <c r="D1821" s="156" t="s">
        <v>123</v>
      </c>
      <c r="E1821" s="157" t="s">
        <v>237</v>
      </c>
      <c r="F1821" s="158">
        <v>-600</v>
      </c>
      <c r="G1821" s="159">
        <v>45735.694165856483</v>
      </c>
    </row>
    <row r="1822" spans="2:7" x14ac:dyDescent="0.3">
      <c r="B1822" s="154">
        <v>45735</v>
      </c>
      <c r="C1822" s="155" t="s">
        <v>49</v>
      </c>
      <c r="D1822" s="156" t="s">
        <v>122</v>
      </c>
      <c r="E1822" s="157" t="s">
        <v>237</v>
      </c>
      <c r="F1822" s="158">
        <v>500</v>
      </c>
      <c r="G1822" s="159">
        <v>45735.694255787035</v>
      </c>
    </row>
    <row r="1823" spans="2:7" x14ac:dyDescent="0.3">
      <c r="B1823" s="154">
        <v>45735</v>
      </c>
      <c r="C1823" s="155" t="s">
        <v>49</v>
      </c>
      <c r="D1823" s="156" t="s">
        <v>123</v>
      </c>
      <c r="E1823" s="157" t="s">
        <v>237</v>
      </c>
      <c r="F1823" s="158">
        <v>-500</v>
      </c>
      <c r="G1823" s="159">
        <v>45735.694268402774</v>
      </c>
    </row>
    <row r="1824" spans="2:7" x14ac:dyDescent="0.3">
      <c r="B1824" s="154">
        <v>45735</v>
      </c>
      <c r="C1824" s="155" t="s">
        <v>52</v>
      </c>
      <c r="D1824" s="156" t="s">
        <v>209</v>
      </c>
      <c r="E1824" s="157" t="s">
        <v>223</v>
      </c>
      <c r="F1824" s="158">
        <v>-35</v>
      </c>
      <c r="G1824" s="159">
        <v>45735.698937384259</v>
      </c>
    </row>
    <row r="1825" spans="2:7" x14ac:dyDescent="0.3">
      <c r="B1825" s="154">
        <v>45735</v>
      </c>
      <c r="C1825" s="155" t="s">
        <v>49</v>
      </c>
      <c r="D1825" s="156" t="s">
        <v>122</v>
      </c>
      <c r="E1825" s="157" t="s">
        <v>223</v>
      </c>
      <c r="F1825" s="158">
        <v>35</v>
      </c>
      <c r="G1825" s="159">
        <v>45735.698948726851</v>
      </c>
    </row>
    <row r="1826" spans="2:7" x14ac:dyDescent="0.3">
      <c r="B1826" s="154">
        <v>45735</v>
      </c>
      <c r="C1826" s="155" t="s">
        <v>49</v>
      </c>
      <c r="D1826" s="156" t="s">
        <v>122</v>
      </c>
      <c r="E1826" s="157" t="s">
        <v>274</v>
      </c>
      <c r="F1826" s="158">
        <v>-150</v>
      </c>
      <c r="G1826" s="159">
        <v>45735.701203124998</v>
      </c>
    </row>
    <row r="1827" spans="2:7" x14ac:dyDescent="0.3">
      <c r="B1827" s="154">
        <v>45735</v>
      </c>
      <c r="C1827" s="155" t="s">
        <v>54</v>
      </c>
      <c r="D1827" s="156" t="s">
        <v>240</v>
      </c>
      <c r="E1827" s="157" t="s">
        <v>274</v>
      </c>
      <c r="F1827" s="158">
        <v>150</v>
      </c>
      <c r="G1827" s="159">
        <v>45735.701216435198</v>
      </c>
    </row>
    <row r="1828" spans="2:7" x14ac:dyDescent="0.3">
      <c r="B1828" s="154">
        <v>45735</v>
      </c>
      <c r="C1828" s="155" t="s">
        <v>52</v>
      </c>
      <c r="D1828" s="156" t="s">
        <v>209</v>
      </c>
      <c r="E1828" s="157" t="s">
        <v>223</v>
      </c>
      <c r="F1828" s="158">
        <v>-140</v>
      </c>
      <c r="G1828" s="159">
        <v>45735.704682986114</v>
      </c>
    </row>
    <row r="1829" spans="2:7" x14ac:dyDescent="0.3">
      <c r="B1829" s="154">
        <v>45735</v>
      </c>
      <c r="C1829" s="155" t="s">
        <v>49</v>
      </c>
      <c r="D1829" s="156" t="s">
        <v>122</v>
      </c>
      <c r="E1829" s="157" t="s">
        <v>223</v>
      </c>
      <c r="F1829" s="158">
        <v>140</v>
      </c>
      <c r="G1829" s="159">
        <v>45735.70469421296</v>
      </c>
    </row>
    <row r="1830" spans="2:7" x14ac:dyDescent="0.3">
      <c r="B1830" s="154">
        <v>45735</v>
      </c>
      <c r="C1830" s="155" t="s">
        <v>49</v>
      </c>
      <c r="D1830" s="156" t="s">
        <v>122</v>
      </c>
      <c r="E1830" s="157" t="s">
        <v>244</v>
      </c>
      <c r="F1830" s="158">
        <v>8</v>
      </c>
      <c r="G1830" s="159">
        <v>45735.704874884257</v>
      </c>
    </row>
    <row r="1831" spans="2:7" x14ac:dyDescent="0.3">
      <c r="B1831" s="154">
        <v>45735</v>
      </c>
      <c r="C1831" s="155" t="s">
        <v>43</v>
      </c>
      <c r="D1831" s="156" t="s">
        <v>150</v>
      </c>
      <c r="E1831" s="157" t="s">
        <v>244</v>
      </c>
      <c r="F1831" s="158">
        <v>-8</v>
      </c>
      <c r="G1831" s="159">
        <v>45735.704887384258</v>
      </c>
    </row>
    <row r="1832" spans="2:7" x14ac:dyDescent="0.3">
      <c r="B1832" s="154">
        <v>45735</v>
      </c>
      <c r="C1832" s="155" t="s">
        <v>49</v>
      </c>
      <c r="D1832" s="156" t="s">
        <v>122</v>
      </c>
      <c r="E1832" s="157" t="s">
        <v>222</v>
      </c>
      <c r="F1832" s="158">
        <v>-50</v>
      </c>
      <c r="G1832" s="159">
        <v>45735.705193981485</v>
      </c>
    </row>
    <row r="1833" spans="2:7" x14ac:dyDescent="0.3">
      <c r="B1833" s="154">
        <v>45735</v>
      </c>
      <c r="C1833" s="155" t="s">
        <v>49</v>
      </c>
      <c r="D1833" s="156" t="s">
        <v>97</v>
      </c>
      <c r="E1833" s="157" t="s">
        <v>222</v>
      </c>
      <c r="F1833" s="158">
        <v>50</v>
      </c>
      <c r="G1833" s="159">
        <v>45735.705205671293</v>
      </c>
    </row>
    <row r="1834" spans="2:7" x14ac:dyDescent="0.3">
      <c r="B1834" s="154">
        <v>45735</v>
      </c>
      <c r="C1834" s="155" t="s">
        <v>49</v>
      </c>
      <c r="D1834" s="156" t="s">
        <v>122</v>
      </c>
      <c r="E1834" s="157" t="s">
        <v>221</v>
      </c>
      <c r="F1834" s="158">
        <v>1700</v>
      </c>
      <c r="G1834" s="159">
        <v>45735.709749884256</v>
      </c>
    </row>
    <row r="1835" spans="2:7" x14ac:dyDescent="0.3">
      <c r="B1835" s="154">
        <v>45735</v>
      </c>
      <c r="C1835" s="155" t="s">
        <v>49</v>
      </c>
      <c r="D1835" s="156" t="s">
        <v>97</v>
      </c>
      <c r="E1835" s="157" t="s">
        <v>221</v>
      </c>
      <c r="F1835" s="158">
        <v>-1700</v>
      </c>
      <c r="G1835" s="159">
        <v>45735.709761458333</v>
      </c>
    </row>
    <row r="1836" spans="2:7" x14ac:dyDescent="0.3">
      <c r="B1836" s="154">
        <v>45735</v>
      </c>
      <c r="C1836" s="155" t="s">
        <v>49</v>
      </c>
      <c r="D1836" s="156" t="s">
        <v>122</v>
      </c>
      <c r="E1836" s="157" t="s">
        <v>222</v>
      </c>
      <c r="F1836" s="158">
        <v>-1000</v>
      </c>
      <c r="G1836" s="159">
        <v>45735.710507407406</v>
      </c>
    </row>
    <row r="1837" spans="2:7" x14ac:dyDescent="0.3">
      <c r="B1837" s="154">
        <v>45735</v>
      </c>
      <c r="C1837" s="155" t="s">
        <v>49</v>
      </c>
      <c r="D1837" s="156" t="s">
        <v>97</v>
      </c>
      <c r="E1837" s="157" t="s">
        <v>222</v>
      </c>
      <c r="F1837" s="158">
        <v>1000</v>
      </c>
      <c r="G1837" s="159">
        <v>45735.710518749998</v>
      </c>
    </row>
    <row r="1838" spans="2:7" x14ac:dyDescent="0.3">
      <c r="B1838" s="154">
        <v>45735</v>
      </c>
      <c r="C1838" s="155" t="s">
        <v>49</v>
      </c>
      <c r="D1838" s="156" t="s">
        <v>122</v>
      </c>
      <c r="E1838" s="157" t="s">
        <v>237</v>
      </c>
      <c r="F1838" s="158">
        <v>1000</v>
      </c>
      <c r="G1838" s="159">
        <v>45735.710589120368</v>
      </c>
    </row>
    <row r="1839" spans="2:7" x14ac:dyDescent="0.3">
      <c r="B1839" s="154">
        <v>45735</v>
      </c>
      <c r="C1839" s="155" t="s">
        <v>49</v>
      </c>
      <c r="D1839" s="156" t="s">
        <v>123</v>
      </c>
      <c r="E1839" s="157" t="s">
        <v>237</v>
      </c>
      <c r="F1839" s="158">
        <v>-1000</v>
      </c>
      <c r="G1839" s="159">
        <v>45735.710600578706</v>
      </c>
    </row>
    <row r="1840" spans="2:7" x14ac:dyDescent="0.3">
      <c r="B1840" s="154">
        <v>45735</v>
      </c>
      <c r="C1840" s="155" t="s">
        <v>49</v>
      </c>
      <c r="D1840" s="156" t="s">
        <v>122</v>
      </c>
      <c r="E1840" s="157" t="s">
        <v>222</v>
      </c>
      <c r="F1840" s="158">
        <v>-60</v>
      </c>
      <c r="G1840" s="159">
        <v>45735.712653703704</v>
      </c>
    </row>
    <row r="1841" spans="2:7" x14ac:dyDescent="0.3">
      <c r="B1841" s="154">
        <v>45735</v>
      </c>
      <c r="C1841" s="155" t="s">
        <v>49</v>
      </c>
      <c r="D1841" s="156" t="s">
        <v>97</v>
      </c>
      <c r="E1841" s="157" t="s">
        <v>222</v>
      </c>
      <c r="F1841" s="158">
        <v>60</v>
      </c>
      <c r="G1841" s="159">
        <v>45735.712664583334</v>
      </c>
    </row>
    <row r="1842" spans="2:7" x14ac:dyDescent="0.3">
      <c r="B1842" s="154">
        <v>45735</v>
      </c>
      <c r="C1842" s="155" t="s">
        <v>49</v>
      </c>
      <c r="D1842" s="156" t="s">
        <v>122</v>
      </c>
      <c r="E1842" s="157" t="s">
        <v>283</v>
      </c>
      <c r="F1842" s="158">
        <v>-5</v>
      </c>
      <c r="G1842" s="159">
        <v>45735.712769791666</v>
      </c>
    </row>
    <row r="1843" spans="2:7" x14ac:dyDescent="0.3">
      <c r="B1843" s="154">
        <v>45735</v>
      </c>
      <c r="C1843" s="155" t="s">
        <v>51</v>
      </c>
      <c r="D1843" s="156" t="s">
        <v>280</v>
      </c>
      <c r="E1843" s="157" t="s">
        <v>283</v>
      </c>
      <c r="F1843" s="158">
        <v>5</v>
      </c>
      <c r="G1843" s="159">
        <v>45735.712781828704</v>
      </c>
    </row>
    <row r="1844" spans="2:7" x14ac:dyDescent="0.3">
      <c r="B1844" s="154">
        <v>45735</v>
      </c>
      <c r="C1844" s="155" t="s">
        <v>49</v>
      </c>
      <c r="D1844" s="156" t="s">
        <v>122</v>
      </c>
      <c r="E1844" s="157" t="s">
        <v>222</v>
      </c>
      <c r="F1844" s="158">
        <v>-160</v>
      </c>
      <c r="G1844" s="159">
        <v>45735.713121180554</v>
      </c>
    </row>
    <row r="1845" spans="2:7" x14ac:dyDescent="0.3">
      <c r="B1845" s="154">
        <v>45735</v>
      </c>
      <c r="C1845" s="155" t="s">
        <v>49</v>
      </c>
      <c r="D1845" s="156" t="s">
        <v>97</v>
      </c>
      <c r="E1845" s="157" t="s">
        <v>222</v>
      </c>
      <c r="F1845" s="158">
        <v>160</v>
      </c>
      <c r="G1845" s="159">
        <v>45735.71313275463</v>
      </c>
    </row>
    <row r="1846" spans="2:7" x14ac:dyDescent="0.3">
      <c r="B1846" s="154">
        <v>45735</v>
      </c>
      <c r="C1846" s="155" t="s">
        <v>52</v>
      </c>
      <c r="D1846" s="156" t="s">
        <v>209</v>
      </c>
      <c r="E1846" s="157" t="s">
        <v>223</v>
      </c>
      <c r="F1846" s="158">
        <v>-105</v>
      </c>
      <c r="G1846" s="159">
        <v>45735.995965509261</v>
      </c>
    </row>
    <row r="1847" spans="2:7" x14ac:dyDescent="0.3">
      <c r="B1847" s="154">
        <v>45735</v>
      </c>
      <c r="C1847" s="155" t="s">
        <v>49</v>
      </c>
      <c r="D1847" s="156" t="s">
        <v>122</v>
      </c>
      <c r="E1847" s="157" t="s">
        <v>223</v>
      </c>
      <c r="F1847" s="158">
        <v>105</v>
      </c>
      <c r="G1847" s="159">
        <v>45735.995982638888</v>
      </c>
    </row>
    <row r="1848" spans="2:7" x14ac:dyDescent="0.3">
      <c r="B1848" s="154">
        <v>45735</v>
      </c>
      <c r="C1848" s="155" t="s">
        <v>49</v>
      </c>
      <c r="D1848" s="156" t="s">
        <v>122</v>
      </c>
      <c r="E1848" s="157" t="s">
        <v>224</v>
      </c>
      <c r="F1848" s="158">
        <v>-35</v>
      </c>
      <c r="G1848" s="159">
        <v>45735.997505324071</v>
      </c>
    </row>
    <row r="1849" spans="2:7" x14ac:dyDescent="0.3">
      <c r="B1849" s="154">
        <v>45735</v>
      </c>
      <c r="C1849" s="155" t="s">
        <v>48</v>
      </c>
      <c r="D1849" s="156" t="s">
        <v>4</v>
      </c>
      <c r="E1849" s="157" t="s">
        <v>224</v>
      </c>
      <c r="F1849" s="158">
        <v>35</v>
      </c>
      <c r="G1849" s="159">
        <v>45735.997525810184</v>
      </c>
    </row>
    <row r="1850" spans="2:7" x14ac:dyDescent="0.3">
      <c r="B1850" s="154">
        <v>45735</v>
      </c>
      <c r="C1850" s="155" t="s">
        <v>49</v>
      </c>
      <c r="D1850" s="156" t="s">
        <v>97</v>
      </c>
      <c r="E1850" s="157" t="s">
        <v>224</v>
      </c>
      <c r="F1850" s="158">
        <v>-848</v>
      </c>
      <c r="G1850" s="159">
        <v>45735.998003125002</v>
      </c>
    </row>
    <row r="1851" spans="2:7" x14ac:dyDescent="0.3">
      <c r="B1851" s="154">
        <v>45735</v>
      </c>
      <c r="C1851" s="155" t="s">
        <v>54</v>
      </c>
      <c r="D1851" s="156" t="s">
        <v>240</v>
      </c>
      <c r="E1851" s="157" t="s">
        <v>224</v>
      </c>
      <c r="F1851" s="158">
        <v>848</v>
      </c>
      <c r="G1851" s="159">
        <v>45735.998018865743</v>
      </c>
    </row>
    <row r="1852" spans="2:7" x14ac:dyDescent="0.3">
      <c r="B1852" s="154">
        <v>45735</v>
      </c>
      <c r="C1852" s="155" t="s">
        <v>49</v>
      </c>
      <c r="D1852" s="156" t="s">
        <v>122</v>
      </c>
      <c r="E1852" s="157" t="s">
        <v>222</v>
      </c>
      <c r="F1852" s="158">
        <v>-50</v>
      </c>
      <c r="G1852" s="159">
        <v>45735.998660300924</v>
      </c>
    </row>
    <row r="1853" spans="2:7" x14ac:dyDescent="0.3">
      <c r="B1853" s="154">
        <v>45735</v>
      </c>
      <c r="C1853" s="155" t="s">
        <v>49</v>
      </c>
      <c r="D1853" s="156" t="s">
        <v>97</v>
      </c>
      <c r="E1853" s="157" t="s">
        <v>222</v>
      </c>
      <c r="F1853" s="158">
        <v>50</v>
      </c>
      <c r="G1853" s="159">
        <v>45735.998680092591</v>
      </c>
    </row>
    <row r="1854" spans="2:7" x14ac:dyDescent="0.3">
      <c r="B1854" s="154">
        <v>45736</v>
      </c>
      <c r="C1854" s="155" t="s">
        <v>49</v>
      </c>
      <c r="D1854" s="156" t="s">
        <v>121</v>
      </c>
      <c r="E1854" s="157" t="s">
        <v>263</v>
      </c>
      <c r="F1854" s="158">
        <v>-450</v>
      </c>
      <c r="G1854" s="159">
        <v>45736.059689699076</v>
      </c>
    </row>
    <row r="1855" spans="2:7" x14ac:dyDescent="0.3">
      <c r="B1855" s="154">
        <v>45736</v>
      </c>
      <c r="C1855" s="155" t="s">
        <v>50</v>
      </c>
      <c r="D1855" s="156" t="s">
        <v>264</v>
      </c>
      <c r="E1855" s="157" t="s">
        <v>263</v>
      </c>
      <c r="F1855" s="158">
        <v>450</v>
      </c>
      <c r="G1855" s="159">
        <v>45736.059729166664</v>
      </c>
    </row>
    <row r="1856" spans="2:7" x14ac:dyDescent="0.3">
      <c r="B1856" s="154">
        <v>45736</v>
      </c>
      <c r="C1856" s="155" t="s">
        <v>52</v>
      </c>
      <c r="D1856" s="156" t="s">
        <v>209</v>
      </c>
      <c r="E1856" s="157" t="s">
        <v>223</v>
      </c>
      <c r="F1856" s="158">
        <v>-140</v>
      </c>
      <c r="G1856" s="159">
        <v>45736.472283101852</v>
      </c>
    </row>
    <row r="1857" spans="2:7" x14ac:dyDescent="0.3">
      <c r="B1857" s="154">
        <v>45736</v>
      </c>
      <c r="C1857" s="155" t="s">
        <v>49</v>
      </c>
      <c r="D1857" s="156" t="s">
        <v>122</v>
      </c>
      <c r="E1857" s="157" t="s">
        <v>223</v>
      </c>
      <c r="F1857" s="158">
        <v>140</v>
      </c>
      <c r="G1857" s="159">
        <v>45736.472293749997</v>
      </c>
    </row>
    <row r="1858" spans="2:7" x14ac:dyDescent="0.3">
      <c r="B1858" s="154">
        <v>45736</v>
      </c>
      <c r="C1858" s="155" t="s">
        <v>49</v>
      </c>
      <c r="D1858" s="156" t="s">
        <v>122</v>
      </c>
      <c r="E1858" s="157" t="s">
        <v>283</v>
      </c>
      <c r="F1858" s="158">
        <v>-7</v>
      </c>
      <c r="G1858" s="159">
        <v>45736.477090856482</v>
      </c>
    </row>
    <row r="1859" spans="2:7" x14ac:dyDescent="0.3">
      <c r="B1859" s="154">
        <v>45736</v>
      </c>
      <c r="C1859" s="155" t="s">
        <v>51</v>
      </c>
      <c r="D1859" s="156" t="s">
        <v>280</v>
      </c>
      <c r="E1859" s="157" t="s">
        <v>283</v>
      </c>
      <c r="F1859" s="158">
        <v>7</v>
      </c>
      <c r="G1859" s="159">
        <v>45736.477120949072</v>
      </c>
    </row>
    <row r="1860" spans="2:7" x14ac:dyDescent="0.3">
      <c r="B1860" s="154">
        <v>45736</v>
      </c>
      <c r="C1860" s="155" t="s">
        <v>49</v>
      </c>
      <c r="D1860" s="156" t="s">
        <v>122</v>
      </c>
      <c r="E1860" s="157" t="s">
        <v>282</v>
      </c>
      <c r="F1860" s="158">
        <v>10</v>
      </c>
      <c r="G1860" s="159">
        <v>45736.478333333333</v>
      </c>
    </row>
    <row r="1861" spans="2:7" x14ac:dyDescent="0.3">
      <c r="B1861" s="154">
        <v>45736</v>
      </c>
      <c r="C1861" s="155" t="s">
        <v>51</v>
      </c>
      <c r="D1861" s="156" t="s">
        <v>280</v>
      </c>
      <c r="E1861" s="157" t="s">
        <v>282</v>
      </c>
      <c r="F1861" s="158">
        <v>-10</v>
      </c>
      <c r="G1861" s="159">
        <v>45736.478363888891</v>
      </c>
    </row>
    <row r="1862" spans="2:7" x14ac:dyDescent="0.3">
      <c r="B1862" s="154">
        <v>45736</v>
      </c>
      <c r="C1862" s="155" t="s">
        <v>52</v>
      </c>
      <c r="D1862" s="156" t="s">
        <v>209</v>
      </c>
      <c r="E1862" s="157" t="s">
        <v>223</v>
      </c>
      <c r="F1862" s="158">
        <v>-70</v>
      </c>
      <c r="G1862" s="159">
        <v>45736.480253935188</v>
      </c>
    </row>
    <row r="1863" spans="2:7" x14ac:dyDescent="0.3">
      <c r="B1863" s="154">
        <v>45736</v>
      </c>
      <c r="C1863" s="155" t="s">
        <v>49</v>
      </c>
      <c r="D1863" s="156" t="s">
        <v>97</v>
      </c>
      <c r="E1863" s="157" t="s">
        <v>223</v>
      </c>
      <c r="F1863" s="158">
        <v>70</v>
      </c>
      <c r="G1863" s="159">
        <v>45736.480284027777</v>
      </c>
    </row>
    <row r="1864" spans="2:7" x14ac:dyDescent="0.3">
      <c r="B1864" s="154">
        <v>45736</v>
      </c>
      <c r="C1864" s="155" t="s">
        <v>49</v>
      </c>
      <c r="D1864" s="156" t="s">
        <v>122</v>
      </c>
      <c r="E1864" s="157" t="s">
        <v>237</v>
      </c>
      <c r="F1864" s="158">
        <v>400</v>
      </c>
      <c r="G1864" s="159">
        <v>45736.494425578705</v>
      </c>
    </row>
    <row r="1865" spans="2:7" x14ac:dyDescent="0.3">
      <c r="B1865" s="154">
        <v>45736</v>
      </c>
      <c r="C1865" s="155" t="s">
        <v>49</v>
      </c>
      <c r="D1865" s="156" t="s">
        <v>123</v>
      </c>
      <c r="E1865" s="157" t="s">
        <v>237</v>
      </c>
      <c r="F1865" s="158">
        <v>-400</v>
      </c>
      <c r="G1865" s="159">
        <v>45736.494455671294</v>
      </c>
    </row>
    <row r="1866" spans="2:7" x14ac:dyDescent="0.3">
      <c r="B1866" s="154">
        <v>45736</v>
      </c>
      <c r="C1866" s="155" t="s">
        <v>49</v>
      </c>
      <c r="D1866" s="156" t="s">
        <v>122</v>
      </c>
      <c r="E1866" s="157" t="s">
        <v>221</v>
      </c>
      <c r="F1866" s="158">
        <v>300</v>
      </c>
      <c r="G1866" s="159">
        <v>45736.49534976852</v>
      </c>
    </row>
    <row r="1867" spans="2:7" x14ac:dyDescent="0.3">
      <c r="B1867" s="154">
        <v>45736</v>
      </c>
      <c r="C1867" s="155" t="s">
        <v>49</v>
      </c>
      <c r="D1867" s="156" t="s">
        <v>97</v>
      </c>
      <c r="E1867" s="157" t="s">
        <v>221</v>
      </c>
      <c r="F1867" s="158">
        <v>-300</v>
      </c>
      <c r="G1867" s="159">
        <v>45736.495379976855</v>
      </c>
    </row>
    <row r="1868" spans="2:7" x14ac:dyDescent="0.3">
      <c r="B1868" s="154">
        <v>45736</v>
      </c>
      <c r="C1868" s="155" t="s">
        <v>52</v>
      </c>
      <c r="D1868" s="156" t="s">
        <v>209</v>
      </c>
      <c r="E1868" s="157" t="s">
        <v>223</v>
      </c>
      <c r="F1868" s="158">
        <v>-35</v>
      </c>
      <c r="G1868" s="159">
        <v>45736.501710185184</v>
      </c>
    </row>
    <row r="1869" spans="2:7" x14ac:dyDescent="0.3">
      <c r="B1869" s="154">
        <v>45736</v>
      </c>
      <c r="C1869" s="155" t="s">
        <v>49</v>
      </c>
      <c r="D1869" s="156" t="s">
        <v>122</v>
      </c>
      <c r="E1869" s="157" t="s">
        <v>223</v>
      </c>
      <c r="F1869" s="158">
        <v>35</v>
      </c>
      <c r="G1869" s="159">
        <v>45736.501739930558</v>
      </c>
    </row>
    <row r="1870" spans="2:7" x14ac:dyDescent="0.3">
      <c r="B1870" s="154">
        <v>45736</v>
      </c>
      <c r="C1870" s="155" t="s">
        <v>49</v>
      </c>
      <c r="D1870" s="156" t="s">
        <v>122</v>
      </c>
      <c r="E1870" s="157" t="s">
        <v>222</v>
      </c>
      <c r="F1870" s="158">
        <v>-200</v>
      </c>
      <c r="G1870" s="159">
        <v>45736.504185879632</v>
      </c>
    </row>
    <row r="1871" spans="2:7" x14ac:dyDescent="0.3">
      <c r="B1871" s="154">
        <v>45736</v>
      </c>
      <c r="C1871" s="155" t="s">
        <v>49</v>
      </c>
      <c r="D1871" s="156" t="s">
        <v>97</v>
      </c>
      <c r="E1871" s="157" t="s">
        <v>222</v>
      </c>
      <c r="F1871" s="158">
        <v>200</v>
      </c>
      <c r="G1871" s="159">
        <v>45736.50421550926</v>
      </c>
    </row>
    <row r="1872" spans="2:7" x14ac:dyDescent="0.3">
      <c r="B1872" s="154">
        <v>45736</v>
      </c>
      <c r="C1872" s="155" t="s">
        <v>49</v>
      </c>
      <c r="D1872" s="156" t="s">
        <v>122</v>
      </c>
      <c r="E1872" s="157" t="s">
        <v>222</v>
      </c>
      <c r="F1872" s="158">
        <v>-100</v>
      </c>
      <c r="G1872" s="159">
        <v>45736.504255671294</v>
      </c>
    </row>
    <row r="1873" spans="2:7" x14ac:dyDescent="0.3">
      <c r="B1873" s="154">
        <v>45736</v>
      </c>
      <c r="C1873" s="155" t="s">
        <v>49</v>
      </c>
      <c r="D1873" s="156" t="s">
        <v>97</v>
      </c>
      <c r="E1873" s="157" t="s">
        <v>222</v>
      </c>
      <c r="F1873" s="158">
        <v>100</v>
      </c>
      <c r="G1873" s="159">
        <v>45736.504285532406</v>
      </c>
    </row>
    <row r="1874" spans="2:7" x14ac:dyDescent="0.3">
      <c r="B1874" s="154">
        <v>45736</v>
      </c>
      <c r="C1874" s="155" t="s">
        <v>49</v>
      </c>
      <c r="D1874" s="156" t="s">
        <v>122</v>
      </c>
      <c r="E1874" s="157" t="s">
        <v>222</v>
      </c>
      <c r="F1874" s="158">
        <v>-150</v>
      </c>
      <c r="G1874" s="159">
        <v>45736.504327083334</v>
      </c>
    </row>
    <row r="1875" spans="2:7" x14ac:dyDescent="0.3">
      <c r="B1875" s="154">
        <v>45736</v>
      </c>
      <c r="C1875" s="155" t="s">
        <v>49</v>
      </c>
      <c r="D1875" s="156" t="s">
        <v>97</v>
      </c>
      <c r="E1875" s="157" t="s">
        <v>222</v>
      </c>
      <c r="F1875" s="158">
        <v>150</v>
      </c>
      <c r="G1875" s="159">
        <v>45736.504358333332</v>
      </c>
    </row>
    <row r="1876" spans="2:7" x14ac:dyDescent="0.3">
      <c r="B1876" s="154">
        <v>45736</v>
      </c>
      <c r="C1876" s="155" t="s">
        <v>49</v>
      </c>
      <c r="D1876" s="156" t="s">
        <v>122</v>
      </c>
      <c r="E1876" s="157" t="s">
        <v>238</v>
      </c>
      <c r="F1876" s="158">
        <v>-50</v>
      </c>
      <c r="G1876" s="159">
        <v>45736.508659027779</v>
      </c>
    </row>
    <row r="1877" spans="2:7" x14ac:dyDescent="0.3">
      <c r="B1877" s="154">
        <v>45736</v>
      </c>
      <c r="C1877" s="155" t="s">
        <v>49</v>
      </c>
      <c r="D1877" s="156" t="s">
        <v>123</v>
      </c>
      <c r="E1877" s="157" t="s">
        <v>238</v>
      </c>
      <c r="F1877" s="158">
        <v>50</v>
      </c>
      <c r="G1877" s="159">
        <v>45736.508689699076</v>
      </c>
    </row>
    <row r="1878" spans="2:7" x14ac:dyDescent="0.3">
      <c r="B1878" s="154">
        <v>45736</v>
      </c>
      <c r="C1878" s="155" t="s">
        <v>52</v>
      </c>
      <c r="D1878" s="156" t="s">
        <v>209</v>
      </c>
      <c r="E1878" s="157" t="s">
        <v>223</v>
      </c>
      <c r="F1878" s="158">
        <v>-105</v>
      </c>
      <c r="G1878" s="159">
        <v>45736.513460300928</v>
      </c>
    </row>
    <row r="1879" spans="2:7" x14ac:dyDescent="0.3">
      <c r="B1879" s="154">
        <v>45736</v>
      </c>
      <c r="C1879" s="155" t="s">
        <v>49</v>
      </c>
      <c r="D1879" s="156" t="s">
        <v>122</v>
      </c>
      <c r="E1879" s="157" t="s">
        <v>223</v>
      </c>
      <c r="F1879" s="158">
        <v>105</v>
      </c>
      <c r="G1879" s="159">
        <v>45736.513490740741</v>
      </c>
    </row>
    <row r="1880" spans="2:7" x14ac:dyDescent="0.3">
      <c r="B1880" s="154">
        <v>45736</v>
      </c>
      <c r="C1880" s="155" t="s">
        <v>52</v>
      </c>
      <c r="D1880" s="156" t="s">
        <v>209</v>
      </c>
      <c r="E1880" s="157" t="s">
        <v>223</v>
      </c>
      <c r="F1880" s="158">
        <v>-35</v>
      </c>
      <c r="G1880" s="159">
        <v>45736.523575925923</v>
      </c>
    </row>
    <row r="1881" spans="2:7" x14ac:dyDescent="0.3">
      <c r="B1881" s="154">
        <v>45736</v>
      </c>
      <c r="C1881" s="155" t="s">
        <v>49</v>
      </c>
      <c r="D1881" s="156" t="s">
        <v>122</v>
      </c>
      <c r="E1881" s="157" t="s">
        <v>223</v>
      </c>
      <c r="F1881" s="158">
        <v>35</v>
      </c>
      <c r="G1881" s="159">
        <v>45736.52360659722</v>
      </c>
    </row>
    <row r="1882" spans="2:7" x14ac:dyDescent="0.3">
      <c r="B1882" s="154">
        <v>45736</v>
      </c>
      <c r="C1882" s="155" t="s">
        <v>52</v>
      </c>
      <c r="D1882" s="156" t="s">
        <v>209</v>
      </c>
      <c r="E1882" s="157" t="s">
        <v>223</v>
      </c>
      <c r="F1882" s="158">
        <v>-35</v>
      </c>
      <c r="G1882" s="159">
        <v>45736.528003356485</v>
      </c>
    </row>
    <row r="1883" spans="2:7" x14ac:dyDescent="0.3">
      <c r="B1883" s="154">
        <v>45736</v>
      </c>
      <c r="C1883" s="155" t="s">
        <v>49</v>
      </c>
      <c r="D1883" s="156" t="s">
        <v>122</v>
      </c>
      <c r="E1883" s="157" t="s">
        <v>223</v>
      </c>
      <c r="F1883" s="158">
        <v>35</v>
      </c>
      <c r="G1883" s="159">
        <v>45736.528033101851</v>
      </c>
    </row>
    <row r="1884" spans="2:7" x14ac:dyDescent="0.3">
      <c r="B1884" s="154">
        <v>45736</v>
      </c>
      <c r="C1884" s="155" t="s">
        <v>52</v>
      </c>
      <c r="D1884" s="156" t="s">
        <v>209</v>
      </c>
      <c r="E1884" s="157" t="s">
        <v>223</v>
      </c>
      <c r="F1884" s="158">
        <v>-35</v>
      </c>
      <c r="G1884" s="159">
        <v>45736.546311342594</v>
      </c>
    </row>
    <row r="1885" spans="2:7" x14ac:dyDescent="0.3">
      <c r="B1885" s="154">
        <v>45736</v>
      </c>
      <c r="C1885" s="155" t="s">
        <v>49</v>
      </c>
      <c r="D1885" s="156" t="s">
        <v>121</v>
      </c>
      <c r="E1885" s="157" t="s">
        <v>223</v>
      </c>
      <c r="F1885" s="158">
        <v>35</v>
      </c>
      <c r="G1885" s="159">
        <v>45736.546341550929</v>
      </c>
    </row>
    <row r="1886" spans="2:7" x14ac:dyDescent="0.3">
      <c r="B1886" s="154">
        <v>45736</v>
      </c>
      <c r="C1886" s="155" t="s">
        <v>52</v>
      </c>
      <c r="D1886" s="156" t="s">
        <v>209</v>
      </c>
      <c r="E1886" s="157" t="s">
        <v>223</v>
      </c>
      <c r="F1886" s="158">
        <v>-35</v>
      </c>
      <c r="G1886" s="159">
        <v>45736.546387152775</v>
      </c>
    </row>
    <row r="1887" spans="2:7" x14ac:dyDescent="0.3">
      <c r="B1887" s="154">
        <v>45736</v>
      </c>
      <c r="C1887" s="155" t="s">
        <v>49</v>
      </c>
      <c r="D1887" s="156" t="s">
        <v>97</v>
      </c>
      <c r="E1887" s="157" t="s">
        <v>223</v>
      </c>
      <c r="F1887" s="158">
        <v>35</v>
      </c>
      <c r="G1887" s="159">
        <v>45736.546417592595</v>
      </c>
    </row>
    <row r="1888" spans="2:7" x14ac:dyDescent="0.3">
      <c r="B1888" s="154">
        <v>45736</v>
      </c>
      <c r="C1888" s="155" t="s">
        <v>49</v>
      </c>
      <c r="D1888" s="156" t="s">
        <v>122</v>
      </c>
      <c r="E1888" s="157" t="s">
        <v>222</v>
      </c>
      <c r="F1888" s="158">
        <v>-100</v>
      </c>
      <c r="G1888" s="159">
        <v>45736.547095138892</v>
      </c>
    </row>
    <row r="1889" spans="2:7" x14ac:dyDescent="0.3">
      <c r="B1889" s="154">
        <v>45736</v>
      </c>
      <c r="C1889" s="155" t="s">
        <v>49</v>
      </c>
      <c r="D1889" s="156" t="s">
        <v>97</v>
      </c>
      <c r="E1889" s="157" t="s">
        <v>222</v>
      </c>
      <c r="F1889" s="158">
        <v>100</v>
      </c>
      <c r="G1889" s="159">
        <v>45736.547125810182</v>
      </c>
    </row>
    <row r="1890" spans="2:7" x14ac:dyDescent="0.3">
      <c r="B1890" s="154">
        <v>45736</v>
      </c>
      <c r="C1890" s="155" t="s">
        <v>49</v>
      </c>
      <c r="D1890" s="156" t="s">
        <v>122</v>
      </c>
      <c r="E1890" s="157" t="s">
        <v>222</v>
      </c>
      <c r="F1890" s="158">
        <v>-530</v>
      </c>
      <c r="G1890" s="159">
        <v>45736.547167245371</v>
      </c>
    </row>
    <row r="1891" spans="2:7" x14ac:dyDescent="0.3">
      <c r="B1891" s="154">
        <v>45736</v>
      </c>
      <c r="C1891" s="155" t="s">
        <v>49</v>
      </c>
      <c r="D1891" s="156" t="s">
        <v>97</v>
      </c>
      <c r="E1891" s="157" t="s">
        <v>222</v>
      </c>
      <c r="F1891" s="158">
        <v>530</v>
      </c>
      <c r="G1891" s="159">
        <v>45736.547196874999</v>
      </c>
    </row>
    <row r="1892" spans="2:7" x14ac:dyDescent="0.3">
      <c r="B1892" s="154">
        <v>45736</v>
      </c>
      <c r="C1892" s="155" t="s">
        <v>49</v>
      </c>
      <c r="D1892" s="156" t="s">
        <v>122</v>
      </c>
      <c r="E1892" s="157" t="s">
        <v>241</v>
      </c>
      <c r="F1892" s="158">
        <v>-50</v>
      </c>
      <c r="G1892" s="159">
        <v>45736.547499305554</v>
      </c>
    </row>
    <row r="1893" spans="2:7" x14ac:dyDescent="0.3">
      <c r="B1893" s="154">
        <v>45736</v>
      </c>
      <c r="C1893" s="155" t="s">
        <v>49</v>
      </c>
      <c r="D1893" s="156" t="s">
        <v>121</v>
      </c>
      <c r="E1893" s="157" t="s">
        <v>241</v>
      </c>
      <c r="F1893" s="158">
        <v>50</v>
      </c>
      <c r="G1893" s="159">
        <v>45736.547530671298</v>
      </c>
    </row>
    <row r="1894" spans="2:7" x14ac:dyDescent="0.3">
      <c r="B1894" s="154">
        <v>45736</v>
      </c>
      <c r="C1894" s="155" t="s">
        <v>52</v>
      </c>
      <c r="D1894" s="156" t="s">
        <v>209</v>
      </c>
      <c r="E1894" s="157" t="s">
        <v>223</v>
      </c>
      <c r="F1894" s="158">
        <v>-70</v>
      </c>
      <c r="G1894" s="159">
        <v>45736.55282384259</v>
      </c>
    </row>
    <row r="1895" spans="2:7" x14ac:dyDescent="0.3">
      <c r="B1895" s="154">
        <v>45736</v>
      </c>
      <c r="C1895" s="155" t="s">
        <v>49</v>
      </c>
      <c r="D1895" s="156" t="s">
        <v>122</v>
      </c>
      <c r="E1895" s="157" t="s">
        <v>223</v>
      </c>
      <c r="F1895" s="158">
        <v>70</v>
      </c>
      <c r="G1895" s="159">
        <v>45736.552854166664</v>
      </c>
    </row>
    <row r="1896" spans="2:7" x14ac:dyDescent="0.3">
      <c r="B1896" s="154">
        <v>45736</v>
      </c>
      <c r="C1896" s="155" t="s">
        <v>52</v>
      </c>
      <c r="D1896" s="156" t="s">
        <v>209</v>
      </c>
      <c r="E1896" s="157" t="s">
        <v>223</v>
      </c>
      <c r="F1896" s="158">
        <v>-105</v>
      </c>
      <c r="G1896" s="159">
        <v>45736.554211458337</v>
      </c>
    </row>
    <row r="1897" spans="2:7" x14ac:dyDescent="0.3">
      <c r="B1897" s="154">
        <v>45736</v>
      </c>
      <c r="C1897" s="155" t="s">
        <v>49</v>
      </c>
      <c r="D1897" s="156" t="s">
        <v>122</v>
      </c>
      <c r="E1897" s="157" t="s">
        <v>223</v>
      </c>
      <c r="F1897" s="158">
        <v>105</v>
      </c>
      <c r="G1897" s="159">
        <v>45736.554241435188</v>
      </c>
    </row>
    <row r="1898" spans="2:7" x14ac:dyDescent="0.3">
      <c r="B1898" s="154">
        <v>45736</v>
      </c>
      <c r="C1898" s="155" t="s">
        <v>52</v>
      </c>
      <c r="D1898" s="156" t="s">
        <v>209</v>
      </c>
      <c r="E1898" s="157" t="s">
        <v>223</v>
      </c>
      <c r="F1898" s="158">
        <v>-140</v>
      </c>
      <c r="G1898" s="159">
        <v>45736.556998842592</v>
      </c>
    </row>
    <row r="1899" spans="2:7" x14ac:dyDescent="0.3">
      <c r="B1899" s="154">
        <v>45736</v>
      </c>
      <c r="C1899" s="155" t="s">
        <v>49</v>
      </c>
      <c r="D1899" s="156" t="s">
        <v>122</v>
      </c>
      <c r="E1899" s="157" t="s">
        <v>223</v>
      </c>
      <c r="F1899" s="158">
        <v>140</v>
      </c>
      <c r="G1899" s="159">
        <v>45736.557029050928</v>
      </c>
    </row>
    <row r="1900" spans="2:7" x14ac:dyDescent="0.3">
      <c r="B1900" s="154">
        <v>45736</v>
      </c>
      <c r="C1900" s="155" t="s">
        <v>49</v>
      </c>
      <c r="D1900" s="156" t="s">
        <v>122</v>
      </c>
      <c r="E1900" s="157" t="s">
        <v>244</v>
      </c>
      <c r="F1900" s="158">
        <v>10</v>
      </c>
      <c r="G1900" s="159">
        <v>45736.557648032409</v>
      </c>
    </row>
    <row r="1901" spans="2:7" x14ac:dyDescent="0.3">
      <c r="B1901" s="154">
        <v>45736</v>
      </c>
      <c r="C1901" s="155" t="s">
        <v>43</v>
      </c>
      <c r="D1901" s="156" t="s">
        <v>150</v>
      </c>
      <c r="E1901" s="157" t="s">
        <v>244</v>
      </c>
      <c r="F1901" s="158">
        <v>-10</v>
      </c>
      <c r="G1901" s="159">
        <v>45736.557677893521</v>
      </c>
    </row>
    <row r="1902" spans="2:7" x14ac:dyDescent="0.3">
      <c r="B1902" s="154">
        <v>45736</v>
      </c>
      <c r="C1902" s="155" t="s">
        <v>52</v>
      </c>
      <c r="D1902" s="156" t="s">
        <v>209</v>
      </c>
      <c r="E1902" s="157" t="s">
        <v>223</v>
      </c>
      <c r="F1902" s="158">
        <v>-35</v>
      </c>
      <c r="G1902" s="159">
        <v>45736.566208101853</v>
      </c>
    </row>
    <row r="1903" spans="2:7" x14ac:dyDescent="0.3">
      <c r="B1903" s="154">
        <v>45736</v>
      </c>
      <c r="C1903" s="155" t="s">
        <v>49</v>
      </c>
      <c r="D1903" s="156" t="s">
        <v>122</v>
      </c>
      <c r="E1903" s="157" t="s">
        <v>223</v>
      </c>
      <c r="F1903" s="158">
        <v>35</v>
      </c>
      <c r="G1903" s="159">
        <v>45736.566238194442</v>
      </c>
    </row>
    <row r="1904" spans="2:7" x14ac:dyDescent="0.3">
      <c r="B1904" s="154">
        <v>45736</v>
      </c>
      <c r="C1904" s="155" t="s">
        <v>49</v>
      </c>
      <c r="D1904" s="156" t="s">
        <v>122</v>
      </c>
      <c r="E1904" s="157" t="s">
        <v>282</v>
      </c>
      <c r="F1904" s="158">
        <v>15</v>
      </c>
      <c r="G1904" s="159">
        <v>45736.566455902779</v>
      </c>
    </row>
    <row r="1905" spans="2:7" x14ac:dyDescent="0.3">
      <c r="B1905" s="154">
        <v>45736</v>
      </c>
      <c r="C1905" s="155" t="s">
        <v>51</v>
      </c>
      <c r="D1905" s="156" t="s">
        <v>280</v>
      </c>
      <c r="E1905" s="157" t="s">
        <v>282</v>
      </c>
      <c r="F1905" s="158">
        <v>-15</v>
      </c>
      <c r="G1905" s="159">
        <v>45736.566485185183</v>
      </c>
    </row>
    <row r="1906" spans="2:7" x14ac:dyDescent="0.3">
      <c r="B1906" s="154">
        <v>45736</v>
      </c>
      <c r="C1906" s="155" t="s">
        <v>49</v>
      </c>
      <c r="D1906" s="156" t="s">
        <v>122</v>
      </c>
      <c r="E1906" s="157" t="s">
        <v>237</v>
      </c>
      <c r="F1906" s="158">
        <v>530</v>
      </c>
      <c r="G1906" s="159">
        <v>45736.579761689813</v>
      </c>
    </row>
    <row r="1907" spans="2:7" x14ac:dyDescent="0.3">
      <c r="B1907" s="154">
        <v>45736</v>
      </c>
      <c r="C1907" s="155" t="s">
        <v>49</v>
      </c>
      <c r="D1907" s="156" t="s">
        <v>123</v>
      </c>
      <c r="E1907" s="157" t="s">
        <v>237</v>
      </c>
      <c r="F1907" s="158">
        <v>-530</v>
      </c>
      <c r="G1907" s="159">
        <v>45736.579791782409</v>
      </c>
    </row>
    <row r="1908" spans="2:7" x14ac:dyDescent="0.3">
      <c r="B1908" s="154">
        <v>45736</v>
      </c>
      <c r="C1908" s="155" t="s">
        <v>49</v>
      </c>
      <c r="D1908" s="156" t="s">
        <v>122</v>
      </c>
      <c r="E1908" s="157" t="s">
        <v>222</v>
      </c>
      <c r="F1908" s="158">
        <v>-10</v>
      </c>
      <c r="G1908" s="159">
        <v>45736.580784027778</v>
      </c>
    </row>
    <row r="1909" spans="2:7" x14ac:dyDescent="0.3">
      <c r="B1909" s="154">
        <v>45736</v>
      </c>
      <c r="C1909" s="155" t="s">
        <v>49</v>
      </c>
      <c r="D1909" s="156" t="s">
        <v>97</v>
      </c>
      <c r="E1909" s="157" t="s">
        <v>222</v>
      </c>
      <c r="F1909" s="158">
        <v>10</v>
      </c>
      <c r="G1909" s="159">
        <v>45736.580814583336</v>
      </c>
    </row>
    <row r="1910" spans="2:7" x14ac:dyDescent="0.3">
      <c r="B1910" s="154">
        <v>45736</v>
      </c>
      <c r="C1910" s="155" t="s">
        <v>52</v>
      </c>
      <c r="D1910" s="156" t="s">
        <v>209</v>
      </c>
      <c r="E1910" s="157" t="s">
        <v>223</v>
      </c>
      <c r="F1910" s="158">
        <v>-35</v>
      </c>
      <c r="G1910" s="159">
        <v>45736.580891203703</v>
      </c>
    </row>
    <row r="1911" spans="2:7" x14ac:dyDescent="0.3">
      <c r="B1911" s="154">
        <v>45736</v>
      </c>
      <c r="C1911" s="155" t="s">
        <v>49</v>
      </c>
      <c r="D1911" s="156" t="s">
        <v>122</v>
      </c>
      <c r="E1911" s="157" t="s">
        <v>223</v>
      </c>
      <c r="F1911" s="158">
        <v>35</v>
      </c>
      <c r="G1911" s="159">
        <v>45736.580921643515</v>
      </c>
    </row>
    <row r="1912" spans="2:7" x14ac:dyDescent="0.3">
      <c r="B1912" s="154">
        <v>45736</v>
      </c>
      <c r="C1912" s="155" t="s">
        <v>52</v>
      </c>
      <c r="D1912" s="156" t="s">
        <v>209</v>
      </c>
      <c r="E1912" s="157" t="s">
        <v>223</v>
      </c>
      <c r="F1912" s="158">
        <v>-35</v>
      </c>
      <c r="G1912" s="159">
        <v>45736.583818865744</v>
      </c>
    </row>
    <row r="1913" spans="2:7" x14ac:dyDescent="0.3">
      <c r="B1913" s="154">
        <v>45736</v>
      </c>
      <c r="C1913" s="155" t="s">
        <v>49</v>
      </c>
      <c r="D1913" s="156" t="s">
        <v>122</v>
      </c>
      <c r="E1913" s="157" t="s">
        <v>223</v>
      </c>
      <c r="F1913" s="158">
        <v>35</v>
      </c>
      <c r="G1913" s="159">
        <v>45736.583849768518</v>
      </c>
    </row>
    <row r="1914" spans="2:7" x14ac:dyDescent="0.3">
      <c r="B1914" s="154">
        <v>45736</v>
      </c>
      <c r="C1914" s="155" t="s">
        <v>49</v>
      </c>
      <c r="D1914" s="156" t="s">
        <v>122</v>
      </c>
      <c r="E1914" s="157" t="s">
        <v>221</v>
      </c>
      <c r="F1914" s="158">
        <v>15</v>
      </c>
      <c r="G1914" s="159">
        <v>45736.583890393522</v>
      </c>
    </row>
    <row r="1915" spans="2:7" x14ac:dyDescent="0.3">
      <c r="B1915" s="154">
        <v>45736</v>
      </c>
      <c r="C1915" s="155" t="s">
        <v>49</v>
      </c>
      <c r="D1915" s="156" t="s">
        <v>97</v>
      </c>
      <c r="E1915" s="157" t="s">
        <v>221</v>
      </c>
      <c r="F1915" s="158">
        <v>-15</v>
      </c>
      <c r="G1915" s="159">
        <v>45736.583920717596</v>
      </c>
    </row>
    <row r="1916" spans="2:7" x14ac:dyDescent="0.3">
      <c r="B1916" s="154">
        <v>45736</v>
      </c>
      <c r="C1916" s="155" t="s">
        <v>52</v>
      </c>
      <c r="D1916" s="156" t="s">
        <v>209</v>
      </c>
      <c r="E1916" s="157" t="s">
        <v>223</v>
      </c>
      <c r="F1916" s="158">
        <v>-35</v>
      </c>
      <c r="G1916" s="159">
        <v>45736.58567685185</v>
      </c>
    </row>
    <row r="1917" spans="2:7" x14ac:dyDescent="0.3">
      <c r="B1917" s="154">
        <v>45736</v>
      </c>
      <c r="C1917" s="155" t="s">
        <v>49</v>
      </c>
      <c r="D1917" s="156" t="s">
        <v>122</v>
      </c>
      <c r="E1917" s="157" t="s">
        <v>223</v>
      </c>
      <c r="F1917" s="158">
        <v>35</v>
      </c>
      <c r="G1917" s="159">
        <v>45736.585707060185</v>
      </c>
    </row>
    <row r="1918" spans="2:7" x14ac:dyDescent="0.3">
      <c r="B1918" s="154">
        <v>45736</v>
      </c>
      <c r="C1918" s="155" t="s">
        <v>49</v>
      </c>
      <c r="D1918" s="156" t="s">
        <v>122</v>
      </c>
      <c r="E1918" s="157" t="s">
        <v>239</v>
      </c>
      <c r="F1918" s="158">
        <v>150</v>
      </c>
      <c r="G1918" s="159">
        <v>45736.58688333333</v>
      </c>
    </row>
    <row r="1919" spans="2:7" x14ac:dyDescent="0.3">
      <c r="B1919" s="154">
        <v>45736</v>
      </c>
      <c r="C1919" s="155" t="s">
        <v>49</v>
      </c>
      <c r="D1919" s="156" t="s">
        <v>121</v>
      </c>
      <c r="E1919" s="157" t="s">
        <v>239</v>
      </c>
      <c r="F1919" s="158">
        <v>-150</v>
      </c>
      <c r="G1919" s="159">
        <v>45736.58691377315</v>
      </c>
    </row>
    <row r="1920" spans="2:7" x14ac:dyDescent="0.3">
      <c r="B1920" s="154">
        <v>45736</v>
      </c>
      <c r="C1920" s="155" t="s">
        <v>49</v>
      </c>
      <c r="D1920" s="156" t="s">
        <v>122</v>
      </c>
      <c r="E1920" s="157" t="s">
        <v>222</v>
      </c>
      <c r="F1920" s="158">
        <v>-50</v>
      </c>
      <c r="G1920" s="159">
        <v>45736.587280902779</v>
      </c>
    </row>
    <row r="1921" spans="2:7" x14ac:dyDescent="0.3">
      <c r="B1921" s="154">
        <v>45736</v>
      </c>
      <c r="C1921" s="155" t="s">
        <v>49</v>
      </c>
      <c r="D1921" s="156" t="s">
        <v>97</v>
      </c>
      <c r="E1921" s="157" t="s">
        <v>222</v>
      </c>
      <c r="F1921" s="158">
        <v>50</v>
      </c>
      <c r="G1921" s="159">
        <v>45736.58731087963</v>
      </c>
    </row>
    <row r="1922" spans="2:7" x14ac:dyDescent="0.3">
      <c r="B1922" s="154">
        <v>45736</v>
      </c>
      <c r="C1922" s="155" t="s">
        <v>49</v>
      </c>
      <c r="D1922" s="156" t="s">
        <v>122</v>
      </c>
      <c r="E1922" s="157" t="s">
        <v>237</v>
      </c>
      <c r="F1922" s="158">
        <v>210</v>
      </c>
      <c r="G1922" s="159">
        <v>45736.587485763892</v>
      </c>
    </row>
    <row r="1923" spans="2:7" x14ac:dyDescent="0.3">
      <c r="B1923" s="154">
        <v>45736</v>
      </c>
      <c r="C1923" s="155" t="s">
        <v>49</v>
      </c>
      <c r="D1923" s="156" t="s">
        <v>123</v>
      </c>
      <c r="E1923" s="157" t="s">
        <v>237</v>
      </c>
      <c r="F1923" s="158">
        <v>-210</v>
      </c>
      <c r="G1923" s="159">
        <v>45736.587516319443</v>
      </c>
    </row>
    <row r="1924" spans="2:7" x14ac:dyDescent="0.3">
      <c r="B1924" s="154">
        <v>45736</v>
      </c>
      <c r="C1924" s="155" t="s">
        <v>49</v>
      </c>
      <c r="D1924" s="156" t="s">
        <v>122</v>
      </c>
      <c r="E1924" s="157" t="s">
        <v>222</v>
      </c>
      <c r="F1924" s="158">
        <v>-2000</v>
      </c>
      <c r="G1924" s="159">
        <v>45736.587694097223</v>
      </c>
    </row>
    <row r="1925" spans="2:7" x14ac:dyDescent="0.3">
      <c r="B1925" s="154">
        <v>45736</v>
      </c>
      <c r="C1925" s="155" t="s">
        <v>49</v>
      </c>
      <c r="D1925" s="156" t="s">
        <v>97</v>
      </c>
      <c r="E1925" s="157" t="s">
        <v>222</v>
      </c>
      <c r="F1925" s="158">
        <v>2000</v>
      </c>
      <c r="G1925" s="159">
        <v>45736.587724074074</v>
      </c>
    </row>
    <row r="1926" spans="2:7" x14ac:dyDescent="0.3">
      <c r="B1926" s="154">
        <v>45736</v>
      </c>
      <c r="C1926" s="155" t="s">
        <v>52</v>
      </c>
      <c r="D1926" s="156" t="s">
        <v>209</v>
      </c>
      <c r="E1926" s="157" t="s">
        <v>223</v>
      </c>
      <c r="F1926" s="158">
        <v>-35</v>
      </c>
      <c r="G1926" s="159">
        <v>45736.588332523148</v>
      </c>
    </row>
    <row r="1927" spans="2:7" x14ac:dyDescent="0.3">
      <c r="B1927" s="154">
        <v>45736</v>
      </c>
      <c r="C1927" s="155" t="s">
        <v>49</v>
      </c>
      <c r="D1927" s="156" t="s">
        <v>122</v>
      </c>
      <c r="E1927" s="157" t="s">
        <v>223</v>
      </c>
      <c r="F1927" s="158">
        <v>35</v>
      </c>
      <c r="G1927" s="159">
        <v>45736.588362268521</v>
      </c>
    </row>
    <row r="1928" spans="2:7" x14ac:dyDescent="0.3">
      <c r="B1928" s="154">
        <v>45736</v>
      </c>
      <c r="C1928" s="155" t="s">
        <v>49</v>
      </c>
      <c r="D1928" s="156" t="s">
        <v>122</v>
      </c>
      <c r="E1928" s="157" t="s">
        <v>237</v>
      </c>
      <c r="F1928" s="158">
        <v>70</v>
      </c>
      <c r="G1928" s="159">
        <v>45736.589508449077</v>
      </c>
    </row>
    <row r="1929" spans="2:7" x14ac:dyDescent="0.3">
      <c r="B1929" s="154">
        <v>45736</v>
      </c>
      <c r="C1929" s="155" t="s">
        <v>49</v>
      </c>
      <c r="D1929" s="156" t="s">
        <v>123</v>
      </c>
      <c r="E1929" s="157" t="s">
        <v>237</v>
      </c>
      <c r="F1929" s="158">
        <v>-70</v>
      </c>
      <c r="G1929" s="159">
        <v>45736.589538194443</v>
      </c>
    </row>
    <row r="1930" spans="2:7" x14ac:dyDescent="0.3">
      <c r="B1930" s="154">
        <v>45736</v>
      </c>
      <c r="C1930" s="155" t="s">
        <v>52</v>
      </c>
      <c r="D1930" s="156" t="s">
        <v>209</v>
      </c>
      <c r="E1930" s="157" t="s">
        <v>223</v>
      </c>
      <c r="F1930" s="158">
        <v>-35</v>
      </c>
      <c r="G1930" s="159">
        <v>45736.589933449075</v>
      </c>
    </row>
    <row r="1931" spans="2:7" x14ac:dyDescent="0.3">
      <c r="B1931" s="154">
        <v>45736</v>
      </c>
      <c r="C1931" s="155" t="s">
        <v>49</v>
      </c>
      <c r="D1931" s="156" t="s">
        <v>122</v>
      </c>
      <c r="E1931" s="157" t="s">
        <v>223</v>
      </c>
      <c r="F1931" s="158">
        <v>35</v>
      </c>
      <c r="G1931" s="159">
        <v>45736.589963194441</v>
      </c>
    </row>
    <row r="1932" spans="2:7" x14ac:dyDescent="0.3">
      <c r="B1932" s="154">
        <v>45736</v>
      </c>
      <c r="C1932" s="155" t="s">
        <v>49</v>
      </c>
      <c r="D1932" s="156" t="s">
        <v>122</v>
      </c>
      <c r="E1932" s="157" t="s">
        <v>222</v>
      </c>
      <c r="F1932" s="158">
        <v>-100</v>
      </c>
      <c r="G1932" s="159">
        <v>45736.590042592594</v>
      </c>
    </row>
    <row r="1933" spans="2:7" x14ac:dyDescent="0.3">
      <c r="B1933" s="154">
        <v>45736</v>
      </c>
      <c r="C1933" s="155" t="s">
        <v>49</v>
      </c>
      <c r="D1933" s="156" t="s">
        <v>97</v>
      </c>
      <c r="E1933" s="157" t="s">
        <v>222</v>
      </c>
      <c r="F1933" s="158">
        <v>100</v>
      </c>
      <c r="G1933" s="159">
        <v>45736.590071990744</v>
      </c>
    </row>
    <row r="1934" spans="2:7" x14ac:dyDescent="0.3">
      <c r="B1934" s="154">
        <v>45736</v>
      </c>
      <c r="C1934" s="155" t="s">
        <v>49</v>
      </c>
      <c r="D1934" s="156" t="s">
        <v>122</v>
      </c>
      <c r="E1934" s="157" t="s">
        <v>237</v>
      </c>
      <c r="F1934" s="158">
        <v>2100</v>
      </c>
      <c r="G1934" s="159">
        <v>45736.591138310185</v>
      </c>
    </row>
    <row r="1935" spans="2:7" x14ac:dyDescent="0.3">
      <c r="B1935" s="154">
        <v>45736</v>
      </c>
      <c r="C1935" s="155" t="s">
        <v>49</v>
      </c>
      <c r="D1935" s="156" t="s">
        <v>123</v>
      </c>
      <c r="E1935" s="157" t="s">
        <v>237</v>
      </c>
      <c r="F1935" s="158">
        <v>-2100</v>
      </c>
      <c r="G1935" s="159">
        <v>45736.591169212959</v>
      </c>
    </row>
    <row r="1936" spans="2:7" x14ac:dyDescent="0.3">
      <c r="B1936" s="154">
        <v>45736</v>
      </c>
      <c r="C1936" s="155" t="s">
        <v>49</v>
      </c>
      <c r="D1936" s="156" t="s">
        <v>122</v>
      </c>
      <c r="E1936" s="157" t="s">
        <v>283</v>
      </c>
      <c r="F1936" s="158">
        <v>-15</v>
      </c>
      <c r="G1936" s="159">
        <v>45736.593193981484</v>
      </c>
    </row>
    <row r="1937" spans="2:7" x14ac:dyDescent="0.3">
      <c r="B1937" s="154">
        <v>45736</v>
      </c>
      <c r="C1937" s="155" t="s">
        <v>51</v>
      </c>
      <c r="D1937" s="156" t="s">
        <v>280</v>
      </c>
      <c r="E1937" s="157" t="s">
        <v>283</v>
      </c>
      <c r="F1937" s="158">
        <v>15</v>
      </c>
      <c r="G1937" s="159">
        <v>45736.593224074073</v>
      </c>
    </row>
    <row r="1938" spans="2:7" x14ac:dyDescent="0.3">
      <c r="B1938" s="154">
        <v>45736</v>
      </c>
      <c r="C1938" s="155" t="s">
        <v>49</v>
      </c>
      <c r="D1938" s="156" t="s">
        <v>122</v>
      </c>
      <c r="E1938" s="157" t="s">
        <v>222</v>
      </c>
      <c r="F1938" s="158">
        <v>-435</v>
      </c>
      <c r="G1938" s="159">
        <v>45736.597706134256</v>
      </c>
    </row>
    <row r="1939" spans="2:7" x14ac:dyDescent="0.3">
      <c r="B1939" s="154">
        <v>45736</v>
      </c>
      <c r="C1939" s="155" t="s">
        <v>49</v>
      </c>
      <c r="D1939" s="156" t="s">
        <v>97</v>
      </c>
      <c r="E1939" s="157" t="s">
        <v>222</v>
      </c>
      <c r="F1939" s="158">
        <v>435</v>
      </c>
      <c r="G1939" s="159">
        <v>45736.597736689815</v>
      </c>
    </row>
    <row r="1940" spans="2:7" x14ac:dyDescent="0.3">
      <c r="B1940" s="154">
        <v>45736</v>
      </c>
      <c r="C1940" s="155" t="s">
        <v>49</v>
      </c>
      <c r="D1940" s="156" t="s">
        <v>122</v>
      </c>
      <c r="E1940" s="157" t="s">
        <v>237</v>
      </c>
      <c r="F1940" s="158">
        <v>265</v>
      </c>
      <c r="G1940" s="159">
        <v>45736.597777546296</v>
      </c>
    </row>
    <row r="1941" spans="2:7" x14ac:dyDescent="0.3">
      <c r="B1941" s="154">
        <v>45736</v>
      </c>
      <c r="C1941" s="155" t="s">
        <v>49</v>
      </c>
      <c r="D1941" s="156" t="s">
        <v>123</v>
      </c>
      <c r="E1941" s="157" t="s">
        <v>237</v>
      </c>
      <c r="F1941" s="158">
        <v>-265</v>
      </c>
      <c r="G1941" s="159">
        <v>45736.597808680555</v>
      </c>
    </row>
    <row r="1942" spans="2:7" x14ac:dyDescent="0.3">
      <c r="B1942" s="154">
        <v>45736</v>
      </c>
      <c r="C1942" s="155" t="s">
        <v>49</v>
      </c>
      <c r="D1942" s="156" t="s">
        <v>122</v>
      </c>
      <c r="E1942" s="157" t="s">
        <v>237</v>
      </c>
      <c r="F1942" s="158">
        <v>210</v>
      </c>
      <c r="G1942" s="159">
        <v>45736.607935532411</v>
      </c>
    </row>
    <row r="1943" spans="2:7" x14ac:dyDescent="0.3">
      <c r="B1943" s="154">
        <v>45736</v>
      </c>
      <c r="C1943" s="155" t="s">
        <v>49</v>
      </c>
      <c r="D1943" s="156" t="s">
        <v>123</v>
      </c>
      <c r="E1943" s="157" t="s">
        <v>237</v>
      </c>
      <c r="F1943" s="158">
        <v>-210</v>
      </c>
      <c r="G1943" s="159">
        <v>45736.607947453704</v>
      </c>
    </row>
    <row r="1944" spans="2:7" x14ac:dyDescent="0.3">
      <c r="B1944" s="154">
        <v>45736</v>
      </c>
      <c r="C1944" s="155" t="s">
        <v>49</v>
      </c>
      <c r="D1944" s="156" t="s">
        <v>122</v>
      </c>
      <c r="E1944" s="157" t="s">
        <v>221</v>
      </c>
      <c r="F1944" s="158">
        <v>75</v>
      </c>
      <c r="G1944" s="159">
        <v>45736.614524652781</v>
      </c>
    </row>
    <row r="1945" spans="2:7" x14ac:dyDescent="0.3">
      <c r="B1945" s="154">
        <v>45736</v>
      </c>
      <c r="C1945" s="155" t="s">
        <v>49</v>
      </c>
      <c r="D1945" s="156" t="s">
        <v>97</v>
      </c>
      <c r="E1945" s="157" t="s">
        <v>221</v>
      </c>
      <c r="F1945" s="158">
        <v>-75</v>
      </c>
      <c r="G1945" s="159">
        <v>45736.614537384259</v>
      </c>
    </row>
    <row r="1946" spans="2:7" x14ac:dyDescent="0.3">
      <c r="B1946" s="154">
        <v>45736</v>
      </c>
      <c r="C1946" s="155" t="s">
        <v>52</v>
      </c>
      <c r="D1946" s="156" t="s">
        <v>209</v>
      </c>
      <c r="E1946" s="157" t="s">
        <v>223</v>
      </c>
      <c r="F1946" s="158">
        <v>-35</v>
      </c>
      <c r="G1946" s="159">
        <v>45736.614935995371</v>
      </c>
    </row>
    <row r="1947" spans="2:7" x14ac:dyDescent="0.3">
      <c r="B1947" s="154">
        <v>45736</v>
      </c>
      <c r="C1947" s="155" t="s">
        <v>49</v>
      </c>
      <c r="D1947" s="156" t="s">
        <v>122</v>
      </c>
      <c r="E1947" s="157" t="s">
        <v>223</v>
      </c>
      <c r="F1947" s="158">
        <v>35</v>
      </c>
      <c r="G1947" s="159">
        <v>45736.614949074072</v>
      </c>
    </row>
    <row r="1948" spans="2:7" x14ac:dyDescent="0.3">
      <c r="B1948" s="154">
        <v>45736</v>
      </c>
      <c r="C1948" s="155" t="s">
        <v>49</v>
      </c>
      <c r="D1948" s="156" t="s">
        <v>122</v>
      </c>
      <c r="E1948" s="157" t="s">
        <v>222</v>
      </c>
      <c r="F1948" s="158">
        <v>-250</v>
      </c>
      <c r="G1948" s="159">
        <v>45736.615331250003</v>
      </c>
    </row>
    <row r="1949" spans="2:7" x14ac:dyDescent="0.3">
      <c r="B1949" s="154">
        <v>45736</v>
      </c>
      <c r="C1949" s="155" t="s">
        <v>49</v>
      </c>
      <c r="D1949" s="156" t="s">
        <v>97</v>
      </c>
      <c r="E1949" s="157" t="s">
        <v>222</v>
      </c>
      <c r="F1949" s="158">
        <v>250</v>
      </c>
      <c r="G1949" s="159">
        <v>45736.615343981481</v>
      </c>
    </row>
    <row r="1950" spans="2:7" x14ac:dyDescent="0.3">
      <c r="B1950" s="154">
        <v>45736</v>
      </c>
      <c r="C1950" s="155" t="s">
        <v>49</v>
      </c>
      <c r="D1950" s="156" t="s">
        <v>122</v>
      </c>
      <c r="E1950" s="157" t="s">
        <v>283</v>
      </c>
      <c r="F1950" s="158">
        <v>-10</v>
      </c>
      <c r="G1950" s="159">
        <v>45736.615672569445</v>
      </c>
    </row>
    <row r="1951" spans="2:7" x14ac:dyDescent="0.3">
      <c r="B1951" s="154">
        <v>45736</v>
      </c>
      <c r="C1951" s="155" t="s">
        <v>51</v>
      </c>
      <c r="D1951" s="156" t="s">
        <v>280</v>
      </c>
      <c r="E1951" s="157" t="s">
        <v>283</v>
      </c>
      <c r="F1951" s="158">
        <v>10</v>
      </c>
      <c r="G1951" s="159">
        <v>45736.615685069446</v>
      </c>
    </row>
    <row r="1952" spans="2:7" x14ac:dyDescent="0.3">
      <c r="B1952" s="154">
        <v>45736</v>
      </c>
      <c r="C1952" s="155" t="s">
        <v>52</v>
      </c>
      <c r="D1952" s="156" t="s">
        <v>209</v>
      </c>
      <c r="E1952" s="157" t="s">
        <v>223</v>
      </c>
      <c r="F1952" s="158">
        <v>-35</v>
      </c>
      <c r="G1952" s="159">
        <v>45736.618044097224</v>
      </c>
    </row>
    <row r="1953" spans="2:7" x14ac:dyDescent="0.3">
      <c r="B1953" s="154">
        <v>45736</v>
      </c>
      <c r="C1953" s="155" t="s">
        <v>49</v>
      </c>
      <c r="D1953" s="156" t="s">
        <v>97</v>
      </c>
      <c r="E1953" s="157" t="s">
        <v>223</v>
      </c>
      <c r="F1953" s="158">
        <v>35</v>
      </c>
      <c r="G1953" s="159">
        <v>45736.618059953704</v>
      </c>
    </row>
    <row r="1954" spans="2:7" x14ac:dyDescent="0.3">
      <c r="B1954" s="154">
        <v>45736</v>
      </c>
      <c r="C1954" s="155" t="s">
        <v>49</v>
      </c>
      <c r="D1954" s="156" t="s">
        <v>122</v>
      </c>
      <c r="E1954" s="157" t="s">
        <v>222</v>
      </c>
      <c r="F1954" s="158">
        <v>-300</v>
      </c>
      <c r="G1954" s="159">
        <v>45736.62190578704</v>
      </c>
    </row>
    <row r="1955" spans="2:7" x14ac:dyDescent="0.3">
      <c r="B1955" s="154">
        <v>45736</v>
      </c>
      <c r="C1955" s="155" t="s">
        <v>49</v>
      </c>
      <c r="D1955" s="156" t="s">
        <v>97</v>
      </c>
      <c r="E1955" s="157" t="s">
        <v>222</v>
      </c>
      <c r="F1955" s="158">
        <v>300</v>
      </c>
      <c r="G1955" s="159">
        <v>45736.621925347223</v>
      </c>
    </row>
    <row r="1956" spans="2:7" x14ac:dyDescent="0.3">
      <c r="B1956" s="154">
        <v>45736</v>
      </c>
      <c r="C1956" s="155" t="s">
        <v>49</v>
      </c>
      <c r="D1956" s="156" t="s">
        <v>122</v>
      </c>
      <c r="E1956" s="157" t="s">
        <v>238</v>
      </c>
      <c r="F1956" s="158">
        <v>-500</v>
      </c>
      <c r="G1956" s="159">
        <v>45736.623011689815</v>
      </c>
    </row>
    <row r="1957" spans="2:7" x14ac:dyDescent="0.3">
      <c r="B1957" s="154">
        <v>45736</v>
      </c>
      <c r="C1957" s="155" t="s">
        <v>49</v>
      </c>
      <c r="D1957" s="156" t="s">
        <v>123</v>
      </c>
      <c r="E1957" s="157" t="s">
        <v>238</v>
      </c>
      <c r="F1957" s="158">
        <v>500</v>
      </c>
      <c r="G1957" s="159">
        <v>45736.623029282404</v>
      </c>
    </row>
    <row r="1958" spans="2:7" x14ac:dyDescent="0.3">
      <c r="B1958" s="154">
        <v>45736</v>
      </c>
      <c r="C1958" s="155" t="s">
        <v>49</v>
      </c>
      <c r="D1958" s="156" t="s">
        <v>122</v>
      </c>
      <c r="E1958" s="157" t="s">
        <v>222</v>
      </c>
      <c r="F1958" s="158">
        <v>-300</v>
      </c>
      <c r="G1958" s="159">
        <v>45736.623974768518</v>
      </c>
    </row>
    <row r="1959" spans="2:7" x14ac:dyDescent="0.3">
      <c r="B1959" s="154">
        <v>45736</v>
      </c>
      <c r="C1959" s="155" t="s">
        <v>49</v>
      </c>
      <c r="D1959" s="156" t="s">
        <v>97</v>
      </c>
      <c r="E1959" s="157" t="s">
        <v>222</v>
      </c>
      <c r="F1959" s="158">
        <v>300</v>
      </c>
      <c r="G1959" s="159">
        <v>45736.623993171299</v>
      </c>
    </row>
    <row r="1960" spans="2:7" x14ac:dyDescent="0.3">
      <c r="B1960" s="154">
        <v>45736</v>
      </c>
      <c r="C1960" s="155" t="s">
        <v>52</v>
      </c>
      <c r="D1960" s="156" t="s">
        <v>209</v>
      </c>
      <c r="E1960" s="157" t="s">
        <v>223</v>
      </c>
      <c r="F1960" s="158">
        <v>-140</v>
      </c>
      <c r="G1960" s="159">
        <v>45736.624624189812</v>
      </c>
    </row>
    <row r="1961" spans="2:7" x14ac:dyDescent="0.3">
      <c r="B1961" s="154">
        <v>45736</v>
      </c>
      <c r="C1961" s="155" t="s">
        <v>49</v>
      </c>
      <c r="D1961" s="156" t="s">
        <v>122</v>
      </c>
      <c r="E1961" s="157" t="s">
        <v>223</v>
      </c>
      <c r="F1961" s="158">
        <v>140</v>
      </c>
      <c r="G1961" s="159">
        <v>45736.624640972223</v>
      </c>
    </row>
    <row r="1962" spans="2:7" x14ac:dyDescent="0.3">
      <c r="B1962" s="154">
        <v>45736</v>
      </c>
      <c r="C1962" s="155" t="s">
        <v>49</v>
      </c>
      <c r="D1962" s="156" t="s">
        <v>122</v>
      </c>
      <c r="E1962" s="157" t="s">
        <v>238</v>
      </c>
      <c r="F1962" s="158">
        <v>-50</v>
      </c>
      <c r="G1962" s="159">
        <v>45736.626966435186</v>
      </c>
    </row>
    <row r="1963" spans="2:7" x14ac:dyDescent="0.3">
      <c r="B1963" s="154">
        <v>45736</v>
      </c>
      <c r="C1963" s="155" t="s">
        <v>49</v>
      </c>
      <c r="D1963" s="156" t="s">
        <v>123</v>
      </c>
      <c r="E1963" s="157" t="s">
        <v>238</v>
      </c>
      <c r="F1963" s="158">
        <v>50</v>
      </c>
      <c r="G1963" s="159">
        <v>45736.626986921299</v>
      </c>
    </row>
    <row r="1964" spans="2:7" x14ac:dyDescent="0.3">
      <c r="B1964" s="154">
        <v>45736</v>
      </c>
      <c r="C1964" s="155" t="s">
        <v>49</v>
      </c>
      <c r="D1964" s="156" t="s">
        <v>122</v>
      </c>
      <c r="E1964" s="157" t="s">
        <v>222</v>
      </c>
      <c r="F1964" s="158">
        <v>-100</v>
      </c>
      <c r="G1964" s="159">
        <v>45736.627641319443</v>
      </c>
    </row>
    <row r="1965" spans="2:7" x14ac:dyDescent="0.3">
      <c r="B1965" s="154">
        <v>45736</v>
      </c>
      <c r="C1965" s="155" t="s">
        <v>49</v>
      </c>
      <c r="D1965" s="156" t="s">
        <v>97</v>
      </c>
      <c r="E1965" s="157" t="s">
        <v>222</v>
      </c>
      <c r="F1965" s="158">
        <v>100</v>
      </c>
      <c r="G1965" s="159">
        <v>45736.627659375001</v>
      </c>
    </row>
    <row r="1966" spans="2:7" x14ac:dyDescent="0.3">
      <c r="B1966" s="154">
        <v>45736</v>
      </c>
      <c r="C1966" s="155" t="s">
        <v>52</v>
      </c>
      <c r="D1966" s="156" t="s">
        <v>209</v>
      </c>
      <c r="E1966" s="157" t="s">
        <v>223</v>
      </c>
      <c r="F1966" s="158">
        <v>-35</v>
      </c>
      <c r="G1966" s="159">
        <v>45736.631831365739</v>
      </c>
    </row>
    <row r="1967" spans="2:7" x14ac:dyDescent="0.3">
      <c r="B1967" s="154">
        <v>45736</v>
      </c>
      <c r="C1967" s="155" t="s">
        <v>49</v>
      </c>
      <c r="D1967" s="156" t="s">
        <v>122</v>
      </c>
      <c r="E1967" s="157" t="s">
        <v>223</v>
      </c>
      <c r="F1967" s="158">
        <v>35</v>
      </c>
      <c r="G1967" s="159">
        <v>45736.63185150463</v>
      </c>
    </row>
    <row r="1968" spans="2:7" x14ac:dyDescent="0.3">
      <c r="B1968" s="154">
        <v>45736</v>
      </c>
      <c r="C1968" s="155" t="s">
        <v>49</v>
      </c>
      <c r="D1968" s="156" t="s">
        <v>122</v>
      </c>
      <c r="E1968" s="157" t="s">
        <v>282</v>
      </c>
      <c r="F1968" s="158">
        <v>15</v>
      </c>
      <c r="G1968" s="159">
        <v>45736.631946064816</v>
      </c>
    </row>
    <row r="1969" spans="2:7" x14ac:dyDescent="0.3">
      <c r="B1969" s="154">
        <v>45736</v>
      </c>
      <c r="C1969" s="155" t="s">
        <v>51</v>
      </c>
      <c r="D1969" s="156" t="s">
        <v>280</v>
      </c>
      <c r="E1969" s="157" t="s">
        <v>282</v>
      </c>
      <c r="F1969" s="158">
        <v>-15</v>
      </c>
      <c r="G1969" s="159">
        <v>45736.631965509259</v>
      </c>
    </row>
    <row r="1970" spans="2:7" x14ac:dyDescent="0.3">
      <c r="B1970" s="154">
        <v>45736</v>
      </c>
      <c r="C1970" s="155" t="s">
        <v>49</v>
      </c>
      <c r="D1970" s="156" t="s">
        <v>121</v>
      </c>
      <c r="E1970" s="157" t="s">
        <v>242</v>
      </c>
      <c r="F1970" s="158">
        <v>-4477.5</v>
      </c>
      <c r="G1970" s="159">
        <v>45736.63317361111</v>
      </c>
    </row>
    <row r="1971" spans="2:7" x14ac:dyDescent="0.3">
      <c r="B1971" s="154">
        <v>45736</v>
      </c>
      <c r="C1971" s="155" t="s">
        <v>49</v>
      </c>
      <c r="D1971" s="156" t="s">
        <v>123</v>
      </c>
      <c r="E1971" s="157" t="s">
        <v>242</v>
      </c>
      <c r="F1971" s="158">
        <v>4477.5</v>
      </c>
      <c r="G1971" s="159">
        <v>45736.633190277775</v>
      </c>
    </row>
    <row r="1972" spans="2:7" x14ac:dyDescent="0.3">
      <c r="B1972" s="154">
        <v>45736</v>
      </c>
      <c r="C1972" s="155" t="s">
        <v>49</v>
      </c>
      <c r="D1972" s="156" t="s">
        <v>121</v>
      </c>
      <c r="E1972" s="157" t="s">
        <v>243</v>
      </c>
      <c r="F1972" s="158">
        <v>-7.5</v>
      </c>
      <c r="G1972" s="159">
        <v>45736.63320462963</v>
      </c>
    </row>
    <row r="1973" spans="2:7" x14ac:dyDescent="0.3">
      <c r="B1973" s="154">
        <v>45736</v>
      </c>
      <c r="C1973" s="155" t="s">
        <v>48</v>
      </c>
      <c r="D1973" s="156" t="s">
        <v>278</v>
      </c>
      <c r="E1973" s="157" t="s">
        <v>243</v>
      </c>
      <c r="F1973" s="158">
        <v>7.5</v>
      </c>
      <c r="G1973" s="159">
        <v>45736.633219212963</v>
      </c>
    </row>
    <row r="1974" spans="2:7" x14ac:dyDescent="0.3">
      <c r="B1974" s="154">
        <v>45736</v>
      </c>
      <c r="C1974" s="155" t="s">
        <v>49</v>
      </c>
      <c r="D1974" s="156" t="s">
        <v>97</v>
      </c>
      <c r="E1974" s="157" t="s">
        <v>265</v>
      </c>
      <c r="F1974" s="158">
        <v>-15000</v>
      </c>
      <c r="G1974" s="159">
        <v>45736.635631828707</v>
      </c>
    </row>
    <row r="1975" spans="2:7" x14ac:dyDescent="0.3">
      <c r="B1975" s="154">
        <v>45736</v>
      </c>
      <c r="C1975" s="155" t="s">
        <v>49</v>
      </c>
      <c r="D1975" s="156" t="s">
        <v>210</v>
      </c>
      <c r="E1975" s="157" t="s">
        <v>265</v>
      </c>
      <c r="F1975" s="158">
        <v>15000</v>
      </c>
      <c r="G1975" s="159">
        <v>45736.63564699074</v>
      </c>
    </row>
    <row r="1976" spans="2:7" x14ac:dyDescent="0.3">
      <c r="B1976" s="154">
        <v>45736</v>
      </c>
      <c r="C1976" s="155" t="s">
        <v>49</v>
      </c>
      <c r="D1976" s="156" t="s">
        <v>97</v>
      </c>
      <c r="E1976" s="157" t="s">
        <v>265</v>
      </c>
      <c r="F1976" s="158">
        <v>-12</v>
      </c>
      <c r="G1976" s="159">
        <v>45736.635663078705</v>
      </c>
    </row>
    <row r="1977" spans="2:7" x14ac:dyDescent="0.3">
      <c r="B1977" s="154">
        <v>45736</v>
      </c>
      <c r="C1977" s="155" t="s">
        <v>48</v>
      </c>
      <c r="D1977" s="156" t="s">
        <v>278</v>
      </c>
      <c r="E1977" s="157" t="s">
        <v>265</v>
      </c>
      <c r="F1977" s="158">
        <v>12</v>
      </c>
      <c r="G1977" s="159">
        <v>45736.635678819446</v>
      </c>
    </row>
    <row r="1978" spans="2:7" x14ac:dyDescent="0.3">
      <c r="B1978" s="154">
        <v>45736</v>
      </c>
      <c r="C1978" s="155" t="s">
        <v>52</v>
      </c>
      <c r="D1978" s="156" t="s">
        <v>209</v>
      </c>
      <c r="E1978" s="157" t="s">
        <v>223</v>
      </c>
      <c r="F1978" s="158">
        <v>-35</v>
      </c>
      <c r="G1978" s="159">
        <v>45736.638247222225</v>
      </c>
    </row>
    <row r="1979" spans="2:7" x14ac:dyDescent="0.3">
      <c r="B1979" s="154">
        <v>45736</v>
      </c>
      <c r="C1979" s="155" t="s">
        <v>49</v>
      </c>
      <c r="D1979" s="156" t="s">
        <v>97</v>
      </c>
      <c r="E1979" s="157" t="s">
        <v>223</v>
      </c>
      <c r="F1979" s="158">
        <v>35</v>
      </c>
      <c r="G1979" s="159">
        <v>45736.638262962966</v>
      </c>
    </row>
    <row r="1980" spans="2:7" x14ac:dyDescent="0.3">
      <c r="B1980" s="154">
        <v>45736</v>
      </c>
      <c r="C1980" s="155" t="s">
        <v>49</v>
      </c>
      <c r="D1980" s="156" t="s">
        <v>122</v>
      </c>
      <c r="E1980" s="157" t="s">
        <v>237</v>
      </c>
      <c r="F1980" s="158">
        <v>70</v>
      </c>
      <c r="G1980" s="159">
        <v>45736.642159953706</v>
      </c>
    </row>
    <row r="1981" spans="2:7" x14ac:dyDescent="0.3">
      <c r="B1981" s="154">
        <v>45736</v>
      </c>
      <c r="C1981" s="155" t="s">
        <v>49</v>
      </c>
      <c r="D1981" s="156" t="s">
        <v>123</v>
      </c>
      <c r="E1981" s="157" t="s">
        <v>237</v>
      </c>
      <c r="F1981" s="158">
        <v>-70</v>
      </c>
      <c r="G1981" s="159">
        <v>45736.642176967594</v>
      </c>
    </row>
    <row r="1982" spans="2:7" x14ac:dyDescent="0.3">
      <c r="B1982" s="154">
        <v>45736</v>
      </c>
      <c r="C1982" s="155" t="s">
        <v>49</v>
      </c>
      <c r="D1982" s="156" t="s">
        <v>122</v>
      </c>
      <c r="E1982" s="157" t="s">
        <v>221</v>
      </c>
      <c r="F1982" s="158">
        <v>30</v>
      </c>
      <c r="G1982" s="159">
        <v>45736.642268171294</v>
      </c>
    </row>
    <row r="1983" spans="2:7" x14ac:dyDescent="0.3">
      <c r="B1983" s="154">
        <v>45736</v>
      </c>
      <c r="C1983" s="155" t="s">
        <v>49</v>
      </c>
      <c r="D1983" s="156" t="s">
        <v>97</v>
      </c>
      <c r="E1983" s="157" t="s">
        <v>221</v>
      </c>
      <c r="F1983" s="158">
        <v>-30</v>
      </c>
      <c r="G1983" s="159">
        <v>45736.642287499999</v>
      </c>
    </row>
    <row r="1984" spans="2:7" x14ac:dyDescent="0.3">
      <c r="B1984" s="154">
        <v>45736</v>
      </c>
      <c r="C1984" s="155" t="s">
        <v>52</v>
      </c>
      <c r="D1984" s="156" t="s">
        <v>209</v>
      </c>
      <c r="E1984" s="157" t="s">
        <v>223</v>
      </c>
      <c r="F1984" s="158">
        <v>-35</v>
      </c>
      <c r="G1984" s="159">
        <v>45736.643447337963</v>
      </c>
    </row>
    <row r="1985" spans="2:7" x14ac:dyDescent="0.3">
      <c r="B1985" s="154">
        <v>45736</v>
      </c>
      <c r="C1985" s="155" t="s">
        <v>49</v>
      </c>
      <c r="D1985" s="156" t="s">
        <v>97</v>
      </c>
      <c r="E1985" s="157" t="s">
        <v>223</v>
      </c>
      <c r="F1985" s="158">
        <v>35</v>
      </c>
      <c r="G1985" s="159">
        <v>45736.643466319445</v>
      </c>
    </row>
    <row r="1986" spans="2:7" x14ac:dyDescent="0.3">
      <c r="B1986" s="154">
        <v>45736</v>
      </c>
      <c r="C1986" s="155" t="s">
        <v>49</v>
      </c>
      <c r="D1986" s="156" t="s">
        <v>122</v>
      </c>
      <c r="E1986" s="157" t="s">
        <v>222</v>
      </c>
      <c r="F1986" s="158">
        <v>-500</v>
      </c>
      <c r="G1986" s="159">
        <v>45736.646886921299</v>
      </c>
    </row>
    <row r="1987" spans="2:7" x14ac:dyDescent="0.3">
      <c r="B1987" s="154">
        <v>45736</v>
      </c>
      <c r="C1987" s="155" t="s">
        <v>49</v>
      </c>
      <c r="D1987" s="156" t="s">
        <v>97</v>
      </c>
      <c r="E1987" s="157" t="s">
        <v>222</v>
      </c>
      <c r="F1987" s="158">
        <v>500</v>
      </c>
      <c r="G1987" s="159">
        <v>45736.646914004632</v>
      </c>
    </row>
    <row r="1988" spans="2:7" x14ac:dyDescent="0.3">
      <c r="B1988" s="154">
        <v>45736</v>
      </c>
      <c r="C1988" s="155" t="s">
        <v>52</v>
      </c>
      <c r="D1988" s="156" t="s">
        <v>209</v>
      </c>
      <c r="E1988" s="157" t="s">
        <v>223</v>
      </c>
      <c r="F1988" s="158">
        <v>-35</v>
      </c>
      <c r="G1988" s="159">
        <v>45736.659636689816</v>
      </c>
    </row>
    <row r="1989" spans="2:7" x14ac:dyDescent="0.3">
      <c r="B1989" s="154">
        <v>45736</v>
      </c>
      <c r="C1989" s="155" t="s">
        <v>49</v>
      </c>
      <c r="D1989" s="156" t="s">
        <v>122</v>
      </c>
      <c r="E1989" s="157" t="s">
        <v>223</v>
      </c>
      <c r="F1989" s="158">
        <v>35</v>
      </c>
      <c r="G1989" s="159">
        <v>45736.659653472219</v>
      </c>
    </row>
    <row r="1990" spans="2:7" x14ac:dyDescent="0.3">
      <c r="B1990" s="154">
        <v>45736</v>
      </c>
      <c r="C1990" s="155" t="s">
        <v>49</v>
      </c>
      <c r="D1990" s="156" t="s">
        <v>122</v>
      </c>
      <c r="E1990" s="157" t="s">
        <v>221</v>
      </c>
      <c r="F1990" s="158">
        <v>15</v>
      </c>
      <c r="G1990" s="159">
        <v>45736.659746759258</v>
      </c>
    </row>
    <row r="1991" spans="2:7" x14ac:dyDescent="0.3">
      <c r="B1991" s="154">
        <v>45736</v>
      </c>
      <c r="C1991" s="155" t="s">
        <v>49</v>
      </c>
      <c r="D1991" s="156" t="s">
        <v>97</v>
      </c>
      <c r="E1991" s="157" t="s">
        <v>221</v>
      </c>
      <c r="F1991" s="158">
        <v>-15</v>
      </c>
      <c r="G1991" s="159">
        <v>45736.659764351854</v>
      </c>
    </row>
    <row r="1992" spans="2:7" x14ac:dyDescent="0.3">
      <c r="B1992" s="154">
        <v>45736</v>
      </c>
      <c r="C1992" s="155" t="s">
        <v>49</v>
      </c>
      <c r="D1992" s="156" t="s">
        <v>122</v>
      </c>
      <c r="E1992" s="157" t="s">
        <v>222</v>
      </c>
      <c r="F1992" s="158">
        <v>-254</v>
      </c>
      <c r="G1992" s="159">
        <v>45736.663941319443</v>
      </c>
    </row>
    <row r="1993" spans="2:7" x14ac:dyDescent="0.3">
      <c r="B1993" s="154">
        <v>45736</v>
      </c>
      <c r="C1993" s="155" t="s">
        <v>49</v>
      </c>
      <c r="D1993" s="156" t="s">
        <v>97</v>
      </c>
      <c r="E1993" s="157" t="s">
        <v>222</v>
      </c>
      <c r="F1993" s="158">
        <v>254</v>
      </c>
      <c r="G1993" s="159">
        <v>45736.663957291668</v>
      </c>
    </row>
    <row r="1994" spans="2:7" x14ac:dyDescent="0.3">
      <c r="B1994" s="154">
        <v>45736</v>
      </c>
      <c r="C1994" s="155" t="s">
        <v>49</v>
      </c>
      <c r="D1994" s="156" t="s">
        <v>122</v>
      </c>
      <c r="E1994" s="157" t="s">
        <v>237</v>
      </c>
      <c r="F1994" s="158">
        <v>254</v>
      </c>
      <c r="G1994" s="159">
        <v>45736.664012499998</v>
      </c>
    </row>
    <row r="1995" spans="2:7" x14ac:dyDescent="0.3">
      <c r="B1995" s="154">
        <v>45736</v>
      </c>
      <c r="C1995" s="155" t="s">
        <v>49</v>
      </c>
      <c r="D1995" s="156" t="s">
        <v>123</v>
      </c>
      <c r="E1995" s="157" t="s">
        <v>237</v>
      </c>
      <c r="F1995" s="158">
        <v>-254</v>
      </c>
      <c r="G1995" s="159">
        <v>45736.664029861109</v>
      </c>
    </row>
    <row r="1996" spans="2:7" x14ac:dyDescent="0.3">
      <c r="B1996" s="154">
        <v>45736</v>
      </c>
      <c r="C1996" s="155" t="s">
        <v>52</v>
      </c>
      <c r="D1996" s="156" t="s">
        <v>209</v>
      </c>
      <c r="E1996" s="157" t="s">
        <v>223</v>
      </c>
      <c r="F1996" s="158">
        <v>-35</v>
      </c>
      <c r="G1996" s="159">
        <v>45736.675083449074</v>
      </c>
    </row>
    <row r="1997" spans="2:7" x14ac:dyDescent="0.3">
      <c r="B1997" s="154">
        <v>45736</v>
      </c>
      <c r="C1997" s="155" t="s">
        <v>49</v>
      </c>
      <c r="D1997" s="156" t="s">
        <v>97</v>
      </c>
      <c r="E1997" s="157" t="s">
        <v>223</v>
      </c>
      <c r="F1997" s="158">
        <v>35</v>
      </c>
      <c r="G1997" s="159">
        <v>45736.675101504632</v>
      </c>
    </row>
    <row r="1998" spans="2:7" x14ac:dyDescent="0.3">
      <c r="B1998" s="154">
        <v>45736</v>
      </c>
      <c r="C1998" s="155" t="s">
        <v>49</v>
      </c>
      <c r="D1998" s="156" t="s">
        <v>122</v>
      </c>
      <c r="E1998" s="157" t="s">
        <v>241</v>
      </c>
      <c r="F1998" s="158">
        <v>-150</v>
      </c>
      <c r="G1998" s="159">
        <v>45736.677432291668</v>
      </c>
    </row>
    <row r="1999" spans="2:7" x14ac:dyDescent="0.3">
      <c r="B1999" s="154">
        <v>45736</v>
      </c>
      <c r="C1999" s="155" t="s">
        <v>49</v>
      </c>
      <c r="D1999" s="156" t="s">
        <v>121</v>
      </c>
      <c r="E1999" s="157" t="s">
        <v>241</v>
      </c>
      <c r="F1999" s="158">
        <v>150</v>
      </c>
      <c r="G1999" s="159">
        <v>45736.677450000003</v>
      </c>
    </row>
    <row r="2000" spans="2:7" x14ac:dyDescent="0.3">
      <c r="B2000" s="154">
        <v>45736</v>
      </c>
      <c r="C2000" s="155" t="s">
        <v>49</v>
      </c>
      <c r="D2000" s="156" t="s">
        <v>122</v>
      </c>
      <c r="E2000" s="157" t="s">
        <v>237</v>
      </c>
      <c r="F2000" s="158">
        <v>700</v>
      </c>
      <c r="G2000" s="159">
        <v>45736.68243090278</v>
      </c>
    </row>
    <row r="2001" spans="2:7" x14ac:dyDescent="0.3">
      <c r="B2001" s="154">
        <v>45736</v>
      </c>
      <c r="C2001" s="155" t="s">
        <v>49</v>
      </c>
      <c r="D2001" s="156" t="s">
        <v>123</v>
      </c>
      <c r="E2001" s="157" t="s">
        <v>237</v>
      </c>
      <c r="F2001" s="158">
        <v>-700</v>
      </c>
      <c r="G2001" s="159">
        <v>45736.682450347223</v>
      </c>
    </row>
    <row r="2002" spans="2:7" x14ac:dyDescent="0.3">
      <c r="B2002" s="154">
        <v>45736</v>
      </c>
      <c r="C2002" s="155" t="s">
        <v>52</v>
      </c>
      <c r="D2002" s="156" t="s">
        <v>209</v>
      </c>
      <c r="E2002" s="157" t="s">
        <v>223</v>
      </c>
      <c r="F2002" s="158">
        <v>-35</v>
      </c>
      <c r="G2002" s="159">
        <v>45736.685902430552</v>
      </c>
    </row>
    <row r="2003" spans="2:7" x14ac:dyDescent="0.3">
      <c r="B2003" s="154">
        <v>45736</v>
      </c>
      <c r="C2003" s="155" t="s">
        <v>49</v>
      </c>
      <c r="D2003" s="156" t="s">
        <v>122</v>
      </c>
      <c r="E2003" s="157" t="s">
        <v>223</v>
      </c>
      <c r="F2003" s="158">
        <v>35</v>
      </c>
      <c r="G2003" s="159">
        <v>45736.685921296295</v>
      </c>
    </row>
    <row r="2004" spans="2:7" x14ac:dyDescent="0.3">
      <c r="B2004" s="154">
        <v>45736</v>
      </c>
      <c r="C2004" s="155" t="s">
        <v>52</v>
      </c>
      <c r="D2004" s="156" t="s">
        <v>209</v>
      </c>
      <c r="E2004" s="157" t="s">
        <v>223</v>
      </c>
      <c r="F2004" s="158">
        <v>-35</v>
      </c>
      <c r="G2004" s="159">
        <v>45736.688631712961</v>
      </c>
    </row>
    <row r="2005" spans="2:7" x14ac:dyDescent="0.3">
      <c r="B2005" s="154">
        <v>45736</v>
      </c>
      <c r="C2005" s="155" t="s">
        <v>49</v>
      </c>
      <c r="D2005" s="156" t="s">
        <v>122</v>
      </c>
      <c r="E2005" s="157" t="s">
        <v>223</v>
      </c>
      <c r="F2005" s="158">
        <v>35</v>
      </c>
      <c r="G2005" s="159">
        <v>45736.688649999996</v>
      </c>
    </row>
    <row r="2006" spans="2:7" x14ac:dyDescent="0.3">
      <c r="B2006" s="154">
        <v>45736</v>
      </c>
      <c r="C2006" s="155" t="s">
        <v>52</v>
      </c>
      <c r="D2006" s="156" t="s">
        <v>209</v>
      </c>
      <c r="E2006" s="157" t="s">
        <v>223</v>
      </c>
      <c r="F2006" s="158">
        <v>-35</v>
      </c>
      <c r="G2006" s="159">
        <v>45736.692287500002</v>
      </c>
    </row>
    <row r="2007" spans="2:7" x14ac:dyDescent="0.3">
      <c r="B2007" s="154">
        <v>45736</v>
      </c>
      <c r="C2007" s="155" t="s">
        <v>49</v>
      </c>
      <c r="D2007" s="156" t="s">
        <v>122</v>
      </c>
      <c r="E2007" s="157" t="s">
        <v>223</v>
      </c>
      <c r="F2007" s="158">
        <v>35</v>
      </c>
      <c r="G2007" s="159">
        <v>45736.692302314812</v>
      </c>
    </row>
    <row r="2008" spans="2:7" x14ac:dyDescent="0.3">
      <c r="B2008" s="154">
        <v>45736</v>
      </c>
      <c r="C2008" s="155" t="s">
        <v>49</v>
      </c>
      <c r="D2008" s="156" t="s">
        <v>122</v>
      </c>
      <c r="E2008" s="157" t="s">
        <v>221</v>
      </c>
      <c r="F2008" s="158">
        <v>2000</v>
      </c>
      <c r="G2008" s="159">
        <v>45736.693463657408</v>
      </c>
    </row>
    <row r="2009" spans="2:7" x14ac:dyDescent="0.3">
      <c r="B2009" s="154">
        <v>45736</v>
      </c>
      <c r="C2009" s="155" t="s">
        <v>49</v>
      </c>
      <c r="D2009" s="156" t="s">
        <v>97</v>
      </c>
      <c r="E2009" s="157" t="s">
        <v>221</v>
      </c>
      <c r="F2009" s="158">
        <v>-2000</v>
      </c>
      <c r="G2009" s="159">
        <v>45736.693481712966</v>
      </c>
    </row>
    <row r="2010" spans="2:7" x14ac:dyDescent="0.3">
      <c r="B2010" s="154">
        <v>45736</v>
      </c>
      <c r="C2010" s="155" t="s">
        <v>49</v>
      </c>
      <c r="D2010" s="156" t="s">
        <v>122</v>
      </c>
      <c r="E2010" s="157" t="s">
        <v>222</v>
      </c>
      <c r="F2010" s="158">
        <v>-50</v>
      </c>
      <c r="G2010" s="159">
        <v>45736.697151157408</v>
      </c>
    </row>
    <row r="2011" spans="2:7" x14ac:dyDescent="0.3">
      <c r="B2011" s="154">
        <v>45736</v>
      </c>
      <c r="C2011" s="155" t="s">
        <v>49</v>
      </c>
      <c r="D2011" s="156" t="s">
        <v>97</v>
      </c>
      <c r="E2011" s="157" t="s">
        <v>222</v>
      </c>
      <c r="F2011" s="158">
        <v>50</v>
      </c>
      <c r="G2011" s="159">
        <v>45736.697167824073</v>
      </c>
    </row>
    <row r="2012" spans="2:7" x14ac:dyDescent="0.3">
      <c r="B2012" s="154">
        <v>45736</v>
      </c>
      <c r="C2012" s="155" t="s">
        <v>49</v>
      </c>
      <c r="D2012" s="156" t="s">
        <v>122</v>
      </c>
      <c r="E2012" s="157" t="s">
        <v>221</v>
      </c>
      <c r="F2012" s="158">
        <v>20</v>
      </c>
      <c r="G2012" s="159">
        <v>45736.698496412035</v>
      </c>
    </row>
    <row r="2013" spans="2:7" x14ac:dyDescent="0.3">
      <c r="B2013" s="154">
        <v>45736</v>
      </c>
      <c r="C2013" s="155" t="s">
        <v>49</v>
      </c>
      <c r="D2013" s="156" t="s">
        <v>97</v>
      </c>
      <c r="E2013" s="157" t="s">
        <v>221</v>
      </c>
      <c r="F2013" s="158">
        <v>-20</v>
      </c>
      <c r="G2013" s="159">
        <v>45736.698512615738</v>
      </c>
    </row>
    <row r="2014" spans="2:7" x14ac:dyDescent="0.3">
      <c r="B2014" s="154">
        <v>45736</v>
      </c>
      <c r="C2014" s="155" t="s">
        <v>49</v>
      </c>
      <c r="D2014" s="156" t="s">
        <v>122</v>
      </c>
      <c r="E2014" s="157" t="s">
        <v>222</v>
      </c>
      <c r="F2014" s="158">
        <v>-95</v>
      </c>
      <c r="G2014" s="159">
        <v>45736.699175462963</v>
      </c>
    </row>
    <row r="2015" spans="2:7" x14ac:dyDescent="0.3">
      <c r="B2015" s="154">
        <v>45736</v>
      </c>
      <c r="C2015" s="155" t="s">
        <v>49</v>
      </c>
      <c r="D2015" s="156" t="s">
        <v>97</v>
      </c>
      <c r="E2015" s="157" t="s">
        <v>222</v>
      </c>
      <c r="F2015" s="158">
        <v>95</v>
      </c>
      <c r="G2015" s="159">
        <v>45736.699189699073</v>
      </c>
    </row>
    <row r="2016" spans="2:7" x14ac:dyDescent="0.3">
      <c r="B2016" s="154">
        <v>45736</v>
      </c>
      <c r="C2016" s="155" t="s">
        <v>49</v>
      </c>
      <c r="D2016" s="156" t="s">
        <v>210</v>
      </c>
      <c r="E2016" s="157" t="s">
        <v>266</v>
      </c>
      <c r="F2016" s="158">
        <v>-15000</v>
      </c>
      <c r="G2016" s="159">
        <v>45736.699417592594</v>
      </c>
    </row>
    <row r="2017" spans="2:7" x14ac:dyDescent="0.3">
      <c r="B2017" s="154">
        <v>45736</v>
      </c>
      <c r="C2017" s="155" t="s">
        <v>49</v>
      </c>
      <c r="D2017" s="156" t="s">
        <v>121</v>
      </c>
      <c r="E2017" s="157" t="s">
        <v>266</v>
      </c>
      <c r="F2017" s="158">
        <v>15000</v>
      </c>
      <c r="G2017" s="159">
        <v>45736.699432638889</v>
      </c>
    </row>
    <row r="2018" spans="2:7" x14ac:dyDescent="0.3">
      <c r="B2018" s="154">
        <v>45736</v>
      </c>
      <c r="C2018" s="155" t="s">
        <v>49</v>
      </c>
      <c r="D2018" s="156" t="s">
        <v>121</v>
      </c>
      <c r="E2018" s="157" t="s">
        <v>242</v>
      </c>
      <c r="F2018" s="158">
        <v>-15142.5</v>
      </c>
      <c r="G2018" s="159">
        <v>45736.702494097219</v>
      </c>
    </row>
    <row r="2019" spans="2:7" x14ac:dyDescent="0.3">
      <c r="B2019" s="154">
        <v>45736</v>
      </c>
      <c r="C2019" s="155" t="s">
        <v>49</v>
      </c>
      <c r="D2019" s="156" t="s">
        <v>123</v>
      </c>
      <c r="E2019" s="157" t="s">
        <v>242</v>
      </c>
      <c r="F2019" s="158">
        <v>15142.5</v>
      </c>
      <c r="G2019" s="159">
        <v>45736.702509606483</v>
      </c>
    </row>
    <row r="2020" spans="2:7" x14ac:dyDescent="0.3">
      <c r="B2020" s="154">
        <v>45736</v>
      </c>
      <c r="C2020" s="155" t="s">
        <v>49</v>
      </c>
      <c r="D2020" s="156" t="s">
        <v>121</v>
      </c>
      <c r="E2020" s="157" t="s">
        <v>243</v>
      </c>
      <c r="F2020" s="158">
        <v>-7.5</v>
      </c>
      <c r="G2020" s="159">
        <v>45736.70252071759</v>
      </c>
    </row>
    <row r="2021" spans="2:7" x14ac:dyDescent="0.3">
      <c r="B2021" s="154">
        <v>45736</v>
      </c>
      <c r="C2021" s="155" t="s">
        <v>48</v>
      </c>
      <c r="D2021" s="156" t="s">
        <v>278</v>
      </c>
      <c r="E2021" s="157" t="s">
        <v>243</v>
      </c>
      <c r="F2021" s="158">
        <v>7.5</v>
      </c>
      <c r="G2021" s="159">
        <v>45736.702532986114</v>
      </c>
    </row>
    <row r="2022" spans="2:7" x14ac:dyDescent="0.3">
      <c r="B2022" s="154">
        <v>45736</v>
      </c>
      <c r="C2022" s="155" t="s">
        <v>49</v>
      </c>
      <c r="D2022" s="156" t="s">
        <v>122</v>
      </c>
      <c r="E2022" s="157" t="s">
        <v>221</v>
      </c>
      <c r="F2022" s="158">
        <v>100</v>
      </c>
      <c r="G2022" s="159">
        <v>45736.703345254631</v>
      </c>
    </row>
    <row r="2023" spans="2:7" x14ac:dyDescent="0.3">
      <c r="B2023" s="154">
        <v>45736</v>
      </c>
      <c r="C2023" s="155" t="s">
        <v>49</v>
      </c>
      <c r="D2023" s="156" t="s">
        <v>97</v>
      </c>
      <c r="E2023" s="157" t="s">
        <v>221</v>
      </c>
      <c r="F2023" s="158">
        <v>-100</v>
      </c>
      <c r="G2023" s="159">
        <v>45736.703359606479</v>
      </c>
    </row>
    <row r="2024" spans="2:7" x14ac:dyDescent="0.3">
      <c r="B2024" s="154">
        <v>45736</v>
      </c>
      <c r="C2024" s="155" t="s">
        <v>49</v>
      </c>
      <c r="D2024" s="156" t="s">
        <v>122</v>
      </c>
      <c r="E2024" s="157" t="s">
        <v>224</v>
      </c>
      <c r="F2024" s="158">
        <v>-20</v>
      </c>
      <c r="G2024" s="159">
        <v>45736.704197569445</v>
      </c>
    </row>
    <row r="2025" spans="2:7" x14ac:dyDescent="0.3">
      <c r="B2025" s="154">
        <v>45736</v>
      </c>
      <c r="C2025" s="155" t="s">
        <v>48</v>
      </c>
      <c r="D2025" s="156" t="s">
        <v>4</v>
      </c>
      <c r="E2025" s="157" t="s">
        <v>224</v>
      </c>
      <c r="F2025" s="158">
        <v>20</v>
      </c>
      <c r="G2025" s="159">
        <v>45736.704210648146</v>
      </c>
    </row>
    <row r="2026" spans="2:7" x14ac:dyDescent="0.3">
      <c r="B2026" s="154">
        <v>45736</v>
      </c>
      <c r="C2026" s="155" t="s">
        <v>49</v>
      </c>
      <c r="D2026" s="156" t="s">
        <v>122</v>
      </c>
      <c r="E2026" s="157" t="s">
        <v>222</v>
      </c>
      <c r="F2026" s="158">
        <v>-195</v>
      </c>
      <c r="G2026" s="159">
        <v>45736.712715046298</v>
      </c>
    </row>
    <row r="2027" spans="2:7" x14ac:dyDescent="0.3">
      <c r="B2027" s="154">
        <v>45736</v>
      </c>
      <c r="C2027" s="155" t="s">
        <v>49</v>
      </c>
      <c r="D2027" s="156" t="s">
        <v>97</v>
      </c>
      <c r="E2027" s="157" t="s">
        <v>222</v>
      </c>
      <c r="F2027" s="158">
        <v>195</v>
      </c>
      <c r="G2027" s="159">
        <v>45736.7127287037</v>
      </c>
    </row>
    <row r="2028" spans="2:7" x14ac:dyDescent="0.3">
      <c r="B2028" s="154">
        <v>45736</v>
      </c>
      <c r="C2028" s="155" t="s">
        <v>49</v>
      </c>
      <c r="D2028" s="156" t="s">
        <v>122</v>
      </c>
      <c r="E2028" s="157" t="s">
        <v>237</v>
      </c>
      <c r="F2028" s="158">
        <v>195</v>
      </c>
      <c r="G2028" s="159">
        <v>45736.712796990738</v>
      </c>
    </row>
    <row r="2029" spans="2:7" x14ac:dyDescent="0.3">
      <c r="B2029" s="154">
        <v>45736</v>
      </c>
      <c r="C2029" s="155" t="s">
        <v>49</v>
      </c>
      <c r="D2029" s="156" t="s">
        <v>123</v>
      </c>
      <c r="E2029" s="157" t="s">
        <v>237</v>
      </c>
      <c r="F2029" s="158">
        <v>-195</v>
      </c>
      <c r="G2029" s="159">
        <v>45736.712813078702</v>
      </c>
    </row>
    <row r="2030" spans="2:7" x14ac:dyDescent="0.3">
      <c r="B2030" s="154">
        <v>45736</v>
      </c>
      <c r="C2030" s="155" t="s">
        <v>49</v>
      </c>
      <c r="D2030" s="156" t="s">
        <v>122</v>
      </c>
      <c r="E2030" s="157" t="s">
        <v>222</v>
      </c>
      <c r="F2030" s="158">
        <v>-50</v>
      </c>
      <c r="G2030" s="159">
        <v>45736.714234259256</v>
      </c>
    </row>
    <row r="2031" spans="2:7" x14ac:dyDescent="0.3">
      <c r="B2031" s="154">
        <v>45736</v>
      </c>
      <c r="C2031" s="155" t="s">
        <v>49</v>
      </c>
      <c r="D2031" s="156" t="s">
        <v>97</v>
      </c>
      <c r="E2031" s="157" t="s">
        <v>222</v>
      </c>
      <c r="F2031" s="158">
        <v>50</v>
      </c>
      <c r="G2031" s="159">
        <v>45736.714252314814</v>
      </c>
    </row>
    <row r="2032" spans="2:7" x14ac:dyDescent="0.3">
      <c r="B2032" s="154">
        <v>45736</v>
      </c>
      <c r="C2032" s="155" t="s">
        <v>52</v>
      </c>
      <c r="D2032" s="156" t="s">
        <v>209</v>
      </c>
      <c r="E2032" s="157" t="s">
        <v>223</v>
      </c>
      <c r="F2032" s="158">
        <v>-35</v>
      </c>
      <c r="G2032" s="159">
        <v>45736.716280671295</v>
      </c>
    </row>
    <row r="2033" spans="2:7" x14ac:dyDescent="0.3">
      <c r="B2033" s="154">
        <v>45736</v>
      </c>
      <c r="C2033" s="155" t="s">
        <v>49</v>
      </c>
      <c r="D2033" s="156" t="s">
        <v>122</v>
      </c>
      <c r="E2033" s="157" t="s">
        <v>223</v>
      </c>
      <c r="F2033" s="158">
        <v>35</v>
      </c>
      <c r="G2033" s="159">
        <v>45736.716295486112</v>
      </c>
    </row>
    <row r="2034" spans="2:7" x14ac:dyDescent="0.3">
      <c r="B2034" s="154">
        <v>45736</v>
      </c>
      <c r="C2034" s="155" t="s">
        <v>52</v>
      </c>
      <c r="D2034" s="156" t="s">
        <v>209</v>
      </c>
      <c r="E2034" s="157" t="s">
        <v>223</v>
      </c>
      <c r="F2034" s="158">
        <v>-70</v>
      </c>
      <c r="G2034" s="159">
        <v>45736.725583333333</v>
      </c>
    </row>
    <row r="2035" spans="2:7" x14ac:dyDescent="0.3">
      <c r="B2035" s="154">
        <v>45736</v>
      </c>
      <c r="C2035" s="155" t="s">
        <v>49</v>
      </c>
      <c r="D2035" s="156" t="s">
        <v>122</v>
      </c>
      <c r="E2035" s="157" t="s">
        <v>223</v>
      </c>
      <c r="F2035" s="158">
        <v>70</v>
      </c>
      <c r="G2035" s="159">
        <v>45736.725595601849</v>
      </c>
    </row>
    <row r="2036" spans="2:7" x14ac:dyDescent="0.3">
      <c r="B2036" s="154">
        <v>45736</v>
      </c>
      <c r="C2036" s="155" t="s">
        <v>49</v>
      </c>
      <c r="D2036" s="156" t="s">
        <v>122</v>
      </c>
      <c r="E2036" s="157" t="s">
        <v>224</v>
      </c>
      <c r="F2036" s="158">
        <v>-20</v>
      </c>
      <c r="G2036" s="159">
        <v>45736.72610104167</v>
      </c>
    </row>
    <row r="2037" spans="2:7" x14ac:dyDescent="0.3">
      <c r="B2037" s="154">
        <v>45736</v>
      </c>
      <c r="C2037" s="155" t="s">
        <v>48</v>
      </c>
      <c r="D2037" s="156" t="s">
        <v>4</v>
      </c>
      <c r="E2037" s="157" t="s">
        <v>224</v>
      </c>
      <c r="F2037" s="158">
        <v>20</v>
      </c>
      <c r="G2037" s="159">
        <v>45736.726115625002</v>
      </c>
    </row>
    <row r="2038" spans="2:7" x14ac:dyDescent="0.3">
      <c r="B2038" s="154">
        <v>45736</v>
      </c>
      <c r="C2038" s="155" t="s">
        <v>52</v>
      </c>
      <c r="D2038" s="156" t="s">
        <v>209</v>
      </c>
      <c r="E2038" s="157" t="s">
        <v>223</v>
      </c>
      <c r="F2038" s="158">
        <v>-70</v>
      </c>
      <c r="G2038" s="159">
        <v>45736.738103356482</v>
      </c>
    </row>
    <row r="2039" spans="2:7" x14ac:dyDescent="0.3">
      <c r="B2039" s="154">
        <v>45736</v>
      </c>
      <c r="C2039" s="155" t="s">
        <v>49</v>
      </c>
      <c r="D2039" s="156" t="s">
        <v>122</v>
      </c>
      <c r="E2039" s="157" t="s">
        <v>223</v>
      </c>
      <c r="F2039" s="158">
        <v>70</v>
      </c>
      <c r="G2039" s="159">
        <v>45736.738119212961</v>
      </c>
    </row>
    <row r="2040" spans="2:7" x14ac:dyDescent="0.3">
      <c r="B2040" s="154">
        <v>45736</v>
      </c>
      <c r="C2040" s="155" t="s">
        <v>49</v>
      </c>
      <c r="D2040" s="156" t="s">
        <v>122</v>
      </c>
      <c r="E2040" s="157" t="s">
        <v>224</v>
      </c>
      <c r="F2040" s="158">
        <v>-1158</v>
      </c>
      <c r="G2040" s="159">
        <v>45736.740653009256</v>
      </c>
    </row>
    <row r="2041" spans="2:7" x14ac:dyDescent="0.3">
      <c r="B2041" s="154">
        <v>45736</v>
      </c>
      <c r="C2041" s="155" t="s">
        <v>54</v>
      </c>
      <c r="D2041" s="156" t="s">
        <v>240</v>
      </c>
      <c r="E2041" s="157" t="s">
        <v>224</v>
      </c>
      <c r="F2041" s="158">
        <v>1158</v>
      </c>
      <c r="G2041" s="159">
        <v>45736.740666666665</v>
      </c>
    </row>
    <row r="2042" spans="2:7" x14ac:dyDescent="0.3">
      <c r="B2042" s="154">
        <v>45736</v>
      </c>
      <c r="C2042" s="155" t="s">
        <v>52</v>
      </c>
      <c r="D2042" s="156" t="s">
        <v>209</v>
      </c>
      <c r="E2042" s="157" t="s">
        <v>223</v>
      </c>
      <c r="F2042" s="158">
        <v>-35</v>
      </c>
      <c r="G2042" s="159">
        <v>45736.741995949073</v>
      </c>
    </row>
    <row r="2043" spans="2:7" x14ac:dyDescent="0.3">
      <c r="B2043" s="154">
        <v>45736</v>
      </c>
      <c r="C2043" s="155" t="s">
        <v>49</v>
      </c>
      <c r="D2043" s="156" t="s">
        <v>97</v>
      </c>
      <c r="E2043" s="157" t="s">
        <v>223</v>
      </c>
      <c r="F2043" s="158">
        <v>35</v>
      </c>
      <c r="G2043" s="159">
        <v>45736.74201076389</v>
      </c>
    </row>
    <row r="2044" spans="2:7" x14ac:dyDescent="0.3">
      <c r="B2044" s="154">
        <v>45736</v>
      </c>
      <c r="C2044" s="155" t="s">
        <v>49</v>
      </c>
      <c r="D2044" s="156" t="s">
        <v>122</v>
      </c>
      <c r="E2044" s="157" t="s">
        <v>224</v>
      </c>
      <c r="F2044" s="158">
        <v>-17</v>
      </c>
      <c r="G2044" s="159">
        <v>45736.742560763887</v>
      </c>
    </row>
    <row r="2045" spans="2:7" x14ac:dyDescent="0.3">
      <c r="B2045" s="154" t="s">
        <v>284</v>
      </c>
      <c r="C2045" s="155" t="s">
        <v>48</v>
      </c>
      <c r="D2045" s="156" t="s">
        <v>4</v>
      </c>
      <c r="E2045" s="157" t="s">
        <v>224</v>
      </c>
      <c r="F2045" s="158">
        <v>17</v>
      </c>
      <c r="G2045" s="159">
        <v>45736.742574999997</v>
      </c>
    </row>
    <row r="2046" spans="2:7" x14ac:dyDescent="0.3">
      <c r="B2046" s="154">
        <v>45736</v>
      </c>
      <c r="C2046" s="155" t="s">
        <v>49</v>
      </c>
      <c r="D2046" s="156" t="s">
        <v>122</v>
      </c>
      <c r="E2046" s="157" t="s">
        <v>282</v>
      </c>
      <c r="F2046" s="158">
        <v>5</v>
      </c>
      <c r="G2046" s="159">
        <v>45736.744355555558</v>
      </c>
    </row>
    <row r="2047" spans="2:7" x14ac:dyDescent="0.3">
      <c r="B2047" s="154">
        <v>45736</v>
      </c>
      <c r="C2047" s="155" t="s">
        <v>51</v>
      </c>
      <c r="D2047" s="156" t="s">
        <v>280</v>
      </c>
      <c r="E2047" s="157" t="s">
        <v>282</v>
      </c>
      <c r="F2047" s="158">
        <v>-5</v>
      </c>
      <c r="G2047" s="159">
        <v>45736.744370023145</v>
      </c>
    </row>
    <row r="2048" spans="2:7" x14ac:dyDescent="0.3">
      <c r="B2048" s="154">
        <v>45736</v>
      </c>
      <c r="C2048" s="155" t="s">
        <v>52</v>
      </c>
      <c r="D2048" s="156" t="s">
        <v>209</v>
      </c>
      <c r="E2048" s="157" t="s">
        <v>223</v>
      </c>
      <c r="F2048" s="158">
        <v>-35</v>
      </c>
      <c r="G2048" s="159">
        <v>45736.744743171294</v>
      </c>
    </row>
    <row r="2049" spans="2:7" x14ac:dyDescent="0.3">
      <c r="B2049" s="154">
        <v>45736</v>
      </c>
      <c r="C2049" s="155" t="s">
        <v>49</v>
      </c>
      <c r="D2049" s="156" t="s">
        <v>122</v>
      </c>
      <c r="E2049" s="157" t="s">
        <v>223</v>
      </c>
      <c r="F2049" s="158">
        <v>35</v>
      </c>
      <c r="G2049" s="159">
        <v>45736.744757986111</v>
      </c>
    </row>
    <row r="2050" spans="2:7" x14ac:dyDescent="0.3">
      <c r="B2050" s="154">
        <v>45736</v>
      </c>
      <c r="C2050" s="155" t="s">
        <v>52</v>
      </c>
      <c r="D2050" s="156" t="s">
        <v>209</v>
      </c>
      <c r="E2050" s="157" t="s">
        <v>223</v>
      </c>
      <c r="F2050" s="158">
        <v>-35</v>
      </c>
      <c r="G2050" s="159">
        <v>45736.748630324073</v>
      </c>
    </row>
    <row r="2051" spans="2:7" x14ac:dyDescent="0.3">
      <c r="B2051" s="154">
        <v>45736</v>
      </c>
      <c r="C2051" s="155" t="s">
        <v>49</v>
      </c>
      <c r="D2051" s="156" t="s">
        <v>122</v>
      </c>
      <c r="E2051" s="157" t="s">
        <v>223</v>
      </c>
      <c r="F2051" s="158">
        <v>35</v>
      </c>
      <c r="G2051" s="159">
        <v>45736.748645833337</v>
      </c>
    </row>
    <row r="2052" spans="2:7" x14ac:dyDescent="0.3">
      <c r="B2052" s="154">
        <v>45736</v>
      </c>
      <c r="C2052" s="155" t="s">
        <v>52</v>
      </c>
      <c r="D2052" s="156" t="s">
        <v>209</v>
      </c>
      <c r="E2052" s="157" t="s">
        <v>223</v>
      </c>
      <c r="F2052" s="158">
        <v>-35</v>
      </c>
      <c r="G2052" s="159">
        <v>45736.764893518521</v>
      </c>
    </row>
    <row r="2053" spans="2:7" x14ac:dyDescent="0.3">
      <c r="B2053" s="154">
        <v>45736</v>
      </c>
      <c r="C2053" s="155" t="s">
        <v>49</v>
      </c>
      <c r="D2053" s="156" t="s">
        <v>121</v>
      </c>
      <c r="E2053" s="157" t="s">
        <v>223</v>
      </c>
      <c r="F2053" s="158">
        <v>35</v>
      </c>
      <c r="G2053" s="159">
        <v>45736.764906018521</v>
      </c>
    </row>
    <row r="2054" spans="2:7" x14ac:dyDescent="0.3">
      <c r="B2054" s="154">
        <v>45736</v>
      </c>
      <c r="C2054" s="155" t="s">
        <v>52</v>
      </c>
      <c r="D2054" s="156" t="s">
        <v>209</v>
      </c>
      <c r="E2054" s="157" t="s">
        <v>223</v>
      </c>
      <c r="F2054" s="158">
        <v>-35</v>
      </c>
      <c r="G2054" s="159">
        <v>45736.76882164352</v>
      </c>
    </row>
    <row r="2055" spans="2:7" x14ac:dyDescent="0.3">
      <c r="B2055" s="154">
        <v>45736</v>
      </c>
      <c r="C2055" s="155" t="s">
        <v>49</v>
      </c>
      <c r="D2055" s="156" t="s">
        <v>122</v>
      </c>
      <c r="E2055" s="157" t="s">
        <v>223</v>
      </c>
      <c r="F2055" s="158">
        <v>35</v>
      </c>
      <c r="G2055" s="159">
        <v>45736.768835416668</v>
      </c>
    </row>
    <row r="2056" spans="2:7" x14ac:dyDescent="0.3">
      <c r="B2056" s="154">
        <v>45736</v>
      </c>
      <c r="C2056" s="155" t="s">
        <v>52</v>
      </c>
      <c r="D2056" s="156" t="s">
        <v>209</v>
      </c>
      <c r="E2056" s="157" t="s">
        <v>223</v>
      </c>
      <c r="F2056" s="158">
        <v>-35</v>
      </c>
      <c r="G2056" s="159">
        <v>45736.771966898152</v>
      </c>
    </row>
    <row r="2057" spans="2:7" x14ac:dyDescent="0.3">
      <c r="B2057" s="154">
        <v>45736</v>
      </c>
      <c r="C2057" s="155" t="s">
        <v>49</v>
      </c>
      <c r="D2057" s="156" t="s">
        <v>97</v>
      </c>
      <c r="E2057" s="157" t="s">
        <v>223</v>
      </c>
      <c r="F2057" s="158">
        <v>35</v>
      </c>
      <c r="G2057" s="159">
        <v>45736.771979398145</v>
      </c>
    </row>
    <row r="2058" spans="2:7" x14ac:dyDescent="0.3">
      <c r="B2058" s="154">
        <v>45736</v>
      </c>
      <c r="C2058" s="155" t="s">
        <v>52</v>
      </c>
      <c r="D2058" s="156" t="s">
        <v>209</v>
      </c>
      <c r="E2058" s="157" t="s">
        <v>223</v>
      </c>
      <c r="F2058" s="158">
        <v>-35</v>
      </c>
      <c r="G2058" s="159">
        <v>45736.793891666668</v>
      </c>
    </row>
    <row r="2059" spans="2:7" x14ac:dyDescent="0.3">
      <c r="B2059" s="154">
        <v>45736</v>
      </c>
      <c r="C2059" s="155" t="s">
        <v>49</v>
      </c>
      <c r="D2059" s="156" t="s">
        <v>122</v>
      </c>
      <c r="E2059" s="157" t="s">
        <v>223</v>
      </c>
      <c r="F2059" s="158">
        <v>35</v>
      </c>
      <c r="G2059" s="159">
        <v>45736.793903240738</v>
      </c>
    </row>
    <row r="2060" spans="2:7" x14ac:dyDescent="0.3">
      <c r="B2060" s="154">
        <v>45736</v>
      </c>
      <c r="C2060" s="155" t="s">
        <v>52</v>
      </c>
      <c r="D2060" s="156" t="s">
        <v>209</v>
      </c>
      <c r="E2060" s="157" t="s">
        <v>223</v>
      </c>
      <c r="F2060" s="158">
        <v>-35</v>
      </c>
      <c r="G2060" s="159">
        <v>45736.800988773146</v>
      </c>
    </row>
    <row r="2061" spans="2:7" x14ac:dyDescent="0.3">
      <c r="B2061" s="154" t="s">
        <v>284</v>
      </c>
      <c r="C2061" s="155" t="s">
        <v>49</v>
      </c>
      <c r="D2061" s="156" t="s">
        <v>122</v>
      </c>
      <c r="E2061" s="157" t="s">
        <v>223</v>
      </c>
      <c r="F2061" s="158"/>
      <c r="G2061" s="159">
        <v>45736.801000347223</v>
      </c>
    </row>
    <row r="2062" spans="2:7" x14ac:dyDescent="0.3">
      <c r="B2062" s="154" t="s">
        <v>284</v>
      </c>
      <c r="C2062" s="155" t="s">
        <v>52</v>
      </c>
      <c r="D2062" s="156" t="s">
        <v>209</v>
      </c>
      <c r="E2062" s="157" t="s">
        <v>223</v>
      </c>
      <c r="F2062" s="158"/>
      <c r="G2062" s="159">
        <v>45736.802951273145</v>
      </c>
    </row>
    <row r="2063" spans="2:7" x14ac:dyDescent="0.3">
      <c r="B2063" s="154">
        <v>45736</v>
      </c>
      <c r="C2063" s="155" t="s">
        <v>49</v>
      </c>
      <c r="D2063" s="156" t="s">
        <v>122</v>
      </c>
      <c r="E2063" s="157" t="s">
        <v>223</v>
      </c>
      <c r="F2063" s="158">
        <v>35</v>
      </c>
      <c r="G2063" s="159">
        <v>45736.802963773145</v>
      </c>
    </row>
    <row r="2064" spans="2:7" x14ac:dyDescent="0.3">
      <c r="B2064" s="154">
        <v>45736</v>
      </c>
      <c r="C2064" s="155" t="s">
        <v>52</v>
      </c>
      <c r="D2064" s="156" t="s">
        <v>209</v>
      </c>
      <c r="E2064" s="157" t="s">
        <v>223</v>
      </c>
      <c r="F2064" s="158">
        <v>-70</v>
      </c>
      <c r="G2064" s="159">
        <v>45736.824271064812</v>
      </c>
    </row>
    <row r="2065" spans="2:7" x14ac:dyDescent="0.3">
      <c r="B2065" s="154">
        <v>45736</v>
      </c>
      <c r="C2065" s="155" t="s">
        <v>49</v>
      </c>
      <c r="D2065" s="156" t="s">
        <v>97</v>
      </c>
      <c r="E2065" s="157" t="s">
        <v>223</v>
      </c>
      <c r="F2065" s="158">
        <v>70</v>
      </c>
      <c r="G2065" s="159">
        <v>45736.824283333335</v>
      </c>
    </row>
    <row r="2066" spans="2:7" x14ac:dyDescent="0.3">
      <c r="B2066" s="154">
        <v>45736</v>
      </c>
      <c r="C2066" s="155" t="s">
        <v>52</v>
      </c>
      <c r="D2066" s="156" t="s">
        <v>209</v>
      </c>
      <c r="E2066" s="157" t="s">
        <v>223</v>
      </c>
      <c r="F2066" s="158">
        <v>-35</v>
      </c>
      <c r="G2066" s="159">
        <v>45736.824959606478</v>
      </c>
    </row>
    <row r="2067" spans="2:7" x14ac:dyDescent="0.3">
      <c r="B2067" s="154">
        <v>45736</v>
      </c>
      <c r="C2067" s="155" t="s">
        <v>49</v>
      </c>
      <c r="D2067" s="156" t="s">
        <v>97</v>
      </c>
      <c r="E2067" s="157" t="s">
        <v>223</v>
      </c>
      <c r="F2067" s="158">
        <v>35</v>
      </c>
      <c r="G2067" s="159">
        <v>45736.824973148148</v>
      </c>
    </row>
    <row r="2068" spans="2:7" x14ac:dyDescent="0.3">
      <c r="B2068" s="154">
        <v>45736</v>
      </c>
      <c r="C2068" s="155" t="s">
        <v>49</v>
      </c>
      <c r="D2068" s="156" t="s">
        <v>122</v>
      </c>
      <c r="E2068" s="157" t="s">
        <v>222</v>
      </c>
      <c r="F2068" s="158">
        <v>-60</v>
      </c>
      <c r="G2068" s="159">
        <v>45736.825334259258</v>
      </c>
    </row>
    <row r="2069" spans="2:7" x14ac:dyDescent="0.3">
      <c r="B2069" s="154">
        <v>45736</v>
      </c>
      <c r="C2069" s="155" t="s">
        <v>49</v>
      </c>
      <c r="D2069" s="156" t="s">
        <v>97</v>
      </c>
      <c r="E2069" s="157" t="s">
        <v>222</v>
      </c>
      <c r="F2069" s="158">
        <v>60</v>
      </c>
      <c r="G2069" s="159">
        <v>45736.825346412035</v>
      </c>
    </row>
    <row r="2070" spans="2:7" x14ac:dyDescent="0.3">
      <c r="B2070" s="154">
        <v>45736</v>
      </c>
      <c r="C2070" s="155" t="s">
        <v>52</v>
      </c>
      <c r="D2070" s="156" t="s">
        <v>209</v>
      </c>
      <c r="E2070" s="157" t="s">
        <v>223</v>
      </c>
      <c r="F2070" s="158">
        <v>-70</v>
      </c>
      <c r="G2070" s="159">
        <v>45736.827463078705</v>
      </c>
    </row>
    <row r="2071" spans="2:7" x14ac:dyDescent="0.3">
      <c r="B2071" s="154">
        <v>45736</v>
      </c>
      <c r="C2071" s="155" t="s">
        <v>49</v>
      </c>
      <c r="D2071" s="156" t="s">
        <v>97</v>
      </c>
      <c r="E2071" s="157" t="s">
        <v>223</v>
      </c>
      <c r="F2071" s="158">
        <v>70</v>
      </c>
      <c r="G2071" s="159">
        <v>45736.827476041668</v>
      </c>
    </row>
    <row r="2072" spans="2:7" x14ac:dyDescent="0.3">
      <c r="B2072" s="154">
        <v>45736</v>
      </c>
      <c r="C2072" s="155" t="s">
        <v>49</v>
      </c>
      <c r="D2072" s="156" t="s">
        <v>122</v>
      </c>
      <c r="E2072" s="157" t="s">
        <v>222</v>
      </c>
      <c r="F2072" s="158">
        <v>-100</v>
      </c>
      <c r="G2072" s="159">
        <v>45736.828779745367</v>
      </c>
    </row>
    <row r="2073" spans="2:7" x14ac:dyDescent="0.3">
      <c r="B2073" s="154">
        <v>45736</v>
      </c>
      <c r="C2073" s="155" t="s">
        <v>49</v>
      </c>
      <c r="D2073" s="156" t="s">
        <v>97</v>
      </c>
      <c r="E2073" s="157" t="s">
        <v>222</v>
      </c>
      <c r="F2073" s="158">
        <v>100</v>
      </c>
      <c r="G2073" s="159">
        <v>45736.828798379633</v>
      </c>
    </row>
    <row r="2074" spans="2:7" x14ac:dyDescent="0.3">
      <c r="B2074" s="154">
        <v>45737</v>
      </c>
      <c r="C2074" s="155" t="s">
        <v>49</v>
      </c>
      <c r="D2074" s="156" t="s">
        <v>97</v>
      </c>
      <c r="E2074" s="157" t="s">
        <v>244</v>
      </c>
      <c r="F2074" s="158">
        <v>450</v>
      </c>
      <c r="G2074" s="159">
        <v>45737.452315740702</v>
      </c>
    </row>
    <row r="2075" spans="2:7" x14ac:dyDescent="0.3">
      <c r="B2075" s="154">
        <v>45737</v>
      </c>
      <c r="C2075" s="155" t="s">
        <v>43</v>
      </c>
      <c r="D2075" s="156" t="s">
        <v>150</v>
      </c>
      <c r="E2075" s="157" t="s">
        <v>244</v>
      </c>
      <c r="F2075" s="158">
        <v>-450</v>
      </c>
      <c r="G2075" s="159">
        <v>45737.45232650463</v>
      </c>
    </row>
    <row r="2076" spans="2:7" x14ac:dyDescent="0.3">
      <c r="B2076" s="154">
        <v>45737</v>
      </c>
      <c r="C2076" s="155" t="s">
        <v>52</v>
      </c>
      <c r="D2076" s="156" t="s">
        <v>209</v>
      </c>
      <c r="E2076" s="157" t="s">
        <v>223</v>
      </c>
      <c r="F2076" s="158">
        <v>-35</v>
      </c>
      <c r="G2076" s="159">
        <v>45737.45406527778</v>
      </c>
    </row>
    <row r="2077" spans="2:7" x14ac:dyDescent="0.3">
      <c r="B2077" s="154">
        <v>45737</v>
      </c>
      <c r="C2077" s="155" t="s">
        <v>49</v>
      </c>
      <c r="D2077" s="156" t="s">
        <v>97</v>
      </c>
      <c r="E2077" s="157" t="s">
        <v>223</v>
      </c>
      <c r="F2077" s="158">
        <v>35</v>
      </c>
      <c r="G2077" s="159">
        <v>45737.454076967595</v>
      </c>
    </row>
    <row r="2078" spans="2:7" x14ac:dyDescent="0.3">
      <c r="B2078" s="154">
        <v>45737</v>
      </c>
      <c r="C2078" s="155" t="s">
        <v>52</v>
      </c>
      <c r="D2078" s="156" t="s">
        <v>209</v>
      </c>
      <c r="E2078" s="157" t="s">
        <v>223</v>
      </c>
      <c r="F2078" s="158">
        <v>-105</v>
      </c>
      <c r="G2078" s="159">
        <v>45737.45458946759</v>
      </c>
    </row>
    <row r="2079" spans="2:7" x14ac:dyDescent="0.3">
      <c r="B2079" s="154">
        <v>45737</v>
      </c>
      <c r="C2079" s="155" t="s">
        <v>49</v>
      </c>
      <c r="D2079" s="156" t="s">
        <v>122</v>
      </c>
      <c r="E2079" s="157" t="s">
        <v>223</v>
      </c>
      <c r="F2079" s="158">
        <v>105</v>
      </c>
      <c r="G2079" s="159">
        <v>45737.454601041667</v>
      </c>
    </row>
    <row r="2080" spans="2:7" x14ac:dyDescent="0.3">
      <c r="B2080" s="154">
        <v>45737</v>
      </c>
      <c r="C2080" s="155" t="s">
        <v>49</v>
      </c>
      <c r="D2080" s="156" t="s">
        <v>122</v>
      </c>
      <c r="E2080" s="157" t="s">
        <v>282</v>
      </c>
      <c r="F2080" s="158">
        <v>15</v>
      </c>
      <c r="G2080" s="159">
        <v>45737.454969675928</v>
      </c>
    </row>
    <row r="2081" spans="2:7" x14ac:dyDescent="0.3">
      <c r="B2081" s="154">
        <v>45737</v>
      </c>
      <c r="C2081" s="155" t="s">
        <v>51</v>
      </c>
      <c r="D2081" s="156" t="s">
        <v>280</v>
      </c>
      <c r="E2081" s="157" t="s">
        <v>282</v>
      </c>
      <c r="F2081" s="158">
        <v>-15</v>
      </c>
      <c r="G2081" s="159">
        <v>45737.454981249997</v>
      </c>
    </row>
    <row r="2082" spans="2:7" x14ac:dyDescent="0.3">
      <c r="B2082" s="154">
        <v>45737</v>
      </c>
      <c r="C2082" s="155" t="s">
        <v>52</v>
      </c>
      <c r="D2082" s="156" t="s">
        <v>209</v>
      </c>
      <c r="E2082" s="157" t="s">
        <v>223</v>
      </c>
      <c r="F2082" s="158">
        <v>-140</v>
      </c>
      <c r="G2082" s="159">
        <v>45737.459992592594</v>
      </c>
    </row>
    <row r="2083" spans="2:7" x14ac:dyDescent="0.3">
      <c r="B2083" s="154">
        <v>45737</v>
      </c>
      <c r="C2083" s="155" t="s">
        <v>49</v>
      </c>
      <c r="D2083" s="156" t="s">
        <v>97</v>
      </c>
      <c r="E2083" s="157" t="s">
        <v>223</v>
      </c>
      <c r="F2083" s="158">
        <v>140</v>
      </c>
      <c r="G2083" s="159">
        <v>45737.460021527775</v>
      </c>
    </row>
    <row r="2084" spans="2:7" x14ac:dyDescent="0.3">
      <c r="B2084" s="154">
        <v>45737</v>
      </c>
      <c r="C2084" s="155" t="s">
        <v>52</v>
      </c>
      <c r="D2084" s="156" t="s">
        <v>209</v>
      </c>
      <c r="E2084" s="157" t="s">
        <v>223</v>
      </c>
      <c r="F2084" s="158">
        <v>-35</v>
      </c>
      <c r="G2084" s="159">
        <v>45737.465641550923</v>
      </c>
    </row>
    <row r="2085" spans="2:7" x14ac:dyDescent="0.3">
      <c r="B2085" s="154">
        <v>45737</v>
      </c>
      <c r="C2085" s="155" t="s">
        <v>49</v>
      </c>
      <c r="D2085" s="156" t="s">
        <v>122</v>
      </c>
      <c r="E2085" s="157" t="s">
        <v>223</v>
      </c>
      <c r="F2085" s="158">
        <v>35</v>
      </c>
      <c r="G2085" s="159">
        <v>45737.46567002315</v>
      </c>
    </row>
    <row r="2086" spans="2:7" x14ac:dyDescent="0.3">
      <c r="B2086" s="154">
        <v>45737</v>
      </c>
      <c r="C2086" s="155" t="s">
        <v>52</v>
      </c>
      <c r="D2086" s="156" t="s">
        <v>209</v>
      </c>
      <c r="E2086" s="157" t="s">
        <v>223</v>
      </c>
      <c r="F2086" s="158">
        <v>-70</v>
      </c>
      <c r="G2086" s="159">
        <v>45737.47065289352</v>
      </c>
    </row>
    <row r="2087" spans="2:7" x14ac:dyDescent="0.3">
      <c r="B2087" s="154">
        <v>45737</v>
      </c>
      <c r="C2087" s="155" t="s">
        <v>49</v>
      </c>
      <c r="D2087" s="156" t="s">
        <v>122</v>
      </c>
      <c r="E2087" s="157" t="s">
        <v>223</v>
      </c>
      <c r="F2087" s="158">
        <v>70</v>
      </c>
      <c r="G2087" s="159">
        <v>45737.470681481478</v>
      </c>
    </row>
    <row r="2088" spans="2:7" x14ac:dyDescent="0.3">
      <c r="B2088" s="154">
        <v>45737</v>
      </c>
      <c r="C2088" s="155" t="s">
        <v>49</v>
      </c>
      <c r="D2088" s="156" t="s">
        <v>122</v>
      </c>
      <c r="E2088" s="157" t="s">
        <v>241</v>
      </c>
      <c r="F2088" s="158">
        <v>-150</v>
      </c>
      <c r="G2088" s="159">
        <v>45737.474506481478</v>
      </c>
    </row>
    <row r="2089" spans="2:7" x14ac:dyDescent="0.3">
      <c r="B2089" s="154">
        <v>45737</v>
      </c>
      <c r="C2089" s="155" t="s">
        <v>49</v>
      </c>
      <c r="D2089" s="156" t="s">
        <v>121</v>
      </c>
      <c r="E2089" s="157" t="s">
        <v>241</v>
      </c>
      <c r="F2089" s="158">
        <v>150</v>
      </c>
      <c r="G2089" s="159">
        <v>45737.474534490742</v>
      </c>
    </row>
    <row r="2090" spans="2:7" x14ac:dyDescent="0.3">
      <c r="B2090" s="154">
        <v>45737</v>
      </c>
      <c r="C2090" s="155" t="s">
        <v>49</v>
      </c>
      <c r="D2090" s="156" t="s">
        <v>122</v>
      </c>
      <c r="E2090" s="157" t="s">
        <v>221</v>
      </c>
      <c r="F2090" s="158">
        <v>22</v>
      </c>
      <c r="G2090" s="159">
        <v>45737.475783101851</v>
      </c>
    </row>
    <row r="2091" spans="2:7" x14ac:dyDescent="0.3">
      <c r="B2091" s="154">
        <v>45737</v>
      </c>
      <c r="C2091" s="155" t="s">
        <v>49</v>
      </c>
      <c r="D2091" s="156" t="s">
        <v>97</v>
      </c>
      <c r="E2091" s="157" t="s">
        <v>221</v>
      </c>
      <c r="F2091" s="158">
        <v>-22</v>
      </c>
      <c r="G2091" s="159">
        <v>45737.475812847224</v>
      </c>
    </row>
    <row r="2092" spans="2:7" x14ac:dyDescent="0.3">
      <c r="B2092" s="154">
        <v>45737</v>
      </c>
      <c r="C2092" s="155" t="s">
        <v>49</v>
      </c>
      <c r="D2092" s="156" t="s">
        <v>122</v>
      </c>
      <c r="E2092" s="157" t="s">
        <v>237</v>
      </c>
      <c r="F2092" s="158">
        <v>500</v>
      </c>
      <c r="G2092" s="159">
        <v>45737.480255671297</v>
      </c>
    </row>
    <row r="2093" spans="2:7" x14ac:dyDescent="0.3">
      <c r="B2093" s="154">
        <v>45737</v>
      </c>
      <c r="C2093" s="155" t="s">
        <v>49</v>
      </c>
      <c r="D2093" s="156" t="s">
        <v>123</v>
      </c>
      <c r="E2093" s="157" t="s">
        <v>237</v>
      </c>
      <c r="F2093" s="158">
        <v>-500</v>
      </c>
      <c r="G2093" s="159">
        <v>45737.480284606485</v>
      </c>
    </row>
    <row r="2094" spans="2:7" x14ac:dyDescent="0.3">
      <c r="B2094" s="154">
        <v>45737</v>
      </c>
      <c r="C2094" s="155" t="s">
        <v>52</v>
      </c>
      <c r="D2094" s="156" t="s">
        <v>209</v>
      </c>
      <c r="E2094" s="157" t="s">
        <v>223</v>
      </c>
      <c r="F2094" s="158">
        <v>-35</v>
      </c>
      <c r="G2094" s="159">
        <v>45737.481453935186</v>
      </c>
    </row>
    <row r="2095" spans="2:7" x14ac:dyDescent="0.3">
      <c r="B2095" s="154">
        <v>45737</v>
      </c>
      <c r="C2095" s="155" t="s">
        <v>49</v>
      </c>
      <c r="D2095" s="156" t="s">
        <v>122</v>
      </c>
      <c r="E2095" s="157" t="s">
        <v>223</v>
      </c>
      <c r="F2095" s="158">
        <v>35</v>
      </c>
      <c r="G2095" s="159">
        <v>45737.481482870367</v>
      </c>
    </row>
    <row r="2096" spans="2:7" x14ac:dyDescent="0.3">
      <c r="B2096" s="154">
        <v>45737</v>
      </c>
      <c r="C2096" s="155" t="s">
        <v>49</v>
      </c>
      <c r="D2096" s="156" t="s">
        <v>122</v>
      </c>
      <c r="E2096" s="157" t="s">
        <v>221</v>
      </c>
      <c r="F2096" s="158">
        <v>50</v>
      </c>
      <c r="G2096" s="159">
        <v>45737.490683564814</v>
      </c>
    </row>
    <row r="2097" spans="2:7" x14ac:dyDescent="0.3">
      <c r="B2097" s="154">
        <v>45737</v>
      </c>
      <c r="C2097" s="155" t="s">
        <v>49</v>
      </c>
      <c r="D2097" s="156" t="s">
        <v>97</v>
      </c>
      <c r="E2097" s="157" t="s">
        <v>221</v>
      </c>
      <c r="F2097" s="158">
        <v>-50</v>
      </c>
      <c r="G2097" s="159">
        <v>45737.490713078703</v>
      </c>
    </row>
    <row r="2098" spans="2:7" x14ac:dyDescent="0.3">
      <c r="B2098" s="154">
        <v>45737</v>
      </c>
      <c r="C2098" s="155" t="s">
        <v>52</v>
      </c>
      <c r="D2098" s="156" t="s">
        <v>209</v>
      </c>
      <c r="E2098" s="157" t="s">
        <v>223</v>
      </c>
      <c r="F2098" s="158">
        <v>-35</v>
      </c>
      <c r="G2098" s="159">
        <v>45737.501033449073</v>
      </c>
    </row>
    <row r="2099" spans="2:7" x14ac:dyDescent="0.3">
      <c r="B2099" s="154">
        <v>45737</v>
      </c>
      <c r="C2099" s="155" t="s">
        <v>49</v>
      </c>
      <c r="D2099" s="156" t="s">
        <v>97</v>
      </c>
      <c r="E2099" s="157" t="s">
        <v>223</v>
      </c>
      <c r="F2099" s="158">
        <v>35</v>
      </c>
      <c r="G2099" s="159">
        <v>45737.501062731484</v>
      </c>
    </row>
    <row r="2100" spans="2:7" x14ac:dyDescent="0.3">
      <c r="B2100" s="154">
        <v>45737</v>
      </c>
      <c r="C2100" s="155" t="s">
        <v>52</v>
      </c>
      <c r="D2100" s="156" t="s">
        <v>209</v>
      </c>
      <c r="E2100" s="157" t="s">
        <v>223</v>
      </c>
      <c r="F2100" s="158">
        <v>-35</v>
      </c>
      <c r="G2100" s="159">
        <v>45737.507273842595</v>
      </c>
    </row>
    <row r="2101" spans="2:7" x14ac:dyDescent="0.3">
      <c r="B2101" s="154">
        <v>45737</v>
      </c>
      <c r="C2101" s="155" t="s">
        <v>49</v>
      </c>
      <c r="D2101" s="156" t="s">
        <v>122</v>
      </c>
      <c r="E2101" s="157" t="s">
        <v>223</v>
      </c>
      <c r="F2101" s="158">
        <v>35</v>
      </c>
      <c r="G2101" s="159">
        <v>45737.507304976854</v>
      </c>
    </row>
    <row r="2102" spans="2:7" x14ac:dyDescent="0.3">
      <c r="B2102" s="154">
        <v>45737</v>
      </c>
      <c r="C2102" s="155" t="s">
        <v>49</v>
      </c>
      <c r="D2102" s="156" t="s">
        <v>122</v>
      </c>
      <c r="E2102" s="157" t="s">
        <v>237</v>
      </c>
      <c r="F2102" s="158">
        <v>300</v>
      </c>
      <c r="G2102" s="159">
        <v>45737.511580439816</v>
      </c>
    </row>
    <row r="2103" spans="2:7" x14ac:dyDescent="0.3">
      <c r="B2103" s="154">
        <v>45737</v>
      </c>
      <c r="C2103" s="155" t="s">
        <v>49</v>
      </c>
      <c r="D2103" s="156" t="s">
        <v>123</v>
      </c>
      <c r="E2103" s="157" t="s">
        <v>237</v>
      </c>
      <c r="F2103" s="158">
        <v>-300</v>
      </c>
      <c r="G2103" s="159">
        <v>45737.51160972222</v>
      </c>
    </row>
    <row r="2104" spans="2:7" x14ac:dyDescent="0.3">
      <c r="B2104" s="154">
        <v>45737</v>
      </c>
      <c r="C2104" s="155" t="s">
        <v>52</v>
      </c>
      <c r="D2104" s="156" t="s">
        <v>209</v>
      </c>
      <c r="E2104" s="157" t="s">
        <v>223</v>
      </c>
      <c r="F2104" s="158">
        <v>-35</v>
      </c>
      <c r="G2104" s="159">
        <v>45737.52005983796</v>
      </c>
    </row>
    <row r="2105" spans="2:7" x14ac:dyDescent="0.3">
      <c r="B2105" s="154">
        <v>45737</v>
      </c>
      <c r="C2105" s="155" t="s">
        <v>49</v>
      </c>
      <c r="D2105" s="156" t="s">
        <v>122</v>
      </c>
      <c r="E2105" s="157" t="s">
        <v>223</v>
      </c>
      <c r="F2105" s="158">
        <v>35</v>
      </c>
      <c r="G2105" s="159">
        <v>45737.520088310186</v>
      </c>
    </row>
    <row r="2106" spans="2:7" x14ac:dyDescent="0.3">
      <c r="B2106" s="154">
        <v>45737</v>
      </c>
      <c r="C2106" s="155" t="s">
        <v>49</v>
      </c>
      <c r="D2106" s="156" t="s">
        <v>122</v>
      </c>
      <c r="E2106" s="157" t="s">
        <v>221</v>
      </c>
      <c r="F2106" s="158">
        <v>15</v>
      </c>
      <c r="G2106" s="159">
        <v>45737.520478472223</v>
      </c>
    </row>
    <row r="2107" spans="2:7" x14ac:dyDescent="0.3">
      <c r="B2107" s="154">
        <v>45737</v>
      </c>
      <c r="C2107" s="155" t="s">
        <v>49</v>
      </c>
      <c r="D2107" s="156" t="s">
        <v>97</v>
      </c>
      <c r="E2107" s="157" t="s">
        <v>221</v>
      </c>
      <c r="F2107" s="158">
        <v>-15</v>
      </c>
      <c r="G2107" s="159">
        <v>45737.520506250003</v>
      </c>
    </row>
    <row r="2108" spans="2:7" x14ac:dyDescent="0.3">
      <c r="B2108" s="154">
        <v>45737</v>
      </c>
      <c r="C2108" s="155" t="s">
        <v>52</v>
      </c>
      <c r="D2108" s="156" t="s">
        <v>209</v>
      </c>
      <c r="E2108" s="157" t="s">
        <v>223</v>
      </c>
      <c r="F2108" s="158">
        <v>-70</v>
      </c>
      <c r="G2108" s="159">
        <v>45737.522630555555</v>
      </c>
    </row>
    <row r="2109" spans="2:7" x14ac:dyDescent="0.3">
      <c r="B2109" s="154">
        <v>45737</v>
      </c>
      <c r="C2109" s="155" t="s">
        <v>49</v>
      </c>
      <c r="D2109" s="156" t="s">
        <v>97</v>
      </c>
      <c r="E2109" s="157" t="s">
        <v>223</v>
      </c>
      <c r="F2109" s="158">
        <v>70</v>
      </c>
      <c r="G2109" s="159">
        <v>45737.522659374998</v>
      </c>
    </row>
    <row r="2110" spans="2:7" x14ac:dyDescent="0.3">
      <c r="B2110" s="154">
        <v>45737</v>
      </c>
      <c r="C2110" s="155" t="s">
        <v>52</v>
      </c>
      <c r="D2110" s="156" t="s">
        <v>209</v>
      </c>
      <c r="E2110" s="157" t="s">
        <v>223</v>
      </c>
      <c r="F2110" s="158">
        <v>-70</v>
      </c>
      <c r="G2110" s="159">
        <v>45737.524242361113</v>
      </c>
    </row>
    <row r="2111" spans="2:7" x14ac:dyDescent="0.3">
      <c r="B2111" s="154">
        <v>45737</v>
      </c>
      <c r="C2111" s="155" t="s">
        <v>49</v>
      </c>
      <c r="D2111" s="156" t="s">
        <v>122</v>
      </c>
      <c r="E2111" s="157" t="s">
        <v>223</v>
      </c>
      <c r="F2111" s="158">
        <v>70</v>
      </c>
      <c r="G2111" s="159">
        <v>45737.524270486108</v>
      </c>
    </row>
    <row r="2112" spans="2:7" x14ac:dyDescent="0.3">
      <c r="B2112" s="154">
        <v>45737</v>
      </c>
      <c r="C2112" s="155" t="s">
        <v>49</v>
      </c>
      <c r="D2112" s="156" t="s">
        <v>122</v>
      </c>
      <c r="E2112" s="157" t="s">
        <v>282</v>
      </c>
      <c r="F2112" s="158">
        <v>30</v>
      </c>
      <c r="G2112" s="159">
        <v>45737.526147453704</v>
      </c>
    </row>
    <row r="2113" spans="2:7" x14ac:dyDescent="0.3">
      <c r="B2113" s="154">
        <v>45737</v>
      </c>
      <c r="C2113" s="155" t="s">
        <v>51</v>
      </c>
      <c r="D2113" s="156" t="s">
        <v>280</v>
      </c>
      <c r="E2113" s="157" t="s">
        <v>282</v>
      </c>
      <c r="F2113" s="158">
        <v>-30</v>
      </c>
      <c r="G2113" s="159">
        <v>45737.526175694446</v>
      </c>
    </row>
    <row r="2114" spans="2:7" x14ac:dyDescent="0.3">
      <c r="B2114" s="154">
        <v>45737</v>
      </c>
      <c r="C2114" s="155" t="s">
        <v>52</v>
      </c>
      <c r="D2114" s="156" t="s">
        <v>209</v>
      </c>
      <c r="E2114" s="157" t="s">
        <v>223</v>
      </c>
      <c r="F2114" s="158">
        <v>-70</v>
      </c>
      <c r="G2114" s="159">
        <v>45737.527552662039</v>
      </c>
    </row>
    <row r="2115" spans="2:7" x14ac:dyDescent="0.3">
      <c r="B2115" s="154">
        <v>45737</v>
      </c>
      <c r="C2115" s="155" t="s">
        <v>49</v>
      </c>
      <c r="D2115" s="156" t="s">
        <v>97</v>
      </c>
      <c r="E2115" s="157" t="s">
        <v>223</v>
      </c>
      <c r="F2115" s="158">
        <v>70</v>
      </c>
      <c r="G2115" s="159">
        <v>45737.527582175928</v>
      </c>
    </row>
    <row r="2116" spans="2:7" x14ac:dyDescent="0.3">
      <c r="B2116" s="154">
        <v>45737</v>
      </c>
      <c r="C2116" s="155" t="s">
        <v>52</v>
      </c>
      <c r="D2116" s="156" t="s">
        <v>209</v>
      </c>
      <c r="E2116" s="157" t="s">
        <v>223</v>
      </c>
      <c r="F2116" s="158">
        <v>-35</v>
      </c>
      <c r="G2116" s="159">
        <v>45737.529047569442</v>
      </c>
    </row>
    <row r="2117" spans="2:7" x14ac:dyDescent="0.3">
      <c r="B2117" s="154">
        <v>45737</v>
      </c>
      <c r="C2117" s="155" t="s">
        <v>49</v>
      </c>
      <c r="D2117" s="156" t="s">
        <v>122</v>
      </c>
      <c r="E2117" s="157" t="s">
        <v>223</v>
      </c>
      <c r="F2117" s="158">
        <v>35</v>
      </c>
      <c r="G2117" s="159">
        <v>45737.529077314815</v>
      </c>
    </row>
    <row r="2118" spans="2:7" x14ac:dyDescent="0.3">
      <c r="B2118" s="154">
        <v>45737</v>
      </c>
      <c r="C2118" s="155" t="s">
        <v>49</v>
      </c>
      <c r="D2118" s="156" t="s">
        <v>122</v>
      </c>
      <c r="E2118" s="157" t="s">
        <v>244</v>
      </c>
      <c r="F2118" s="158">
        <v>5</v>
      </c>
      <c r="G2118" s="159">
        <v>45737.532803935188</v>
      </c>
    </row>
    <row r="2119" spans="2:7" x14ac:dyDescent="0.3">
      <c r="B2119" s="154">
        <v>45737</v>
      </c>
      <c r="C2119" s="155" t="s">
        <v>43</v>
      </c>
      <c r="D2119" s="156" t="s">
        <v>150</v>
      </c>
      <c r="E2119" s="157" t="s">
        <v>244</v>
      </c>
      <c r="F2119" s="158">
        <v>-5</v>
      </c>
      <c r="G2119" s="159">
        <v>45737.532833912039</v>
      </c>
    </row>
    <row r="2120" spans="2:7" x14ac:dyDescent="0.3">
      <c r="B2120" s="154">
        <v>45737</v>
      </c>
      <c r="C2120" s="155" t="s">
        <v>49</v>
      </c>
      <c r="D2120" s="156" t="s">
        <v>122</v>
      </c>
      <c r="E2120" s="157" t="s">
        <v>222</v>
      </c>
      <c r="F2120" s="158">
        <v>-950</v>
      </c>
      <c r="G2120" s="159">
        <v>45737.536631597221</v>
      </c>
    </row>
    <row r="2121" spans="2:7" x14ac:dyDescent="0.3">
      <c r="B2121" s="154">
        <v>45737</v>
      </c>
      <c r="C2121" s="155" t="s">
        <v>49</v>
      </c>
      <c r="D2121" s="156" t="s">
        <v>97</v>
      </c>
      <c r="E2121" s="157" t="s">
        <v>222</v>
      </c>
      <c r="F2121" s="158">
        <v>950</v>
      </c>
      <c r="G2121" s="159">
        <v>45737.536661574071</v>
      </c>
    </row>
    <row r="2122" spans="2:7" x14ac:dyDescent="0.3">
      <c r="B2122" s="154">
        <v>45737</v>
      </c>
      <c r="C2122" s="155" t="s">
        <v>52</v>
      </c>
      <c r="D2122" s="156" t="s">
        <v>209</v>
      </c>
      <c r="E2122" s="157" t="s">
        <v>223</v>
      </c>
      <c r="F2122" s="158">
        <v>-70</v>
      </c>
      <c r="G2122" s="159">
        <v>45737.541636689813</v>
      </c>
    </row>
    <row r="2123" spans="2:7" x14ac:dyDescent="0.3">
      <c r="B2123" s="154">
        <v>45737</v>
      </c>
      <c r="C2123" s="155" t="s">
        <v>49</v>
      </c>
      <c r="D2123" s="156" t="s">
        <v>97</v>
      </c>
      <c r="E2123" s="157" t="s">
        <v>223</v>
      </c>
      <c r="F2123" s="158">
        <v>70</v>
      </c>
      <c r="G2123" s="159">
        <v>45737.541666435187</v>
      </c>
    </row>
    <row r="2124" spans="2:7" x14ac:dyDescent="0.3">
      <c r="B2124" s="154">
        <v>45737</v>
      </c>
      <c r="C2124" s="155" t="s">
        <v>49</v>
      </c>
      <c r="D2124" s="156" t="s">
        <v>122</v>
      </c>
      <c r="E2124" s="157" t="s">
        <v>222</v>
      </c>
      <c r="F2124" s="158">
        <v>-50</v>
      </c>
      <c r="G2124" s="159">
        <v>45737.546261226853</v>
      </c>
    </row>
    <row r="2125" spans="2:7" x14ac:dyDescent="0.3">
      <c r="B2125" s="154">
        <v>45737</v>
      </c>
      <c r="C2125" s="155" t="s">
        <v>49</v>
      </c>
      <c r="D2125" s="156" t="s">
        <v>97</v>
      </c>
      <c r="E2125" s="157" t="s">
        <v>222</v>
      </c>
      <c r="F2125" s="158">
        <v>50</v>
      </c>
      <c r="G2125" s="159">
        <v>45737.54629085648</v>
      </c>
    </row>
    <row r="2126" spans="2:7" x14ac:dyDescent="0.3">
      <c r="B2126" s="154">
        <v>45737</v>
      </c>
      <c r="C2126" s="155" t="s">
        <v>49</v>
      </c>
      <c r="D2126" s="156" t="s">
        <v>122</v>
      </c>
      <c r="E2126" s="157" t="s">
        <v>241</v>
      </c>
      <c r="F2126" s="158">
        <v>-1750</v>
      </c>
      <c r="G2126" s="159">
        <v>45737.550242824072</v>
      </c>
    </row>
    <row r="2127" spans="2:7" x14ac:dyDescent="0.3">
      <c r="B2127" s="154">
        <v>45737</v>
      </c>
      <c r="C2127" s="155" t="s">
        <v>49</v>
      </c>
      <c r="D2127" s="156" t="s">
        <v>121</v>
      </c>
      <c r="E2127" s="157" t="s">
        <v>241</v>
      </c>
      <c r="F2127" s="158">
        <v>1750</v>
      </c>
      <c r="G2127" s="159">
        <v>45737.550273032408</v>
      </c>
    </row>
    <row r="2128" spans="2:7" x14ac:dyDescent="0.3">
      <c r="B2128" s="154">
        <v>45737</v>
      </c>
      <c r="C2128" s="155" t="s">
        <v>49</v>
      </c>
      <c r="D2128" s="156" t="s">
        <v>122</v>
      </c>
      <c r="E2128" s="157" t="s">
        <v>244</v>
      </c>
      <c r="F2128" s="158">
        <v>20</v>
      </c>
      <c r="G2128" s="159">
        <v>45737.554148958334</v>
      </c>
    </row>
    <row r="2129" spans="2:7" x14ac:dyDescent="0.3">
      <c r="B2129" s="154">
        <v>45737</v>
      </c>
      <c r="C2129" s="155" t="s">
        <v>43</v>
      </c>
      <c r="D2129" s="156" t="s">
        <v>150</v>
      </c>
      <c r="E2129" s="157" t="s">
        <v>244</v>
      </c>
      <c r="F2129" s="158">
        <v>-20</v>
      </c>
      <c r="G2129" s="159">
        <v>45737.554179166669</v>
      </c>
    </row>
    <row r="2130" spans="2:7" x14ac:dyDescent="0.3">
      <c r="B2130" s="154">
        <v>45737</v>
      </c>
      <c r="C2130" s="155" t="s">
        <v>52</v>
      </c>
      <c r="D2130" s="156" t="s">
        <v>209</v>
      </c>
      <c r="E2130" s="157" t="s">
        <v>223</v>
      </c>
      <c r="F2130" s="158">
        <v>-70</v>
      </c>
      <c r="G2130" s="159">
        <v>45737.55548703704</v>
      </c>
    </row>
    <row r="2131" spans="2:7" x14ac:dyDescent="0.3">
      <c r="B2131" s="154">
        <v>45737</v>
      </c>
      <c r="C2131" s="155" t="s">
        <v>49</v>
      </c>
      <c r="D2131" s="156" t="s">
        <v>122</v>
      </c>
      <c r="E2131" s="157" t="s">
        <v>223</v>
      </c>
      <c r="F2131" s="158">
        <v>70</v>
      </c>
      <c r="G2131" s="159">
        <v>45737.555516319444</v>
      </c>
    </row>
    <row r="2132" spans="2:7" x14ac:dyDescent="0.3">
      <c r="B2132" s="154">
        <v>45737</v>
      </c>
      <c r="C2132" s="155" t="s">
        <v>52</v>
      </c>
      <c r="D2132" s="156" t="s">
        <v>209</v>
      </c>
      <c r="E2132" s="157" t="s">
        <v>223</v>
      </c>
      <c r="F2132" s="158">
        <v>-70</v>
      </c>
      <c r="G2132" s="159">
        <v>45737.556266087966</v>
      </c>
    </row>
    <row r="2133" spans="2:7" x14ac:dyDescent="0.3">
      <c r="B2133" s="154">
        <v>45737</v>
      </c>
      <c r="C2133" s="155" t="s">
        <v>49</v>
      </c>
      <c r="D2133" s="156" t="s">
        <v>122</v>
      </c>
      <c r="E2133" s="157" t="s">
        <v>223</v>
      </c>
      <c r="F2133" s="158">
        <v>70</v>
      </c>
      <c r="G2133" s="159">
        <v>45737.556299074073</v>
      </c>
    </row>
    <row r="2134" spans="2:7" x14ac:dyDescent="0.3">
      <c r="B2134" s="154">
        <v>45737</v>
      </c>
      <c r="C2134" s="155" t="s">
        <v>49</v>
      </c>
      <c r="D2134" s="156" t="s">
        <v>122</v>
      </c>
      <c r="E2134" s="157" t="s">
        <v>222</v>
      </c>
      <c r="F2134" s="158">
        <v>-300</v>
      </c>
      <c r="G2134" s="159">
        <v>45737.558932638887</v>
      </c>
    </row>
    <row r="2135" spans="2:7" x14ac:dyDescent="0.3">
      <c r="B2135" s="154">
        <v>45737</v>
      </c>
      <c r="C2135" s="155" t="s">
        <v>49</v>
      </c>
      <c r="D2135" s="156" t="s">
        <v>97</v>
      </c>
      <c r="E2135" s="157" t="s">
        <v>222</v>
      </c>
      <c r="F2135" s="158">
        <v>300</v>
      </c>
      <c r="G2135" s="159">
        <v>45737.558962384261</v>
      </c>
    </row>
    <row r="2136" spans="2:7" x14ac:dyDescent="0.3">
      <c r="B2136" s="154">
        <v>45737</v>
      </c>
      <c r="C2136" s="155" t="s">
        <v>49</v>
      </c>
      <c r="D2136" s="156" t="s">
        <v>122</v>
      </c>
      <c r="E2136" s="157" t="s">
        <v>222</v>
      </c>
      <c r="F2136" s="158">
        <v>-100</v>
      </c>
      <c r="G2136" s="159">
        <v>45737.56128263889</v>
      </c>
    </row>
    <row r="2137" spans="2:7" x14ac:dyDescent="0.3">
      <c r="B2137" s="154">
        <v>45737</v>
      </c>
      <c r="C2137" s="155" t="s">
        <v>49</v>
      </c>
      <c r="D2137" s="156" t="s">
        <v>97</v>
      </c>
      <c r="E2137" s="157" t="s">
        <v>222</v>
      </c>
      <c r="F2137" s="158">
        <v>100</v>
      </c>
      <c r="G2137" s="159">
        <v>45737.561312731479</v>
      </c>
    </row>
    <row r="2138" spans="2:7" x14ac:dyDescent="0.3">
      <c r="B2138" s="154">
        <v>45737</v>
      </c>
      <c r="C2138" s="155" t="s">
        <v>49</v>
      </c>
      <c r="D2138" s="156" t="s">
        <v>122</v>
      </c>
      <c r="E2138" s="157" t="s">
        <v>222</v>
      </c>
      <c r="F2138" s="158">
        <v>-30</v>
      </c>
      <c r="G2138" s="159">
        <v>45737.561768634259</v>
      </c>
    </row>
    <row r="2139" spans="2:7" x14ac:dyDescent="0.3">
      <c r="B2139" s="154">
        <v>45737</v>
      </c>
      <c r="C2139" s="155" t="s">
        <v>49</v>
      </c>
      <c r="D2139" s="156" t="s">
        <v>97</v>
      </c>
      <c r="E2139" s="157" t="s">
        <v>222</v>
      </c>
      <c r="F2139" s="158">
        <v>30</v>
      </c>
      <c r="G2139" s="159">
        <v>45737.561798842595</v>
      </c>
    </row>
    <row r="2140" spans="2:7" x14ac:dyDescent="0.3">
      <c r="B2140" s="154">
        <v>45737</v>
      </c>
      <c r="C2140" s="155" t="s">
        <v>52</v>
      </c>
      <c r="D2140" s="156" t="s">
        <v>209</v>
      </c>
      <c r="E2140" s="157" t="s">
        <v>223</v>
      </c>
      <c r="F2140" s="158">
        <v>-35</v>
      </c>
      <c r="G2140" s="159">
        <v>45737.561920717591</v>
      </c>
    </row>
    <row r="2141" spans="2:7" x14ac:dyDescent="0.3">
      <c r="B2141" s="154">
        <v>45737</v>
      </c>
      <c r="C2141" s="155" t="s">
        <v>49</v>
      </c>
      <c r="D2141" s="156" t="s">
        <v>122</v>
      </c>
      <c r="E2141" s="157" t="s">
        <v>223</v>
      </c>
      <c r="F2141" s="158">
        <v>35</v>
      </c>
      <c r="G2141" s="159">
        <v>45737.561950115742</v>
      </c>
    </row>
    <row r="2142" spans="2:7" x14ac:dyDescent="0.3">
      <c r="B2142" s="154">
        <v>45737</v>
      </c>
      <c r="C2142" s="155" t="s">
        <v>52</v>
      </c>
      <c r="D2142" s="156" t="s">
        <v>209</v>
      </c>
      <c r="E2142" s="157" t="s">
        <v>223</v>
      </c>
      <c r="F2142" s="158">
        <v>-105</v>
      </c>
      <c r="G2142" s="159">
        <v>45737.562458333334</v>
      </c>
    </row>
    <row r="2143" spans="2:7" x14ac:dyDescent="0.3">
      <c r="B2143" s="154">
        <v>45737</v>
      </c>
      <c r="C2143" s="155" t="s">
        <v>49</v>
      </c>
      <c r="D2143" s="156" t="s">
        <v>122</v>
      </c>
      <c r="E2143" s="157" t="s">
        <v>223</v>
      </c>
      <c r="F2143" s="158">
        <v>105</v>
      </c>
      <c r="G2143" s="159">
        <v>45737.562488541669</v>
      </c>
    </row>
    <row r="2144" spans="2:7" x14ac:dyDescent="0.3">
      <c r="B2144" s="154">
        <v>45737</v>
      </c>
      <c r="C2144" s="155" t="s">
        <v>52</v>
      </c>
      <c r="D2144" s="156" t="s">
        <v>209</v>
      </c>
      <c r="E2144" s="157" t="s">
        <v>223</v>
      </c>
      <c r="F2144" s="158">
        <v>-35</v>
      </c>
      <c r="G2144" s="159">
        <v>45737.562638657408</v>
      </c>
    </row>
    <row r="2145" spans="2:7" x14ac:dyDescent="0.3">
      <c r="B2145" s="154">
        <v>45737</v>
      </c>
      <c r="C2145" s="155" t="s">
        <v>49</v>
      </c>
      <c r="D2145" s="156" t="s">
        <v>97</v>
      </c>
      <c r="E2145" s="157" t="s">
        <v>223</v>
      </c>
      <c r="F2145" s="158">
        <v>35</v>
      </c>
      <c r="G2145" s="159">
        <v>45737.562668055558</v>
      </c>
    </row>
    <row r="2146" spans="2:7" x14ac:dyDescent="0.3">
      <c r="B2146" s="154">
        <v>45737</v>
      </c>
      <c r="C2146" s="155" t="s">
        <v>49</v>
      </c>
      <c r="D2146" s="156" t="s">
        <v>122</v>
      </c>
      <c r="E2146" s="157" t="s">
        <v>222</v>
      </c>
      <c r="F2146" s="158">
        <v>-50</v>
      </c>
      <c r="G2146" s="159">
        <v>45737.563191319445</v>
      </c>
    </row>
    <row r="2147" spans="2:7" x14ac:dyDescent="0.3">
      <c r="B2147" s="154">
        <v>45737</v>
      </c>
      <c r="C2147" s="155" t="s">
        <v>49</v>
      </c>
      <c r="D2147" s="156" t="s">
        <v>97</v>
      </c>
      <c r="E2147" s="157" t="s">
        <v>222</v>
      </c>
      <c r="F2147" s="158">
        <v>50</v>
      </c>
      <c r="G2147" s="159">
        <v>45737.563222800927</v>
      </c>
    </row>
    <row r="2148" spans="2:7" x14ac:dyDescent="0.3">
      <c r="B2148" s="154">
        <v>45737</v>
      </c>
      <c r="C2148" s="155" t="s">
        <v>49</v>
      </c>
      <c r="D2148" s="156" t="s">
        <v>122</v>
      </c>
      <c r="E2148" s="157" t="s">
        <v>237</v>
      </c>
      <c r="F2148" s="158">
        <v>400</v>
      </c>
      <c r="G2148" s="159">
        <v>45737.567477893521</v>
      </c>
    </row>
    <row r="2149" spans="2:7" x14ac:dyDescent="0.3">
      <c r="B2149" s="154">
        <v>45737</v>
      </c>
      <c r="C2149" s="155" t="s">
        <v>49</v>
      </c>
      <c r="D2149" s="156" t="s">
        <v>123</v>
      </c>
      <c r="E2149" s="157" t="s">
        <v>237</v>
      </c>
      <c r="F2149" s="158">
        <v>-400</v>
      </c>
      <c r="G2149" s="159">
        <v>45737.56750798611</v>
      </c>
    </row>
    <row r="2150" spans="2:7" x14ac:dyDescent="0.3">
      <c r="B2150" s="154">
        <v>45737</v>
      </c>
      <c r="C2150" s="155" t="s">
        <v>49</v>
      </c>
      <c r="D2150" s="156" t="s">
        <v>122</v>
      </c>
      <c r="E2150" s="157" t="s">
        <v>222</v>
      </c>
      <c r="F2150" s="158">
        <v>-5000</v>
      </c>
      <c r="G2150" s="159">
        <v>45737.568945833336</v>
      </c>
    </row>
    <row r="2151" spans="2:7" x14ac:dyDescent="0.3">
      <c r="B2151" s="154">
        <v>45737</v>
      </c>
      <c r="C2151" s="155" t="s">
        <v>49</v>
      </c>
      <c r="D2151" s="156" t="s">
        <v>97</v>
      </c>
      <c r="E2151" s="157" t="s">
        <v>222</v>
      </c>
      <c r="F2151" s="158">
        <v>5000</v>
      </c>
      <c r="G2151" s="159">
        <v>45737.568975462964</v>
      </c>
    </row>
    <row r="2152" spans="2:7" x14ac:dyDescent="0.3">
      <c r="B2152" s="154">
        <v>45737</v>
      </c>
      <c r="C2152" s="155" t="s">
        <v>49</v>
      </c>
      <c r="D2152" s="156" t="s">
        <v>122</v>
      </c>
      <c r="E2152" s="157" t="s">
        <v>237</v>
      </c>
      <c r="F2152" s="158">
        <v>5000</v>
      </c>
      <c r="G2152" s="159">
        <v>45737.569364351853</v>
      </c>
    </row>
    <row r="2153" spans="2:7" x14ac:dyDescent="0.3">
      <c r="B2153" s="154">
        <v>45737</v>
      </c>
      <c r="C2153" s="155" t="s">
        <v>49</v>
      </c>
      <c r="D2153" s="156" t="s">
        <v>123</v>
      </c>
      <c r="E2153" s="157" t="s">
        <v>237</v>
      </c>
      <c r="F2153" s="158">
        <v>-5000</v>
      </c>
      <c r="G2153" s="159">
        <v>45737.569395486113</v>
      </c>
    </row>
    <row r="2154" spans="2:7" x14ac:dyDescent="0.3">
      <c r="B2154" s="154">
        <v>45737</v>
      </c>
      <c r="C2154" s="155" t="s">
        <v>49</v>
      </c>
      <c r="D2154" s="156" t="s">
        <v>122</v>
      </c>
      <c r="E2154" s="157" t="s">
        <v>237</v>
      </c>
      <c r="F2154" s="158">
        <v>2400</v>
      </c>
      <c r="G2154" s="159">
        <v>45737.571493055555</v>
      </c>
    </row>
    <row r="2155" spans="2:7" x14ac:dyDescent="0.3">
      <c r="B2155" s="154">
        <v>45737</v>
      </c>
      <c r="C2155" s="155" t="s">
        <v>49</v>
      </c>
      <c r="D2155" s="156" t="s">
        <v>123</v>
      </c>
      <c r="E2155" s="157" t="s">
        <v>237</v>
      </c>
      <c r="F2155" s="158">
        <v>-2400</v>
      </c>
      <c r="G2155" s="159">
        <v>45737.57152326389</v>
      </c>
    </row>
    <row r="2156" spans="2:7" x14ac:dyDescent="0.3">
      <c r="B2156" s="154">
        <v>45737</v>
      </c>
      <c r="C2156" s="155" t="s">
        <v>52</v>
      </c>
      <c r="D2156" s="156" t="s">
        <v>209</v>
      </c>
      <c r="E2156" s="157" t="s">
        <v>223</v>
      </c>
      <c r="F2156" s="158">
        <v>-35</v>
      </c>
      <c r="G2156" s="159">
        <v>45737.571647106481</v>
      </c>
    </row>
    <row r="2157" spans="2:7" x14ac:dyDescent="0.3">
      <c r="B2157" s="154">
        <v>45737</v>
      </c>
      <c r="C2157" s="155" t="s">
        <v>49</v>
      </c>
      <c r="D2157" s="156" t="s">
        <v>122</v>
      </c>
      <c r="E2157" s="157" t="s">
        <v>223</v>
      </c>
      <c r="F2157" s="158">
        <v>35</v>
      </c>
      <c r="G2157" s="159">
        <v>45737.571677430555</v>
      </c>
    </row>
    <row r="2158" spans="2:7" x14ac:dyDescent="0.3">
      <c r="B2158" s="154">
        <v>45737</v>
      </c>
      <c r="C2158" s="155" t="s">
        <v>49</v>
      </c>
      <c r="D2158" s="156" t="s">
        <v>122</v>
      </c>
      <c r="E2158" s="157" t="s">
        <v>283</v>
      </c>
      <c r="F2158" s="158">
        <v>-30</v>
      </c>
      <c r="G2158" s="159">
        <v>45737.573156712962</v>
      </c>
    </row>
    <row r="2159" spans="2:7" x14ac:dyDescent="0.3">
      <c r="B2159" s="154">
        <v>45737</v>
      </c>
      <c r="C2159" s="155" t="s">
        <v>51</v>
      </c>
      <c r="D2159" s="156" t="s">
        <v>280</v>
      </c>
      <c r="E2159" s="157" t="s">
        <v>283</v>
      </c>
      <c r="F2159" s="158">
        <v>30</v>
      </c>
      <c r="G2159" s="159">
        <v>45737.573186574074</v>
      </c>
    </row>
    <row r="2160" spans="2:7" x14ac:dyDescent="0.3">
      <c r="B2160" s="154">
        <v>45737</v>
      </c>
      <c r="C2160" s="155" t="s">
        <v>49</v>
      </c>
      <c r="D2160" s="156" t="s">
        <v>122</v>
      </c>
      <c r="E2160" s="157" t="s">
        <v>221</v>
      </c>
      <c r="F2160" s="158">
        <v>23</v>
      </c>
      <c r="G2160" s="159">
        <v>45737.577598148149</v>
      </c>
    </row>
    <row r="2161" spans="2:7" x14ac:dyDescent="0.3">
      <c r="B2161" s="154">
        <v>45737</v>
      </c>
      <c r="C2161" s="155" t="s">
        <v>49</v>
      </c>
      <c r="D2161" s="156" t="s">
        <v>97</v>
      </c>
      <c r="E2161" s="157" t="s">
        <v>221</v>
      </c>
      <c r="F2161" s="158">
        <v>-23</v>
      </c>
      <c r="G2161" s="159">
        <v>45737.577628472223</v>
      </c>
    </row>
    <row r="2162" spans="2:7" x14ac:dyDescent="0.3">
      <c r="B2162" s="154">
        <v>45737</v>
      </c>
      <c r="C2162" s="155" t="s">
        <v>52</v>
      </c>
      <c r="D2162" s="156" t="s">
        <v>209</v>
      </c>
      <c r="E2162" s="157" t="s">
        <v>223</v>
      </c>
      <c r="F2162" s="158">
        <v>-70</v>
      </c>
      <c r="G2162" s="159">
        <v>45737.578973263888</v>
      </c>
    </row>
    <row r="2163" spans="2:7" x14ac:dyDescent="0.3">
      <c r="B2163" s="154">
        <v>45737</v>
      </c>
      <c r="C2163" s="155" t="s">
        <v>49</v>
      </c>
      <c r="D2163" s="156" t="s">
        <v>97</v>
      </c>
      <c r="E2163" s="157" t="s">
        <v>223</v>
      </c>
      <c r="F2163" s="158">
        <v>70</v>
      </c>
      <c r="G2163" s="159">
        <v>45737.579004282408</v>
      </c>
    </row>
    <row r="2164" spans="2:7" x14ac:dyDescent="0.3">
      <c r="B2164" s="154">
        <v>45737</v>
      </c>
      <c r="C2164" s="155" t="s">
        <v>52</v>
      </c>
      <c r="D2164" s="156" t="s">
        <v>209</v>
      </c>
      <c r="E2164" s="157" t="s">
        <v>223</v>
      </c>
      <c r="F2164" s="158">
        <v>-35</v>
      </c>
      <c r="G2164" s="159">
        <v>45737.580648842595</v>
      </c>
    </row>
    <row r="2165" spans="2:7" x14ac:dyDescent="0.3">
      <c r="B2165" s="154">
        <v>45737</v>
      </c>
      <c r="C2165" s="155" t="s">
        <v>49</v>
      </c>
      <c r="D2165" s="156" t="s">
        <v>122</v>
      </c>
      <c r="E2165" s="157" t="s">
        <v>223</v>
      </c>
      <c r="F2165" s="158">
        <v>35</v>
      </c>
      <c r="G2165" s="159">
        <v>45737.580680555555</v>
      </c>
    </row>
    <row r="2166" spans="2:7" x14ac:dyDescent="0.3">
      <c r="B2166" s="154">
        <v>45737</v>
      </c>
      <c r="C2166" s="155" t="s">
        <v>52</v>
      </c>
      <c r="D2166" s="156" t="s">
        <v>209</v>
      </c>
      <c r="E2166" s="157" t="s">
        <v>223</v>
      </c>
      <c r="F2166" s="158">
        <v>-105</v>
      </c>
      <c r="G2166" s="159">
        <v>45737.587230787038</v>
      </c>
    </row>
    <row r="2167" spans="2:7" x14ac:dyDescent="0.3">
      <c r="B2167" s="154">
        <v>45737</v>
      </c>
      <c r="C2167" s="155" t="s">
        <v>49</v>
      </c>
      <c r="D2167" s="156" t="s">
        <v>97</v>
      </c>
      <c r="E2167" s="157" t="s">
        <v>223</v>
      </c>
      <c r="F2167" s="158">
        <v>105</v>
      </c>
      <c r="G2167" s="159">
        <v>45737.587261342589</v>
      </c>
    </row>
    <row r="2168" spans="2:7" x14ac:dyDescent="0.3">
      <c r="B2168" s="154">
        <v>45737</v>
      </c>
      <c r="C2168" s="155" t="s">
        <v>49</v>
      </c>
      <c r="D2168" s="156" t="s">
        <v>122</v>
      </c>
      <c r="E2168" s="157" t="s">
        <v>241</v>
      </c>
      <c r="F2168" s="158">
        <v>-200</v>
      </c>
      <c r="G2168" s="159">
        <v>45737.587508680554</v>
      </c>
    </row>
    <row r="2169" spans="2:7" x14ac:dyDescent="0.3">
      <c r="B2169" s="154">
        <v>45737</v>
      </c>
      <c r="C2169" s="155" t="s">
        <v>49</v>
      </c>
      <c r="D2169" s="156" t="s">
        <v>121</v>
      </c>
      <c r="E2169" s="157" t="s">
        <v>241</v>
      </c>
      <c r="F2169" s="158">
        <v>200</v>
      </c>
      <c r="G2169" s="159">
        <v>45737.587540162036</v>
      </c>
    </row>
    <row r="2170" spans="2:7" x14ac:dyDescent="0.3">
      <c r="B2170" s="154">
        <v>45737</v>
      </c>
      <c r="C2170" s="155" t="s">
        <v>52</v>
      </c>
      <c r="D2170" s="156" t="s">
        <v>209</v>
      </c>
      <c r="E2170" s="157" t="s">
        <v>223</v>
      </c>
      <c r="F2170" s="158">
        <v>-70</v>
      </c>
      <c r="G2170" s="159">
        <v>45737.590698842592</v>
      </c>
    </row>
    <row r="2171" spans="2:7" x14ac:dyDescent="0.3">
      <c r="B2171" s="154">
        <v>45737</v>
      </c>
      <c r="C2171" s="155" t="s">
        <v>49</v>
      </c>
      <c r="D2171" s="156" t="s">
        <v>122</v>
      </c>
      <c r="E2171" s="157" t="s">
        <v>223</v>
      </c>
      <c r="F2171" s="158">
        <v>70</v>
      </c>
      <c r="G2171" s="159">
        <v>45737.590729745367</v>
      </c>
    </row>
    <row r="2172" spans="2:7" x14ac:dyDescent="0.3">
      <c r="B2172" s="154">
        <v>45737</v>
      </c>
      <c r="C2172" s="155" t="s">
        <v>52</v>
      </c>
      <c r="D2172" s="156" t="s">
        <v>209</v>
      </c>
      <c r="E2172" s="157" t="s">
        <v>223</v>
      </c>
      <c r="F2172" s="158">
        <v>-35</v>
      </c>
      <c r="G2172" s="159">
        <v>45737.591132407404</v>
      </c>
    </row>
    <row r="2173" spans="2:7" x14ac:dyDescent="0.3">
      <c r="B2173" s="154">
        <v>45737</v>
      </c>
      <c r="C2173" s="155" t="s">
        <v>49</v>
      </c>
      <c r="D2173" s="156" t="s">
        <v>122</v>
      </c>
      <c r="E2173" s="157" t="s">
        <v>223</v>
      </c>
      <c r="F2173" s="158">
        <v>35</v>
      </c>
      <c r="G2173" s="159">
        <v>45737.591162615739</v>
      </c>
    </row>
    <row r="2174" spans="2:7" x14ac:dyDescent="0.3">
      <c r="B2174" s="154">
        <v>45737</v>
      </c>
      <c r="C2174" s="155" t="s">
        <v>52</v>
      </c>
      <c r="D2174" s="156" t="s">
        <v>209</v>
      </c>
      <c r="E2174" s="157" t="s">
        <v>223</v>
      </c>
      <c r="F2174" s="158">
        <v>-70</v>
      </c>
      <c r="G2174" s="159">
        <v>45737.594571296293</v>
      </c>
    </row>
    <row r="2175" spans="2:7" x14ac:dyDescent="0.3">
      <c r="B2175" s="154">
        <v>45737</v>
      </c>
      <c r="C2175" s="155" t="s">
        <v>49</v>
      </c>
      <c r="D2175" s="156" t="s">
        <v>122</v>
      </c>
      <c r="E2175" s="157" t="s">
        <v>223</v>
      </c>
      <c r="F2175" s="158">
        <v>70</v>
      </c>
      <c r="G2175" s="159">
        <v>45737.59460196759</v>
      </c>
    </row>
    <row r="2176" spans="2:7" x14ac:dyDescent="0.3">
      <c r="B2176" s="154">
        <v>45737</v>
      </c>
      <c r="C2176" s="155" t="s">
        <v>49</v>
      </c>
      <c r="D2176" s="156" t="s">
        <v>122</v>
      </c>
      <c r="E2176" s="157" t="s">
        <v>222</v>
      </c>
      <c r="F2176" s="158">
        <v>-600</v>
      </c>
      <c r="G2176" s="159">
        <v>45737.609761689811</v>
      </c>
    </row>
    <row r="2177" spans="2:7" x14ac:dyDescent="0.3">
      <c r="B2177" s="154">
        <v>45737</v>
      </c>
      <c r="C2177" s="155" t="s">
        <v>49</v>
      </c>
      <c r="D2177" s="156" t="s">
        <v>97</v>
      </c>
      <c r="E2177" s="157" t="s">
        <v>222</v>
      </c>
      <c r="F2177" s="158">
        <v>600</v>
      </c>
      <c r="G2177" s="159">
        <v>45737.609797453704</v>
      </c>
    </row>
    <row r="2178" spans="2:7" x14ac:dyDescent="0.3">
      <c r="B2178" s="154">
        <v>45737</v>
      </c>
      <c r="C2178" s="155" t="s">
        <v>49</v>
      </c>
      <c r="D2178" s="156" t="s">
        <v>122</v>
      </c>
      <c r="E2178" s="157" t="s">
        <v>237</v>
      </c>
      <c r="F2178" s="158">
        <v>585</v>
      </c>
      <c r="G2178" s="159">
        <v>45737.613222106484</v>
      </c>
    </row>
    <row r="2179" spans="2:7" x14ac:dyDescent="0.3">
      <c r="B2179" s="154">
        <v>45737</v>
      </c>
      <c r="C2179" s="155" t="s">
        <v>49</v>
      </c>
      <c r="D2179" s="156" t="s">
        <v>123</v>
      </c>
      <c r="E2179" s="157" t="s">
        <v>237</v>
      </c>
      <c r="F2179" s="158">
        <v>-585</v>
      </c>
      <c r="G2179" s="159">
        <v>45737.613260185186</v>
      </c>
    </row>
    <row r="2180" spans="2:7" x14ac:dyDescent="0.3">
      <c r="B2180" s="154">
        <v>45737</v>
      </c>
      <c r="C2180" s="155" t="s">
        <v>49</v>
      </c>
      <c r="D2180" s="156" t="s">
        <v>122</v>
      </c>
      <c r="E2180" s="157" t="s">
        <v>241</v>
      </c>
      <c r="F2180" s="158">
        <v>-40</v>
      </c>
      <c r="G2180" s="159">
        <v>45737.617809722222</v>
      </c>
    </row>
    <row r="2181" spans="2:7" x14ac:dyDescent="0.3">
      <c r="B2181" s="154">
        <v>45737</v>
      </c>
      <c r="C2181" s="155" t="s">
        <v>49</v>
      </c>
      <c r="D2181" s="156" t="s">
        <v>121</v>
      </c>
      <c r="E2181" s="157" t="s">
        <v>241</v>
      </c>
      <c r="F2181" s="158">
        <v>40</v>
      </c>
      <c r="G2181" s="159">
        <v>45737.617848842594</v>
      </c>
    </row>
    <row r="2182" spans="2:7" x14ac:dyDescent="0.3">
      <c r="B2182" s="154">
        <v>45737</v>
      </c>
      <c r="C2182" s="155" t="s">
        <v>49</v>
      </c>
      <c r="D2182" s="156" t="s">
        <v>122</v>
      </c>
      <c r="E2182" s="157" t="s">
        <v>241</v>
      </c>
      <c r="F2182" s="158">
        <v>0</v>
      </c>
      <c r="G2182" s="159">
        <v>45737.617989699072</v>
      </c>
    </row>
    <row r="2183" spans="2:7" x14ac:dyDescent="0.3">
      <c r="B2183" s="154">
        <v>45737</v>
      </c>
      <c r="C2183" s="155" t="s">
        <v>49</v>
      </c>
      <c r="D2183" s="156" t="s">
        <v>121</v>
      </c>
      <c r="E2183" s="157" t="s">
        <v>241</v>
      </c>
      <c r="F2183" s="158">
        <v>0</v>
      </c>
      <c r="G2183" s="159">
        <v>45737.618033217594</v>
      </c>
    </row>
    <row r="2184" spans="2:7" x14ac:dyDescent="0.3">
      <c r="B2184" s="154">
        <v>45737</v>
      </c>
      <c r="C2184" s="155" t="s">
        <v>52</v>
      </c>
      <c r="D2184" s="156" t="s">
        <v>209</v>
      </c>
      <c r="E2184" s="157" t="s">
        <v>223</v>
      </c>
      <c r="F2184" s="158">
        <v>-105</v>
      </c>
      <c r="G2184" s="159">
        <v>45737.624128703705</v>
      </c>
    </row>
    <row r="2185" spans="2:7" x14ac:dyDescent="0.3">
      <c r="B2185" s="154">
        <v>45737</v>
      </c>
      <c r="C2185" s="155" t="s">
        <v>49</v>
      </c>
      <c r="D2185" s="156" t="s">
        <v>122</v>
      </c>
      <c r="E2185" s="157" t="s">
        <v>223</v>
      </c>
      <c r="F2185" s="158">
        <v>105</v>
      </c>
      <c r="G2185" s="159">
        <v>45737.624170601855</v>
      </c>
    </row>
    <row r="2186" spans="2:7" x14ac:dyDescent="0.3">
      <c r="B2186" s="154">
        <v>45737</v>
      </c>
      <c r="C2186" s="155" t="s">
        <v>49</v>
      </c>
      <c r="D2186" s="156" t="s">
        <v>122</v>
      </c>
      <c r="E2186" s="157" t="s">
        <v>224</v>
      </c>
      <c r="F2186" s="158">
        <v>-20</v>
      </c>
      <c r="G2186" s="159">
        <v>45737.631356712962</v>
      </c>
    </row>
    <row r="2187" spans="2:7" x14ac:dyDescent="0.3">
      <c r="B2187" s="154">
        <v>45737</v>
      </c>
      <c r="C2187" s="155" t="s">
        <v>48</v>
      </c>
      <c r="D2187" s="156" t="s">
        <v>4</v>
      </c>
      <c r="E2187" s="157" t="s">
        <v>224</v>
      </c>
      <c r="F2187" s="158">
        <v>20</v>
      </c>
      <c r="G2187" s="159">
        <v>45737.631396296296</v>
      </c>
    </row>
    <row r="2188" spans="2:7" x14ac:dyDescent="0.3">
      <c r="B2188" s="154">
        <v>45737</v>
      </c>
      <c r="C2188" s="155" t="s">
        <v>52</v>
      </c>
      <c r="D2188" s="156" t="s">
        <v>209</v>
      </c>
      <c r="E2188" s="157" t="s">
        <v>223</v>
      </c>
      <c r="F2188" s="158">
        <v>-35</v>
      </c>
      <c r="G2188" s="159">
        <v>45737.636090277774</v>
      </c>
    </row>
    <row r="2189" spans="2:7" x14ac:dyDescent="0.3">
      <c r="B2189" s="154">
        <v>45737</v>
      </c>
      <c r="C2189" s="155" t="s">
        <v>49</v>
      </c>
      <c r="D2189" s="156" t="s">
        <v>122</v>
      </c>
      <c r="E2189" s="157" t="s">
        <v>223</v>
      </c>
      <c r="F2189" s="158">
        <v>35</v>
      </c>
      <c r="G2189" s="159">
        <v>45737.636125115743</v>
      </c>
    </row>
    <row r="2190" spans="2:7" x14ac:dyDescent="0.3">
      <c r="B2190" s="154">
        <v>45737</v>
      </c>
      <c r="C2190" s="155" t="s">
        <v>52</v>
      </c>
      <c r="D2190" s="156" t="s">
        <v>209</v>
      </c>
      <c r="E2190" s="157" t="s">
        <v>223</v>
      </c>
      <c r="F2190" s="158">
        <v>-35</v>
      </c>
      <c r="G2190" s="159">
        <v>45737.636501620371</v>
      </c>
    </row>
    <row r="2191" spans="2:7" x14ac:dyDescent="0.3">
      <c r="B2191" s="154">
        <v>45737</v>
      </c>
      <c r="C2191" s="155" t="s">
        <v>49</v>
      </c>
      <c r="D2191" s="156" t="s">
        <v>122</v>
      </c>
      <c r="E2191" s="157" t="s">
        <v>223</v>
      </c>
      <c r="F2191" s="158">
        <v>35</v>
      </c>
      <c r="G2191" s="159">
        <v>45737.636540856482</v>
      </c>
    </row>
    <row r="2192" spans="2:7" x14ac:dyDescent="0.3">
      <c r="B2192" s="154">
        <v>45737</v>
      </c>
      <c r="C2192" s="155" t="s">
        <v>52</v>
      </c>
      <c r="D2192" s="156" t="s">
        <v>209</v>
      </c>
      <c r="E2192" s="157" t="s">
        <v>223</v>
      </c>
      <c r="F2192" s="158">
        <v>-35</v>
      </c>
      <c r="G2192" s="159">
        <v>45737.639055092593</v>
      </c>
    </row>
    <row r="2193" spans="2:7" x14ac:dyDescent="0.3">
      <c r="B2193" s="154">
        <v>45737</v>
      </c>
      <c r="C2193" s="155" t="s">
        <v>49</v>
      </c>
      <c r="D2193" s="156" t="s">
        <v>97</v>
      </c>
      <c r="E2193" s="157" t="s">
        <v>223</v>
      </c>
      <c r="F2193" s="158">
        <v>35</v>
      </c>
      <c r="G2193" s="159">
        <v>45737.639092476849</v>
      </c>
    </row>
    <row r="2194" spans="2:7" x14ac:dyDescent="0.3">
      <c r="B2194" s="154">
        <v>45737</v>
      </c>
      <c r="C2194" s="155" t="s">
        <v>49</v>
      </c>
      <c r="D2194" s="156" t="s">
        <v>122</v>
      </c>
      <c r="E2194" s="157" t="s">
        <v>222</v>
      </c>
      <c r="F2194" s="158">
        <v>-380</v>
      </c>
      <c r="G2194" s="159">
        <v>45737.640047569446</v>
      </c>
    </row>
    <row r="2195" spans="2:7" x14ac:dyDescent="0.3">
      <c r="B2195" s="154">
        <v>45737</v>
      </c>
      <c r="C2195" s="155" t="s">
        <v>49</v>
      </c>
      <c r="D2195" s="156" t="s">
        <v>97</v>
      </c>
      <c r="E2195" s="157" t="s">
        <v>222</v>
      </c>
      <c r="F2195" s="158">
        <v>380</v>
      </c>
      <c r="G2195" s="159">
        <v>45737.640082523147</v>
      </c>
    </row>
    <row r="2196" spans="2:7" x14ac:dyDescent="0.3">
      <c r="B2196" s="154">
        <v>45737</v>
      </c>
      <c r="C2196" s="155" t="s">
        <v>49</v>
      </c>
      <c r="D2196" s="156" t="s">
        <v>122</v>
      </c>
      <c r="E2196" s="157" t="s">
        <v>222</v>
      </c>
      <c r="F2196" s="158">
        <v>-150</v>
      </c>
      <c r="G2196" s="159">
        <v>45737.640957291667</v>
      </c>
    </row>
    <row r="2197" spans="2:7" x14ac:dyDescent="0.3">
      <c r="B2197" s="154">
        <v>45737</v>
      </c>
      <c r="C2197" s="155" t="s">
        <v>49</v>
      </c>
      <c r="D2197" s="156" t="s">
        <v>97</v>
      </c>
      <c r="E2197" s="157" t="s">
        <v>222</v>
      </c>
      <c r="F2197" s="158">
        <v>150</v>
      </c>
      <c r="G2197" s="159">
        <v>45737.640997569448</v>
      </c>
    </row>
    <row r="2198" spans="2:7" x14ac:dyDescent="0.3">
      <c r="B2198" s="154">
        <v>45737</v>
      </c>
      <c r="C2198" s="155" t="s">
        <v>52</v>
      </c>
      <c r="D2198" s="156" t="s">
        <v>209</v>
      </c>
      <c r="E2198" s="157" t="s">
        <v>223</v>
      </c>
      <c r="F2198" s="158">
        <v>-35</v>
      </c>
      <c r="G2198" s="159">
        <v>45737.644906250003</v>
      </c>
    </row>
    <row r="2199" spans="2:7" x14ac:dyDescent="0.3">
      <c r="B2199" s="154">
        <v>45737</v>
      </c>
      <c r="C2199" s="155" t="s">
        <v>49</v>
      </c>
      <c r="D2199" s="156" t="s">
        <v>122</v>
      </c>
      <c r="E2199" s="157" t="s">
        <v>223</v>
      </c>
      <c r="F2199" s="158">
        <v>35</v>
      </c>
      <c r="G2199" s="159">
        <v>45737.644941666666</v>
      </c>
    </row>
    <row r="2200" spans="2:7" x14ac:dyDescent="0.3">
      <c r="B2200" s="154">
        <v>45737</v>
      </c>
      <c r="C2200" s="155" t="s">
        <v>49</v>
      </c>
      <c r="D2200" s="156" t="s">
        <v>122</v>
      </c>
      <c r="E2200" s="157" t="s">
        <v>222</v>
      </c>
      <c r="F2200" s="158">
        <v>-3400</v>
      </c>
      <c r="G2200" s="159">
        <v>45737.649491898148</v>
      </c>
    </row>
    <row r="2201" spans="2:7" x14ac:dyDescent="0.3">
      <c r="B2201" s="154">
        <v>45737</v>
      </c>
      <c r="C2201" s="155" t="s">
        <v>49</v>
      </c>
      <c r="D2201" s="156" t="s">
        <v>97</v>
      </c>
      <c r="E2201" s="157" t="s">
        <v>222</v>
      </c>
      <c r="F2201" s="158">
        <v>3400</v>
      </c>
      <c r="G2201" s="159">
        <v>45737.649526273148</v>
      </c>
    </row>
    <row r="2202" spans="2:7" x14ac:dyDescent="0.3">
      <c r="B2202" s="154">
        <v>45737</v>
      </c>
      <c r="C2202" s="155" t="s">
        <v>49</v>
      </c>
      <c r="D2202" s="156" t="s">
        <v>122</v>
      </c>
      <c r="E2202" s="157" t="s">
        <v>224</v>
      </c>
      <c r="F2202" s="158">
        <v>-1148</v>
      </c>
      <c r="G2202" s="159">
        <v>45737.651301504629</v>
      </c>
    </row>
    <row r="2203" spans="2:7" x14ac:dyDescent="0.3">
      <c r="B2203" s="154">
        <v>45737</v>
      </c>
      <c r="C2203" s="155" t="s">
        <v>54</v>
      </c>
      <c r="D2203" s="156" t="s">
        <v>240</v>
      </c>
      <c r="E2203" s="157" t="s">
        <v>224</v>
      </c>
      <c r="F2203" s="158">
        <v>1148</v>
      </c>
      <c r="G2203" s="159">
        <v>45737.651336226852</v>
      </c>
    </row>
    <row r="2204" spans="2:7" x14ac:dyDescent="0.3">
      <c r="B2204" s="154">
        <v>45737</v>
      </c>
      <c r="C2204" s="155" t="s">
        <v>49</v>
      </c>
      <c r="D2204" s="156" t="s">
        <v>122</v>
      </c>
      <c r="E2204" s="157" t="s">
        <v>285</v>
      </c>
      <c r="F2204" s="158">
        <v>-17</v>
      </c>
      <c r="G2204" s="159">
        <v>45737.652609027777</v>
      </c>
    </row>
    <row r="2205" spans="2:7" x14ac:dyDescent="0.3">
      <c r="B2205" s="154">
        <v>45737</v>
      </c>
      <c r="C2205" s="155" t="s">
        <v>48</v>
      </c>
      <c r="D2205" s="156" t="s">
        <v>4</v>
      </c>
      <c r="E2205" s="157" t="s">
        <v>285</v>
      </c>
      <c r="F2205" s="158">
        <v>17</v>
      </c>
      <c r="G2205" s="159">
        <v>45737.652645601855</v>
      </c>
    </row>
    <row r="2206" spans="2:7" x14ac:dyDescent="0.3">
      <c r="B2206" s="154">
        <v>45737</v>
      </c>
      <c r="C2206" s="155" t="s">
        <v>49</v>
      </c>
      <c r="D2206" s="156" t="s">
        <v>97</v>
      </c>
      <c r="E2206" s="157" t="s">
        <v>281</v>
      </c>
      <c r="F2206" s="158">
        <v>3300</v>
      </c>
      <c r="G2206" s="159">
        <v>45737.653045601852</v>
      </c>
    </row>
    <row r="2207" spans="2:7" x14ac:dyDescent="0.3">
      <c r="B2207" s="154">
        <v>45737</v>
      </c>
      <c r="C2207" s="155" t="s">
        <v>49</v>
      </c>
      <c r="D2207" s="156" t="s">
        <v>122</v>
      </c>
      <c r="E2207" s="157" t="s">
        <v>281</v>
      </c>
      <c r="F2207" s="158">
        <v>-3300</v>
      </c>
      <c r="G2207" s="159">
        <v>45737.653084143516</v>
      </c>
    </row>
    <row r="2208" spans="2:7" x14ac:dyDescent="0.3">
      <c r="B2208" s="154">
        <v>45737</v>
      </c>
      <c r="C2208" s="155" t="s">
        <v>49</v>
      </c>
      <c r="D2208" s="156" t="s">
        <v>122</v>
      </c>
      <c r="E2208" s="157" t="s">
        <v>281</v>
      </c>
      <c r="F2208" s="158">
        <v>0</v>
      </c>
      <c r="G2208" s="159">
        <v>45737.653121064817</v>
      </c>
    </row>
    <row r="2209" spans="2:7" x14ac:dyDescent="0.3">
      <c r="B2209" s="154">
        <v>45737</v>
      </c>
      <c r="C2209" s="155" t="s">
        <v>48</v>
      </c>
      <c r="D2209" s="156" t="s">
        <v>278</v>
      </c>
      <c r="E2209" s="157" t="s">
        <v>281</v>
      </c>
      <c r="F2209" s="158">
        <v>0</v>
      </c>
      <c r="G2209" s="159">
        <v>45737.653153587962</v>
      </c>
    </row>
    <row r="2210" spans="2:7" x14ac:dyDescent="0.3">
      <c r="B2210" s="154">
        <v>45737</v>
      </c>
      <c r="C2210" s="155" t="s">
        <v>49</v>
      </c>
      <c r="D2210" s="156" t="s">
        <v>122</v>
      </c>
      <c r="E2210" s="157" t="s">
        <v>224</v>
      </c>
      <c r="F2210" s="158">
        <v>-20</v>
      </c>
      <c r="G2210" s="159">
        <v>45737.655967361112</v>
      </c>
    </row>
    <row r="2211" spans="2:7" x14ac:dyDescent="0.3">
      <c r="B2211" s="154">
        <v>45737</v>
      </c>
      <c r="C2211" s="155" t="s">
        <v>48</v>
      </c>
      <c r="D2211" s="156" t="s">
        <v>4</v>
      </c>
      <c r="E2211" s="157" t="s">
        <v>224</v>
      </c>
      <c r="F2211" s="158">
        <v>20</v>
      </c>
      <c r="G2211" s="159">
        <v>45737.656002314812</v>
      </c>
    </row>
    <row r="2212" spans="2:7" x14ac:dyDescent="0.3">
      <c r="B2212" s="154">
        <v>45737</v>
      </c>
      <c r="C2212" s="155" t="s">
        <v>49</v>
      </c>
      <c r="D2212" s="156" t="s">
        <v>122</v>
      </c>
      <c r="E2212" s="157" t="s">
        <v>283</v>
      </c>
      <c r="F2212" s="158">
        <v>-15</v>
      </c>
      <c r="G2212" s="159">
        <v>45737.657101041666</v>
      </c>
    </row>
    <row r="2213" spans="2:7" x14ac:dyDescent="0.3">
      <c r="B2213" s="154">
        <v>45737</v>
      </c>
      <c r="C2213" s="155" t="s">
        <v>51</v>
      </c>
      <c r="D2213" s="156" t="s">
        <v>280</v>
      </c>
      <c r="E2213" s="157" t="s">
        <v>283</v>
      </c>
      <c r="F2213" s="158">
        <v>15</v>
      </c>
      <c r="G2213" s="159">
        <v>45737.657135532405</v>
      </c>
    </row>
    <row r="2214" spans="2:7" x14ac:dyDescent="0.3">
      <c r="B2214" s="154">
        <v>45737</v>
      </c>
      <c r="C2214" s="155" t="s">
        <v>49</v>
      </c>
      <c r="D2214" s="156" t="s">
        <v>122</v>
      </c>
      <c r="E2214" s="157" t="s">
        <v>222</v>
      </c>
      <c r="F2214" s="158">
        <v>-100</v>
      </c>
      <c r="G2214" s="159">
        <v>45737.664475115744</v>
      </c>
    </row>
    <row r="2215" spans="2:7" x14ac:dyDescent="0.3">
      <c r="B2215" s="154">
        <v>45737</v>
      </c>
      <c r="C2215" s="155" t="s">
        <v>49</v>
      </c>
      <c r="D2215" s="156" t="s">
        <v>97</v>
      </c>
      <c r="E2215" s="157" t="s">
        <v>222</v>
      </c>
      <c r="F2215" s="158">
        <v>100</v>
      </c>
      <c r="G2215" s="159">
        <v>45737.664510763891</v>
      </c>
    </row>
    <row r="2216" spans="2:7" x14ac:dyDescent="0.3">
      <c r="B2216" s="154">
        <v>45740</v>
      </c>
      <c r="C2216" s="155" t="s">
        <v>52</v>
      </c>
      <c r="D2216" s="156" t="s">
        <v>209</v>
      </c>
      <c r="E2216" s="157" t="s">
        <v>223</v>
      </c>
      <c r="F2216" s="158">
        <v>-35</v>
      </c>
      <c r="G2216" s="159">
        <v>45740.475648958331</v>
      </c>
    </row>
    <row r="2217" spans="2:7" x14ac:dyDescent="0.3">
      <c r="B2217" s="154">
        <v>45740</v>
      </c>
      <c r="C2217" s="155" t="s">
        <v>49</v>
      </c>
      <c r="D2217" s="156" t="s">
        <v>97</v>
      </c>
      <c r="E2217" s="157" t="s">
        <v>223</v>
      </c>
      <c r="F2217" s="158">
        <v>35</v>
      </c>
      <c r="G2217" s="159">
        <v>45740.475660069445</v>
      </c>
    </row>
    <row r="2218" spans="2:7" x14ac:dyDescent="0.3">
      <c r="B2218" s="154">
        <v>45740</v>
      </c>
      <c r="C2218" s="155" t="s">
        <v>52</v>
      </c>
      <c r="D2218" s="156" t="s">
        <v>209</v>
      </c>
      <c r="E2218" s="157" t="s">
        <v>223</v>
      </c>
      <c r="F2218" s="158">
        <v>-140</v>
      </c>
      <c r="G2218" s="159">
        <v>45740.475935416667</v>
      </c>
    </row>
    <row r="2219" spans="2:7" x14ac:dyDescent="0.3">
      <c r="B2219" s="154">
        <v>45740</v>
      </c>
      <c r="C2219" s="155" t="s">
        <v>49</v>
      </c>
      <c r="D2219" s="156" t="s">
        <v>122</v>
      </c>
      <c r="E2219" s="157" t="s">
        <v>223</v>
      </c>
      <c r="F2219" s="158">
        <v>140</v>
      </c>
      <c r="G2219" s="159">
        <v>45740.47594733796</v>
      </c>
    </row>
    <row r="2220" spans="2:7" x14ac:dyDescent="0.3">
      <c r="B2220" s="154">
        <v>45740</v>
      </c>
      <c r="C2220" s="155" t="s">
        <v>52</v>
      </c>
      <c r="D2220" s="156" t="s">
        <v>209</v>
      </c>
      <c r="E2220" s="157" t="s">
        <v>223</v>
      </c>
      <c r="F2220" s="158">
        <v>-35</v>
      </c>
      <c r="G2220" s="159">
        <v>45740.479932291666</v>
      </c>
    </row>
    <row r="2221" spans="2:7" x14ac:dyDescent="0.3">
      <c r="B2221" s="154">
        <v>45740</v>
      </c>
      <c r="C2221" s="155" t="s">
        <v>49</v>
      </c>
      <c r="D2221" s="156" t="s">
        <v>97</v>
      </c>
      <c r="E2221" s="157" t="s">
        <v>223</v>
      </c>
      <c r="F2221" s="158">
        <v>35</v>
      </c>
      <c r="G2221" s="159">
        <v>45740.479965509257</v>
      </c>
    </row>
    <row r="2222" spans="2:7" x14ac:dyDescent="0.3">
      <c r="B2222" s="154">
        <v>45740</v>
      </c>
      <c r="C2222" s="155" t="s">
        <v>49</v>
      </c>
      <c r="D2222" s="156" t="s">
        <v>122</v>
      </c>
      <c r="E2222" s="157" t="s">
        <v>237</v>
      </c>
      <c r="F2222" s="158">
        <v>600</v>
      </c>
      <c r="G2222" s="159">
        <v>45740.489672222226</v>
      </c>
    </row>
    <row r="2223" spans="2:7" x14ac:dyDescent="0.3">
      <c r="B2223" s="154">
        <v>45740</v>
      </c>
      <c r="C2223" s="155" t="s">
        <v>49</v>
      </c>
      <c r="D2223" s="156" t="s">
        <v>123</v>
      </c>
      <c r="E2223" s="157" t="s">
        <v>237</v>
      </c>
      <c r="F2223" s="158">
        <v>-600</v>
      </c>
      <c r="G2223" s="159">
        <v>45740.489704050924</v>
      </c>
    </row>
    <row r="2224" spans="2:7" x14ac:dyDescent="0.3">
      <c r="B2224" s="154">
        <v>45740</v>
      </c>
      <c r="C2224" s="155" t="s">
        <v>49</v>
      </c>
      <c r="D2224" s="156" t="s">
        <v>122</v>
      </c>
      <c r="E2224" s="157" t="s">
        <v>237</v>
      </c>
      <c r="F2224" s="158">
        <v>400</v>
      </c>
      <c r="G2224" s="159">
        <v>45740.489740393517</v>
      </c>
    </row>
    <row r="2225" spans="2:7" x14ac:dyDescent="0.3">
      <c r="B2225" s="154">
        <v>45740</v>
      </c>
      <c r="C2225" s="155" t="s">
        <v>49</v>
      </c>
      <c r="D2225" s="156" t="s">
        <v>123</v>
      </c>
      <c r="E2225" s="157" t="s">
        <v>237</v>
      </c>
      <c r="F2225" s="158">
        <v>-400</v>
      </c>
      <c r="G2225" s="159">
        <v>45740.489771990739</v>
      </c>
    </row>
    <row r="2226" spans="2:7" x14ac:dyDescent="0.3">
      <c r="B2226" s="154">
        <v>45740</v>
      </c>
      <c r="C2226" s="155" t="s">
        <v>49</v>
      </c>
      <c r="D2226" s="156" t="s">
        <v>122</v>
      </c>
      <c r="E2226" s="157" t="s">
        <v>237</v>
      </c>
      <c r="F2226" s="158">
        <v>600</v>
      </c>
      <c r="G2226" s="159">
        <v>45740.490666550926</v>
      </c>
    </row>
    <row r="2227" spans="2:7" x14ac:dyDescent="0.3">
      <c r="B2227" s="154">
        <v>45740</v>
      </c>
      <c r="C2227" s="155" t="s">
        <v>49</v>
      </c>
      <c r="D2227" s="156" t="s">
        <v>123</v>
      </c>
      <c r="E2227" s="157" t="s">
        <v>237</v>
      </c>
      <c r="F2227" s="158">
        <v>-600</v>
      </c>
      <c r="G2227" s="159">
        <v>45740.490699652779</v>
      </c>
    </row>
    <row r="2228" spans="2:7" x14ac:dyDescent="0.3">
      <c r="B2228" s="154">
        <v>45740</v>
      </c>
      <c r="C2228" s="155" t="s">
        <v>52</v>
      </c>
      <c r="D2228" s="156" t="s">
        <v>209</v>
      </c>
      <c r="E2228" s="157" t="s">
        <v>223</v>
      </c>
      <c r="F2228" s="158">
        <v>-105</v>
      </c>
      <c r="G2228" s="159">
        <v>45740.502831597223</v>
      </c>
    </row>
    <row r="2229" spans="2:7" x14ac:dyDescent="0.3">
      <c r="B2229" s="154">
        <v>45740</v>
      </c>
      <c r="C2229" s="155" t="s">
        <v>49</v>
      </c>
      <c r="D2229" s="156" t="s">
        <v>122</v>
      </c>
      <c r="E2229" s="157" t="s">
        <v>223</v>
      </c>
      <c r="F2229" s="158">
        <v>105</v>
      </c>
      <c r="G2229" s="159">
        <v>45740.502862152774</v>
      </c>
    </row>
    <row r="2230" spans="2:7" x14ac:dyDescent="0.3">
      <c r="B2230" s="154">
        <v>45740</v>
      </c>
      <c r="C2230" s="155" t="s">
        <v>49</v>
      </c>
      <c r="D2230" s="156" t="s">
        <v>122</v>
      </c>
      <c r="E2230" s="157" t="s">
        <v>222</v>
      </c>
      <c r="F2230" s="158">
        <v>-1350</v>
      </c>
      <c r="G2230" s="159">
        <v>45740.52721886574</v>
      </c>
    </row>
    <row r="2231" spans="2:7" x14ac:dyDescent="0.3">
      <c r="B2231" s="154">
        <v>45740</v>
      </c>
      <c r="C2231" s="155" t="s">
        <v>49</v>
      </c>
      <c r="D2231" s="156" t="s">
        <v>97</v>
      </c>
      <c r="E2231" s="157" t="s">
        <v>222</v>
      </c>
      <c r="F2231" s="158">
        <v>1350</v>
      </c>
      <c r="G2231" s="159">
        <v>45740.527251388892</v>
      </c>
    </row>
    <row r="2232" spans="2:7" x14ac:dyDescent="0.3">
      <c r="B2232" s="154">
        <v>45740</v>
      </c>
      <c r="C2232" s="155" t="s">
        <v>49</v>
      </c>
      <c r="D2232" s="156" t="s">
        <v>122</v>
      </c>
      <c r="E2232" s="157" t="s">
        <v>221</v>
      </c>
      <c r="F2232" s="158">
        <v>33</v>
      </c>
      <c r="G2232" s="159">
        <v>45740.527307523145</v>
      </c>
    </row>
    <row r="2233" spans="2:7" x14ac:dyDescent="0.3">
      <c r="B2233" s="154">
        <v>45740</v>
      </c>
      <c r="C2233" s="155" t="s">
        <v>49</v>
      </c>
      <c r="D2233" s="156" t="s">
        <v>97</v>
      </c>
      <c r="E2233" s="157" t="s">
        <v>221</v>
      </c>
      <c r="F2233" s="158">
        <v>-33</v>
      </c>
      <c r="G2233" s="159">
        <v>45740.52733946759</v>
      </c>
    </row>
    <row r="2234" spans="2:7" x14ac:dyDescent="0.3">
      <c r="B2234" s="154">
        <v>45740</v>
      </c>
      <c r="C2234" s="155" t="s">
        <v>49</v>
      </c>
      <c r="D2234" s="156" t="s">
        <v>122</v>
      </c>
      <c r="E2234" s="157" t="s">
        <v>221</v>
      </c>
      <c r="F2234" s="158">
        <v>1500</v>
      </c>
      <c r="G2234" s="159">
        <v>45740.537626041667</v>
      </c>
    </row>
    <row r="2235" spans="2:7" x14ac:dyDescent="0.3">
      <c r="B2235" s="154">
        <v>45740</v>
      </c>
      <c r="C2235" s="155" t="s">
        <v>49</v>
      </c>
      <c r="D2235" s="156" t="s">
        <v>97</v>
      </c>
      <c r="E2235" s="157" t="s">
        <v>221</v>
      </c>
      <c r="F2235" s="158">
        <v>-1500</v>
      </c>
      <c r="G2235" s="159">
        <v>45740.537657986111</v>
      </c>
    </row>
    <row r="2236" spans="2:7" x14ac:dyDescent="0.3">
      <c r="B2236" s="154">
        <v>45740</v>
      </c>
      <c r="C2236" s="155" t="s">
        <v>49</v>
      </c>
      <c r="D2236" s="156" t="s">
        <v>122</v>
      </c>
      <c r="E2236" s="157" t="s">
        <v>222</v>
      </c>
      <c r="F2236" s="158">
        <v>-100</v>
      </c>
      <c r="G2236" s="159">
        <v>45740.537698726854</v>
      </c>
    </row>
    <row r="2237" spans="2:7" x14ac:dyDescent="0.3">
      <c r="B2237" s="154">
        <v>45740</v>
      </c>
      <c r="C2237" s="155" t="s">
        <v>49</v>
      </c>
      <c r="D2237" s="156" t="s">
        <v>97</v>
      </c>
      <c r="E2237" s="157" t="s">
        <v>222</v>
      </c>
      <c r="F2237" s="158">
        <v>100</v>
      </c>
      <c r="G2237" s="159">
        <v>45740.537731249999</v>
      </c>
    </row>
    <row r="2238" spans="2:7" x14ac:dyDescent="0.3">
      <c r="B2238" s="154">
        <v>45740</v>
      </c>
      <c r="C2238" s="155" t="s">
        <v>49</v>
      </c>
      <c r="D2238" s="156" t="s">
        <v>122</v>
      </c>
      <c r="E2238" s="157" t="s">
        <v>221</v>
      </c>
      <c r="F2238" s="158">
        <v>450</v>
      </c>
      <c r="G2238" s="159">
        <v>45740.537772685188</v>
      </c>
    </row>
    <row r="2239" spans="2:7" x14ac:dyDescent="0.3">
      <c r="B2239" s="154">
        <v>45740</v>
      </c>
      <c r="C2239" s="155" t="s">
        <v>49</v>
      </c>
      <c r="D2239" s="156" t="s">
        <v>97</v>
      </c>
      <c r="E2239" s="157" t="s">
        <v>221</v>
      </c>
      <c r="F2239" s="158">
        <v>-450</v>
      </c>
      <c r="G2239" s="159">
        <v>45740.537804050924</v>
      </c>
    </row>
    <row r="2240" spans="2:7" x14ac:dyDescent="0.3">
      <c r="B2240" s="154">
        <v>45740</v>
      </c>
      <c r="C2240" s="155" t="s">
        <v>49</v>
      </c>
      <c r="D2240" s="156" t="s">
        <v>122</v>
      </c>
      <c r="E2240" s="157" t="s">
        <v>222</v>
      </c>
      <c r="F2240" s="158">
        <v>-1735</v>
      </c>
      <c r="G2240" s="159">
        <v>45740.537893518522</v>
      </c>
    </row>
    <row r="2241" spans="2:7" x14ac:dyDescent="0.3">
      <c r="B2241" s="154">
        <v>45740</v>
      </c>
      <c r="C2241" s="155" t="s">
        <v>49</v>
      </c>
      <c r="D2241" s="156" t="s">
        <v>97</v>
      </c>
      <c r="E2241" s="157" t="s">
        <v>222</v>
      </c>
      <c r="F2241" s="158">
        <v>1735</v>
      </c>
      <c r="G2241" s="159">
        <v>45740.53792534722</v>
      </c>
    </row>
    <row r="2242" spans="2:7" x14ac:dyDescent="0.3">
      <c r="B2242" s="154">
        <v>45740</v>
      </c>
      <c r="C2242" s="155" t="s">
        <v>49</v>
      </c>
      <c r="D2242" s="156" t="s">
        <v>122</v>
      </c>
      <c r="E2242" s="157" t="s">
        <v>222</v>
      </c>
      <c r="F2242" s="158">
        <v>-5</v>
      </c>
      <c r="G2242" s="159">
        <v>45740.53796736111</v>
      </c>
    </row>
    <row r="2243" spans="2:7" x14ac:dyDescent="0.3">
      <c r="B2243" s="154">
        <v>45740</v>
      </c>
      <c r="C2243" s="155" t="s">
        <v>49</v>
      </c>
      <c r="D2243" s="156" t="s">
        <v>97</v>
      </c>
      <c r="E2243" s="157" t="s">
        <v>222</v>
      </c>
      <c r="F2243" s="158">
        <v>5</v>
      </c>
      <c r="G2243" s="159">
        <v>45740.538000115739</v>
      </c>
    </row>
    <row r="2244" spans="2:7" x14ac:dyDescent="0.3">
      <c r="B2244" s="154">
        <v>45740</v>
      </c>
      <c r="C2244" s="155" t="s">
        <v>49</v>
      </c>
      <c r="D2244" s="156" t="s">
        <v>122</v>
      </c>
      <c r="E2244" s="157" t="s">
        <v>221</v>
      </c>
      <c r="F2244" s="158">
        <v>20</v>
      </c>
      <c r="G2244" s="159">
        <v>45740.538040162035</v>
      </c>
    </row>
    <row r="2245" spans="2:7" x14ac:dyDescent="0.3">
      <c r="B2245" s="154">
        <v>45740</v>
      </c>
      <c r="C2245" s="155" t="s">
        <v>49</v>
      </c>
      <c r="D2245" s="156" t="s">
        <v>97</v>
      </c>
      <c r="E2245" s="157" t="s">
        <v>221</v>
      </c>
      <c r="F2245" s="158">
        <v>-20</v>
      </c>
      <c r="G2245" s="159">
        <v>45740.53807372685</v>
      </c>
    </row>
    <row r="2246" spans="2:7" x14ac:dyDescent="0.3">
      <c r="B2246" s="154">
        <v>45740</v>
      </c>
      <c r="C2246" s="155" t="s">
        <v>49</v>
      </c>
      <c r="D2246" s="156" t="s">
        <v>122</v>
      </c>
      <c r="E2246" s="157" t="s">
        <v>221</v>
      </c>
      <c r="F2246" s="158">
        <v>100</v>
      </c>
      <c r="G2246" s="159">
        <v>45740.538114583331</v>
      </c>
    </row>
    <row r="2247" spans="2:7" x14ac:dyDescent="0.3">
      <c r="B2247" s="154">
        <v>45740</v>
      </c>
      <c r="C2247" s="155" t="s">
        <v>49</v>
      </c>
      <c r="D2247" s="156" t="s">
        <v>97</v>
      </c>
      <c r="E2247" s="157" t="s">
        <v>221</v>
      </c>
      <c r="F2247" s="158">
        <v>-100</v>
      </c>
      <c r="G2247" s="159">
        <v>45740.538147685184</v>
      </c>
    </row>
    <row r="2248" spans="2:7" x14ac:dyDescent="0.3">
      <c r="B2248" s="154">
        <v>45740</v>
      </c>
      <c r="C2248" s="155" t="s">
        <v>49</v>
      </c>
      <c r="D2248" s="156" t="s">
        <v>122</v>
      </c>
      <c r="E2248" s="157" t="s">
        <v>239</v>
      </c>
      <c r="F2248" s="158">
        <v>55</v>
      </c>
      <c r="G2248" s="159">
        <v>45740.538442824072</v>
      </c>
    </row>
    <row r="2249" spans="2:7" x14ac:dyDescent="0.3">
      <c r="B2249" s="154">
        <v>45740</v>
      </c>
      <c r="C2249" s="155" t="s">
        <v>49</v>
      </c>
      <c r="D2249" s="156" t="s">
        <v>121</v>
      </c>
      <c r="E2249" s="157" t="s">
        <v>239</v>
      </c>
      <c r="F2249" s="158">
        <v>-55</v>
      </c>
      <c r="G2249" s="159">
        <v>45740.538474884263</v>
      </c>
    </row>
    <row r="2250" spans="2:7" x14ac:dyDescent="0.3">
      <c r="B2250" s="154">
        <v>45740</v>
      </c>
      <c r="C2250" s="155" t="s">
        <v>49</v>
      </c>
      <c r="D2250" s="156" t="s">
        <v>121</v>
      </c>
      <c r="E2250" s="157" t="s">
        <v>242</v>
      </c>
      <c r="F2250" s="158">
        <v>-2112.5</v>
      </c>
      <c r="G2250" s="159">
        <v>45740.538939004633</v>
      </c>
    </row>
    <row r="2251" spans="2:7" x14ac:dyDescent="0.3">
      <c r="B2251" s="154">
        <v>45740</v>
      </c>
      <c r="C2251" s="155" t="s">
        <v>49</v>
      </c>
      <c r="D2251" s="156" t="s">
        <v>123</v>
      </c>
      <c r="E2251" s="157" t="s">
        <v>242</v>
      </c>
      <c r="F2251" s="158">
        <v>2112.5</v>
      </c>
      <c r="G2251" s="159">
        <v>45740.538971180555</v>
      </c>
    </row>
    <row r="2252" spans="2:7" x14ac:dyDescent="0.3">
      <c r="B2252" s="154">
        <v>45740</v>
      </c>
      <c r="C2252" s="155" t="s">
        <v>49</v>
      </c>
      <c r="D2252" s="156" t="s">
        <v>121</v>
      </c>
      <c r="E2252" s="157" t="s">
        <v>243</v>
      </c>
      <c r="F2252" s="158">
        <v>-7.5</v>
      </c>
      <c r="G2252" s="159">
        <v>45740.539003472222</v>
      </c>
    </row>
    <row r="2253" spans="2:7" x14ac:dyDescent="0.3">
      <c r="B2253" s="154">
        <v>45740</v>
      </c>
      <c r="C2253" s="155" t="s">
        <v>48</v>
      </c>
      <c r="D2253" s="156" t="s">
        <v>278</v>
      </c>
      <c r="E2253" s="157" t="s">
        <v>243</v>
      </c>
      <c r="F2253" s="158">
        <v>7.5</v>
      </c>
      <c r="G2253" s="159">
        <v>45740.53903576389</v>
      </c>
    </row>
    <row r="2254" spans="2:7" x14ac:dyDescent="0.3">
      <c r="B2254" s="154">
        <v>45740</v>
      </c>
      <c r="C2254" s="155" t="s">
        <v>49</v>
      </c>
      <c r="D2254" s="156" t="s">
        <v>122</v>
      </c>
      <c r="E2254" s="157" t="s">
        <v>221</v>
      </c>
      <c r="F2254" s="158">
        <v>5</v>
      </c>
      <c r="G2254" s="159">
        <v>45740.540192708337</v>
      </c>
    </row>
    <row r="2255" spans="2:7" x14ac:dyDescent="0.3">
      <c r="B2255" s="154">
        <v>45740</v>
      </c>
      <c r="C2255" s="155" t="s">
        <v>49</v>
      </c>
      <c r="D2255" s="156" t="s">
        <v>97</v>
      </c>
      <c r="E2255" s="157" t="s">
        <v>221</v>
      </c>
      <c r="F2255" s="158">
        <v>-5</v>
      </c>
      <c r="G2255" s="159">
        <v>45740.540224652781</v>
      </c>
    </row>
    <row r="2256" spans="2:7" x14ac:dyDescent="0.3">
      <c r="B2256" s="154">
        <v>45740</v>
      </c>
      <c r="C2256" s="155" t="s">
        <v>49</v>
      </c>
      <c r="D2256" s="156" t="s">
        <v>122</v>
      </c>
      <c r="E2256" s="157" t="s">
        <v>237</v>
      </c>
      <c r="F2256" s="158">
        <v>5000</v>
      </c>
      <c r="G2256" s="159">
        <v>45740.557945370369</v>
      </c>
    </row>
    <row r="2257" spans="2:7" x14ac:dyDescent="0.3">
      <c r="B2257" s="154">
        <v>45740</v>
      </c>
      <c r="C2257" s="155" t="s">
        <v>49</v>
      </c>
      <c r="D2257" s="156" t="s">
        <v>123</v>
      </c>
      <c r="E2257" s="157" t="s">
        <v>237</v>
      </c>
      <c r="F2257" s="158">
        <v>-5000</v>
      </c>
      <c r="G2257" s="159">
        <v>45740.557976620374</v>
      </c>
    </row>
    <row r="2258" spans="2:7" x14ac:dyDescent="0.3">
      <c r="B2258" s="154">
        <v>45740</v>
      </c>
      <c r="C2258" s="155" t="s">
        <v>49</v>
      </c>
      <c r="D2258" s="156" t="s">
        <v>122</v>
      </c>
      <c r="E2258" s="157" t="s">
        <v>237</v>
      </c>
      <c r="F2258" s="158">
        <v>67</v>
      </c>
      <c r="G2258" s="159">
        <v>45740.55804074074</v>
      </c>
    </row>
    <row r="2259" spans="2:7" x14ac:dyDescent="0.3">
      <c r="B2259" s="154">
        <v>45740</v>
      </c>
      <c r="C2259" s="155" t="s">
        <v>49</v>
      </c>
      <c r="D2259" s="156" t="s">
        <v>123</v>
      </c>
      <c r="E2259" s="157" t="s">
        <v>237</v>
      </c>
      <c r="F2259" s="158">
        <v>-67</v>
      </c>
      <c r="G2259" s="159">
        <v>45740.558073032407</v>
      </c>
    </row>
    <row r="2260" spans="2:7" x14ac:dyDescent="0.3">
      <c r="B2260" s="154">
        <v>45740</v>
      </c>
      <c r="C2260" s="155" t="s">
        <v>49</v>
      </c>
      <c r="D2260" s="156" t="s">
        <v>122</v>
      </c>
      <c r="E2260" s="157" t="s">
        <v>237</v>
      </c>
      <c r="F2260" s="158">
        <v>210</v>
      </c>
      <c r="G2260" s="159">
        <v>45740.55811273148</v>
      </c>
    </row>
    <row r="2261" spans="2:7" x14ac:dyDescent="0.3">
      <c r="B2261" s="154">
        <v>45740</v>
      </c>
      <c r="C2261" s="155" t="s">
        <v>49</v>
      </c>
      <c r="D2261" s="156" t="s">
        <v>123</v>
      </c>
      <c r="E2261" s="157" t="s">
        <v>237</v>
      </c>
      <c r="F2261" s="158">
        <v>-210</v>
      </c>
      <c r="G2261" s="159">
        <v>45740.558145254632</v>
      </c>
    </row>
    <row r="2262" spans="2:7" x14ac:dyDescent="0.3">
      <c r="B2262" s="154">
        <v>45740</v>
      </c>
      <c r="C2262" s="155" t="s">
        <v>49</v>
      </c>
      <c r="D2262" s="156" t="s">
        <v>122</v>
      </c>
      <c r="E2262" s="157" t="s">
        <v>237</v>
      </c>
      <c r="F2262" s="158">
        <v>390</v>
      </c>
      <c r="G2262" s="159">
        <v>45740.558186458336</v>
      </c>
    </row>
    <row r="2263" spans="2:7" x14ac:dyDescent="0.3">
      <c r="B2263" s="154">
        <v>45740</v>
      </c>
      <c r="C2263" s="155" t="s">
        <v>49</v>
      </c>
      <c r="D2263" s="156" t="s">
        <v>123</v>
      </c>
      <c r="E2263" s="157" t="s">
        <v>237</v>
      </c>
      <c r="F2263" s="158">
        <v>-390</v>
      </c>
      <c r="G2263" s="159">
        <v>45740.558219444443</v>
      </c>
    </row>
    <row r="2264" spans="2:7" x14ac:dyDescent="0.3">
      <c r="B2264" s="154">
        <v>45740</v>
      </c>
      <c r="C2264" s="155" t="s">
        <v>49</v>
      </c>
      <c r="D2264" s="156" t="s">
        <v>122</v>
      </c>
      <c r="E2264" s="157" t="s">
        <v>237</v>
      </c>
      <c r="F2264" s="158">
        <v>195</v>
      </c>
      <c r="G2264" s="159">
        <v>45740.558261574071</v>
      </c>
    </row>
    <row r="2265" spans="2:7" x14ac:dyDescent="0.3">
      <c r="B2265" s="154">
        <v>45740</v>
      </c>
      <c r="C2265" s="155" t="s">
        <v>49</v>
      </c>
      <c r="D2265" s="156" t="s">
        <v>123</v>
      </c>
      <c r="E2265" s="157" t="s">
        <v>237</v>
      </c>
      <c r="F2265" s="158">
        <v>-195</v>
      </c>
      <c r="G2265" s="159">
        <v>45740.55829375</v>
      </c>
    </row>
    <row r="2266" spans="2:7" x14ac:dyDescent="0.3">
      <c r="B2266" s="154">
        <v>45740</v>
      </c>
      <c r="C2266" s="155" t="s">
        <v>49</v>
      </c>
      <c r="D2266" s="156" t="s">
        <v>122</v>
      </c>
      <c r="E2266" s="157" t="s">
        <v>237</v>
      </c>
      <c r="F2266" s="158">
        <v>585</v>
      </c>
      <c r="G2266" s="159">
        <v>45740.558369791666</v>
      </c>
    </row>
    <row r="2267" spans="2:7" x14ac:dyDescent="0.3">
      <c r="B2267" s="154">
        <v>45740</v>
      </c>
      <c r="C2267" s="155" t="s">
        <v>49</v>
      </c>
      <c r="D2267" s="156" t="s">
        <v>123</v>
      </c>
      <c r="E2267" s="157" t="s">
        <v>237</v>
      </c>
      <c r="F2267" s="158">
        <v>-585</v>
      </c>
      <c r="G2267" s="159">
        <v>45740.558402430557</v>
      </c>
    </row>
    <row r="2268" spans="2:7" x14ac:dyDescent="0.3">
      <c r="B2268" s="154">
        <v>45740</v>
      </c>
      <c r="C2268" s="155" t="s">
        <v>49</v>
      </c>
      <c r="D2268" s="156" t="s">
        <v>122</v>
      </c>
      <c r="E2268" s="157" t="s">
        <v>237</v>
      </c>
      <c r="F2268" s="158">
        <v>462</v>
      </c>
      <c r="G2268" s="159">
        <v>45740.558441550929</v>
      </c>
    </row>
    <row r="2269" spans="2:7" x14ac:dyDescent="0.3">
      <c r="B2269" s="154">
        <v>45740</v>
      </c>
      <c r="C2269" s="155" t="s">
        <v>49</v>
      </c>
      <c r="D2269" s="156" t="s">
        <v>123</v>
      </c>
      <c r="E2269" s="157" t="s">
        <v>237</v>
      </c>
      <c r="F2269" s="158">
        <v>-462</v>
      </c>
      <c r="G2269" s="159">
        <v>45740.55847384259</v>
      </c>
    </row>
    <row r="2270" spans="2:7" x14ac:dyDescent="0.3">
      <c r="B2270" s="154">
        <v>45740</v>
      </c>
      <c r="C2270" s="155" t="s">
        <v>49</v>
      </c>
      <c r="D2270" s="156" t="s">
        <v>122</v>
      </c>
      <c r="E2270" s="157" t="s">
        <v>237</v>
      </c>
      <c r="F2270" s="158">
        <v>390</v>
      </c>
      <c r="G2270" s="159">
        <v>45740.55851516204</v>
      </c>
    </row>
    <row r="2271" spans="2:7" x14ac:dyDescent="0.3">
      <c r="B2271" s="154">
        <v>45740</v>
      </c>
      <c r="C2271" s="155" t="s">
        <v>49</v>
      </c>
      <c r="D2271" s="156" t="s">
        <v>123</v>
      </c>
      <c r="E2271" s="157" t="s">
        <v>237</v>
      </c>
      <c r="F2271" s="158">
        <v>-390</v>
      </c>
      <c r="G2271" s="159">
        <v>45740.558547337961</v>
      </c>
    </row>
    <row r="2272" spans="2:7" x14ac:dyDescent="0.3">
      <c r="B2272" s="154">
        <v>45740</v>
      </c>
      <c r="C2272" s="155" t="s">
        <v>49</v>
      </c>
      <c r="D2272" s="156" t="s">
        <v>122</v>
      </c>
      <c r="E2272" s="157" t="s">
        <v>237</v>
      </c>
      <c r="F2272" s="158">
        <v>502</v>
      </c>
      <c r="G2272" s="159">
        <v>45740.558588541666</v>
      </c>
    </row>
    <row r="2273" spans="2:7" x14ac:dyDescent="0.3">
      <c r="B2273" s="154">
        <v>45740</v>
      </c>
      <c r="C2273" s="155" t="s">
        <v>49</v>
      </c>
      <c r="D2273" s="156" t="s">
        <v>123</v>
      </c>
      <c r="E2273" s="157" t="s">
        <v>237</v>
      </c>
      <c r="F2273" s="158">
        <v>-502</v>
      </c>
      <c r="G2273" s="159">
        <v>45740.558621412034</v>
      </c>
    </row>
    <row r="2274" spans="2:7" x14ac:dyDescent="0.3">
      <c r="B2274" s="154">
        <v>45740</v>
      </c>
      <c r="C2274" s="155" t="s">
        <v>49</v>
      </c>
      <c r="D2274" s="156" t="s">
        <v>122</v>
      </c>
      <c r="E2274" s="157" t="s">
        <v>237</v>
      </c>
      <c r="F2274" s="158">
        <v>2238</v>
      </c>
      <c r="G2274" s="159">
        <v>45740.558661342591</v>
      </c>
    </row>
    <row r="2275" spans="2:7" x14ac:dyDescent="0.3">
      <c r="B2275" s="154">
        <v>45740</v>
      </c>
      <c r="C2275" s="155" t="s">
        <v>49</v>
      </c>
      <c r="D2275" s="156" t="s">
        <v>123</v>
      </c>
      <c r="E2275" s="157" t="s">
        <v>237</v>
      </c>
      <c r="F2275" s="158">
        <v>-2238</v>
      </c>
      <c r="G2275" s="159">
        <v>45740.558694675929</v>
      </c>
    </row>
    <row r="2276" spans="2:7" x14ac:dyDescent="0.3">
      <c r="B2276" s="154">
        <v>45740</v>
      </c>
      <c r="C2276" s="155" t="s">
        <v>49</v>
      </c>
      <c r="D2276" s="156" t="s">
        <v>122</v>
      </c>
      <c r="E2276" s="157" t="s">
        <v>237</v>
      </c>
      <c r="F2276" s="158">
        <v>10</v>
      </c>
      <c r="G2276" s="159">
        <v>45740.558738078704</v>
      </c>
    </row>
    <row r="2277" spans="2:7" x14ac:dyDescent="0.3">
      <c r="B2277" s="154">
        <v>45740</v>
      </c>
      <c r="C2277" s="155" t="s">
        <v>49</v>
      </c>
      <c r="D2277" s="156" t="s">
        <v>123</v>
      </c>
      <c r="E2277" s="157" t="s">
        <v>237</v>
      </c>
      <c r="F2277" s="158">
        <v>-10</v>
      </c>
      <c r="G2277" s="159">
        <v>45740.558771759257</v>
      </c>
    </row>
    <row r="2278" spans="2:7" x14ac:dyDescent="0.3">
      <c r="B2278" s="154">
        <v>45740</v>
      </c>
      <c r="C2278" s="155" t="s">
        <v>49</v>
      </c>
      <c r="D2278" s="156" t="s">
        <v>122</v>
      </c>
      <c r="E2278" s="157" t="s">
        <v>237</v>
      </c>
      <c r="F2278" s="158">
        <v>100</v>
      </c>
      <c r="G2278" s="159">
        <v>45740.558811226852</v>
      </c>
    </row>
    <row r="2279" spans="2:7" x14ac:dyDescent="0.3">
      <c r="B2279" s="154">
        <v>45740</v>
      </c>
      <c r="C2279" s="155" t="s">
        <v>49</v>
      </c>
      <c r="D2279" s="156" t="s">
        <v>123</v>
      </c>
      <c r="E2279" s="157" t="s">
        <v>237</v>
      </c>
      <c r="F2279" s="158">
        <v>-100</v>
      </c>
      <c r="G2279" s="159">
        <v>45740.558842824074</v>
      </c>
    </row>
    <row r="2280" spans="2:7" x14ac:dyDescent="0.3">
      <c r="B2280" s="154">
        <v>45740</v>
      </c>
      <c r="C2280" s="155" t="s">
        <v>49</v>
      </c>
      <c r="D2280" s="156" t="s">
        <v>122</v>
      </c>
      <c r="E2280" s="157" t="s">
        <v>238</v>
      </c>
      <c r="F2280" s="158">
        <v>-200</v>
      </c>
      <c r="G2280" s="159">
        <v>45740.558905092592</v>
      </c>
    </row>
    <row r="2281" spans="2:7" x14ac:dyDescent="0.3">
      <c r="B2281" s="154">
        <v>45740</v>
      </c>
      <c r="C2281" s="155" t="s">
        <v>49</v>
      </c>
      <c r="D2281" s="156" t="s">
        <v>123</v>
      </c>
      <c r="E2281" s="157" t="s">
        <v>238</v>
      </c>
      <c r="F2281" s="158">
        <v>200</v>
      </c>
      <c r="G2281" s="159">
        <v>45740.558937615744</v>
      </c>
    </row>
    <row r="2282" spans="2:7" x14ac:dyDescent="0.3">
      <c r="B2282" s="154">
        <v>45740</v>
      </c>
      <c r="C2282" s="155" t="s">
        <v>49</v>
      </c>
      <c r="D2282" s="156" t="s">
        <v>122</v>
      </c>
      <c r="E2282" s="157" t="s">
        <v>238</v>
      </c>
      <c r="F2282" s="158">
        <v>-2080</v>
      </c>
      <c r="G2282" s="159">
        <v>45740.558988773148</v>
      </c>
    </row>
    <row r="2283" spans="2:7" x14ac:dyDescent="0.3">
      <c r="B2283" s="154">
        <v>45740</v>
      </c>
      <c r="C2283" s="155" t="s">
        <v>49</v>
      </c>
      <c r="D2283" s="156" t="s">
        <v>123</v>
      </c>
      <c r="E2283" s="157" t="s">
        <v>238</v>
      </c>
      <c r="F2283" s="158">
        <v>2080</v>
      </c>
      <c r="G2283" s="159">
        <v>45740.559020833331</v>
      </c>
    </row>
    <row r="2284" spans="2:7" x14ac:dyDescent="0.3">
      <c r="B2284" s="154">
        <v>45740</v>
      </c>
      <c r="C2284" s="155" t="s">
        <v>49</v>
      </c>
      <c r="D2284" s="156" t="s">
        <v>122</v>
      </c>
      <c r="E2284" s="157" t="s">
        <v>222</v>
      </c>
      <c r="F2284" s="158">
        <v>-200</v>
      </c>
      <c r="G2284" s="159">
        <v>45740.559701851853</v>
      </c>
    </row>
    <row r="2285" spans="2:7" x14ac:dyDescent="0.3">
      <c r="B2285" s="154">
        <v>45740</v>
      </c>
      <c r="C2285" s="155" t="s">
        <v>49</v>
      </c>
      <c r="D2285" s="156" t="s">
        <v>97</v>
      </c>
      <c r="E2285" s="157" t="s">
        <v>222</v>
      </c>
      <c r="F2285" s="158">
        <v>200</v>
      </c>
      <c r="G2285" s="159">
        <v>45740.559732870373</v>
      </c>
    </row>
    <row r="2286" spans="2:7" x14ac:dyDescent="0.3">
      <c r="B2286" s="154">
        <v>45740</v>
      </c>
      <c r="C2286" s="155" t="s">
        <v>49</v>
      </c>
      <c r="D2286" s="156" t="s">
        <v>122</v>
      </c>
      <c r="E2286" s="157" t="s">
        <v>222</v>
      </c>
      <c r="F2286" s="158">
        <v>-35</v>
      </c>
      <c r="G2286" s="159">
        <v>45740.559771875</v>
      </c>
    </row>
    <row r="2287" spans="2:7" x14ac:dyDescent="0.3">
      <c r="B2287" s="154">
        <v>45740</v>
      </c>
      <c r="C2287" s="155" t="s">
        <v>49</v>
      </c>
      <c r="D2287" s="156" t="s">
        <v>97</v>
      </c>
      <c r="E2287" s="157" t="s">
        <v>222</v>
      </c>
      <c r="F2287" s="158">
        <v>35</v>
      </c>
      <c r="G2287" s="159">
        <v>45740.559803819444</v>
      </c>
    </row>
    <row r="2288" spans="2:7" x14ac:dyDescent="0.3">
      <c r="B2288" s="154">
        <v>45740</v>
      </c>
      <c r="C2288" s="155" t="s">
        <v>49</v>
      </c>
      <c r="D2288" s="156" t="s">
        <v>122</v>
      </c>
      <c r="E2288" s="157" t="s">
        <v>222</v>
      </c>
      <c r="F2288" s="158">
        <v>-100</v>
      </c>
      <c r="G2288" s="159">
        <v>45740.560687962963</v>
      </c>
    </row>
    <row r="2289" spans="2:7" x14ac:dyDescent="0.3">
      <c r="B2289" s="154">
        <v>45740</v>
      </c>
      <c r="C2289" s="155" t="s">
        <v>49</v>
      </c>
      <c r="D2289" s="156" t="s">
        <v>97</v>
      </c>
      <c r="E2289" s="157" t="s">
        <v>222</v>
      </c>
      <c r="F2289" s="158">
        <v>100</v>
      </c>
      <c r="G2289" s="159">
        <v>45740.560718865738</v>
      </c>
    </row>
    <row r="2290" spans="2:7" x14ac:dyDescent="0.3">
      <c r="B2290" s="154">
        <v>45740</v>
      </c>
      <c r="C2290" s="155" t="s">
        <v>49</v>
      </c>
      <c r="D2290" s="156" t="s">
        <v>122</v>
      </c>
      <c r="E2290" s="157" t="s">
        <v>224</v>
      </c>
      <c r="F2290" s="158">
        <v>-20</v>
      </c>
      <c r="G2290" s="159">
        <v>45740.560950347222</v>
      </c>
    </row>
    <row r="2291" spans="2:7" x14ac:dyDescent="0.3">
      <c r="B2291" s="154">
        <v>45740</v>
      </c>
      <c r="C2291" s="155" t="s">
        <v>48</v>
      </c>
      <c r="D2291" s="156" t="s">
        <v>4</v>
      </c>
      <c r="E2291" s="157" t="s">
        <v>224</v>
      </c>
      <c r="F2291" s="158">
        <v>20</v>
      </c>
      <c r="G2291" s="159">
        <v>45740.560983217591</v>
      </c>
    </row>
    <row r="2292" spans="2:7" x14ac:dyDescent="0.3">
      <c r="B2292" s="154">
        <v>45740</v>
      </c>
      <c r="C2292" s="155" t="s">
        <v>49</v>
      </c>
      <c r="D2292" s="156" t="s">
        <v>122</v>
      </c>
      <c r="E2292" s="157" t="s">
        <v>237</v>
      </c>
      <c r="F2292" s="158">
        <v>2100</v>
      </c>
      <c r="G2292" s="159">
        <v>45740.563470833331</v>
      </c>
    </row>
    <row r="2293" spans="2:7" x14ac:dyDescent="0.3">
      <c r="B2293" s="154">
        <v>45740</v>
      </c>
      <c r="C2293" s="155" t="s">
        <v>49</v>
      </c>
      <c r="D2293" s="156" t="s">
        <v>123</v>
      </c>
      <c r="E2293" s="157" t="s">
        <v>237</v>
      </c>
      <c r="F2293" s="158">
        <v>-2100</v>
      </c>
      <c r="G2293" s="159">
        <v>45740.563502199075</v>
      </c>
    </row>
    <row r="2294" spans="2:7" x14ac:dyDescent="0.3">
      <c r="B2294" s="154">
        <v>45740</v>
      </c>
      <c r="C2294" s="155" t="s">
        <v>49</v>
      </c>
      <c r="D2294" s="156" t="s">
        <v>122</v>
      </c>
      <c r="E2294" s="157" t="s">
        <v>222</v>
      </c>
      <c r="F2294" s="158">
        <v>-70</v>
      </c>
      <c r="G2294" s="159">
        <v>45740.573226504632</v>
      </c>
    </row>
    <row r="2295" spans="2:7" x14ac:dyDescent="0.3">
      <c r="B2295" s="154">
        <v>45740</v>
      </c>
      <c r="C2295" s="155" t="s">
        <v>49</v>
      </c>
      <c r="D2295" s="156" t="s">
        <v>97</v>
      </c>
      <c r="E2295" s="157" t="s">
        <v>222</v>
      </c>
      <c r="F2295" s="158">
        <v>70</v>
      </c>
      <c r="G2295" s="159">
        <v>45740.573258449076</v>
      </c>
    </row>
    <row r="2296" spans="2:7" x14ac:dyDescent="0.3">
      <c r="B2296" s="154">
        <v>45740</v>
      </c>
      <c r="C2296" s="155" t="s">
        <v>49</v>
      </c>
      <c r="D2296" s="156" t="s">
        <v>122</v>
      </c>
      <c r="E2296" s="157" t="s">
        <v>222</v>
      </c>
      <c r="F2296" s="158">
        <v>-1400</v>
      </c>
      <c r="G2296" s="159">
        <v>45740.573302546298</v>
      </c>
    </row>
    <row r="2297" spans="2:7" x14ac:dyDescent="0.3">
      <c r="B2297" s="154">
        <v>45740</v>
      </c>
      <c r="C2297" s="155" t="s">
        <v>49</v>
      </c>
      <c r="D2297" s="156" t="s">
        <v>97</v>
      </c>
      <c r="E2297" s="157" t="s">
        <v>222</v>
      </c>
      <c r="F2297" s="158">
        <v>1400</v>
      </c>
      <c r="G2297" s="159">
        <v>45740.573335648151</v>
      </c>
    </row>
    <row r="2298" spans="2:7" x14ac:dyDescent="0.3">
      <c r="B2298" s="154">
        <v>45740</v>
      </c>
      <c r="C2298" s="155" t="s">
        <v>49</v>
      </c>
      <c r="D2298" s="156" t="s">
        <v>122</v>
      </c>
      <c r="E2298" s="157" t="s">
        <v>221</v>
      </c>
      <c r="F2298" s="158">
        <v>900</v>
      </c>
      <c r="G2298" s="159">
        <v>45740.573376273147</v>
      </c>
    </row>
    <row r="2299" spans="2:7" x14ac:dyDescent="0.3">
      <c r="B2299" s="154">
        <v>45740</v>
      </c>
      <c r="C2299" s="155" t="s">
        <v>49</v>
      </c>
      <c r="D2299" s="156" t="s">
        <v>97</v>
      </c>
      <c r="E2299" s="157" t="s">
        <v>221</v>
      </c>
      <c r="F2299" s="158">
        <v>-900</v>
      </c>
      <c r="G2299" s="159">
        <v>45740.573406944444</v>
      </c>
    </row>
    <row r="2300" spans="2:7" x14ac:dyDescent="0.3">
      <c r="B2300" s="154">
        <v>45740</v>
      </c>
      <c r="C2300" s="155" t="s">
        <v>49</v>
      </c>
      <c r="D2300" s="156" t="s">
        <v>122</v>
      </c>
      <c r="E2300" s="157" t="s">
        <v>222</v>
      </c>
      <c r="F2300" s="158">
        <v>-150</v>
      </c>
      <c r="G2300" s="159">
        <v>45740.573447800925</v>
      </c>
    </row>
    <row r="2301" spans="2:7" x14ac:dyDescent="0.3">
      <c r="B2301" s="154">
        <v>45740</v>
      </c>
      <c r="C2301" s="155" t="s">
        <v>49</v>
      </c>
      <c r="D2301" s="156" t="s">
        <v>97</v>
      </c>
      <c r="E2301" s="157" t="s">
        <v>222</v>
      </c>
      <c r="F2301" s="158">
        <v>150</v>
      </c>
      <c r="G2301" s="159">
        <v>45740.57347974537</v>
      </c>
    </row>
    <row r="2302" spans="2:7" x14ac:dyDescent="0.3">
      <c r="B2302" s="154">
        <v>45740</v>
      </c>
      <c r="C2302" s="155" t="s">
        <v>49</v>
      </c>
      <c r="D2302" s="156" t="s">
        <v>122</v>
      </c>
      <c r="E2302" s="157" t="s">
        <v>222</v>
      </c>
      <c r="F2302" s="158">
        <v>-100</v>
      </c>
      <c r="G2302" s="159">
        <v>45740.573522222221</v>
      </c>
    </row>
    <row r="2303" spans="2:7" x14ac:dyDescent="0.3">
      <c r="B2303" s="154">
        <v>45740</v>
      </c>
      <c r="C2303" s="155" t="s">
        <v>49</v>
      </c>
      <c r="D2303" s="156" t="s">
        <v>97</v>
      </c>
      <c r="E2303" s="157" t="s">
        <v>222</v>
      </c>
      <c r="F2303" s="158">
        <v>100</v>
      </c>
      <c r="G2303" s="159">
        <v>45740.573554513889</v>
      </c>
    </row>
    <row r="2304" spans="2:7" x14ac:dyDescent="0.3">
      <c r="B2304" s="154">
        <v>45740</v>
      </c>
      <c r="C2304" s="155" t="s">
        <v>49</v>
      </c>
      <c r="D2304" s="156" t="s">
        <v>122</v>
      </c>
      <c r="E2304" s="157" t="s">
        <v>237</v>
      </c>
      <c r="F2304" s="158">
        <v>1400</v>
      </c>
      <c r="G2304" s="159">
        <v>45740.574368287038</v>
      </c>
    </row>
    <row r="2305" spans="2:7" x14ac:dyDescent="0.3">
      <c r="B2305" s="154">
        <v>45740</v>
      </c>
      <c r="C2305" s="155" t="s">
        <v>49</v>
      </c>
      <c r="D2305" s="156" t="s">
        <v>123</v>
      </c>
      <c r="E2305" s="157" t="s">
        <v>237</v>
      </c>
      <c r="F2305" s="158">
        <v>-1400</v>
      </c>
      <c r="G2305" s="159">
        <v>45740.57439976852</v>
      </c>
    </row>
    <row r="2306" spans="2:7" x14ac:dyDescent="0.3">
      <c r="B2306" s="154">
        <v>45740</v>
      </c>
      <c r="C2306" s="155" t="s">
        <v>49</v>
      </c>
      <c r="D2306" s="156" t="s">
        <v>122</v>
      </c>
      <c r="E2306" s="157" t="s">
        <v>221</v>
      </c>
      <c r="F2306" s="158">
        <v>5</v>
      </c>
      <c r="G2306" s="159">
        <v>45740.575681365743</v>
      </c>
    </row>
    <row r="2307" spans="2:7" x14ac:dyDescent="0.3">
      <c r="B2307" s="154">
        <v>45740</v>
      </c>
      <c r="C2307" s="155" t="s">
        <v>49</v>
      </c>
      <c r="D2307" s="156" t="s">
        <v>97</v>
      </c>
      <c r="E2307" s="157" t="s">
        <v>221</v>
      </c>
      <c r="F2307" s="158">
        <v>-5</v>
      </c>
      <c r="G2307" s="159">
        <v>45740.57571261574</v>
      </c>
    </row>
    <row r="2308" spans="2:7" x14ac:dyDescent="0.3">
      <c r="B2308" s="154">
        <v>45740</v>
      </c>
      <c r="C2308" s="155" t="s">
        <v>49</v>
      </c>
      <c r="D2308" s="156" t="s">
        <v>122</v>
      </c>
      <c r="E2308" s="157" t="s">
        <v>222</v>
      </c>
      <c r="F2308" s="158">
        <v>-250</v>
      </c>
      <c r="G2308" s="159">
        <v>45740.576748148145</v>
      </c>
    </row>
    <row r="2309" spans="2:7" x14ac:dyDescent="0.3">
      <c r="B2309" s="154">
        <v>45740</v>
      </c>
      <c r="C2309" s="155" t="s">
        <v>49</v>
      </c>
      <c r="D2309" s="156" t="s">
        <v>97</v>
      </c>
      <c r="E2309" s="157" t="s">
        <v>222</v>
      </c>
      <c r="F2309" s="158">
        <v>250</v>
      </c>
      <c r="G2309" s="159">
        <v>45740.576778935188</v>
      </c>
    </row>
    <row r="2310" spans="2:7" x14ac:dyDescent="0.3">
      <c r="B2310" s="154">
        <v>45740</v>
      </c>
      <c r="C2310" s="155" t="s">
        <v>52</v>
      </c>
      <c r="D2310" s="156" t="s">
        <v>209</v>
      </c>
      <c r="E2310" s="157" t="s">
        <v>223</v>
      </c>
      <c r="F2310" s="158">
        <v>-385</v>
      </c>
      <c r="G2310" s="159">
        <v>45740.580175694442</v>
      </c>
    </row>
    <row r="2311" spans="2:7" x14ac:dyDescent="0.3">
      <c r="B2311" s="154">
        <v>45740</v>
      </c>
      <c r="C2311" s="155" t="s">
        <v>49</v>
      </c>
      <c r="D2311" s="156" t="s">
        <v>122</v>
      </c>
      <c r="E2311" s="157" t="s">
        <v>223</v>
      </c>
      <c r="F2311" s="158">
        <v>385</v>
      </c>
      <c r="G2311" s="159">
        <v>45740.580206828701</v>
      </c>
    </row>
    <row r="2312" spans="2:7" x14ac:dyDescent="0.3">
      <c r="B2312" s="154">
        <v>45740</v>
      </c>
      <c r="C2312" s="155" t="s">
        <v>49</v>
      </c>
      <c r="D2312" s="156" t="s">
        <v>122</v>
      </c>
      <c r="E2312" s="157" t="s">
        <v>221</v>
      </c>
      <c r="F2312" s="158">
        <v>132</v>
      </c>
      <c r="G2312" s="159">
        <v>45740.582021064816</v>
      </c>
    </row>
    <row r="2313" spans="2:7" x14ac:dyDescent="0.3">
      <c r="B2313" s="154">
        <v>45740</v>
      </c>
      <c r="C2313" s="155" t="s">
        <v>49</v>
      </c>
      <c r="D2313" s="156" t="s">
        <v>97</v>
      </c>
      <c r="E2313" s="157" t="s">
        <v>221</v>
      </c>
      <c r="F2313" s="158">
        <v>-132</v>
      </c>
      <c r="G2313" s="159">
        <v>45740.582051967591</v>
      </c>
    </row>
    <row r="2314" spans="2:7" x14ac:dyDescent="0.3">
      <c r="B2314" s="154">
        <v>45740</v>
      </c>
      <c r="C2314" s="155" t="s">
        <v>52</v>
      </c>
      <c r="D2314" s="156" t="s">
        <v>209</v>
      </c>
      <c r="E2314" s="157" t="s">
        <v>223</v>
      </c>
      <c r="F2314" s="158">
        <v>-35</v>
      </c>
      <c r="G2314" s="159">
        <v>45740.584766319444</v>
      </c>
    </row>
    <row r="2315" spans="2:7" x14ac:dyDescent="0.3">
      <c r="B2315" s="154">
        <v>45740</v>
      </c>
      <c r="C2315" s="155" t="s">
        <v>49</v>
      </c>
      <c r="D2315" s="156" t="s">
        <v>122</v>
      </c>
      <c r="E2315" s="157" t="s">
        <v>223</v>
      </c>
      <c r="F2315" s="158">
        <v>35</v>
      </c>
      <c r="G2315" s="159">
        <v>45740.584797569441</v>
      </c>
    </row>
    <row r="2316" spans="2:7" x14ac:dyDescent="0.3">
      <c r="B2316" s="154">
        <v>45740</v>
      </c>
      <c r="C2316" s="155" t="s">
        <v>49</v>
      </c>
      <c r="D2316" s="156" t="s">
        <v>122</v>
      </c>
      <c r="E2316" s="157" t="s">
        <v>221</v>
      </c>
      <c r="F2316" s="158">
        <v>100</v>
      </c>
      <c r="G2316" s="159">
        <v>45740.585438888891</v>
      </c>
    </row>
    <row r="2317" spans="2:7" x14ac:dyDescent="0.3">
      <c r="B2317" s="154">
        <v>45740</v>
      </c>
      <c r="C2317" s="155" t="s">
        <v>49</v>
      </c>
      <c r="D2317" s="156" t="s">
        <v>97</v>
      </c>
      <c r="E2317" s="157" t="s">
        <v>221</v>
      </c>
      <c r="F2317" s="158">
        <v>-100</v>
      </c>
      <c r="G2317" s="159">
        <v>45740.585470949074</v>
      </c>
    </row>
    <row r="2318" spans="2:7" x14ac:dyDescent="0.3">
      <c r="B2318" s="154">
        <v>45740</v>
      </c>
      <c r="C2318" s="155" t="s">
        <v>49</v>
      </c>
      <c r="D2318" s="156" t="s">
        <v>97</v>
      </c>
      <c r="E2318" s="157" t="s">
        <v>265</v>
      </c>
      <c r="F2318" s="158">
        <v>-20000</v>
      </c>
      <c r="G2318" s="159">
        <v>45740.585677083334</v>
      </c>
    </row>
    <row r="2319" spans="2:7" x14ac:dyDescent="0.3">
      <c r="B2319" s="154">
        <v>45740</v>
      </c>
      <c r="C2319" s="155" t="s">
        <v>49</v>
      </c>
      <c r="D2319" s="156" t="s">
        <v>210</v>
      </c>
      <c r="E2319" s="157" t="s">
        <v>265</v>
      </c>
      <c r="F2319" s="158">
        <v>20000</v>
      </c>
      <c r="G2319" s="159">
        <v>45740.585709375002</v>
      </c>
    </row>
    <row r="2320" spans="2:7" x14ac:dyDescent="0.3">
      <c r="B2320" s="154">
        <v>45740</v>
      </c>
      <c r="C2320" s="155" t="s">
        <v>49</v>
      </c>
      <c r="D2320" s="156" t="s">
        <v>97</v>
      </c>
      <c r="E2320" s="157" t="s">
        <v>265</v>
      </c>
      <c r="F2320" s="158">
        <v>-12</v>
      </c>
      <c r="G2320" s="159">
        <v>45740.585740277776</v>
      </c>
    </row>
    <row r="2321" spans="2:7" x14ac:dyDescent="0.3">
      <c r="B2321" s="154">
        <v>45740</v>
      </c>
      <c r="C2321" s="155" t="s">
        <v>48</v>
      </c>
      <c r="D2321" s="156" t="s">
        <v>278</v>
      </c>
      <c r="E2321" s="157" t="s">
        <v>265</v>
      </c>
      <c r="F2321" s="158">
        <v>12</v>
      </c>
      <c r="G2321" s="159">
        <v>45740.585771412036</v>
      </c>
    </row>
    <row r="2322" spans="2:7" x14ac:dyDescent="0.3">
      <c r="B2322" s="154">
        <v>45740</v>
      </c>
      <c r="C2322" s="155" t="s">
        <v>49</v>
      </c>
      <c r="D2322" s="156" t="s">
        <v>122</v>
      </c>
      <c r="E2322" s="157" t="s">
        <v>221</v>
      </c>
      <c r="F2322" s="158">
        <v>50</v>
      </c>
      <c r="G2322" s="159">
        <v>45740.588637037035</v>
      </c>
    </row>
    <row r="2323" spans="2:7" x14ac:dyDescent="0.3">
      <c r="B2323" s="154">
        <v>45740</v>
      </c>
      <c r="C2323" s="155" t="s">
        <v>49</v>
      </c>
      <c r="D2323" s="156" t="s">
        <v>97</v>
      </c>
      <c r="E2323" s="157" t="s">
        <v>221</v>
      </c>
      <c r="F2323" s="158">
        <v>-50</v>
      </c>
      <c r="G2323" s="159">
        <v>45740.588668634256</v>
      </c>
    </row>
    <row r="2324" spans="2:7" x14ac:dyDescent="0.3">
      <c r="B2324" s="154">
        <v>45740</v>
      </c>
      <c r="C2324" s="155" t="s">
        <v>52</v>
      </c>
      <c r="D2324" s="156" t="s">
        <v>209</v>
      </c>
      <c r="E2324" s="157" t="s">
        <v>223</v>
      </c>
      <c r="F2324" s="158">
        <v>-35</v>
      </c>
      <c r="G2324" s="159">
        <v>45740.590281828707</v>
      </c>
    </row>
    <row r="2325" spans="2:7" x14ac:dyDescent="0.3">
      <c r="B2325" s="154">
        <v>45740</v>
      </c>
      <c r="C2325" s="155" t="s">
        <v>49</v>
      </c>
      <c r="D2325" s="156" t="s">
        <v>97</v>
      </c>
      <c r="E2325" s="157" t="s">
        <v>223</v>
      </c>
      <c r="F2325" s="158">
        <v>35</v>
      </c>
      <c r="G2325" s="159">
        <v>45740.590320254632</v>
      </c>
    </row>
    <row r="2326" spans="2:7" x14ac:dyDescent="0.3">
      <c r="B2326" s="154">
        <v>45740</v>
      </c>
      <c r="C2326" s="155" t="s">
        <v>52</v>
      </c>
      <c r="D2326" s="156" t="s">
        <v>209</v>
      </c>
      <c r="E2326" s="157" t="s">
        <v>223</v>
      </c>
      <c r="F2326" s="158">
        <v>-35</v>
      </c>
      <c r="G2326" s="159">
        <v>45740.592222916668</v>
      </c>
    </row>
    <row r="2327" spans="2:7" x14ac:dyDescent="0.3">
      <c r="B2327" s="154">
        <v>45740</v>
      </c>
      <c r="C2327" s="155" t="s">
        <v>49</v>
      </c>
      <c r="D2327" s="156" t="s">
        <v>97</v>
      </c>
      <c r="E2327" s="157" t="s">
        <v>223</v>
      </c>
      <c r="F2327" s="158">
        <v>35</v>
      </c>
      <c r="G2327" s="159">
        <v>45740.592268055552</v>
      </c>
    </row>
    <row r="2328" spans="2:7" x14ac:dyDescent="0.3">
      <c r="B2328" s="154">
        <v>45740</v>
      </c>
      <c r="C2328" s="155" t="s">
        <v>49</v>
      </c>
      <c r="D2328" s="156" t="s">
        <v>122</v>
      </c>
      <c r="E2328" s="157" t="s">
        <v>221</v>
      </c>
      <c r="F2328" s="158">
        <v>100</v>
      </c>
      <c r="G2328" s="159">
        <v>45740.597307291668</v>
      </c>
    </row>
    <row r="2329" spans="2:7" x14ac:dyDescent="0.3">
      <c r="B2329" s="154">
        <v>45740</v>
      </c>
      <c r="C2329" s="155" t="s">
        <v>49</v>
      </c>
      <c r="D2329" s="156" t="s">
        <v>97</v>
      </c>
      <c r="E2329" s="157" t="s">
        <v>221</v>
      </c>
      <c r="F2329" s="158">
        <v>-100</v>
      </c>
      <c r="G2329" s="159">
        <v>45740.59734803241</v>
      </c>
    </row>
    <row r="2330" spans="2:7" x14ac:dyDescent="0.3">
      <c r="B2330" s="154">
        <v>45740</v>
      </c>
      <c r="C2330" s="155" t="s">
        <v>52</v>
      </c>
      <c r="D2330" s="156" t="s">
        <v>209</v>
      </c>
      <c r="E2330" s="157" t="s">
        <v>223</v>
      </c>
      <c r="F2330" s="158">
        <v>-35</v>
      </c>
      <c r="G2330" s="159">
        <v>45740.600513310186</v>
      </c>
    </row>
    <row r="2331" spans="2:7" x14ac:dyDescent="0.3">
      <c r="B2331" s="154">
        <v>45740</v>
      </c>
      <c r="C2331" s="155" t="s">
        <v>49</v>
      </c>
      <c r="D2331" s="156" t="s">
        <v>97</v>
      </c>
      <c r="E2331" s="157" t="s">
        <v>223</v>
      </c>
      <c r="F2331" s="158">
        <v>35</v>
      </c>
      <c r="G2331" s="159">
        <v>45740.600551736112</v>
      </c>
    </row>
    <row r="2332" spans="2:7" x14ac:dyDescent="0.3">
      <c r="B2332" s="154">
        <v>45740</v>
      </c>
      <c r="C2332" s="155" t="s">
        <v>52</v>
      </c>
      <c r="D2332" s="156" t="s">
        <v>209</v>
      </c>
      <c r="E2332" s="157" t="s">
        <v>223</v>
      </c>
      <c r="F2332" s="158">
        <v>-35</v>
      </c>
      <c r="G2332" s="159">
        <v>45740.600798148145</v>
      </c>
    </row>
    <row r="2333" spans="2:7" x14ac:dyDescent="0.3">
      <c r="B2333" s="154">
        <v>45740</v>
      </c>
      <c r="C2333" s="155" t="s">
        <v>49</v>
      </c>
      <c r="D2333" s="156" t="s">
        <v>97</v>
      </c>
      <c r="E2333" s="157" t="s">
        <v>223</v>
      </c>
      <c r="F2333" s="158">
        <v>35</v>
      </c>
      <c r="G2333" s="159">
        <v>45740.600833449076</v>
      </c>
    </row>
    <row r="2334" spans="2:7" x14ac:dyDescent="0.3">
      <c r="B2334" s="154">
        <v>45740</v>
      </c>
      <c r="C2334" s="155" t="s">
        <v>49</v>
      </c>
      <c r="D2334" s="156" t="s">
        <v>122</v>
      </c>
      <c r="E2334" s="157" t="s">
        <v>222</v>
      </c>
      <c r="F2334" s="158">
        <v>-105</v>
      </c>
      <c r="G2334" s="159">
        <v>45740.601282638891</v>
      </c>
    </row>
    <row r="2335" spans="2:7" x14ac:dyDescent="0.3">
      <c r="B2335" s="154">
        <v>45740</v>
      </c>
      <c r="C2335" s="155" t="s">
        <v>49</v>
      </c>
      <c r="D2335" s="156" t="s">
        <v>97</v>
      </c>
      <c r="E2335" s="157" t="s">
        <v>222</v>
      </c>
      <c r="F2335" s="158">
        <v>105</v>
      </c>
      <c r="G2335" s="159">
        <v>45740.601321296293</v>
      </c>
    </row>
    <row r="2336" spans="2:7" x14ac:dyDescent="0.3">
      <c r="B2336" s="154">
        <v>45740</v>
      </c>
      <c r="C2336" s="155" t="s">
        <v>52</v>
      </c>
      <c r="D2336" s="156" t="s">
        <v>209</v>
      </c>
      <c r="E2336" s="157" t="s">
        <v>223</v>
      </c>
      <c r="F2336" s="158">
        <v>-35</v>
      </c>
      <c r="G2336" s="159">
        <v>45740.601424652777</v>
      </c>
    </row>
    <row r="2337" spans="2:7" x14ac:dyDescent="0.3">
      <c r="B2337" s="154">
        <v>45740</v>
      </c>
      <c r="C2337" s="155" t="s">
        <v>49</v>
      </c>
      <c r="D2337" s="156" t="s">
        <v>122</v>
      </c>
      <c r="E2337" s="157" t="s">
        <v>223</v>
      </c>
      <c r="F2337" s="158">
        <v>35</v>
      </c>
      <c r="G2337" s="159">
        <v>45740.601460300924</v>
      </c>
    </row>
    <row r="2338" spans="2:7" x14ac:dyDescent="0.3">
      <c r="B2338" s="154">
        <v>45740</v>
      </c>
      <c r="C2338" s="155" t="s">
        <v>49</v>
      </c>
      <c r="D2338" s="156" t="s">
        <v>122</v>
      </c>
      <c r="E2338" s="157" t="s">
        <v>222</v>
      </c>
      <c r="F2338" s="158">
        <v>-190</v>
      </c>
      <c r="G2338" s="159">
        <v>45740.608743865741</v>
      </c>
    </row>
    <row r="2339" spans="2:7" x14ac:dyDescent="0.3">
      <c r="B2339" s="154">
        <v>45740</v>
      </c>
      <c r="C2339" s="155" t="s">
        <v>49</v>
      </c>
      <c r="D2339" s="156" t="s">
        <v>97</v>
      </c>
      <c r="E2339" s="157" t="s">
        <v>222</v>
      </c>
      <c r="F2339" s="158">
        <v>190</v>
      </c>
      <c r="G2339" s="159">
        <v>45740.608784374999</v>
      </c>
    </row>
    <row r="2340" spans="2:7" x14ac:dyDescent="0.3">
      <c r="B2340" s="154">
        <v>45740</v>
      </c>
      <c r="C2340" s="155" t="s">
        <v>49</v>
      </c>
      <c r="D2340" s="156" t="s">
        <v>122</v>
      </c>
      <c r="E2340" s="157" t="s">
        <v>237</v>
      </c>
      <c r="F2340" s="158">
        <v>390</v>
      </c>
      <c r="G2340" s="159">
        <v>45740.617613657407</v>
      </c>
    </row>
    <row r="2341" spans="2:7" x14ac:dyDescent="0.3">
      <c r="B2341" s="154">
        <v>45740</v>
      </c>
      <c r="C2341" s="155" t="s">
        <v>49</v>
      </c>
      <c r="D2341" s="156" t="s">
        <v>123</v>
      </c>
      <c r="E2341" s="157" t="s">
        <v>237</v>
      </c>
      <c r="F2341" s="158">
        <v>-390</v>
      </c>
      <c r="G2341" s="159">
        <v>45740.617653587964</v>
      </c>
    </row>
    <row r="2342" spans="2:7" x14ac:dyDescent="0.3">
      <c r="B2342" s="154">
        <v>45740</v>
      </c>
      <c r="C2342" s="155" t="s">
        <v>52</v>
      </c>
      <c r="D2342" s="156" t="s">
        <v>209</v>
      </c>
      <c r="E2342" s="157" t="s">
        <v>223</v>
      </c>
      <c r="F2342" s="158">
        <v>-35</v>
      </c>
      <c r="G2342" s="159">
        <v>45740.627635416669</v>
      </c>
    </row>
    <row r="2343" spans="2:7" x14ac:dyDescent="0.3">
      <c r="B2343" s="154">
        <v>45740</v>
      </c>
      <c r="C2343" s="155" t="s">
        <v>49</v>
      </c>
      <c r="D2343" s="156" t="s">
        <v>122</v>
      </c>
      <c r="E2343" s="157" t="s">
        <v>223</v>
      </c>
      <c r="F2343" s="158">
        <v>35</v>
      </c>
      <c r="G2343" s="159">
        <v>45740.627670023146</v>
      </c>
    </row>
    <row r="2344" spans="2:7" x14ac:dyDescent="0.3">
      <c r="B2344" s="154">
        <v>45740</v>
      </c>
      <c r="C2344" s="155" t="s">
        <v>49</v>
      </c>
      <c r="D2344" s="156" t="s">
        <v>210</v>
      </c>
      <c r="E2344" s="157" t="s">
        <v>266</v>
      </c>
      <c r="F2344" s="158">
        <v>-20000</v>
      </c>
      <c r="G2344" s="159">
        <v>45740.627824421295</v>
      </c>
    </row>
    <row r="2345" spans="2:7" x14ac:dyDescent="0.3">
      <c r="B2345" s="154">
        <v>45740</v>
      </c>
      <c r="C2345" s="155" t="s">
        <v>49</v>
      </c>
      <c r="D2345" s="156" t="s">
        <v>121</v>
      </c>
      <c r="E2345" s="157" t="s">
        <v>266</v>
      </c>
      <c r="F2345" s="158">
        <v>20000</v>
      </c>
      <c r="G2345" s="159">
        <v>45740.627857754633</v>
      </c>
    </row>
    <row r="2346" spans="2:7" x14ac:dyDescent="0.3">
      <c r="B2346" s="154">
        <v>45740</v>
      </c>
      <c r="C2346" s="155" t="s">
        <v>49</v>
      </c>
      <c r="D2346" s="156" t="s">
        <v>121</v>
      </c>
      <c r="E2346" s="157" t="s">
        <v>242</v>
      </c>
      <c r="F2346" s="158">
        <v>-19992.5</v>
      </c>
      <c r="G2346" s="159">
        <v>45740.629222453703</v>
      </c>
    </row>
    <row r="2347" spans="2:7" x14ac:dyDescent="0.3">
      <c r="B2347" s="154">
        <v>45740</v>
      </c>
      <c r="C2347" s="155" t="s">
        <v>49</v>
      </c>
      <c r="D2347" s="156" t="s">
        <v>123</v>
      </c>
      <c r="E2347" s="157" t="s">
        <v>242</v>
      </c>
      <c r="F2347" s="158">
        <v>19992.5</v>
      </c>
      <c r="G2347" s="159">
        <v>45740.62925578704</v>
      </c>
    </row>
    <row r="2348" spans="2:7" x14ac:dyDescent="0.3">
      <c r="B2348" s="154">
        <v>45740</v>
      </c>
      <c r="C2348" s="155" t="s">
        <v>49</v>
      </c>
      <c r="D2348" s="156" t="s">
        <v>121</v>
      </c>
      <c r="E2348" s="157" t="s">
        <v>243</v>
      </c>
      <c r="F2348" s="158">
        <v>-7.5</v>
      </c>
      <c r="G2348" s="159">
        <v>45740.629289004632</v>
      </c>
    </row>
    <row r="2349" spans="2:7" x14ac:dyDescent="0.3">
      <c r="B2349" s="154">
        <v>45740</v>
      </c>
      <c r="C2349" s="155" t="s">
        <v>48</v>
      </c>
      <c r="D2349" s="156" t="s">
        <v>278</v>
      </c>
      <c r="E2349" s="157" t="s">
        <v>243</v>
      </c>
      <c r="F2349" s="158">
        <v>7.5</v>
      </c>
      <c r="G2349" s="159">
        <v>45740.629322685185</v>
      </c>
    </row>
    <row r="2350" spans="2:7" x14ac:dyDescent="0.3">
      <c r="B2350" s="154">
        <v>45740</v>
      </c>
      <c r="C2350" s="155" t="s">
        <v>49</v>
      </c>
      <c r="D2350" s="156" t="s">
        <v>122</v>
      </c>
      <c r="E2350" s="157" t="s">
        <v>221</v>
      </c>
      <c r="F2350" s="158">
        <v>50</v>
      </c>
      <c r="G2350" s="159">
        <v>45740.633305208336</v>
      </c>
    </row>
    <row r="2351" spans="2:7" x14ac:dyDescent="0.3">
      <c r="B2351" s="154">
        <v>45740</v>
      </c>
      <c r="C2351" s="155" t="s">
        <v>49</v>
      </c>
      <c r="D2351" s="156" t="s">
        <v>97</v>
      </c>
      <c r="E2351" s="157" t="s">
        <v>221</v>
      </c>
      <c r="F2351" s="158">
        <v>-50</v>
      </c>
      <c r="G2351" s="159">
        <v>45740.633340972221</v>
      </c>
    </row>
    <row r="2352" spans="2:7" x14ac:dyDescent="0.3">
      <c r="B2352" s="154">
        <v>45740</v>
      </c>
      <c r="C2352" s="155" t="s">
        <v>49</v>
      </c>
      <c r="D2352" s="156" t="s">
        <v>122</v>
      </c>
      <c r="E2352" s="157" t="s">
        <v>221</v>
      </c>
      <c r="F2352" s="158">
        <v>240</v>
      </c>
      <c r="G2352" s="159">
        <v>45740.646183564815</v>
      </c>
    </row>
    <row r="2353" spans="2:7" x14ac:dyDescent="0.3">
      <c r="B2353" s="154">
        <v>45740</v>
      </c>
      <c r="C2353" s="155" t="s">
        <v>49</v>
      </c>
      <c r="D2353" s="156" t="s">
        <v>97</v>
      </c>
      <c r="E2353" s="157" t="s">
        <v>221</v>
      </c>
      <c r="F2353" s="158">
        <v>-240</v>
      </c>
      <c r="G2353" s="159">
        <v>45740.64626666667</v>
      </c>
    </row>
    <row r="2354" spans="2:7" x14ac:dyDescent="0.3">
      <c r="B2354" s="154">
        <v>45740</v>
      </c>
      <c r="C2354" s="155" t="s">
        <v>49</v>
      </c>
      <c r="D2354" s="156" t="s">
        <v>122</v>
      </c>
      <c r="E2354" s="157" t="s">
        <v>222</v>
      </c>
      <c r="F2354" s="158">
        <v>-45</v>
      </c>
      <c r="G2354" s="159">
        <v>45740.646368981485</v>
      </c>
    </row>
    <row r="2355" spans="2:7" x14ac:dyDescent="0.3">
      <c r="B2355" s="154">
        <v>45740</v>
      </c>
      <c r="C2355" s="155" t="s">
        <v>49</v>
      </c>
      <c r="D2355" s="156" t="s">
        <v>97</v>
      </c>
      <c r="E2355" s="157" t="s">
        <v>222</v>
      </c>
      <c r="F2355" s="158">
        <v>45</v>
      </c>
      <c r="G2355" s="159">
        <v>45740.646454398149</v>
      </c>
    </row>
    <row r="2356" spans="2:7" x14ac:dyDescent="0.3">
      <c r="B2356" s="154">
        <v>45740</v>
      </c>
      <c r="C2356" s="155" t="s">
        <v>52</v>
      </c>
      <c r="D2356" s="156" t="s">
        <v>209</v>
      </c>
      <c r="E2356" s="157" t="s">
        <v>223</v>
      </c>
      <c r="F2356" s="158">
        <v>-35</v>
      </c>
      <c r="G2356" s="159">
        <v>45740.646736342591</v>
      </c>
    </row>
    <row r="2357" spans="2:7" x14ac:dyDescent="0.3">
      <c r="B2357" s="154">
        <v>45740</v>
      </c>
      <c r="C2357" s="155" t="s">
        <v>49</v>
      </c>
      <c r="D2357" s="156" t="s">
        <v>122</v>
      </c>
      <c r="E2357" s="157" t="s">
        <v>223</v>
      </c>
      <c r="F2357" s="158">
        <v>35</v>
      </c>
      <c r="G2357" s="159">
        <v>45740.646819791669</v>
      </c>
    </row>
    <row r="2358" spans="2:7" x14ac:dyDescent="0.3">
      <c r="B2358" s="154">
        <v>45740</v>
      </c>
      <c r="C2358" s="155" t="s">
        <v>52</v>
      </c>
      <c r="D2358" s="156" t="s">
        <v>209</v>
      </c>
      <c r="E2358" s="157" t="s">
        <v>223</v>
      </c>
      <c r="F2358" s="158">
        <v>-70</v>
      </c>
      <c r="G2358" s="159">
        <v>45740.650223958335</v>
      </c>
    </row>
    <row r="2359" spans="2:7" x14ac:dyDescent="0.3">
      <c r="B2359" s="154">
        <v>45740</v>
      </c>
      <c r="C2359" s="155" t="s">
        <v>49</v>
      </c>
      <c r="D2359" s="156" t="s">
        <v>122</v>
      </c>
      <c r="E2359" s="157" t="s">
        <v>223</v>
      </c>
      <c r="F2359" s="158">
        <v>70</v>
      </c>
      <c r="G2359" s="159">
        <v>45740.65030833333</v>
      </c>
    </row>
    <row r="2360" spans="2:7" x14ac:dyDescent="0.3">
      <c r="B2360" s="154">
        <v>45740</v>
      </c>
      <c r="C2360" s="155" t="s">
        <v>52</v>
      </c>
      <c r="D2360" s="156" t="s">
        <v>209</v>
      </c>
      <c r="E2360" s="157" t="s">
        <v>223</v>
      </c>
      <c r="F2360" s="158">
        <v>-35</v>
      </c>
      <c r="G2360" s="159">
        <v>45740.651037268515</v>
      </c>
    </row>
    <row r="2361" spans="2:7" x14ac:dyDescent="0.3">
      <c r="B2361" s="154">
        <v>45740</v>
      </c>
      <c r="C2361" s="155" t="s">
        <v>49</v>
      </c>
      <c r="D2361" s="156" t="s">
        <v>122</v>
      </c>
      <c r="E2361" s="157" t="s">
        <v>223</v>
      </c>
      <c r="F2361" s="158">
        <v>35</v>
      </c>
      <c r="G2361" s="159">
        <v>45740.651081365744</v>
      </c>
    </row>
    <row r="2362" spans="2:7" x14ac:dyDescent="0.3">
      <c r="B2362" s="154">
        <v>45740</v>
      </c>
      <c r="C2362" s="155" t="s">
        <v>49</v>
      </c>
      <c r="D2362" s="156" t="s">
        <v>122</v>
      </c>
      <c r="E2362" s="157" t="s">
        <v>221</v>
      </c>
      <c r="F2362" s="158">
        <v>20</v>
      </c>
      <c r="G2362" s="159">
        <v>45740.651643865742</v>
      </c>
    </row>
    <row r="2363" spans="2:7" x14ac:dyDescent="0.3">
      <c r="B2363" s="154">
        <v>45740</v>
      </c>
      <c r="C2363" s="155" t="s">
        <v>49</v>
      </c>
      <c r="D2363" s="156" t="s">
        <v>97</v>
      </c>
      <c r="E2363" s="157" t="s">
        <v>221</v>
      </c>
      <c r="F2363" s="158">
        <v>-20</v>
      </c>
      <c r="G2363" s="159">
        <v>45740.651681944444</v>
      </c>
    </row>
    <row r="2364" spans="2:7" x14ac:dyDescent="0.3">
      <c r="B2364" s="154">
        <v>45740</v>
      </c>
      <c r="C2364" s="155" t="s">
        <v>49</v>
      </c>
      <c r="D2364" s="156" t="s">
        <v>122</v>
      </c>
      <c r="E2364" s="157" t="s">
        <v>221</v>
      </c>
      <c r="F2364" s="158">
        <v>50</v>
      </c>
      <c r="G2364" s="159">
        <v>45740.655451273145</v>
      </c>
    </row>
    <row r="2365" spans="2:7" x14ac:dyDescent="0.3">
      <c r="B2365" s="154">
        <v>45740</v>
      </c>
      <c r="C2365" s="155" t="s">
        <v>49</v>
      </c>
      <c r="D2365" s="156" t="s">
        <v>97</v>
      </c>
      <c r="E2365" s="157" t="s">
        <v>221</v>
      </c>
      <c r="F2365" s="158">
        <v>-50</v>
      </c>
      <c r="G2365" s="159">
        <v>45740.655494560182</v>
      </c>
    </row>
    <row r="2366" spans="2:7" x14ac:dyDescent="0.3">
      <c r="B2366" s="154">
        <v>45740</v>
      </c>
      <c r="C2366" s="155" t="s">
        <v>52</v>
      </c>
      <c r="D2366" s="156" t="s">
        <v>209</v>
      </c>
      <c r="E2366" s="157" t="s">
        <v>223</v>
      </c>
      <c r="F2366" s="158">
        <v>-35</v>
      </c>
      <c r="G2366" s="159">
        <v>45740.655691666667</v>
      </c>
    </row>
    <row r="2367" spans="2:7" x14ac:dyDescent="0.3">
      <c r="B2367" s="154">
        <v>45740</v>
      </c>
      <c r="C2367" s="155" t="s">
        <v>49</v>
      </c>
      <c r="D2367" s="156" t="s">
        <v>122</v>
      </c>
      <c r="E2367" s="157" t="s">
        <v>223</v>
      </c>
      <c r="F2367" s="158">
        <v>35</v>
      </c>
      <c r="G2367" s="159">
        <v>45740.655732060186</v>
      </c>
    </row>
    <row r="2368" spans="2:7" x14ac:dyDescent="0.3">
      <c r="B2368" s="154">
        <v>45740</v>
      </c>
      <c r="C2368" s="155" t="s">
        <v>52</v>
      </c>
      <c r="D2368" s="156" t="s">
        <v>209</v>
      </c>
      <c r="E2368" s="157" t="s">
        <v>223</v>
      </c>
      <c r="F2368" s="158">
        <v>-70</v>
      </c>
      <c r="G2368" s="159">
        <v>45740.66364363426</v>
      </c>
    </row>
    <row r="2369" spans="2:7" x14ac:dyDescent="0.3">
      <c r="B2369" s="154">
        <v>45740</v>
      </c>
      <c r="C2369" s="155" t="s">
        <v>49</v>
      </c>
      <c r="D2369" s="156" t="s">
        <v>97</v>
      </c>
      <c r="E2369" s="157" t="s">
        <v>223</v>
      </c>
      <c r="F2369" s="158">
        <v>70</v>
      </c>
      <c r="G2369" s="159">
        <v>45740.663683333332</v>
      </c>
    </row>
    <row r="2370" spans="2:7" x14ac:dyDescent="0.3">
      <c r="B2370" s="154">
        <v>45740</v>
      </c>
      <c r="C2370" s="155" t="s">
        <v>52</v>
      </c>
      <c r="D2370" s="156" t="s">
        <v>209</v>
      </c>
      <c r="E2370" s="157" t="s">
        <v>223</v>
      </c>
      <c r="F2370" s="158">
        <v>-35</v>
      </c>
      <c r="G2370" s="159">
        <v>45740.679519560188</v>
      </c>
    </row>
    <row r="2371" spans="2:7" x14ac:dyDescent="0.3">
      <c r="B2371" s="154">
        <v>45740</v>
      </c>
      <c r="C2371" s="155" t="s">
        <v>49</v>
      </c>
      <c r="D2371" s="156" t="s">
        <v>122</v>
      </c>
      <c r="E2371" s="157" t="s">
        <v>223</v>
      </c>
      <c r="F2371" s="158">
        <v>35</v>
      </c>
      <c r="G2371" s="159">
        <v>45740.679556481482</v>
      </c>
    </row>
    <row r="2372" spans="2:7" x14ac:dyDescent="0.3">
      <c r="B2372" s="154">
        <v>45740</v>
      </c>
      <c r="C2372" s="155" t="s">
        <v>49</v>
      </c>
      <c r="D2372" s="156" t="s">
        <v>122</v>
      </c>
      <c r="E2372" s="157" t="s">
        <v>238</v>
      </c>
      <c r="F2372" s="158">
        <v>-1500</v>
      </c>
      <c r="G2372" s="159">
        <v>45740.68534074074</v>
      </c>
    </row>
    <row r="2373" spans="2:7" x14ac:dyDescent="0.3">
      <c r="B2373" s="154">
        <v>45740</v>
      </c>
      <c r="C2373" s="155" t="s">
        <v>49</v>
      </c>
      <c r="D2373" s="156" t="s">
        <v>123</v>
      </c>
      <c r="E2373" s="157" t="s">
        <v>238</v>
      </c>
      <c r="F2373" s="158">
        <v>1500</v>
      </c>
      <c r="G2373" s="159">
        <v>45740.685380671297</v>
      </c>
    </row>
    <row r="2374" spans="2:7" x14ac:dyDescent="0.3">
      <c r="B2374" s="154">
        <v>45740</v>
      </c>
      <c r="C2374" s="155" t="s">
        <v>52</v>
      </c>
      <c r="D2374" s="156" t="s">
        <v>209</v>
      </c>
      <c r="E2374" s="157" t="s">
        <v>223</v>
      </c>
      <c r="F2374" s="158">
        <v>-35</v>
      </c>
      <c r="G2374" s="159">
        <v>45740.696273032408</v>
      </c>
    </row>
    <row r="2375" spans="2:7" x14ac:dyDescent="0.3">
      <c r="B2375" s="154">
        <v>45740</v>
      </c>
      <c r="C2375" s="155" t="s">
        <v>49</v>
      </c>
      <c r="D2375" s="156" t="s">
        <v>97</v>
      </c>
      <c r="E2375" s="157" t="s">
        <v>223</v>
      </c>
      <c r="F2375" s="158">
        <v>35</v>
      </c>
      <c r="G2375" s="159">
        <v>45740.696309259256</v>
      </c>
    </row>
    <row r="2376" spans="2:7" x14ac:dyDescent="0.3">
      <c r="B2376" s="154">
        <v>45740</v>
      </c>
      <c r="C2376" s="155" t="s">
        <v>49</v>
      </c>
      <c r="D2376" s="156" t="s">
        <v>122</v>
      </c>
      <c r="E2376" s="157" t="s">
        <v>222</v>
      </c>
      <c r="F2376" s="158">
        <v>-1000</v>
      </c>
      <c r="G2376" s="159">
        <v>45740.696451736112</v>
      </c>
    </row>
    <row r="2377" spans="2:7" x14ac:dyDescent="0.3">
      <c r="B2377" s="154">
        <v>45740</v>
      </c>
      <c r="C2377" s="155" t="s">
        <v>49</v>
      </c>
      <c r="D2377" s="156" t="s">
        <v>97</v>
      </c>
      <c r="E2377" s="157" t="s">
        <v>222</v>
      </c>
      <c r="F2377" s="158">
        <v>1000</v>
      </c>
      <c r="G2377" s="159">
        <v>45740.696486689812</v>
      </c>
    </row>
    <row r="2378" spans="2:7" x14ac:dyDescent="0.3">
      <c r="B2378" s="154">
        <v>45740</v>
      </c>
      <c r="C2378" s="155" t="s">
        <v>49</v>
      </c>
      <c r="D2378" s="156" t="s">
        <v>122</v>
      </c>
      <c r="E2378" s="157" t="s">
        <v>222</v>
      </c>
      <c r="F2378" s="158">
        <v>-260</v>
      </c>
      <c r="G2378" s="159">
        <v>45740.696780092592</v>
      </c>
    </row>
    <row r="2379" spans="2:7" x14ac:dyDescent="0.3">
      <c r="B2379" s="154">
        <v>45740</v>
      </c>
      <c r="C2379" s="155" t="s">
        <v>49</v>
      </c>
      <c r="D2379" s="156" t="s">
        <v>97</v>
      </c>
      <c r="E2379" s="157" t="s">
        <v>222</v>
      </c>
      <c r="F2379" s="158">
        <v>260</v>
      </c>
      <c r="G2379" s="159">
        <v>45740.696814351853</v>
      </c>
    </row>
    <row r="2380" spans="2:7" x14ac:dyDescent="0.3">
      <c r="B2380" s="154">
        <v>45740</v>
      </c>
      <c r="C2380" s="155" t="s">
        <v>49</v>
      </c>
      <c r="D2380" s="156" t="s">
        <v>122</v>
      </c>
      <c r="E2380" s="157" t="s">
        <v>221</v>
      </c>
      <c r="F2380" s="158">
        <v>105</v>
      </c>
      <c r="G2380" s="159">
        <v>45740.699153703703</v>
      </c>
    </row>
    <row r="2381" spans="2:7" x14ac:dyDescent="0.3">
      <c r="B2381" s="154">
        <v>45740</v>
      </c>
      <c r="C2381" s="155" t="s">
        <v>49</v>
      </c>
      <c r="D2381" s="156" t="s">
        <v>97</v>
      </c>
      <c r="E2381" s="157" t="s">
        <v>221</v>
      </c>
      <c r="F2381" s="158">
        <v>-105</v>
      </c>
      <c r="G2381" s="159">
        <v>45740.699190162035</v>
      </c>
    </row>
    <row r="2382" spans="2:7" x14ac:dyDescent="0.3">
      <c r="B2382" s="154">
        <v>45740</v>
      </c>
      <c r="C2382" s="155" t="s">
        <v>49</v>
      </c>
      <c r="D2382" s="156" t="s">
        <v>122</v>
      </c>
      <c r="E2382" s="157" t="s">
        <v>222</v>
      </c>
      <c r="F2382" s="158">
        <v>-1500</v>
      </c>
      <c r="G2382" s="159">
        <v>45740.699955555552</v>
      </c>
    </row>
    <row r="2383" spans="2:7" x14ac:dyDescent="0.3">
      <c r="B2383" s="154">
        <v>45740</v>
      </c>
      <c r="C2383" s="155" t="s">
        <v>49</v>
      </c>
      <c r="D2383" s="156" t="s">
        <v>97</v>
      </c>
      <c r="E2383" s="157" t="s">
        <v>222</v>
      </c>
      <c r="F2383" s="158">
        <v>1500</v>
      </c>
      <c r="G2383" s="159">
        <v>45740.699991782407</v>
      </c>
    </row>
    <row r="2384" spans="2:7" x14ac:dyDescent="0.3">
      <c r="B2384" s="154">
        <v>45740</v>
      </c>
      <c r="C2384" s="155" t="s">
        <v>49</v>
      </c>
      <c r="D2384" s="156" t="s">
        <v>122</v>
      </c>
      <c r="E2384" s="157" t="s">
        <v>237</v>
      </c>
      <c r="F2384" s="158">
        <v>2500</v>
      </c>
      <c r="G2384" s="159">
        <v>45740.70049560185</v>
      </c>
    </row>
    <row r="2385" spans="2:7" x14ac:dyDescent="0.3">
      <c r="B2385" s="154">
        <v>45740</v>
      </c>
      <c r="C2385" s="155" t="s">
        <v>49</v>
      </c>
      <c r="D2385" s="156" t="s">
        <v>123</v>
      </c>
      <c r="E2385" s="157" t="s">
        <v>237</v>
      </c>
      <c r="F2385" s="158">
        <v>-2500</v>
      </c>
      <c r="G2385" s="159">
        <v>45740.700529745372</v>
      </c>
    </row>
    <row r="2386" spans="2:7" x14ac:dyDescent="0.3">
      <c r="B2386" s="154">
        <v>45740</v>
      </c>
      <c r="C2386" s="155" t="s">
        <v>49</v>
      </c>
      <c r="D2386" s="156" t="s">
        <v>122</v>
      </c>
      <c r="E2386" s="157" t="s">
        <v>237</v>
      </c>
      <c r="F2386" s="158">
        <v>1000</v>
      </c>
      <c r="G2386" s="159">
        <v>45740.700633796296</v>
      </c>
    </row>
    <row r="2387" spans="2:7" x14ac:dyDescent="0.3">
      <c r="B2387" s="154">
        <v>45740</v>
      </c>
      <c r="C2387" s="155" t="s">
        <v>49</v>
      </c>
      <c r="D2387" s="156" t="s">
        <v>123</v>
      </c>
      <c r="E2387" s="157" t="s">
        <v>237</v>
      </c>
      <c r="F2387" s="158">
        <v>-1000</v>
      </c>
      <c r="G2387" s="159">
        <v>45740.700672800929</v>
      </c>
    </row>
    <row r="2388" spans="2:7" x14ac:dyDescent="0.3">
      <c r="B2388" s="154">
        <v>45740</v>
      </c>
      <c r="C2388" s="155" t="s">
        <v>49</v>
      </c>
      <c r="D2388" s="156" t="s">
        <v>122</v>
      </c>
      <c r="E2388" s="157" t="s">
        <v>237</v>
      </c>
      <c r="F2388" s="158">
        <v>585</v>
      </c>
      <c r="G2388" s="159">
        <v>45740.706158796296</v>
      </c>
    </row>
    <row r="2389" spans="2:7" x14ac:dyDescent="0.3">
      <c r="B2389" s="154">
        <v>45740</v>
      </c>
      <c r="C2389" s="155" t="s">
        <v>49</v>
      </c>
      <c r="D2389" s="156" t="s">
        <v>123</v>
      </c>
      <c r="E2389" s="157" t="s">
        <v>237</v>
      </c>
      <c r="F2389" s="158">
        <v>-585</v>
      </c>
      <c r="G2389" s="159">
        <v>45740.706193518519</v>
      </c>
    </row>
    <row r="2390" spans="2:7" x14ac:dyDescent="0.3">
      <c r="B2390" s="154">
        <v>45740</v>
      </c>
      <c r="C2390" s="155" t="s">
        <v>49</v>
      </c>
      <c r="D2390" s="156" t="s">
        <v>122</v>
      </c>
      <c r="E2390" s="157" t="s">
        <v>221</v>
      </c>
      <c r="F2390" s="158">
        <v>15</v>
      </c>
      <c r="G2390" s="159">
        <v>45740.706241666667</v>
      </c>
    </row>
    <row r="2391" spans="2:7" x14ac:dyDescent="0.3">
      <c r="B2391" s="154">
        <v>45740</v>
      </c>
      <c r="C2391" s="155" t="s">
        <v>49</v>
      </c>
      <c r="D2391" s="156" t="s">
        <v>97</v>
      </c>
      <c r="E2391" s="157" t="s">
        <v>221</v>
      </c>
      <c r="F2391" s="158">
        <v>-15</v>
      </c>
      <c r="G2391" s="159">
        <v>45740.706276736113</v>
      </c>
    </row>
    <row r="2392" spans="2:7" x14ac:dyDescent="0.3">
      <c r="B2392" s="154">
        <v>45740</v>
      </c>
      <c r="C2392" s="155" t="s">
        <v>49</v>
      </c>
      <c r="D2392" s="156" t="s">
        <v>122</v>
      </c>
      <c r="E2392" s="157" t="s">
        <v>222</v>
      </c>
      <c r="F2392" s="158">
        <v>-1000</v>
      </c>
      <c r="G2392" s="159">
        <v>45740.706323842591</v>
      </c>
    </row>
    <row r="2393" spans="2:7" x14ac:dyDescent="0.3">
      <c r="B2393" s="154">
        <v>45740</v>
      </c>
      <c r="C2393" s="155" t="s">
        <v>49</v>
      </c>
      <c r="D2393" s="156" t="s">
        <v>97</v>
      </c>
      <c r="E2393" s="157" t="s">
        <v>222</v>
      </c>
      <c r="F2393" s="158">
        <v>1000</v>
      </c>
      <c r="G2393" s="159">
        <v>45740.706359143522</v>
      </c>
    </row>
    <row r="2394" spans="2:7" x14ac:dyDescent="0.3">
      <c r="B2394" s="154">
        <v>45740</v>
      </c>
      <c r="C2394" s="155" t="s">
        <v>49</v>
      </c>
      <c r="D2394" s="156" t="s">
        <v>122</v>
      </c>
      <c r="E2394" s="157" t="s">
        <v>222</v>
      </c>
      <c r="F2394" s="158">
        <v>-2700</v>
      </c>
      <c r="G2394" s="159">
        <v>45740.709605324075</v>
      </c>
    </row>
    <row r="2395" spans="2:7" x14ac:dyDescent="0.3">
      <c r="B2395" s="154">
        <v>45740</v>
      </c>
      <c r="C2395" s="155" t="s">
        <v>49</v>
      </c>
      <c r="D2395" s="156" t="s">
        <v>97</v>
      </c>
      <c r="E2395" s="157" t="s">
        <v>222</v>
      </c>
      <c r="F2395" s="158">
        <v>2700</v>
      </c>
      <c r="G2395" s="159">
        <v>45740.709638541666</v>
      </c>
    </row>
    <row r="2396" spans="2:7" x14ac:dyDescent="0.3">
      <c r="B2396" s="154">
        <v>45740</v>
      </c>
      <c r="C2396" s="155" t="s">
        <v>52</v>
      </c>
      <c r="D2396" s="156" t="s">
        <v>209</v>
      </c>
      <c r="E2396" s="157" t="s">
        <v>223</v>
      </c>
      <c r="F2396" s="158">
        <v>-35</v>
      </c>
      <c r="G2396" s="159">
        <v>45740.721980092596</v>
      </c>
    </row>
    <row r="2397" spans="2:7" x14ac:dyDescent="0.3">
      <c r="B2397" s="154">
        <v>45740</v>
      </c>
      <c r="C2397" s="155" t="s">
        <v>49</v>
      </c>
      <c r="D2397" s="156" t="s">
        <v>122</v>
      </c>
      <c r="E2397" s="157" t="s">
        <v>223</v>
      </c>
      <c r="F2397" s="158">
        <v>35</v>
      </c>
      <c r="G2397" s="159">
        <v>45740.722013425926</v>
      </c>
    </row>
    <row r="2398" spans="2:7" x14ac:dyDescent="0.3">
      <c r="B2398" s="154">
        <v>45740</v>
      </c>
      <c r="C2398" s="155" t="s">
        <v>49</v>
      </c>
      <c r="D2398" s="156" t="s">
        <v>122</v>
      </c>
      <c r="E2398" s="157" t="s">
        <v>222</v>
      </c>
      <c r="F2398" s="158">
        <v>-500</v>
      </c>
      <c r="G2398" s="159">
        <v>45740.723396180554</v>
      </c>
    </row>
    <row r="2399" spans="2:7" x14ac:dyDescent="0.3">
      <c r="B2399" s="154">
        <v>45740</v>
      </c>
      <c r="C2399" s="155" t="s">
        <v>49</v>
      </c>
      <c r="D2399" s="156" t="s">
        <v>97</v>
      </c>
      <c r="E2399" s="157" t="s">
        <v>222</v>
      </c>
      <c r="F2399" s="158">
        <v>500</v>
      </c>
      <c r="G2399" s="159">
        <v>45740.723427893521</v>
      </c>
    </row>
    <row r="2400" spans="2:7" x14ac:dyDescent="0.3">
      <c r="B2400" s="154">
        <v>45740</v>
      </c>
      <c r="C2400" s="155" t="s">
        <v>49</v>
      </c>
      <c r="D2400" s="156" t="s">
        <v>122</v>
      </c>
      <c r="E2400" s="157" t="s">
        <v>222</v>
      </c>
      <c r="F2400" s="158">
        <v>-10</v>
      </c>
      <c r="G2400" s="159">
        <v>45740.724117592596</v>
      </c>
    </row>
    <row r="2401" spans="2:7" x14ac:dyDescent="0.3">
      <c r="B2401" s="154">
        <v>45740</v>
      </c>
      <c r="C2401" s="155" t="s">
        <v>49</v>
      </c>
      <c r="D2401" s="156" t="s">
        <v>97</v>
      </c>
      <c r="E2401" s="157" t="s">
        <v>222</v>
      </c>
      <c r="F2401" s="158">
        <v>10</v>
      </c>
      <c r="G2401" s="159">
        <v>45740.724149652779</v>
      </c>
    </row>
    <row r="2402" spans="2:7" x14ac:dyDescent="0.3">
      <c r="B2402" s="154">
        <v>45740</v>
      </c>
      <c r="C2402" s="155" t="s">
        <v>49</v>
      </c>
      <c r="D2402" s="156" t="s">
        <v>122</v>
      </c>
      <c r="E2402" s="157" t="s">
        <v>224</v>
      </c>
      <c r="F2402" s="158">
        <v>-20</v>
      </c>
      <c r="G2402" s="159">
        <v>45740.724679166669</v>
      </c>
    </row>
    <row r="2403" spans="2:7" x14ac:dyDescent="0.3">
      <c r="B2403" s="154">
        <v>45740</v>
      </c>
      <c r="C2403" s="155" t="s">
        <v>48</v>
      </c>
      <c r="D2403" s="156" t="s">
        <v>4</v>
      </c>
      <c r="E2403" s="157" t="s">
        <v>224</v>
      </c>
      <c r="F2403" s="158">
        <v>20</v>
      </c>
      <c r="G2403" s="159">
        <v>45740.724713541669</v>
      </c>
    </row>
    <row r="2404" spans="2:7" x14ac:dyDescent="0.3">
      <c r="B2404" s="154">
        <v>45740</v>
      </c>
      <c r="C2404" s="155" t="s">
        <v>49</v>
      </c>
      <c r="D2404" s="156" t="s">
        <v>122</v>
      </c>
      <c r="E2404" s="157" t="s">
        <v>222</v>
      </c>
      <c r="F2404" s="158">
        <v>-300</v>
      </c>
      <c r="G2404" s="159">
        <v>45740.733491319443</v>
      </c>
    </row>
    <row r="2405" spans="2:7" x14ac:dyDescent="0.3">
      <c r="B2405" s="154">
        <v>45740</v>
      </c>
      <c r="C2405" s="155" t="s">
        <v>49</v>
      </c>
      <c r="D2405" s="156" t="s">
        <v>97</v>
      </c>
      <c r="E2405" s="157" t="s">
        <v>222</v>
      </c>
      <c r="F2405" s="158">
        <v>300</v>
      </c>
      <c r="G2405" s="159">
        <v>45740.733524074072</v>
      </c>
    </row>
    <row r="2406" spans="2:7" x14ac:dyDescent="0.3">
      <c r="B2406" s="154">
        <v>45740</v>
      </c>
      <c r="C2406" s="155" t="s">
        <v>52</v>
      </c>
      <c r="D2406" s="156" t="s">
        <v>209</v>
      </c>
      <c r="E2406" s="157" t="s">
        <v>223</v>
      </c>
      <c r="F2406" s="158">
        <v>-35</v>
      </c>
      <c r="G2406" s="159">
        <v>45740.733628703703</v>
      </c>
    </row>
    <row r="2407" spans="2:7" x14ac:dyDescent="0.3">
      <c r="B2407" s="154">
        <v>45740</v>
      </c>
      <c r="C2407" s="155" t="s">
        <v>49</v>
      </c>
      <c r="D2407" s="156" t="s">
        <v>122</v>
      </c>
      <c r="E2407" s="157" t="s">
        <v>223</v>
      </c>
      <c r="F2407" s="158">
        <v>35</v>
      </c>
      <c r="G2407" s="159">
        <v>45740.73366111111</v>
      </c>
    </row>
    <row r="2408" spans="2:7" x14ac:dyDescent="0.3">
      <c r="B2408" s="154">
        <v>45740</v>
      </c>
      <c r="C2408" s="155" t="s">
        <v>52</v>
      </c>
      <c r="D2408" s="156" t="s">
        <v>209</v>
      </c>
      <c r="E2408" s="157" t="s">
        <v>223</v>
      </c>
      <c r="F2408" s="158">
        <v>-35</v>
      </c>
      <c r="G2408" s="159">
        <v>45740.736770138887</v>
      </c>
    </row>
    <row r="2409" spans="2:7" x14ac:dyDescent="0.3">
      <c r="B2409" s="154">
        <v>45740</v>
      </c>
      <c r="C2409" s="155" t="s">
        <v>49</v>
      </c>
      <c r="D2409" s="156" t="s">
        <v>122</v>
      </c>
      <c r="E2409" s="157" t="s">
        <v>223</v>
      </c>
      <c r="F2409" s="158">
        <v>35</v>
      </c>
      <c r="G2409" s="159">
        <v>45740.736803125001</v>
      </c>
    </row>
    <row r="2410" spans="2:7" x14ac:dyDescent="0.3">
      <c r="B2410" s="154">
        <v>45740</v>
      </c>
      <c r="C2410" s="155" t="s">
        <v>52</v>
      </c>
      <c r="D2410" s="156" t="s">
        <v>209</v>
      </c>
      <c r="E2410" s="157" t="s">
        <v>223</v>
      </c>
      <c r="F2410" s="158">
        <v>-35</v>
      </c>
      <c r="G2410" s="159">
        <v>45740.73828391204</v>
      </c>
    </row>
    <row r="2411" spans="2:7" x14ac:dyDescent="0.3">
      <c r="B2411" s="154">
        <v>45740</v>
      </c>
      <c r="C2411" s="155" t="s">
        <v>49</v>
      </c>
      <c r="D2411" s="156" t="s">
        <v>122</v>
      </c>
      <c r="E2411" s="157" t="s">
        <v>223</v>
      </c>
      <c r="F2411" s="158">
        <v>35</v>
      </c>
      <c r="G2411" s="159">
        <v>45740.738316782408</v>
      </c>
    </row>
    <row r="2412" spans="2:7" x14ac:dyDescent="0.3">
      <c r="B2412" s="154">
        <v>45740</v>
      </c>
      <c r="C2412" s="155" t="s">
        <v>49</v>
      </c>
      <c r="D2412" s="156" t="s">
        <v>122</v>
      </c>
      <c r="E2412" s="157" t="s">
        <v>222</v>
      </c>
      <c r="F2412" s="158">
        <v>-29</v>
      </c>
      <c r="G2412" s="159">
        <v>45740.744567939815</v>
      </c>
    </row>
    <row r="2413" spans="2:7" x14ac:dyDescent="0.3">
      <c r="B2413" s="154">
        <v>45740</v>
      </c>
      <c r="C2413" s="155" t="s">
        <v>49</v>
      </c>
      <c r="D2413" s="156" t="s">
        <v>97</v>
      </c>
      <c r="E2413" s="157" t="s">
        <v>222</v>
      </c>
      <c r="F2413" s="158">
        <v>29</v>
      </c>
      <c r="G2413" s="159">
        <v>45740.744603240739</v>
      </c>
    </row>
    <row r="2414" spans="2:7" x14ac:dyDescent="0.3">
      <c r="B2414" s="154">
        <v>45740</v>
      </c>
      <c r="C2414" s="155" t="s">
        <v>52</v>
      </c>
      <c r="D2414" s="156" t="s">
        <v>209</v>
      </c>
      <c r="E2414" s="157" t="s">
        <v>223</v>
      </c>
      <c r="F2414" s="158">
        <v>-35</v>
      </c>
      <c r="G2414" s="159">
        <v>45740.747916435183</v>
      </c>
    </row>
    <row r="2415" spans="2:7" x14ac:dyDescent="0.3">
      <c r="B2415" s="154">
        <v>45740</v>
      </c>
      <c r="C2415" s="155" t="s">
        <v>49</v>
      </c>
      <c r="D2415" s="156" t="s">
        <v>122</v>
      </c>
      <c r="E2415" s="157" t="s">
        <v>223</v>
      </c>
      <c r="F2415" s="158">
        <v>35</v>
      </c>
      <c r="G2415" s="159">
        <v>45740.747949537035</v>
      </c>
    </row>
    <row r="2416" spans="2:7" x14ac:dyDescent="0.3">
      <c r="B2416" s="154">
        <v>45740</v>
      </c>
      <c r="C2416" s="155" t="s">
        <v>49</v>
      </c>
      <c r="D2416" s="156" t="s">
        <v>122</v>
      </c>
      <c r="E2416" s="157" t="s">
        <v>283</v>
      </c>
      <c r="F2416" s="158">
        <v>-20</v>
      </c>
      <c r="G2416" s="159">
        <v>45740.748378587959</v>
      </c>
    </row>
    <row r="2417" spans="2:7" x14ac:dyDescent="0.3">
      <c r="B2417" s="154">
        <v>45740</v>
      </c>
      <c r="C2417" s="155" t="s">
        <v>51</v>
      </c>
      <c r="D2417" s="156" t="s">
        <v>280</v>
      </c>
      <c r="E2417" s="157" t="s">
        <v>283</v>
      </c>
      <c r="F2417" s="158">
        <v>20</v>
      </c>
      <c r="G2417" s="159">
        <v>45740.748412499997</v>
      </c>
    </row>
    <row r="2418" spans="2:7" x14ac:dyDescent="0.3">
      <c r="B2418" s="154">
        <v>45740</v>
      </c>
      <c r="C2418" s="155" t="s">
        <v>52</v>
      </c>
      <c r="D2418" s="156" t="s">
        <v>209</v>
      </c>
      <c r="E2418" s="157" t="s">
        <v>223</v>
      </c>
      <c r="F2418" s="158">
        <v>-35</v>
      </c>
      <c r="G2418" s="159">
        <v>45740.748693865738</v>
      </c>
    </row>
    <row r="2419" spans="2:7" x14ac:dyDescent="0.3">
      <c r="B2419" s="154">
        <v>45740</v>
      </c>
      <c r="C2419" s="155" t="s">
        <v>49</v>
      </c>
      <c r="D2419" s="156" t="s">
        <v>97</v>
      </c>
      <c r="E2419" s="157" t="s">
        <v>223</v>
      </c>
      <c r="F2419" s="158">
        <v>35</v>
      </c>
      <c r="G2419" s="159">
        <v>45740.748727546299</v>
      </c>
    </row>
    <row r="2420" spans="2:7" x14ac:dyDescent="0.3">
      <c r="B2420" s="154">
        <v>45740</v>
      </c>
      <c r="C2420" s="155" t="s">
        <v>52</v>
      </c>
      <c r="D2420" s="156" t="s">
        <v>209</v>
      </c>
      <c r="E2420" s="157" t="s">
        <v>223</v>
      </c>
      <c r="F2420" s="158">
        <v>-35</v>
      </c>
      <c r="G2420" s="159">
        <v>45740.74884537037</v>
      </c>
    </row>
    <row r="2421" spans="2:7" x14ac:dyDescent="0.3">
      <c r="B2421" s="154">
        <v>45740</v>
      </c>
      <c r="C2421" s="155" t="s">
        <v>49</v>
      </c>
      <c r="D2421" s="156" t="s">
        <v>122</v>
      </c>
      <c r="E2421" s="157" t="s">
        <v>223</v>
      </c>
      <c r="F2421" s="158">
        <v>35</v>
      </c>
      <c r="G2421" s="159">
        <v>45740.748879166669</v>
      </c>
    </row>
    <row r="2422" spans="2:7" x14ac:dyDescent="0.3">
      <c r="B2422" s="154">
        <v>45740</v>
      </c>
      <c r="C2422" s="155" t="s">
        <v>52</v>
      </c>
      <c r="D2422" s="156" t="s">
        <v>209</v>
      </c>
      <c r="E2422" s="157" t="s">
        <v>223</v>
      </c>
      <c r="F2422" s="158">
        <v>-70</v>
      </c>
      <c r="G2422" s="159">
        <v>45740.751992824073</v>
      </c>
    </row>
    <row r="2423" spans="2:7" x14ac:dyDescent="0.3">
      <c r="B2423" s="154">
        <v>45740</v>
      </c>
      <c r="C2423" s="155" t="s">
        <v>49</v>
      </c>
      <c r="D2423" s="156" t="s">
        <v>97</v>
      </c>
      <c r="E2423" s="157" t="s">
        <v>223</v>
      </c>
      <c r="F2423" s="158">
        <v>70</v>
      </c>
      <c r="G2423" s="159">
        <v>45740.75202615741</v>
      </c>
    </row>
    <row r="2424" spans="2:7" x14ac:dyDescent="0.3">
      <c r="B2424" s="154">
        <v>45740</v>
      </c>
      <c r="C2424" s="155" t="s">
        <v>52</v>
      </c>
      <c r="D2424" s="156" t="s">
        <v>209</v>
      </c>
      <c r="E2424" s="157" t="s">
        <v>223</v>
      </c>
      <c r="F2424" s="158">
        <v>-70</v>
      </c>
      <c r="G2424" s="159">
        <v>45740.752552777776</v>
      </c>
    </row>
    <row r="2425" spans="2:7" x14ac:dyDescent="0.3">
      <c r="B2425" s="154">
        <v>45740</v>
      </c>
      <c r="C2425" s="155" t="s">
        <v>49</v>
      </c>
      <c r="D2425" s="156" t="s">
        <v>97</v>
      </c>
      <c r="E2425" s="157" t="s">
        <v>223</v>
      </c>
      <c r="F2425" s="158">
        <v>70</v>
      </c>
      <c r="G2425" s="159">
        <v>45740.752585879629</v>
      </c>
    </row>
    <row r="2426" spans="2:7" x14ac:dyDescent="0.3">
      <c r="B2426" s="154">
        <v>45740</v>
      </c>
      <c r="C2426" s="155" t="s">
        <v>52</v>
      </c>
      <c r="D2426" s="156" t="s">
        <v>209</v>
      </c>
      <c r="E2426" s="157" t="s">
        <v>223</v>
      </c>
      <c r="F2426" s="158">
        <v>-35</v>
      </c>
      <c r="G2426" s="159">
        <v>45740.756102546293</v>
      </c>
    </row>
    <row r="2427" spans="2:7" x14ac:dyDescent="0.3">
      <c r="B2427" s="154">
        <v>45740</v>
      </c>
      <c r="C2427" s="155" t="s">
        <v>49</v>
      </c>
      <c r="D2427" s="156" t="s">
        <v>122</v>
      </c>
      <c r="E2427" s="157" t="s">
        <v>223</v>
      </c>
      <c r="F2427" s="158">
        <v>35</v>
      </c>
      <c r="G2427" s="159">
        <v>45740.756135763892</v>
      </c>
    </row>
    <row r="2428" spans="2:7" x14ac:dyDescent="0.3">
      <c r="B2428" s="154">
        <v>45740</v>
      </c>
      <c r="C2428" s="155" t="s">
        <v>52</v>
      </c>
      <c r="D2428" s="156" t="s">
        <v>209</v>
      </c>
      <c r="E2428" s="157" t="s">
        <v>223</v>
      </c>
      <c r="F2428" s="158">
        <v>-70</v>
      </c>
      <c r="G2428" s="159">
        <v>45740.775790046297</v>
      </c>
    </row>
    <row r="2429" spans="2:7" x14ac:dyDescent="0.3">
      <c r="B2429" s="154">
        <v>45740</v>
      </c>
      <c r="C2429" s="155" t="s">
        <v>49</v>
      </c>
      <c r="D2429" s="156" t="s">
        <v>122</v>
      </c>
      <c r="E2429" s="157" t="s">
        <v>223</v>
      </c>
      <c r="F2429" s="158">
        <v>70</v>
      </c>
      <c r="G2429" s="159">
        <v>45740.775823842596</v>
      </c>
    </row>
    <row r="2430" spans="2:7" x14ac:dyDescent="0.3">
      <c r="B2430" s="154">
        <v>45740</v>
      </c>
      <c r="C2430" s="155" t="s">
        <v>52</v>
      </c>
      <c r="D2430" s="156" t="s">
        <v>209</v>
      </c>
      <c r="E2430" s="157" t="s">
        <v>223</v>
      </c>
      <c r="F2430" s="158">
        <v>-105</v>
      </c>
      <c r="G2430" s="159">
        <v>45740.77648912037</v>
      </c>
    </row>
    <row r="2431" spans="2:7" x14ac:dyDescent="0.3">
      <c r="B2431" s="154">
        <v>45740</v>
      </c>
      <c r="C2431" s="155" t="s">
        <v>49</v>
      </c>
      <c r="D2431" s="156" t="s">
        <v>122</v>
      </c>
      <c r="E2431" s="157" t="s">
        <v>223</v>
      </c>
      <c r="F2431" s="158">
        <v>105</v>
      </c>
      <c r="G2431" s="159">
        <v>45740.776521990738</v>
      </c>
    </row>
    <row r="2432" spans="2:7" x14ac:dyDescent="0.3">
      <c r="B2432" s="154">
        <v>45740</v>
      </c>
      <c r="C2432" s="155" t="s">
        <v>52</v>
      </c>
      <c r="D2432" s="156" t="s">
        <v>209</v>
      </c>
      <c r="E2432" s="157" t="s">
        <v>223</v>
      </c>
      <c r="F2432" s="158">
        <v>-35</v>
      </c>
      <c r="G2432" s="159">
        <v>45740.783087384261</v>
      </c>
    </row>
    <row r="2433" spans="2:7" x14ac:dyDescent="0.3">
      <c r="B2433" s="154">
        <v>45740</v>
      </c>
      <c r="C2433" s="155" t="s">
        <v>49</v>
      </c>
      <c r="D2433" s="156" t="s">
        <v>97</v>
      </c>
      <c r="E2433" s="157" t="s">
        <v>223</v>
      </c>
      <c r="F2433" s="158">
        <v>35</v>
      </c>
      <c r="G2433" s="159">
        <v>45740.783120254629</v>
      </c>
    </row>
    <row r="2434" spans="2:7" x14ac:dyDescent="0.3">
      <c r="B2434" s="154">
        <v>45740</v>
      </c>
      <c r="C2434" s="155" t="s">
        <v>52</v>
      </c>
      <c r="D2434" s="156" t="s">
        <v>209</v>
      </c>
      <c r="E2434" s="157" t="s">
        <v>223</v>
      </c>
      <c r="F2434" s="158">
        <v>-35</v>
      </c>
      <c r="G2434" s="159">
        <v>45740.792260300928</v>
      </c>
    </row>
    <row r="2435" spans="2:7" x14ac:dyDescent="0.3">
      <c r="B2435" s="154">
        <v>45740</v>
      </c>
      <c r="C2435" s="155" t="s">
        <v>49</v>
      </c>
      <c r="D2435" s="156" t="s">
        <v>122</v>
      </c>
      <c r="E2435" s="157" t="s">
        <v>223</v>
      </c>
      <c r="F2435" s="158">
        <v>35</v>
      </c>
      <c r="G2435" s="159">
        <v>45740.792292824073</v>
      </c>
    </row>
    <row r="2436" spans="2:7" x14ac:dyDescent="0.3">
      <c r="B2436" s="154">
        <v>45740</v>
      </c>
      <c r="C2436" s="155" t="s">
        <v>49</v>
      </c>
      <c r="D2436" s="156" t="s">
        <v>122</v>
      </c>
      <c r="E2436" s="157" t="s">
        <v>221</v>
      </c>
      <c r="F2436" s="158">
        <v>400</v>
      </c>
      <c r="G2436" s="159">
        <v>45740.79297696759</v>
      </c>
    </row>
    <row r="2437" spans="2:7" x14ac:dyDescent="0.3">
      <c r="B2437" s="154">
        <v>45740</v>
      </c>
      <c r="C2437" s="155" t="s">
        <v>49</v>
      </c>
      <c r="D2437" s="156" t="s">
        <v>97</v>
      </c>
      <c r="E2437" s="157" t="s">
        <v>221</v>
      </c>
      <c r="F2437" s="158">
        <v>-400</v>
      </c>
      <c r="G2437" s="159">
        <v>45740.793009606481</v>
      </c>
    </row>
    <row r="2438" spans="2:7" x14ac:dyDescent="0.3">
      <c r="B2438" s="154">
        <v>45740</v>
      </c>
      <c r="C2438" s="155" t="s">
        <v>52</v>
      </c>
      <c r="D2438" s="156" t="s">
        <v>209</v>
      </c>
      <c r="E2438" s="157" t="s">
        <v>223</v>
      </c>
      <c r="F2438" s="158">
        <v>-70</v>
      </c>
      <c r="G2438" s="159">
        <v>45740.794084490743</v>
      </c>
    </row>
    <row r="2439" spans="2:7" x14ac:dyDescent="0.3">
      <c r="B2439" s="154">
        <v>45740</v>
      </c>
      <c r="C2439" s="155" t="s">
        <v>49</v>
      </c>
      <c r="D2439" s="156" t="s">
        <v>122</v>
      </c>
      <c r="E2439" s="157" t="s">
        <v>223</v>
      </c>
      <c r="F2439" s="158">
        <v>70</v>
      </c>
      <c r="G2439" s="159">
        <v>45740.794119328704</v>
      </c>
    </row>
    <row r="2440" spans="2:7" x14ac:dyDescent="0.3">
      <c r="B2440" s="154">
        <v>45740</v>
      </c>
      <c r="C2440" s="155" t="s">
        <v>49</v>
      </c>
      <c r="D2440" s="156" t="s">
        <v>122</v>
      </c>
      <c r="E2440" s="157" t="s">
        <v>222</v>
      </c>
      <c r="F2440" s="158">
        <v>-5</v>
      </c>
      <c r="G2440" s="159">
        <v>45740.794301620372</v>
      </c>
    </row>
    <row r="2441" spans="2:7" x14ac:dyDescent="0.3">
      <c r="B2441" s="154">
        <v>45740</v>
      </c>
      <c r="C2441" s="155" t="s">
        <v>49</v>
      </c>
      <c r="D2441" s="156" t="s">
        <v>97</v>
      </c>
      <c r="E2441" s="157" t="s">
        <v>222</v>
      </c>
      <c r="F2441" s="158">
        <v>5</v>
      </c>
      <c r="G2441" s="159">
        <v>45740.794336921295</v>
      </c>
    </row>
    <row r="2442" spans="2:7" x14ac:dyDescent="0.3">
      <c r="B2442" s="154">
        <v>45740</v>
      </c>
      <c r="C2442" s="155" t="s">
        <v>52</v>
      </c>
      <c r="D2442" s="156" t="s">
        <v>209</v>
      </c>
      <c r="E2442" s="157" t="s">
        <v>223</v>
      </c>
      <c r="F2442" s="158">
        <v>-35</v>
      </c>
      <c r="G2442" s="159">
        <v>45740.794424768515</v>
      </c>
    </row>
    <row r="2443" spans="2:7" x14ac:dyDescent="0.3">
      <c r="B2443" s="154">
        <v>45740</v>
      </c>
      <c r="C2443" s="155" t="s">
        <v>49</v>
      </c>
      <c r="D2443" s="156" t="s">
        <v>122</v>
      </c>
      <c r="E2443" s="157" t="s">
        <v>223</v>
      </c>
      <c r="F2443" s="158">
        <v>35</v>
      </c>
      <c r="G2443" s="159">
        <v>45740.794458912038</v>
      </c>
    </row>
    <row r="2444" spans="2:7" x14ac:dyDescent="0.3">
      <c r="B2444" s="154">
        <v>45740</v>
      </c>
      <c r="C2444" s="155" t="s">
        <v>52</v>
      </c>
      <c r="D2444" s="156" t="s">
        <v>209</v>
      </c>
      <c r="E2444" s="157" t="s">
        <v>223</v>
      </c>
      <c r="F2444" s="158">
        <v>-70</v>
      </c>
      <c r="G2444" s="159">
        <v>45740.806854513889</v>
      </c>
    </row>
    <row r="2445" spans="2:7" x14ac:dyDescent="0.3">
      <c r="B2445" s="154">
        <v>45740</v>
      </c>
      <c r="C2445" s="155" t="s">
        <v>49</v>
      </c>
      <c r="D2445" s="156" t="s">
        <v>122</v>
      </c>
      <c r="E2445" s="157" t="s">
        <v>223</v>
      </c>
      <c r="F2445" s="158">
        <v>70</v>
      </c>
      <c r="G2445" s="159">
        <v>45740.806887268518</v>
      </c>
    </row>
    <row r="2446" spans="2:7" x14ac:dyDescent="0.3">
      <c r="B2446" s="154">
        <v>45740</v>
      </c>
      <c r="C2446" s="155" t="s">
        <v>49</v>
      </c>
      <c r="D2446" s="156" t="s">
        <v>122</v>
      </c>
      <c r="E2446" s="157" t="s">
        <v>224</v>
      </c>
      <c r="F2446" s="158">
        <v>-1901</v>
      </c>
      <c r="G2446" s="159">
        <v>45740.811953356482</v>
      </c>
    </row>
    <row r="2447" spans="2:7" x14ac:dyDescent="0.3">
      <c r="B2447" s="154">
        <v>45740</v>
      </c>
      <c r="C2447" s="155" t="s">
        <v>54</v>
      </c>
      <c r="D2447" s="156" t="s">
        <v>240</v>
      </c>
      <c r="E2447" s="157" t="s">
        <v>224</v>
      </c>
      <c r="F2447" s="158">
        <v>1901</v>
      </c>
      <c r="G2447" s="159">
        <v>45740.811990856484</v>
      </c>
    </row>
    <row r="2448" spans="2:7" x14ac:dyDescent="0.3">
      <c r="B2448" s="154">
        <v>45740</v>
      </c>
      <c r="C2448" s="155" t="s">
        <v>49</v>
      </c>
      <c r="D2448" s="156" t="s">
        <v>122</v>
      </c>
      <c r="E2448" s="157" t="s">
        <v>224</v>
      </c>
      <c r="F2448" s="158">
        <v>-19</v>
      </c>
      <c r="G2448" s="159">
        <v>45740.814536342594</v>
      </c>
    </row>
    <row r="2449" spans="2:7" x14ac:dyDescent="0.3">
      <c r="B2449" s="154">
        <v>45740</v>
      </c>
      <c r="C2449" s="155" t="s">
        <v>48</v>
      </c>
      <c r="D2449" s="156" t="s">
        <v>4</v>
      </c>
      <c r="E2449" s="157" t="s">
        <v>224</v>
      </c>
      <c r="F2449" s="158">
        <v>19</v>
      </c>
      <c r="G2449" s="159">
        <v>45740.814576620367</v>
      </c>
    </row>
    <row r="2450" spans="2:7" x14ac:dyDescent="0.3">
      <c r="B2450" s="154">
        <v>45740</v>
      </c>
      <c r="C2450" s="155" t="s">
        <v>49</v>
      </c>
      <c r="D2450" s="156" t="s">
        <v>122</v>
      </c>
      <c r="E2450" s="157" t="s">
        <v>222</v>
      </c>
      <c r="F2450" s="158">
        <v>-100</v>
      </c>
      <c r="G2450" s="159">
        <v>45740.814916898147</v>
      </c>
    </row>
    <row r="2451" spans="2:7" x14ac:dyDescent="0.3">
      <c r="B2451" s="154">
        <v>45740</v>
      </c>
      <c r="C2451" s="155" t="s">
        <v>49</v>
      </c>
      <c r="D2451" s="156" t="s">
        <v>97</v>
      </c>
      <c r="E2451" s="157" t="s">
        <v>222</v>
      </c>
      <c r="F2451" s="158">
        <v>100</v>
      </c>
      <c r="G2451" s="159">
        <v>45740.814954398149</v>
      </c>
    </row>
    <row r="2452" spans="2:7" x14ac:dyDescent="0.3">
      <c r="B2452" s="154">
        <v>45740</v>
      </c>
      <c r="C2452" s="155" t="s">
        <v>49</v>
      </c>
      <c r="D2452" s="156" t="s">
        <v>122</v>
      </c>
      <c r="E2452" s="157" t="s">
        <v>222</v>
      </c>
      <c r="F2452" s="158">
        <v>-2000</v>
      </c>
      <c r="G2452" s="159">
        <v>45740.817904166666</v>
      </c>
    </row>
    <row r="2453" spans="2:7" x14ac:dyDescent="0.3">
      <c r="B2453" s="154">
        <v>45740</v>
      </c>
      <c r="C2453" s="155" t="s">
        <v>49</v>
      </c>
      <c r="D2453" s="156" t="s">
        <v>97</v>
      </c>
      <c r="E2453" s="157" t="s">
        <v>222</v>
      </c>
      <c r="F2453" s="158">
        <v>2000</v>
      </c>
      <c r="G2453" s="159">
        <v>45740.817945023147</v>
      </c>
    </row>
    <row r="2454" spans="2:7" x14ac:dyDescent="0.3">
      <c r="B2454" s="154">
        <v>45741</v>
      </c>
      <c r="C2454" s="155" t="s">
        <v>52</v>
      </c>
      <c r="D2454" s="156" t="s">
        <v>209</v>
      </c>
      <c r="E2454" s="157" t="s">
        <v>223</v>
      </c>
      <c r="F2454" s="158">
        <v>-280</v>
      </c>
      <c r="G2454" s="159">
        <v>45741.482867245373</v>
      </c>
    </row>
    <row r="2455" spans="2:7" x14ac:dyDescent="0.3">
      <c r="B2455" s="154">
        <v>45741</v>
      </c>
      <c r="C2455" s="155" t="s">
        <v>49</v>
      </c>
      <c r="D2455" s="156" t="s">
        <v>122</v>
      </c>
      <c r="E2455" s="157" t="s">
        <v>223</v>
      </c>
      <c r="F2455" s="158">
        <v>280</v>
      </c>
      <c r="G2455" s="159">
        <v>45741.482882523145</v>
      </c>
    </row>
    <row r="2456" spans="2:7" x14ac:dyDescent="0.3">
      <c r="B2456" s="154">
        <v>45741</v>
      </c>
      <c r="C2456" s="155" t="s">
        <v>49</v>
      </c>
      <c r="D2456" s="156" t="s">
        <v>122</v>
      </c>
      <c r="E2456" s="157" t="s">
        <v>222</v>
      </c>
      <c r="F2456" s="158">
        <v>-100</v>
      </c>
      <c r="G2456" s="159">
        <v>45741.483262499998</v>
      </c>
    </row>
    <row r="2457" spans="2:7" x14ac:dyDescent="0.3">
      <c r="B2457" s="154">
        <v>45741</v>
      </c>
      <c r="C2457" s="155" t="s">
        <v>49</v>
      </c>
      <c r="D2457" s="156" t="s">
        <v>97</v>
      </c>
      <c r="E2457" s="157" t="s">
        <v>222</v>
      </c>
      <c r="F2457" s="158">
        <v>100</v>
      </c>
      <c r="G2457" s="159">
        <v>45741.483280439817</v>
      </c>
    </row>
    <row r="2458" spans="2:7" x14ac:dyDescent="0.3">
      <c r="B2458" s="154">
        <v>45741</v>
      </c>
      <c r="C2458" s="155" t="s">
        <v>49</v>
      </c>
      <c r="D2458" s="156" t="s">
        <v>122</v>
      </c>
      <c r="E2458" s="157" t="s">
        <v>237</v>
      </c>
      <c r="F2458" s="158">
        <v>195</v>
      </c>
      <c r="G2458" s="159">
        <v>45741.48344074074</v>
      </c>
    </row>
    <row r="2459" spans="2:7" x14ac:dyDescent="0.3">
      <c r="B2459" s="154">
        <v>45741</v>
      </c>
      <c r="C2459" s="155" t="s">
        <v>49</v>
      </c>
      <c r="D2459" s="156" t="s">
        <v>123</v>
      </c>
      <c r="E2459" s="157" t="s">
        <v>237</v>
      </c>
      <c r="F2459" s="158">
        <v>-195</v>
      </c>
      <c r="G2459" s="159">
        <v>45741.483455555557</v>
      </c>
    </row>
    <row r="2460" spans="2:7" x14ac:dyDescent="0.3">
      <c r="B2460" s="154">
        <v>45741</v>
      </c>
      <c r="C2460" s="155" t="s">
        <v>49</v>
      </c>
      <c r="D2460" s="156" t="s">
        <v>122</v>
      </c>
      <c r="E2460" s="157" t="s">
        <v>237</v>
      </c>
      <c r="F2460" s="158">
        <v>210</v>
      </c>
      <c r="G2460" s="159">
        <v>45741.484938888891</v>
      </c>
    </row>
    <row r="2461" spans="2:7" x14ac:dyDescent="0.3">
      <c r="B2461" s="154">
        <v>45741</v>
      </c>
      <c r="C2461" s="155" t="s">
        <v>49</v>
      </c>
      <c r="D2461" s="156" t="s">
        <v>123</v>
      </c>
      <c r="E2461" s="157" t="s">
        <v>237</v>
      </c>
      <c r="F2461" s="158">
        <v>-210</v>
      </c>
      <c r="G2461" s="159">
        <v>45741.484953009262</v>
      </c>
    </row>
    <row r="2462" spans="2:7" x14ac:dyDescent="0.3">
      <c r="B2462" s="154">
        <v>45741</v>
      </c>
      <c r="C2462" s="155" t="s">
        <v>49</v>
      </c>
      <c r="D2462" s="156" t="s">
        <v>122</v>
      </c>
      <c r="E2462" s="157" t="s">
        <v>222</v>
      </c>
      <c r="F2462" s="158">
        <v>-120</v>
      </c>
      <c r="G2462" s="159">
        <v>45741.486385648146</v>
      </c>
    </row>
    <row r="2463" spans="2:7" x14ac:dyDescent="0.3">
      <c r="B2463" s="154">
        <v>45741</v>
      </c>
      <c r="C2463" s="155" t="s">
        <v>49</v>
      </c>
      <c r="D2463" s="156" t="s">
        <v>97</v>
      </c>
      <c r="E2463" s="157" t="s">
        <v>222</v>
      </c>
      <c r="F2463" s="158">
        <v>120</v>
      </c>
      <c r="G2463" s="159">
        <v>45741.48640277778</v>
      </c>
    </row>
    <row r="2464" spans="2:7" x14ac:dyDescent="0.3">
      <c r="B2464" s="154">
        <v>45741</v>
      </c>
      <c r="C2464" s="155" t="s">
        <v>52</v>
      </c>
      <c r="D2464" s="156" t="s">
        <v>209</v>
      </c>
      <c r="E2464" s="157" t="s">
        <v>223</v>
      </c>
      <c r="F2464" s="158">
        <v>-70</v>
      </c>
      <c r="G2464" s="159">
        <v>45741.486534837961</v>
      </c>
    </row>
    <row r="2465" spans="2:7" x14ac:dyDescent="0.3">
      <c r="B2465" s="154">
        <v>45741</v>
      </c>
      <c r="C2465" s="155" t="s">
        <v>49</v>
      </c>
      <c r="D2465" s="156" t="s">
        <v>122</v>
      </c>
      <c r="E2465" s="157" t="s">
        <v>223</v>
      </c>
      <c r="F2465" s="158">
        <v>70</v>
      </c>
      <c r="G2465" s="159">
        <v>45741.486551967595</v>
      </c>
    </row>
    <row r="2466" spans="2:7" x14ac:dyDescent="0.3">
      <c r="B2466" s="154">
        <v>45741</v>
      </c>
      <c r="C2466" s="155" t="s">
        <v>52</v>
      </c>
      <c r="D2466" s="156" t="s">
        <v>209</v>
      </c>
      <c r="E2466" s="157" t="s">
        <v>223</v>
      </c>
      <c r="F2466" s="158">
        <v>-105</v>
      </c>
      <c r="G2466" s="159">
        <v>45741.501017245369</v>
      </c>
    </row>
    <row r="2467" spans="2:7" x14ac:dyDescent="0.3">
      <c r="B2467" s="154">
        <v>45741</v>
      </c>
      <c r="C2467" s="155" t="s">
        <v>49</v>
      </c>
      <c r="D2467" s="156" t="s">
        <v>97</v>
      </c>
      <c r="E2467" s="157" t="s">
        <v>223</v>
      </c>
      <c r="F2467" s="158">
        <v>105</v>
      </c>
      <c r="G2467" s="159">
        <v>45741.501036921298</v>
      </c>
    </row>
    <row r="2468" spans="2:7" x14ac:dyDescent="0.3">
      <c r="B2468" s="154">
        <v>45741</v>
      </c>
      <c r="C2468" s="155" t="s">
        <v>49</v>
      </c>
      <c r="D2468" s="156" t="s">
        <v>122</v>
      </c>
      <c r="E2468" s="157" t="s">
        <v>221</v>
      </c>
      <c r="F2468" s="158">
        <v>100</v>
      </c>
      <c r="G2468" s="159">
        <v>45741.503200231484</v>
      </c>
    </row>
    <row r="2469" spans="2:7" x14ac:dyDescent="0.3">
      <c r="B2469" s="154">
        <v>45741</v>
      </c>
      <c r="C2469" s="155" t="s">
        <v>49</v>
      </c>
      <c r="D2469" s="156" t="s">
        <v>97</v>
      </c>
      <c r="E2469" s="157" t="s">
        <v>221</v>
      </c>
      <c r="F2469" s="158">
        <v>-100</v>
      </c>
      <c r="G2469" s="159">
        <v>45741.503217592595</v>
      </c>
    </row>
    <row r="2470" spans="2:7" x14ac:dyDescent="0.3">
      <c r="B2470" s="154">
        <v>45741</v>
      </c>
      <c r="C2470" s="155" t="s">
        <v>49</v>
      </c>
      <c r="D2470" s="156" t="s">
        <v>122</v>
      </c>
      <c r="E2470" s="157" t="s">
        <v>224</v>
      </c>
      <c r="F2470" s="158">
        <v>-50</v>
      </c>
      <c r="G2470" s="159">
        <v>45741.503415046296</v>
      </c>
    </row>
    <row r="2471" spans="2:7" x14ac:dyDescent="0.3">
      <c r="B2471" s="154">
        <v>45741</v>
      </c>
      <c r="C2471" s="155" t="s">
        <v>48</v>
      </c>
      <c r="D2471" s="156" t="s">
        <v>4</v>
      </c>
      <c r="E2471" s="157" t="s">
        <v>224</v>
      </c>
      <c r="F2471" s="158">
        <v>50</v>
      </c>
      <c r="G2471" s="159">
        <v>45741.503430324075</v>
      </c>
    </row>
    <row r="2472" spans="2:7" x14ac:dyDescent="0.3">
      <c r="B2472" s="154">
        <v>45741</v>
      </c>
      <c r="C2472" s="155" t="s">
        <v>49</v>
      </c>
      <c r="D2472" s="156" t="s">
        <v>122</v>
      </c>
      <c r="E2472" s="157" t="s">
        <v>222</v>
      </c>
      <c r="F2472" s="158">
        <v>-5000</v>
      </c>
      <c r="G2472" s="159">
        <v>45741.517923148145</v>
      </c>
    </row>
    <row r="2473" spans="2:7" x14ac:dyDescent="0.3">
      <c r="B2473" s="154">
        <v>45741</v>
      </c>
      <c r="C2473" s="155" t="s">
        <v>49</v>
      </c>
      <c r="D2473" s="156" t="s">
        <v>97</v>
      </c>
      <c r="E2473" s="157" t="s">
        <v>222</v>
      </c>
      <c r="F2473" s="158">
        <v>5000</v>
      </c>
      <c r="G2473" s="159">
        <v>45741.517938194447</v>
      </c>
    </row>
    <row r="2474" spans="2:7" x14ac:dyDescent="0.3">
      <c r="B2474" s="154">
        <v>45741</v>
      </c>
      <c r="C2474" s="155" t="s">
        <v>49</v>
      </c>
      <c r="D2474" s="156" t="s">
        <v>122</v>
      </c>
      <c r="E2474" s="157" t="s">
        <v>222</v>
      </c>
      <c r="F2474" s="158">
        <v>-35</v>
      </c>
      <c r="G2474" s="159">
        <v>45741.522743981484</v>
      </c>
    </row>
    <row r="2475" spans="2:7" x14ac:dyDescent="0.3">
      <c r="B2475" s="154">
        <v>45741</v>
      </c>
      <c r="C2475" s="155" t="s">
        <v>49</v>
      </c>
      <c r="D2475" s="156" t="s">
        <v>97</v>
      </c>
      <c r="E2475" s="157" t="s">
        <v>222</v>
      </c>
      <c r="F2475" s="158">
        <v>35</v>
      </c>
      <c r="G2475" s="159">
        <v>45741.522762152781</v>
      </c>
    </row>
    <row r="2476" spans="2:7" x14ac:dyDescent="0.3">
      <c r="B2476" s="154">
        <v>45741</v>
      </c>
      <c r="C2476" s="155" t="s">
        <v>49</v>
      </c>
      <c r="D2476" s="156" t="s">
        <v>122</v>
      </c>
      <c r="E2476" s="157" t="s">
        <v>222</v>
      </c>
      <c r="F2476" s="158">
        <v>-70</v>
      </c>
      <c r="G2476" s="159">
        <v>45741.522899768519</v>
      </c>
    </row>
    <row r="2477" spans="2:7" x14ac:dyDescent="0.3">
      <c r="B2477" s="154">
        <v>45741</v>
      </c>
      <c r="C2477" s="155" t="s">
        <v>49</v>
      </c>
      <c r="D2477" s="156" t="s">
        <v>97</v>
      </c>
      <c r="E2477" s="157" t="s">
        <v>222</v>
      </c>
      <c r="F2477" s="158">
        <v>70</v>
      </c>
      <c r="G2477" s="159">
        <v>45741.522916550923</v>
      </c>
    </row>
    <row r="2478" spans="2:7" x14ac:dyDescent="0.3">
      <c r="B2478" s="154">
        <v>45741</v>
      </c>
      <c r="C2478" s="155" t="s">
        <v>49</v>
      </c>
      <c r="D2478" s="156" t="s">
        <v>122</v>
      </c>
      <c r="E2478" s="157" t="s">
        <v>222</v>
      </c>
      <c r="F2478" s="158">
        <v>-35</v>
      </c>
      <c r="G2478" s="159">
        <v>45741.522959606482</v>
      </c>
    </row>
    <row r="2479" spans="2:7" x14ac:dyDescent="0.3">
      <c r="B2479" s="154">
        <v>45741</v>
      </c>
      <c r="C2479" s="155" t="s">
        <v>49</v>
      </c>
      <c r="D2479" s="156" t="s">
        <v>97</v>
      </c>
      <c r="E2479" s="157" t="s">
        <v>222</v>
      </c>
      <c r="F2479" s="158">
        <v>35</v>
      </c>
      <c r="G2479" s="159">
        <v>45741.52297662037</v>
      </c>
    </row>
    <row r="2480" spans="2:7" x14ac:dyDescent="0.3">
      <c r="B2480" s="154">
        <v>45741</v>
      </c>
      <c r="C2480" s="155" t="s">
        <v>49</v>
      </c>
      <c r="D2480" s="156" t="s">
        <v>122</v>
      </c>
      <c r="E2480" s="157" t="s">
        <v>221</v>
      </c>
      <c r="F2480" s="158">
        <v>100</v>
      </c>
      <c r="G2480" s="159">
        <v>45741.523029398151</v>
      </c>
    </row>
    <row r="2481" spans="2:7" x14ac:dyDescent="0.3">
      <c r="B2481" s="154">
        <v>45741</v>
      </c>
      <c r="C2481" s="155" t="s">
        <v>49</v>
      </c>
      <c r="D2481" s="156" t="s">
        <v>97</v>
      </c>
      <c r="E2481" s="157" t="s">
        <v>221</v>
      </c>
      <c r="F2481" s="158">
        <v>-100</v>
      </c>
      <c r="G2481" s="159">
        <v>45741.523047106479</v>
      </c>
    </row>
    <row r="2482" spans="2:7" x14ac:dyDescent="0.3">
      <c r="B2482" s="154">
        <v>45741</v>
      </c>
      <c r="C2482" s="155" t="s">
        <v>49</v>
      </c>
      <c r="D2482" s="156" t="s">
        <v>122</v>
      </c>
      <c r="E2482" s="157" t="s">
        <v>222</v>
      </c>
      <c r="F2482" s="158">
        <v>-35</v>
      </c>
      <c r="G2482" s="159">
        <v>45741.525724421299</v>
      </c>
    </row>
    <row r="2483" spans="2:7" x14ac:dyDescent="0.3">
      <c r="B2483" s="154">
        <v>45741</v>
      </c>
      <c r="C2483" s="155" t="s">
        <v>49</v>
      </c>
      <c r="D2483" s="156" t="s">
        <v>97</v>
      </c>
      <c r="E2483" s="157" t="s">
        <v>222</v>
      </c>
      <c r="F2483" s="158">
        <v>35</v>
      </c>
      <c r="G2483" s="159">
        <v>45741.525740393517</v>
      </c>
    </row>
    <row r="2484" spans="2:7" x14ac:dyDescent="0.3">
      <c r="B2484" s="154">
        <v>45741</v>
      </c>
      <c r="C2484" s="155" t="s">
        <v>49</v>
      </c>
      <c r="D2484" s="156" t="s">
        <v>122</v>
      </c>
      <c r="E2484" s="157" t="s">
        <v>282</v>
      </c>
      <c r="F2484" s="158">
        <v>5</v>
      </c>
      <c r="G2484" s="159">
        <v>45741.526364467594</v>
      </c>
    </row>
    <row r="2485" spans="2:7" x14ac:dyDescent="0.3">
      <c r="B2485" s="154">
        <v>45741</v>
      </c>
      <c r="C2485" s="155" t="s">
        <v>51</v>
      </c>
      <c r="D2485" s="156" t="s">
        <v>280</v>
      </c>
      <c r="E2485" s="157" t="s">
        <v>282</v>
      </c>
      <c r="F2485" s="158">
        <v>-5</v>
      </c>
      <c r="G2485" s="159">
        <v>45741.526380671297</v>
      </c>
    </row>
    <row r="2486" spans="2:7" x14ac:dyDescent="0.3">
      <c r="B2486" s="154">
        <v>45741</v>
      </c>
      <c r="C2486" s="155" t="s">
        <v>52</v>
      </c>
      <c r="D2486" s="156" t="s">
        <v>209</v>
      </c>
      <c r="E2486" s="157" t="s">
        <v>223</v>
      </c>
      <c r="F2486" s="158">
        <v>-175</v>
      </c>
      <c r="G2486" s="159">
        <v>45741.528938310184</v>
      </c>
    </row>
    <row r="2487" spans="2:7" x14ac:dyDescent="0.3">
      <c r="B2487" s="154">
        <v>45741</v>
      </c>
      <c r="C2487" s="155" t="s">
        <v>49</v>
      </c>
      <c r="D2487" s="156" t="s">
        <v>97</v>
      </c>
      <c r="E2487" s="157" t="s">
        <v>223</v>
      </c>
      <c r="F2487" s="158">
        <v>175</v>
      </c>
      <c r="G2487" s="159">
        <v>45741.528956018519</v>
      </c>
    </row>
    <row r="2488" spans="2:7" x14ac:dyDescent="0.3">
      <c r="B2488" s="154">
        <v>45741</v>
      </c>
      <c r="C2488" s="155" t="s">
        <v>52</v>
      </c>
      <c r="D2488" s="156" t="s">
        <v>209</v>
      </c>
      <c r="E2488" s="157" t="s">
        <v>223</v>
      </c>
      <c r="F2488" s="158">
        <v>-105</v>
      </c>
      <c r="G2488" s="159">
        <v>45741.531081365742</v>
      </c>
    </row>
    <row r="2489" spans="2:7" x14ac:dyDescent="0.3">
      <c r="B2489" s="154">
        <v>45741</v>
      </c>
      <c r="C2489" s="155" t="s">
        <v>49</v>
      </c>
      <c r="D2489" s="156" t="s">
        <v>122</v>
      </c>
      <c r="E2489" s="157" t="s">
        <v>223</v>
      </c>
      <c r="F2489" s="158">
        <v>105</v>
      </c>
      <c r="G2489" s="159">
        <v>45741.531101157409</v>
      </c>
    </row>
    <row r="2490" spans="2:7" x14ac:dyDescent="0.3">
      <c r="B2490" s="154">
        <v>45741</v>
      </c>
      <c r="C2490" s="155" t="s">
        <v>49</v>
      </c>
      <c r="D2490" s="156" t="s">
        <v>97</v>
      </c>
      <c r="E2490" s="157" t="s">
        <v>265</v>
      </c>
      <c r="F2490" s="158">
        <v>-15000</v>
      </c>
      <c r="G2490" s="159">
        <v>45741.531406944443</v>
      </c>
    </row>
    <row r="2491" spans="2:7" x14ac:dyDescent="0.3">
      <c r="B2491" s="154">
        <v>45741</v>
      </c>
      <c r="C2491" s="155" t="s">
        <v>49</v>
      </c>
      <c r="D2491" s="156" t="s">
        <v>210</v>
      </c>
      <c r="E2491" s="157" t="s">
        <v>265</v>
      </c>
      <c r="F2491" s="158">
        <v>15000</v>
      </c>
      <c r="G2491" s="159">
        <v>45741.531423263892</v>
      </c>
    </row>
    <row r="2492" spans="2:7" x14ac:dyDescent="0.3">
      <c r="B2492" s="154">
        <v>45741</v>
      </c>
      <c r="C2492" s="155" t="s">
        <v>49</v>
      </c>
      <c r="D2492" s="156" t="s">
        <v>97</v>
      </c>
      <c r="E2492" s="157" t="s">
        <v>265</v>
      </c>
      <c r="F2492" s="158">
        <v>-12</v>
      </c>
      <c r="G2492" s="159">
        <v>45741.53143703704</v>
      </c>
    </row>
    <row r="2493" spans="2:7" x14ac:dyDescent="0.3">
      <c r="B2493" s="154">
        <v>45741</v>
      </c>
      <c r="C2493" s="155" t="s">
        <v>48</v>
      </c>
      <c r="D2493" s="156" t="s">
        <v>278</v>
      </c>
      <c r="E2493" s="157" t="s">
        <v>265</v>
      </c>
      <c r="F2493" s="158">
        <v>12</v>
      </c>
      <c r="G2493" s="159">
        <v>45741.531451388888</v>
      </c>
    </row>
    <row r="2494" spans="2:7" x14ac:dyDescent="0.3">
      <c r="B2494" s="154">
        <v>45741</v>
      </c>
      <c r="C2494" s="155" t="s">
        <v>52</v>
      </c>
      <c r="D2494" s="156" t="s">
        <v>209</v>
      </c>
      <c r="E2494" s="157" t="s">
        <v>223</v>
      </c>
      <c r="F2494" s="158">
        <v>-35</v>
      </c>
      <c r="G2494" s="159">
        <v>45741.537127199073</v>
      </c>
    </row>
    <row r="2495" spans="2:7" x14ac:dyDescent="0.3">
      <c r="B2495" s="154">
        <v>45741</v>
      </c>
      <c r="C2495" s="155" t="s">
        <v>49</v>
      </c>
      <c r="D2495" s="156" t="s">
        <v>122</v>
      </c>
      <c r="E2495" s="157" t="s">
        <v>223</v>
      </c>
      <c r="F2495" s="158">
        <v>35</v>
      </c>
      <c r="G2495" s="159">
        <v>45741.537144560185</v>
      </c>
    </row>
    <row r="2496" spans="2:7" x14ac:dyDescent="0.3">
      <c r="B2496" s="154">
        <v>45741</v>
      </c>
      <c r="C2496" s="155" t="s">
        <v>52</v>
      </c>
      <c r="D2496" s="156" t="s">
        <v>209</v>
      </c>
      <c r="E2496" s="157" t="s">
        <v>223</v>
      </c>
      <c r="F2496" s="158">
        <v>-35</v>
      </c>
      <c r="G2496" s="159">
        <v>45741.543363773148</v>
      </c>
    </row>
    <row r="2497" spans="2:7" x14ac:dyDescent="0.3">
      <c r="B2497" s="154">
        <v>45741</v>
      </c>
      <c r="C2497" s="155" t="s">
        <v>49</v>
      </c>
      <c r="D2497" s="156" t="s">
        <v>122</v>
      </c>
      <c r="E2497" s="157" t="s">
        <v>223</v>
      </c>
      <c r="F2497" s="158">
        <v>35</v>
      </c>
      <c r="G2497" s="159">
        <v>45741.543389351849</v>
      </c>
    </row>
    <row r="2498" spans="2:7" x14ac:dyDescent="0.3">
      <c r="B2498" s="154">
        <v>45741</v>
      </c>
      <c r="C2498" s="155" t="s">
        <v>52</v>
      </c>
      <c r="D2498" s="156" t="s">
        <v>209</v>
      </c>
      <c r="E2498" s="157" t="s">
        <v>223</v>
      </c>
      <c r="F2498" s="158">
        <v>-70</v>
      </c>
      <c r="G2498" s="159">
        <v>45741.544494675923</v>
      </c>
    </row>
    <row r="2499" spans="2:7" x14ac:dyDescent="0.3">
      <c r="B2499" s="154">
        <v>45741</v>
      </c>
      <c r="C2499" s="155" t="s">
        <v>49</v>
      </c>
      <c r="D2499" s="156" t="s">
        <v>122</v>
      </c>
      <c r="E2499" s="157" t="s">
        <v>223</v>
      </c>
      <c r="F2499" s="158">
        <v>70</v>
      </c>
      <c r="G2499" s="159">
        <v>45741.544514583336</v>
      </c>
    </row>
    <row r="2500" spans="2:7" x14ac:dyDescent="0.3">
      <c r="B2500" s="154">
        <v>45741</v>
      </c>
      <c r="C2500" s="155" t="s">
        <v>52</v>
      </c>
      <c r="D2500" s="156" t="s">
        <v>209</v>
      </c>
      <c r="E2500" s="157" t="s">
        <v>223</v>
      </c>
      <c r="F2500" s="158">
        <v>-35</v>
      </c>
      <c r="G2500" s="159">
        <v>45741.548051041667</v>
      </c>
    </row>
    <row r="2501" spans="2:7" x14ac:dyDescent="0.3">
      <c r="B2501" s="154">
        <v>45741</v>
      </c>
      <c r="C2501" s="155" t="s">
        <v>49</v>
      </c>
      <c r="D2501" s="156" t="s">
        <v>122</v>
      </c>
      <c r="E2501" s="157" t="s">
        <v>223</v>
      </c>
      <c r="F2501" s="158">
        <v>35</v>
      </c>
      <c r="G2501" s="159">
        <v>45741.548069907411</v>
      </c>
    </row>
    <row r="2502" spans="2:7" x14ac:dyDescent="0.3">
      <c r="B2502" s="154">
        <v>45741</v>
      </c>
      <c r="C2502" s="155" t="s">
        <v>49</v>
      </c>
      <c r="D2502" s="156" t="s">
        <v>122</v>
      </c>
      <c r="E2502" s="157" t="s">
        <v>221</v>
      </c>
      <c r="F2502" s="158">
        <v>100</v>
      </c>
      <c r="G2502" s="159">
        <v>45741.548701041669</v>
      </c>
    </row>
    <row r="2503" spans="2:7" x14ac:dyDescent="0.3">
      <c r="B2503" s="154">
        <v>45741</v>
      </c>
      <c r="C2503" s="155" t="s">
        <v>49</v>
      </c>
      <c r="D2503" s="156" t="s">
        <v>97</v>
      </c>
      <c r="E2503" s="157" t="s">
        <v>221</v>
      </c>
      <c r="F2503" s="158">
        <v>-100</v>
      </c>
      <c r="G2503" s="159">
        <v>45741.548718518519</v>
      </c>
    </row>
    <row r="2504" spans="2:7" x14ac:dyDescent="0.3">
      <c r="B2504" s="154">
        <v>45741</v>
      </c>
      <c r="C2504" s="155" t="s">
        <v>52</v>
      </c>
      <c r="D2504" s="156" t="s">
        <v>209</v>
      </c>
      <c r="E2504" s="157" t="s">
        <v>223</v>
      </c>
      <c r="F2504" s="158">
        <v>-35</v>
      </c>
      <c r="G2504" s="159">
        <v>45741.548932523147</v>
      </c>
    </row>
    <row r="2505" spans="2:7" x14ac:dyDescent="0.3">
      <c r="B2505" s="154">
        <v>45741</v>
      </c>
      <c r="C2505" s="155" t="s">
        <v>49</v>
      </c>
      <c r="D2505" s="156" t="s">
        <v>122</v>
      </c>
      <c r="E2505" s="157" t="s">
        <v>223</v>
      </c>
      <c r="F2505" s="158">
        <v>35</v>
      </c>
      <c r="G2505" s="159">
        <v>45741.548953356483</v>
      </c>
    </row>
    <row r="2506" spans="2:7" x14ac:dyDescent="0.3">
      <c r="B2506" s="154">
        <v>45741</v>
      </c>
      <c r="C2506" s="155" t="s">
        <v>52</v>
      </c>
      <c r="D2506" s="156" t="s">
        <v>209</v>
      </c>
      <c r="E2506" s="157" t="s">
        <v>223</v>
      </c>
      <c r="F2506" s="158">
        <v>-35</v>
      </c>
      <c r="G2506" s="159">
        <v>45741.558354513887</v>
      </c>
    </row>
    <row r="2507" spans="2:7" x14ac:dyDescent="0.3">
      <c r="B2507" s="154">
        <v>45741</v>
      </c>
      <c r="C2507" s="155" t="s">
        <v>49</v>
      </c>
      <c r="D2507" s="156" t="s">
        <v>122</v>
      </c>
      <c r="E2507" s="157" t="s">
        <v>223</v>
      </c>
      <c r="F2507" s="158">
        <v>35</v>
      </c>
      <c r="G2507" s="159">
        <v>45741.55839027778</v>
      </c>
    </row>
    <row r="2508" spans="2:7" x14ac:dyDescent="0.3">
      <c r="B2508" s="154">
        <v>45741</v>
      </c>
      <c r="C2508" s="155" t="s">
        <v>52</v>
      </c>
      <c r="D2508" s="156" t="s">
        <v>209</v>
      </c>
      <c r="E2508" s="157" t="s">
        <v>223</v>
      </c>
      <c r="F2508" s="158">
        <v>-70</v>
      </c>
      <c r="G2508" s="159">
        <v>45741.558685300923</v>
      </c>
    </row>
    <row r="2509" spans="2:7" x14ac:dyDescent="0.3">
      <c r="B2509" s="154">
        <v>45741</v>
      </c>
      <c r="C2509" s="155" t="s">
        <v>49</v>
      </c>
      <c r="D2509" s="156" t="s">
        <v>122</v>
      </c>
      <c r="E2509" s="157" t="s">
        <v>223</v>
      </c>
      <c r="F2509" s="158">
        <v>70</v>
      </c>
      <c r="G2509" s="159">
        <v>45741.558721064815</v>
      </c>
    </row>
    <row r="2510" spans="2:7" x14ac:dyDescent="0.3">
      <c r="B2510" s="154">
        <v>45741</v>
      </c>
      <c r="C2510" s="155" t="s">
        <v>49</v>
      </c>
      <c r="D2510" s="156" t="s">
        <v>122</v>
      </c>
      <c r="E2510" s="157" t="s">
        <v>244</v>
      </c>
      <c r="F2510" s="158">
        <v>10</v>
      </c>
      <c r="G2510" s="159">
        <v>45741.558847106484</v>
      </c>
    </row>
    <row r="2511" spans="2:7" x14ac:dyDescent="0.3">
      <c r="B2511" s="154">
        <v>45741</v>
      </c>
      <c r="C2511" s="155" t="s">
        <v>43</v>
      </c>
      <c r="D2511" s="156" t="s">
        <v>150</v>
      </c>
      <c r="E2511" s="157" t="s">
        <v>244</v>
      </c>
      <c r="F2511" s="158">
        <v>-10</v>
      </c>
      <c r="G2511" s="159">
        <v>45741.558879976852</v>
      </c>
    </row>
    <row r="2512" spans="2:7" x14ac:dyDescent="0.3">
      <c r="B2512" s="154">
        <v>45741</v>
      </c>
      <c r="C2512" s="155" t="s">
        <v>52</v>
      </c>
      <c r="D2512" s="156" t="s">
        <v>209</v>
      </c>
      <c r="E2512" s="157" t="s">
        <v>223</v>
      </c>
      <c r="F2512" s="158">
        <v>-35</v>
      </c>
      <c r="G2512" s="159">
        <v>45741.55941076389</v>
      </c>
    </row>
    <row r="2513" spans="2:7" x14ac:dyDescent="0.3">
      <c r="B2513" s="154">
        <v>45741</v>
      </c>
      <c r="C2513" s="155" t="s">
        <v>49</v>
      </c>
      <c r="D2513" s="156" t="s">
        <v>97</v>
      </c>
      <c r="E2513" s="157" t="s">
        <v>223</v>
      </c>
      <c r="F2513" s="158">
        <v>35</v>
      </c>
      <c r="G2513" s="159">
        <v>45741.559442939812</v>
      </c>
    </row>
    <row r="2514" spans="2:7" x14ac:dyDescent="0.3">
      <c r="B2514" s="154">
        <v>45741</v>
      </c>
      <c r="C2514" s="155" t="s">
        <v>49</v>
      </c>
      <c r="D2514" s="156" t="s">
        <v>122</v>
      </c>
      <c r="E2514" s="157" t="s">
        <v>222</v>
      </c>
      <c r="F2514" s="158">
        <v>-550</v>
      </c>
      <c r="G2514" s="159">
        <v>45741.560289699075</v>
      </c>
    </row>
    <row r="2515" spans="2:7" x14ac:dyDescent="0.3">
      <c r="B2515" s="154">
        <v>45741</v>
      </c>
      <c r="C2515" s="155" t="s">
        <v>49</v>
      </c>
      <c r="D2515" s="156" t="s">
        <v>97</v>
      </c>
      <c r="E2515" s="157" t="s">
        <v>222</v>
      </c>
      <c r="F2515" s="158">
        <v>550</v>
      </c>
      <c r="G2515" s="159">
        <v>45741.560324652775</v>
      </c>
    </row>
    <row r="2516" spans="2:7" x14ac:dyDescent="0.3">
      <c r="B2516" s="154">
        <v>45741</v>
      </c>
      <c r="C2516" s="155" t="s">
        <v>52</v>
      </c>
      <c r="D2516" s="156" t="s">
        <v>209</v>
      </c>
      <c r="E2516" s="157" t="s">
        <v>223</v>
      </c>
      <c r="F2516" s="158">
        <v>-35</v>
      </c>
      <c r="G2516" s="159">
        <v>45741.560707986115</v>
      </c>
    </row>
    <row r="2517" spans="2:7" x14ac:dyDescent="0.3">
      <c r="B2517" s="154">
        <v>45741</v>
      </c>
      <c r="C2517" s="155" t="s">
        <v>49</v>
      </c>
      <c r="D2517" s="156" t="s">
        <v>122</v>
      </c>
      <c r="E2517" s="157" t="s">
        <v>223</v>
      </c>
      <c r="F2517" s="158">
        <v>35</v>
      </c>
      <c r="G2517" s="159">
        <v>45741.56074050926</v>
      </c>
    </row>
    <row r="2518" spans="2:7" x14ac:dyDescent="0.3">
      <c r="B2518" s="154">
        <v>45741</v>
      </c>
      <c r="C2518" s="155" t="s">
        <v>49</v>
      </c>
      <c r="D2518" s="156" t="s">
        <v>122</v>
      </c>
      <c r="E2518" s="157" t="s">
        <v>283</v>
      </c>
      <c r="F2518" s="158">
        <v>-5</v>
      </c>
      <c r="G2518" s="159">
        <v>45741.570894560187</v>
      </c>
    </row>
    <row r="2519" spans="2:7" x14ac:dyDescent="0.3">
      <c r="B2519" s="154">
        <v>45741</v>
      </c>
      <c r="C2519" s="155" t="s">
        <v>51</v>
      </c>
      <c r="D2519" s="156" t="s">
        <v>280</v>
      </c>
      <c r="E2519" s="157" t="s">
        <v>283</v>
      </c>
      <c r="F2519" s="158">
        <v>5</v>
      </c>
      <c r="G2519" s="159">
        <v>45741.570928009256</v>
      </c>
    </row>
    <row r="2520" spans="2:7" x14ac:dyDescent="0.3">
      <c r="B2520" s="154">
        <v>45741</v>
      </c>
      <c r="C2520" s="155" t="s">
        <v>49</v>
      </c>
      <c r="D2520" s="156" t="s">
        <v>122</v>
      </c>
      <c r="E2520" s="157" t="s">
        <v>222</v>
      </c>
      <c r="F2520" s="158">
        <v>-200</v>
      </c>
      <c r="G2520" s="159">
        <v>45741.575858796299</v>
      </c>
    </row>
    <row r="2521" spans="2:7" x14ac:dyDescent="0.3">
      <c r="B2521" s="154">
        <v>45741</v>
      </c>
      <c r="C2521" s="155" t="s">
        <v>49</v>
      </c>
      <c r="D2521" s="156" t="s">
        <v>97</v>
      </c>
      <c r="E2521" s="157" t="s">
        <v>222</v>
      </c>
      <c r="F2521" s="158">
        <v>200</v>
      </c>
      <c r="G2521" s="159">
        <v>45741.575894675923</v>
      </c>
    </row>
    <row r="2522" spans="2:7" x14ac:dyDescent="0.3">
      <c r="B2522" s="154">
        <v>45741</v>
      </c>
      <c r="C2522" s="155" t="s">
        <v>49</v>
      </c>
      <c r="D2522" s="156" t="s">
        <v>122</v>
      </c>
      <c r="E2522" s="157" t="s">
        <v>221</v>
      </c>
      <c r="F2522" s="158">
        <v>19</v>
      </c>
      <c r="G2522" s="159">
        <v>45741.58031041667</v>
      </c>
    </row>
    <row r="2523" spans="2:7" x14ac:dyDescent="0.3">
      <c r="B2523" s="154">
        <v>45741</v>
      </c>
      <c r="C2523" s="155" t="s">
        <v>49</v>
      </c>
      <c r="D2523" s="156" t="s">
        <v>97</v>
      </c>
      <c r="E2523" s="157" t="s">
        <v>221</v>
      </c>
      <c r="F2523" s="158">
        <v>-19</v>
      </c>
      <c r="G2523" s="159">
        <v>45741.58034803241</v>
      </c>
    </row>
    <row r="2524" spans="2:7" x14ac:dyDescent="0.3">
      <c r="B2524" s="154">
        <v>45741</v>
      </c>
      <c r="C2524" s="155" t="s">
        <v>49</v>
      </c>
      <c r="D2524" s="156" t="s">
        <v>122</v>
      </c>
      <c r="E2524" s="157" t="s">
        <v>237</v>
      </c>
      <c r="F2524" s="158">
        <v>1731</v>
      </c>
      <c r="G2524" s="159">
        <v>45741.580386921298</v>
      </c>
    </row>
    <row r="2525" spans="2:7" x14ac:dyDescent="0.3">
      <c r="B2525" s="154">
        <v>45741</v>
      </c>
      <c r="C2525" s="155" t="s">
        <v>49</v>
      </c>
      <c r="D2525" s="156" t="s">
        <v>123</v>
      </c>
      <c r="E2525" s="157" t="s">
        <v>237</v>
      </c>
      <c r="F2525" s="158">
        <v>-1731</v>
      </c>
      <c r="G2525" s="159">
        <v>45741.580421990744</v>
      </c>
    </row>
    <row r="2526" spans="2:7" x14ac:dyDescent="0.3">
      <c r="B2526" s="154">
        <v>45741</v>
      </c>
      <c r="C2526" s="155" t="s">
        <v>52</v>
      </c>
      <c r="D2526" s="156" t="s">
        <v>209</v>
      </c>
      <c r="E2526" s="157" t="s">
        <v>223</v>
      </c>
      <c r="F2526" s="158">
        <v>-70</v>
      </c>
      <c r="G2526" s="159">
        <v>45741.581330092595</v>
      </c>
    </row>
    <row r="2527" spans="2:7" x14ac:dyDescent="0.3">
      <c r="B2527" s="154">
        <v>45741</v>
      </c>
      <c r="C2527" s="155" t="s">
        <v>49</v>
      </c>
      <c r="D2527" s="156" t="s">
        <v>122</v>
      </c>
      <c r="E2527" s="157" t="s">
        <v>223</v>
      </c>
      <c r="F2527" s="158">
        <v>70</v>
      </c>
      <c r="G2527" s="159">
        <v>45741.581363194447</v>
      </c>
    </row>
    <row r="2528" spans="2:7" x14ac:dyDescent="0.3">
      <c r="B2528" s="154">
        <v>45741</v>
      </c>
      <c r="C2528" s="155" t="s">
        <v>52</v>
      </c>
      <c r="D2528" s="156" t="s">
        <v>209</v>
      </c>
      <c r="E2528" s="157" t="s">
        <v>223</v>
      </c>
      <c r="F2528" s="158">
        <v>-35</v>
      </c>
      <c r="G2528" s="159">
        <v>45741.581877430559</v>
      </c>
    </row>
    <row r="2529" spans="2:7" x14ac:dyDescent="0.3">
      <c r="B2529" s="154">
        <v>45741</v>
      </c>
      <c r="C2529" s="155" t="s">
        <v>49</v>
      </c>
      <c r="D2529" s="156" t="s">
        <v>121</v>
      </c>
      <c r="E2529" s="157" t="s">
        <v>223</v>
      </c>
      <c r="F2529" s="158">
        <v>35</v>
      </c>
      <c r="G2529" s="159">
        <v>45741.581912499998</v>
      </c>
    </row>
    <row r="2530" spans="2:7" x14ac:dyDescent="0.3">
      <c r="B2530" s="154">
        <v>45741</v>
      </c>
      <c r="C2530" s="155" t="s">
        <v>49</v>
      </c>
      <c r="D2530" s="156" t="s">
        <v>122</v>
      </c>
      <c r="E2530" s="157" t="s">
        <v>237</v>
      </c>
      <c r="F2530" s="158">
        <v>1000</v>
      </c>
      <c r="G2530" s="159">
        <v>45741.585171064813</v>
      </c>
    </row>
    <row r="2531" spans="2:7" x14ac:dyDescent="0.3">
      <c r="B2531" s="154">
        <v>45741</v>
      </c>
      <c r="C2531" s="155" t="s">
        <v>49</v>
      </c>
      <c r="D2531" s="156" t="s">
        <v>123</v>
      </c>
      <c r="E2531" s="157" t="s">
        <v>237</v>
      </c>
      <c r="F2531" s="158">
        <v>-1000</v>
      </c>
      <c r="G2531" s="159">
        <v>45741.585204745374</v>
      </c>
    </row>
    <row r="2532" spans="2:7" x14ac:dyDescent="0.3">
      <c r="B2532" s="154">
        <v>45741</v>
      </c>
      <c r="C2532" s="155" t="s">
        <v>49</v>
      </c>
      <c r="D2532" s="156" t="s">
        <v>122</v>
      </c>
      <c r="E2532" s="157" t="s">
        <v>237</v>
      </c>
      <c r="F2532" s="158">
        <v>95</v>
      </c>
      <c r="G2532" s="159">
        <v>45741.589174305554</v>
      </c>
    </row>
    <row r="2533" spans="2:7" x14ac:dyDescent="0.3">
      <c r="B2533" s="154">
        <v>45741</v>
      </c>
      <c r="C2533" s="155" t="s">
        <v>49</v>
      </c>
      <c r="D2533" s="156" t="s">
        <v>123</v>
      </c>
      <c r="E2533" s="157" t="s">
        <v>237</v>
      </c>
      <c r="F2533" s="158">
        <v>-95</v>
      </c>
      <c r="G2533" s="159">
        <v>45741.589210300925</v>
      </c>
    </row>
    <row r="2534" spans="2:7" x14ac:dyDescent="0.3">
      <c r="B2534" s="154">
        <v>45741</v>
      </c>
      <c r="C2534" s="155" t="s">
        <v>49</v>
      </c>
      <c r="D2534" s="156" t="s">
        <v>122</v>
      </c>
      <c r="E2534" s="157" t="s">
        <v>282</v>
      </c>
      <c r="F2534" s="158">
        <v>5</v>
      </c>
      <c r="G2534" s="159">
        <v>45741.589399537035</v>
      </c>
    </row>
    <row r="2535" spans="2:7" x14ac:dyDescent="0.3">
      <c r="B2535" s="154">
        <v>45741</v>
      </c>
      <c r="C2535" s="155" t="s">
        <v>51</v>
      </c>
      <c r="D2535" s="156" t="s">
        <v>280</v>
      </c>
      <c r="E2535" s="157" t="s">
        <v>282</v>
      </c>
      <c r="F2535" s="158">
        <v>-5</v>
      </c>
      <c r="G2535" s="159">
        <v>45741.589434027781</v>
      </c>
    </row>
    <row r="2536" spans="2:7" x14ac:dyDescent="0.3">
      <c r="B2536" s="154">
        <v>45741</v>
      </c>
      <c r="C2536" s="155" t="s">
        <v>49</v>
      </c>
      <c r="D2536" s="156" t="s">
        <v>122</v>
      </c>
      <c r="E2536" s="157" t="s">
        <v>222</v>
      </c>
      <c r="F2536" s="158">
        <v>-420</v>
      </c>
      <c r="G2536" s="159">
        <v>45741.596006481479</v>
      </c>
    </row>
    <row r="2537" spans="2:7" x14ac:dyDescent="0.3">
      <c r="B2537" s="154">
        <v>45741</v>
      </c>
      <c r="C2537" s="155" t="s">
        <v>49</v>
      </c>
      <c r="D2537" s="156" t="s">
        <v>97</v>
      </c>
      <c r="E2537" s="157" t="s">
        <v>222</v>
      </c>
      <c r="F2537" s="158">
        <v>420</v>
      </c>
      <c r="G2537" s="159">
        <v>45741.596042476849</v>
      </c>
    </row>
    <row r="2538" spans="2:7" x14ac:dyDescent="0.3">
      <c r="B2538" s="154">
        <v>45741</v>
      </c>
      <c r="C2538" s="155" t="s">
        <v>49</v>
      </c>
      <c r="D2538" s="156" t="s">
        <v>122</v>
      </c>
      <c r="E2538" s="157" t="s">
        <v>222</v>
      </c>
      <c r="F2538" s="158">
        <v>-195</v>
      </c>
      <c r="G2538" s="159">
        <v>45741.59721226852</v>
      </c>
    </row>
    <row r="2539" spans="2:7" x14ac:dyDescent="0.3">
      <c r="B2539" s="154">
        <v>45741</v>
      </c>
      <c r="C2539" s="155" t="s">
        <v>49</v>
      </c>
      <c r="D2539" s="156" t="s">
        <v>97</v>
      </c>
      <c r="E2539" s="157" t="s">
        <v>222</v>
      </c>
      <c r="F2539" s="158">
        <v>195</v>
      </c>
      <c r="G2539" s="159">
        <v>45741.59724722222</v>
      </c>
    </row>
    <row r="2540" spans="2:7" x14ac:dyDescent="0.3">
      <c r="B2540" s="154">
        <v>45741</v>
      </c>
      <c r="C2540" s="155" t="s">
        <v>49</v>
      </c>
      <c r="D2540" s="156" t="s">
        <v>122</v>
      </c>
      <c r="E2540" s="157" t="s">
        <v>237</v>
      </c>
      <c r="F2540" s="158">
        <v>420</v>
      </c>
      <c r="G2540" s="159">
        <v>45741.598006828703</v>
      </c>
    </row>
    <row r="2541" spans="2:7" x14ac:dyDescent="0.3">
      <c r="B2541" s="154">
        <v>45741</v>
      </c>
      <c r="C2541" s="155" t="s">
        <v>49</v>
      </c>
      <c r="D2541" s="156" t="s">
        <v>123</v>
      </c>
      <c r="E2541" s="157" t="s">
        <v>237</v>
      </c>
      <c r="F2541" s="158">
        <v>-420</v>
      </c>
      <c r="G2541" s="159">
        <v>45741.598039351855</v>
      </c>
    </row>
    <row r="2542" spans="2:7" x14ac:dyDescent="0.3">
      <c r="B2542" s="154">
        <v>45741</v>
      </c>
      <c r="C2542" s="155" t="s">
        <v>49</v>
      </c>
      <c r="D2542" s="156" t="s">
        <v>122</v>
      </c>
      <c r="E2542" s="157" t="s">
        <v>237</v>
      </c>
      <c r="F2542" s="158">
        <v>195</v>
      </c>
      <c r="G2542" s="159">
        <v>45741.59815046296</v>
      </c>
    </row>
    <row r="2543" spans="2:7" x14ac:dyDescent="0.3">
      <c r="B2543" s="154">
        <v>45741</v>
      </c>
      <c r="C2543" s="155" t="s">
        <v>49</v>
      </c>
      <c r="D2543" s="156" t="s">
        <v>123</v>
      </c>
      <c r="E2543" s="157" t="s">
        <v>237</v>
      </c>
      <c r="F2543" s="158">
        <v>-195</v>
      </c>
      <c r="G2543" s="159">
        <v>45741.598180671295</v>
      </c>
    </row>
    <row r="2544" spans="2:7" x14ac:dyDescent="0.3">
      <c r="B2544" s="154">
        <v>45741</v>
      </c>
      <c r="C2544" s="155" t="s">
        <v>49</v>
      </c>
      <c r="D2544" s="156" t="s">
        <v>122</v>
      </c>
      <c r="E2544" s="157" t="s">
        <v>222</v>
      </c>
      <c r="F2544" s="158">
        <v>-900</v>
      </c>
      <c r="G2544" s="159">
        <v>45741.598936111113</v>
      </c>
    </row>
    <row r="2545" spans="2:7" x14ac:dyDescent="0.3">
      <c r="B2545" s="154">
        <v>45741</v>
      </c>
      <c r="C2545" s="155" t="s">
        <v>49</v>
      </c>
      <c r="D2545" s="156" t="s">
        <v>97</v>
      </c>
      <c r="E2545" s="157" t="s">
        <v>222</v>
      </c>
      <c r="F2545" s="158">
        <v>900</v>
      </c>
      <c r="G2545" s="159">
        <v>45741.598966898149</v>
      </c>
    </row>
    <row r="2546" spans="2:7" x14ac:dyDescent="0.3">
      <c r="B2546" s="154">
        <v>45741</v>
      </c>
      <c r="C2546" s="155" t="s">
        <v>49</v>
      </c>
      <c r="D2546" s="156" t="s">
        <v>122</v>
      </c>
      <c r="E2546" s="157" t="s">
        <v>237</v>
      </c>
      <c r="F2546" s="158">
        <v>210</v>
      </c>
      <c r="G2546" s="159">
        <v>45741.6003724537</v>
      </c>
    </row>
    <row r="2547" spans="2:7" x14ac:dyDescent="0.3">
      <c r="B2547" s="154">
        <v>45741</v>
      </c>
      <c r="C2547" s="155" t="s">
        <v>49</v>
      </c>
      <c r="D2547" s="156" t="s">
        <v>123</v>
      </c>
      <c r="E2547" s="157" t="s">
        <v>237</v>
      </c>
      <c r="F2547" s="158">
        <v>-210</v>
      </c>
      <c r="G2547" s="159">
        <v>45741.600405555553</v>
      </c>
    </row>
    <row r="2548" spans="2:7" x14ac:dyDescent="0.3">
      <c r="B2548" s="154">
        <v>45741</v>
      </c>
      <c r="C2548" s="155" t="s">
        <v>52</v>
      </c>
      <c r="D2548" s="156" t="s">
        <v>209</v>
      </c>
      <c r="E2548" s="157" t="s">
        <v>223</v>
      </c>
      <c r="F2548" s="158">
        <v>-35</v>
      </c>
      <c r="G2548" s="159">
        <v>45741.600526967595</v>
      </c>
    </row>
    <row r="2549" spans="2:7" x14ac:dyDescent="0.3">
      <c r="B2549" s="154">
        <v>45741</v>
      </c>
      <c r="C2549" s="155" t="s">
        <v>49</v>
      </c>
      <c r="D2549" s="156" t="s">
        <v>122</v>
      </c>
      <c r="E2549" s="157" t="s">
        <v>223</v>
      </c>
      <c r="F2549" s="158">
        <v>35</v>
      </c>
      <c r="G2549" s="159">
        <v>45741.600563310189</v>
      </c>
    </row>
    <row r="2550" spans="2:7" x14ac:dyDescent="0.3">
      <c r="B2550" s="154">
        <v>45741</v>
      </c>
      <c r="C2550" s="155" t="s">
        <v>52</v>
      </c>
      <c r="D2550" s="156" t="s">
        <v>209</v>
      </c>
      <c r="E2550" s="157" t="s">
        <v>223</v>
      </c>
      <c r="F2550" s="158">
        <v>-35</v>
      </c>
      <c r="G2550" s="159">
        <v>45741.603781597223</v>
      </c>
    </row>
    <row r="2551" spans="2:7" x14ac:dyDescent="0.3">
      <c r="B2551" s="154">
        <v>45741</v>
      </c>
      <c r="C2551" s="155" t="s">
        <v>49</v>
      </c>
      <c r="D2551" s="156" t="s">
        <v>122</v>
      </c>
      <c r="E2551" s="157" t="s">
        <v>223</v>
      </c>
      <c r="F2551" s="158">
        <v>35</v>
      </c>
      <c r="G2551" s="159">
        <v>45741.60381724537</v>
      </c>
    </row>
    <row r="2552" spans="2:7" x14ac:dyDescent="0.3">
      <c r="B2552" s="154">
        <v>45741</v>
      </c>
      <c r="C2552" s="155" t="s">
        <v>49</v>
      </c>
      <c r="D2552" s="156" t="s">
        <v>122</v>
      </c>
      <c r="E2552" s="157" t="s">
        <v>221</v>
      </c>
      <c r="F2552" s="158">
        <v>15</v>
      </c>
      <c r="G2552" s="159">
        <v>45741.603858912036</v>
      </c>
    </row>
    <row r="2553" spans="2:7" x14ac:dyDescent="0.3">
      <c r="B2553" s="154">
        <v>45741</v>
      </c>
      <c r="C2553" s="155" t="s">
        <v>49</v>
      </c>
      <c r="D2553" s="156" t="s">
        <v>97</v>
      </c>
      <c r="E2553" s="157" t="s">
        <v>221</v>
      </c>
      <c r="F2553" s="158">
        <v>-15</v>
      </c>
      <c r="G2553" s="159">
        <v>45741.603893634259</v>
      </c>
    </row>
    <row r="2554" spans="2:7" x14ac:dyDescent="0.3">
      <c r="B2554" s="154">
        <v>45741</v>
      </c>
      <c r="C2554" s="155" t="s">
        <v>52</v>
      </c>
      <c r="D2554" s="156" t="s">
        <v>209</v>
      </c>
      <c r="E2554" s="157" t="s">
        <v>223</v>
      </c>
      <c r="F2554" s="158">
        <v>-35</v>
      </c>
      <c r="G2554" s="159">
        <v>45741.610770370367</v>
      </c>
    </row>
    <row r="2555" spans="2:7" x14ac:dyDescent="0.3">
      <c r="B2555" s="154">
        <v>45741</v>
      </c>
      <c r="C2555" s="155" t="s">
        <v>49</v>
      </c>
      <c r="D2555" s="156" t="s">
        <v>122</v>
      </c>
      <c r="E2555" s="157" t="s">
        <v>223</v>
      </c>
      <c r="F2555" s="158">
        <v>35</v>
      </c>
      <c r="G2555" s="159">
        <v>45741.61080613426</v>
      </c>
    </row>
    <row r="2556" spans="2:7" x14ac:dyDescent="0.3">
      <c r="B2556" s="154">
        <v>45741</v>
      </c>
      <c r="C2556" s="155" t="s">
        <v>52</v>
      </c>
      <c r="D2556" s="156" t="s">
        <v>209</v>
      </c>
      <c r="E2556" s="157" t="s">
        <v>223</v>
      </c>
      <c r="F2556" s="158">
        <v>-70</v>
      </c>
      <c r="G2556" s="159">
        <v>45741.615978125003</v>
      </c>
    </row>
    <row r="2557" spans="2:7" x14ac:dyDescent="0.3">
      <c r="B2557" s="154">
        <v>45741</v>
      </c>
      <c r="C2557" s="155" t="s">
        <v>49</v>
      </c>
      <c r="D2557" s="156" t="s">
        <v>122</v>
      </c>
      <c r="E2557" s="157" t="s">
        <v>223</v>
      </c>
      <c r="F2557" s="158">
        <v>70</v>
      </c>
      <c r="G2557" s="159">
        <v>45741.616010532409</v>
      </c>
    </row>
    <row r="2558" spans="2:7" x14ac:dyDescent="0.3">
      <c r="B2558" s="154">
        <v>45741</v>
      </c>
      <c r="C2558" s="155" t="s">
        <v>49</v>
      </c>
      <c r="D2558" s="156" t="s">
        <v>122</v>
      </c>
      <c r="E2558" s="157" t="s">
        <v>222</v>
      </c>
      <c r="F2558" s="158">
        <v>-210</v>
      </c>
      <c r="G2558" s="159">
        <v>45741.616110300929</v>
      </c>
    </row>
    <row r="2559" spans="2:7" x14ac:dyDescent="0.3">
      <c r="B2559" s="154">
        <v>45741</v>
      </c>
      <c r="C2559" s="155" t="s">
        <v>49</v>
      </c>
      <c r="D2559" s="156" t="s">
        <v>97</v>
      </c>
      <c r="E2559" s="157" t="s">
        <v>222</v>
      </c>
      <c r="F2559" s="158">
        <v>210</v>
      </c>
      <c r="G2559" s="159">
        <v>45741.616144791667</v>
      </c>
    </row>
    <row r="2560" spans="2:7" x14ac:dyDescent="0.3">
      <c r="B2560" s="154">
        <v>45741</v>
      </c>
      <c r="C2560" s="155" t="s">
        <v>49</v>
      </c>
      <c r="D2560" s="156" t="s">
        <v>122</v>
      </c>
      <c r="E2560" s="157" t="s">
        <v>222</v>
      </c>
      <c r="F2560" s="158">
        <v>-100</v>
      </c>
      <c r="G2560" s="159">
        <v>45741.616206481478</v>
      </c>
    </row>
    <row r="2561" spans="2:7" x14ac:dyDescent="0.3">
      <c r="B2561" s="154">
        <v>45741</v>
      </c>
      <c r="C2561" s="155" t="s">
        <v>49</v>
      </c>
      <c r="D2561" s="156" t="s">
        <v>97</v>
      </c>
      <c r="E2561" s="157" t="s">
        <v>222</v>
      </c>
      <c r="F2561" s="158">
        <v>100</v>
      </c>
      <c r="G2561" s="159">
        <v>45741.61623900463</v>
      </c>
    </row>
    <row r="2562" spans="2:7" x14ac:dyDescent="0.3">
      <c r="B2562" s="154">
        <v>45741</v>
      </c>
      <c r="C2562" s="155" t="s">
        <v>49</v>
      </c>
      <c r="D2562" s="156" t="s">
        <v>122</v>
      </c>
      <c r="E2562" s="157" t="s">
        <v>222</v>
      </c>
      <c r="F2562" s="158">
        <v>-1700</v>
      </c>
      <c r="G2562" s="159">
        <v>45741.616311921294</v>
      </c>
    </row>
    <row r="2563" spans="2:7" x14ac:dyDescent="0.3">
      <c r="B2563" s="154">
        <v>45741</v>
      </c>
      <c r="C2563" s="155" t="s">
        <v>49</v>
      </c>
      <c r="D2563" s="156" t="s">
        <v>97</v>
      </c>
      <c r="E2563" s="157" t="s">
        <v>222</v>
      </c>
      <c r="F2563" s="158">
        <v>1700</v>
      </c>
      <c r="G2563" s="159">
        <v>45741.616345949071</v>
      </c>
    </row>
    <row r="2564" spans="2:7" x14ac:dyDescent="0.3">
      <c r="B2564" s="154">
        <v>45741</v>
      </c>
      <c r="C2564" s="155" t="s">
        <v>49</v>
      </c>
      <c r="D2564" s="156" t="s">
        <v>122</v>
      </c>
      <c r="E2564" s="157" t="s">
        <v>237</v>
      </c>
      <c r="F2564" s="158">
        <v>1310</v>
      </c>
      <c r="G2564" s="159">
        <v>45741.616390393516</v>
      </c>
    </row>
    <row r="2565" spans="2:7" x14ac:dyDescent="0.3">
      <c r="B2565" s="154">
        <v>45741</v>
      </c>
      <c r="C2565" s="155" t="s">
        <v>49</v>
      </c>
      <c r="D2565" s="156" t="s">
        <v>123</v>
      </c>
      <c r="E2565" s="157" t="s">
        <v>237</v>
      </c>
      <c r="F2565" s="158">
        <v>-1310</v>
      </c>
      <c r="G2565" s="159">
        <v>45741.616426157409</v>
      </c>
    </row>
    <row r="2566" spans="2:7" x14ac:dyDescent="0.3">
      <c r="B2566" s="154">
        <v>45741</v>
      </c>
      <c r="C2566" s="155" t="s">
        <v>49</v>
      </c>
      <c r="D2566" s="156" t="s">
        <v>122</v>
      </c>
      <c r="E2566" s="157" t="s">
        <v>237</v>
      </c>
      <c r="F2566" s="158">
        <v>390</v>
      </c>
      <c r="G2566" s="159">
        <v>45741.616512962966</v>
      </c>
    </row>
    <row r="2567" spans="2:7" x14ac:dyDescent="0.3">
      <c r="B2567" s="154">
        <v>45741</v>
      </c>
      <c r="C2567" s="155" t="s">
        <v>49</v>
      </c>
      <c r="D2567" s="156" t="s">
        <v>123</v>
      </c>
      <c r="E2567" s="157" t="s">
        <v>237</v>
      </c>
      <c r="F2567" s="158">
        <v>-390</v>
      </c>
      <c r="G2567" s="159">
        <v>45741.616547337966</v>
      </c>
    </row>
    <row r="2568" spans="2:7" x14ac:dyDescent="0.3">
      <c r="B2568" s="154">
        <v>45741</v>
      </c>
      <c r="C2568" s="155" t="s">
        <v>49</v>
      </c>
      <c r="D2568" s="156" t="s">
        <v>122</v>
      </c>
      <c r="E2568" s="157" t="s">
        <v>237</v>
      </c>
      <c r="F2568" s="158">
        <v>210</v>
      </c>
      <c r="G2568" s="159">
        <v>45741.617136111112</v>
      </c>
    </row>
    <row r="2569" spans="2:7" x14ac:dyDescent="0.3">
      <c r="B2569" s="154">
        <v>45741</v>
      </c>
      <c r="C2569" s="155" t="s">
        <v>49</v>
      </c>
      <c r="D2569" s="156" t="s">
        <v>123</v>
      </c>
      <c r="E2569" s="157" t="s">
        <v>237</v>
      </c>
      <c r="F2569" s="158">
        <v>-210</v>
      </c>
      <c r="G2569" s="159">
        <v>45741.617173726852</v>
      </c>
    </row>
    <row r="2570" spans="2:7" x14ac:dyDescent="0.3">
      <c r="B2570" s="154">
        <v>45741</v>
      </c>
      <c r="C2570" s="155" t="s">
        <v>52</v>
      </c>
      <c r="D2570" s="156" t="s">
        <v>209</v>
      </c>
      <c r="E2570" s="157" t="s">
        <v>223</v>
      </c>
      <c r="F2570" s="158">
        <v>-70</v>
      </c>
      <c r="G2570" s="159">
        <v>45741.618903356481</v>
      </c>
    </row>
    <row r="2571" spans="2:7" x14ac:dyDescent="0.3">
      <c r="B2571" s="154">
        <v>45741</v>
      </c>
      <c r="C2571" s="155" t="s">
        <v>49</v>
      </c>
      <c r="D2571" s="156" t="s">
        <v>122</v>
      </c>
      <c r="E2571" s="157" t="s">
        <v>223</v>
      </c>
      <c r="F2571" s="158">
        <v>70</v>
      </c>
      <c r="G2571" s="159">
        <v>45741.618937268518</v>
      </c>
    </row>
    <row r="2572" spans="2:7" x14ac:dyDescent="0.3">
      <c r="B2572" s="154">
        <v>45741</v>
      </c>
      <c r="C2572" s="155" t="s">
        <v>52</v>
      </c>
      <c r="D2572" s="156" t="s">
        <v>209</v>
      </c>
      <c r="E2572" s="157" t="s">
        <v>223</v>
      </c>
      <c r="F2572" s="158">
        <v>-35</v>
      </c>
      <c r="G2572" s="159">
        <v>45741.619521064815</v>
      </c>
    </row>
    <row r="2573" spans="2:7" x14ac:dyDescent="0.3">
      <c r="B2573" s="154">
        <v>45741</v>
      </c>
      <c r="C2573" s="155" t="s">
        <v>49</v>
      </c>
      <c r="D2573" s="156" t="s">
        <v>122</v>
      </c>
      <c r="E2573" s="157" t="s">
        <v>223</v>
      </c>
      <c r="F2573" s="158">
        <v>35</v>
      </c>
      <c r="G2573" s="159">
        <v>45741.619558217593</v>
      </c>
    </row>
    <row r="2574" spans="2:7" x14ac:dyDescent="0.3">
      <c r="B2574" s="154">
        <v>45741</v>
      </c>
      <c r="C2574" s="155" t="s">
        <v>49</v>
      </c>
      <c r="D2574" s="156" t="s">
        <v>122</v>
      </c>
      <c r="E2574" s="157" t="s">
        <v>221</v>
      </c>
      <c r="F2574" s="158">
        <v>100</v>
      </c>
      <c r="G2574" s="159">
        <v>45741.620694791665</v>
      </c>
    </row>
    <row r="2575" spans="2:7" x14ac:dyDescent="0.3">
      <c r="B2575" s="154">
        <v>45741</v>
      </c>
      <c r="C2575" s="155" t="s">
        <v>49</v>
      </c>
      <c r="D2575" s="156" t="s">
        <v>97</v>
      </c>
      <c r="E2575" s="157" t="s">
        <v>221</v>
      </c>
      <c r="F2575" s="158">
        <v>-100</v>
      </c>
      <c r="G2575" s="159">
        <v>45741.620729050926</v>
      </c>
    </row>
    <row r="2576" spans="2:7" x14ac:dyDescent="0.3">
      <c r="B2576" s="154">
        <v>45741</v>
      </c>
      <c r="C2576" s="155" t="s">
        <v>49</v>
      </c>
      <c r="D2576" s="156" t="s">
        <v>122</v>
      </c>
      <c r="E2576" s="157" t="s">
        <v>283</v>
      </c>
      <c r="F2576" s="158">
        <v>-5</v>
      </c>
      <c r="G2576" s="159">
        <v>45741.621362152779</v>
      </c>
    </row>
    <row r="2577" spans="2:7" x14ac:dyDescent="0.3">
      <c r="B2577" s="154">
        <v>45741</v>
      </c>
      <c r="C2577" s="155" t="s">
        <v>51</v>
      </c>
      <c r="D2577" s="156" t="s">
        <v>280</v>
      </c>
      <c r="E2577" s="157" t="s">
        <v>283</v>
      </c>
      <c r="F2577" s="158">
        <v>5</v>
      </c>
      <c r="G2577" s="159">
        <v>45741.621397453702</v>
      </c>
    </row>
    <row r="2578" spans="2:7" x14ac:dyDescent="0.3">
      <c r="B2578" s="154">
        <v>45741</v>
      </c>
      <c r="C2578" s="155" t="s">
        <v>52</v>
      </c>
      <c r="D2578" s="156" t="s">
        <v>209</v>
      </c>
      <c r="E2578" s="157" t="s">
        <v>223</v>
      </c>
      <c r="F2578" s="158">
        <v>-70</v>
      </c>
      <c r="G2578" s="159">
        <v>45741.621825810187</v>
      </c>
    </row>
    <row r="2579" spans="2:7" x14ac:dyDescent="0.3">
      <c r="B2579" s="154">
        <v>45741</v>
      </c>
      <c r="C2579" s="155" t="s">
        <v>49</v>
      </c>
      <c r="D2579" s="156" t="s">
        <v>122</v>
      </c>
      <c r="E2579" s="157" t="s">
        <v>223</v>
      </c>
      <c r="F2579" s="158">
        <v>70</v>
      </c>
      <c r="G2579" s="159">
        <v>45741.621862615742</v>
      </c>
    </row>
    <row r="2580" spans="2:7" x14ac:dyDescent="0.3">
      <c r="B2580" s="154">
        <v>45741</v>
      </c>
      <c r="C2580" s="155" t="s">
        <v>49</v>
      </c>
      <c r="D2580" s="156" t="s">
        <v>122</v>
      </c>
      <c r="E2580" s="157" t="s">
        <v>222</v>
      </c>
      <c r="F2580" s="158">
        <v>-150</v>
      </c>
      <c r="G2580" s="159">
        <v>45741.622025578705</v>
      </c>
    </row>
    <row r="2581" spans="2:7" x14ac:dyDescent="0.3">
      <c r="B2581" s="154">
        <v>45741</v>
      </c>
      <c r="C2581" s="155" t="s">
        <v>49</v>
      </c>
      <c r="D2581" s="156" t="s">
        <v>97</v>
      </c>
      <c r="E2581" s="157" t="s">
        <v>222</v>
      </c>
      <c r="F2581" s="158">
        <v>150</v>
      </c>
      <c r="G2581" s="159">
        <v>45741.622061111113</v>
      </c>
    </row>
    <row r="2582" spans="2:7" x14ac:dyDescent="0.3">
      <c r="B2582" s="154">
        <v>45741</v>
      </c>
      <c r="C2582" s="155" t="s">
        <v>49</v>
      </c>
      <c r="D2582" s="156" t="s">
        <v>122</v>
      </c>
      <c r="E2582" s="157" t="s">
        <v>222</v>
      </c>
      <c r="F2582" s="158">
        <v>-1050</v>
      </c>
      <c r="G2582" s="159">
        <v>45741.622821064811</v>
      </c>
    </row>
    <row r="2583" spans="2:7" x14ac:dyDescent="0.3">
      <c r="B2583" s="154">
        <v>45741</v>
      </c>
      <c r="C2583" s="155" t="s">
        <v>49</v>
      </c>
      <c r="D2583" s="156" t="s">
        <v>97</v>
      </c>
      <c r="E2583" s="157" t="s">
        <v>222</v>
      </c>
      <c r="F2583" s="158">
        <v>1050</v>
      </c>
      <c r="G2583" s="159">
        <v>45741.622857870374</v>
      </c>
    </row>
    <row r="2584" spans="2:7" x14ac:dyDescent="0.3">
      <c r="B2584" s="154">
        <v>45741</v>
      </c>
      <c r="C2584" s="155" t="s">
        <v>49</v>
      </c>
      <c r="D2584" s="156" t="s">
        <v>122</v>
      </c>
      <c r="E2584" s="157" t="s">
        <v>237</v>
      </c>
      <c r="F2584" s="158">
        <v>1050</v>
      </c>
      <c r="G2584" s="159">
        <v>45741.623285416666</v>
      </c>
    </row>
    <row r="2585" spans="2:7" x14ac:dyDescent="0.3">
      <c r="B2585" s="154">
        <v>45741</v>
      </c>
      <c r="C2585" s="155" t="s">
        <v>49</v>
      </c>
      <c r="D2585" s="156" t="s">
        <v>123</v>
      </c>
      <c r="E2585" s="157" t="s">
        <v>237</v>
      </c>
      <c r="F2585" s="158">
        <v>-1050</v>
      </c>
      <c r="G2585" s="159">
        <v>45741.623320949075</v>
      </c>
    </row>
    <row r="2586" spans="2:7" x14ac:dyDescent="0.3">
      <c r="B2586" s="154">
        <v>45741</v>
      </c>
      <c r="C2586" s="155" t="s">
        <v>49</v>
      </c>
      <c r="D2586" s="156" t="s">
        <v>210</v>
      </c>
      <c r="E2586" s="157" t="s">
        <v>266</v>
      </c>
      <c r="F2586" s="158">
        <v>-15000</v>
      </c>
      <c r="G2586" s="159">
        <v>45741.625554282407</v>
      </c>
    </row>
    <row r="2587" spans="2:7" x14ac:dyDescent="0.3">
      <c r="B2587" s="154">
        <v>45741</v>
      </c>
      <c r="C2587" s="155" t="s">
        <v>49</v>
      </c>
      <c r="D2587" s="156" t="s">
        <v>121</v>
      </c>
      <c r="E2587" s="157" t="s">
        <v>266</v>
      </c>
      <c r="F2587" s="158">
        <v>15000</v>
      </c>
      <c r="G2587" s="159">
        <v>45741.625592592594</v>
      </c>
    </row>
    <row r="2588" spans="2:7" x14ac:dyDescent="0.3">
      <c r="B2588" s="154">
        <v>45741</v>
      </c>
      <c r="C2588" s="155" t="s">
        <v>49</v>
      </c>
      <c r="D2588" s="156" t="s">
        <v>121</v>
      </c>
      <c r="E2588" s="157" t="s">
        <v>242</v>
      </c>
      <c r="F2588" s="158">
        <v>-15027.5</v>
      </c>
      <c r="G2588" s="159">
        <v>45741.627178009257</v>
      </c>
    </row>
    <row r="2589" spans="2:7" x14ac:dyDescent="0.3">
      <c r="B2589" s="154">
        <v>45741</v>
      </c>
      <c r="C2589" s="155" t="s">
        <v>49</v>
      </c>
      <c r="D2589" s="156" t="s">
        <v>123</v>
      </c>
      <c r="E2589" s="157" t="s">
        <v>242</v>
      </c>
      <c r="F2589" s="158">
        <v>15027.5</v>
      </c>
      <c r="G2589" s="159">
        <v>45741.627210069448</v>
      </c>
    </row>
    <row r="2590" spans="2:7" x14ac:dyDescent="0.3">
      <c r="B2590" s="154">
        <v>45741</v>
      </c>
      <c r="C2590" s="155" t="s">
        <v>49</v>
      </c>
      <c r="D2590" s="156" t="s">
        <v>121</v>
      </c>
      <c r="E2590" s="157" t="s">
        <v>243</v>
      </c>
      <c r="F2590" s="158">
        <v>-7.5</v>
      </c>
      <c r="G2590" s="159">
        <v>45741.627244560186</v>
      </c>
    </row>
    <row r="2591" spans="2:7" x14ac:dyDescent="0.3">
      <c r="B2591" s="154">
        <v>45741</v>
      </c>
      <c r="C2591" s="155" t="s">
        <v>48</v>
      </c>
      <c r="D2591" s="156" t="s">
        <v>278</v>
      </c>
      <c r="E2591" s="157" t="s">
        <v>243</v>
      </c>
      <c r="F2591" s="158">
        <v>7.5</v>
      </c>
      <c r="G2591" s="159">
        <v>45741.627277662039</v>
      </c>
    </row>
    <row r="2592" spans="2:7" x14ac:dyDescent="0.3">
      <c r="B2592" s="154">
        <v>45741</v>
      </c>
      <c r="C2592" s="155" t="s">
        <v>52</v>
      </c>
      <c r="D2592" s="156" t="s">
        <v>209</v>
      </c>
      <c r="E2592" s="157" t="s">
        <v>223</v>
      </c>
      <c r="F2592" s="158">
        <v>-35</v>
      </c>
      <c r="G2592" s="159">
        <v>45741.62741400463</v>
      </c>
    </row>
    <row r="2593" spans="2:7" x14ac:dyDescent="0.3">
      <c r="B2593" s="154">
        <v>45741</v>
      </c>
      <c r="C2593" s="155" t="s">
        <v>49</v>
      </c>
      <c r="D2593" s="156" t="s">
        <v>97</v>
      </c>
      <c r="E2593" s="157" t="s">
        <v>223</v>
      </c>
      <c r="F2593" s="158">
        <v>35</v>
      </c>
      <c r="G2593" s="159">
        <v>45741.627449421299</v>
      </c>
    </row>
    <row r="2594" spans="2:7" x14ac:dyDescent="0.3">
      <c r="B2594" s="154">
        <v>45741</v>
      </c>
      <c r="C2594" s="155" t="s">
        <v>52</v>
      </c>
      <c r="D2594" s="156" t="s">
        <v>209</v>
      </c>
      <c r="E2594" s="157" t="s">
        <v>223</v>
      </c>
      <c r="F2594" s="158">
        <v>-35</v>
      </c>
      <c r="G2594" s="159">
        <v>45741.636878240737</v>
      </c>
    </row>
    <row r="2595" spans="2:7" x14ac:dyDescent="0.3">
      <c r="B2595" s="154">
        <v>45741</v>
      </c>
      <c r="C2595" s="155" t="s">
        <v>49</v>
      </c>
      <c r="D2595" s="156" t="s">
        <v>122</v>
      </c>
      <c r="E2595" s="157" t="s">
        <v>223</v>
      </c>
      <c r="F2595" s="158">
        <v>35</v>
      </c>
      <c r="G2595" s="159">
        <v>45741.636891087961</v>
      </c>
    </row>
    <row r="2596" spans="2:7" x14ac:dyDescent="0.3">
      <c r="B2596" s="154">
        <v>45741</v>
      </c>
      <c r="C2596" s="155" t="s">
        <v>49</v>
      </c>
      <c r="D2596" s="156" t="s">
        <v>122</v>
      </c>
      <c r="E2596" s="157" t="s">
        <v>221</v>
      </c>
      <c r="F2596" s="158">
        <v>15</v>
      </c>
      <c r="G2596" s="159">
        <v>45741.636961805554</v>
      </c>
    </row>
    <row r="2597" spans="2:7" x14ac:dyDescent="0.3">
      <c r="B2597" s="154">
        <v>45741</v>
      </c>
      <c r="C2597" s="155" t="s">
        <v>49</v>
      </c>
      <c r="D2597" s="156" t="s">
        <v>97</v>
      </c>
      <c r="E2597" s="157" t="s">
        <v>221</v>
      </c>
      <c r="F2597" s="158">
        <v>-15</v>
      </c>
      <c r="G2597" s="159">
        <v>45741.636974884263</v>
      </c>
    </row>
    <row r="2598" spans="2:7" x14ac:dyDescent="0.3">
      <c r="B2598" s="154">
        <v>45741</v>
      </c>
      <c r="C2598" s="155" t="s">
        <v>49</v>
      </c>
      <c r="D2598" s="156" t="s">
        <v>122</v>
      </c>
      <c r="E2598" s="157" t="s">
        <v>222</v>
      </c>
      <c r="F2598" s="158">
        <v>-100</v>
      </c>
      <c r="G2598" s="159">
        <v>45741.638423495373</v>
      </c>
    </row>
    <row r="2599" spans="2:7" x14ac:dyDescent="0.3">
      <c r="B2599" s="154">
        <v>45741</v>
      </c>
      <c r="C2599" s="155" t="s">
        <v>49</v>
      </c>
      <c r="D2599" s="156" t="s">
        <v>97</v>
      </c>
      <c r="E2599" s="157" t="s">
        <v>222</v>
      </c>
      <c r="F2599" s="158">
        <v>100</v>
      </c>
      <c r="G2599" s="159">
        <v>45741.63843900463</v>
      </c>
    </row>
    <row r="2600" spans="2:7" x14ac:dyDescent="0.3">
      <c r="B2600" s="154">
        <v>45741</v>
      </c>
      <c r="C2600" s="155" t="s">
        <v>52</v>
      </c>
      <c r="D2600" s="156" t="s">
        <v>209</v>
      </c>
      <c r="E2600" s="157" t="s">
        <v>223</v>
      </c>
      <c r="F2600" s="158">
        <v>-35</v>
      </c>
      <c r="G2600" s="159">
        <v>45741.639653009261</v>
      </c>
    </row>
    <row r="2601" spans="2:7" x14ac:dyDescent="0.3">
      <c r="B2601" s="154">
        <v>45741</v>
      </c>
      <c r="C2601" s="155" t="s">
        <v>49</v>
      </c>
      <c r="D2601" s="156" t="s">
        <v>122</v>
      </c>
      <c r="E2601" s="157" t="s">
        <v>223</v>
      </c>
      <c r="F2601" s="158">
        <v>35</v>
      </c>
      <c r="G2601" s="159">
        <v>45741.639665740739</v>
      </c>
    </row>
    <row r="2602" spans="2:7" x14ac:dyDescent="0.3">
      <c r="B2602" s="154">
        <v>45741</v>
      </c>
      <c r="C2602" s="155" t="s">
        <v>49</v>
      </c>
      <c r="D2602" s="156" t="s">
        <v>122</v>
      </c>
      <c r="E2602" s="157" t="s">
        <v>282</v>
      </c>
      <c r="F2602" s="158">
        <v>15</v>
      </c>
      <c r="G2602" s="159">
        <v>45741.640017939812</v>
      </c>
    </row>
    <row r="2603" spans="2:7" x14ac:dyDescent="0.3">
      <c r="B2603" s="154">
        <v>45741</v>
      </c>
      <c r="C2603" s="155" t="s">
        <v>51</v>
      </c>
      <c r="D2603" s="156" t="s">
        <v>280</v>
      </c>
      <c r="E2603" s="157" t="s">
        <v>282</v>
      </c>
      <c r="F2603" s="158">
        <v>-15</v>
      </c>
      <c r="G2603" s="159">
        <v>45741.640031365743</v>
      </c>
    </row>
    <row r="2604" spans="2:7" x14ac:dyDescent="0.3">
      <c r="B2604" s="154">
        <v>45741</v>
      </c>
      <c r="C2604" s="155" t="s">
        <v>52</v>
      </c>
      <c r="D2604" s="156" t="s">
        <v>209</v>
      </c>
      <c r="E2604" s="157" t="s">
        <v>223</v>
      </c>
      <c r="F2604" s="158">
        <v>-35</v>
      </c>
      <c r="G2604" s="159">
        <v>45741.641979976848</v>
      </c>
    </row>
    <row r="2605" spans="2:7" x14ac:dyDescent="0.3">
      <c r="B2605" s="154">
        <v>45741</v>
      </c>
      <c r="C2605" s="155" t="s">
        <v>49</v>
      </c>
      <c r="D2605" s="156" t="s">
        <v>97</v>
      </c>
      <c r="E2605" s="157" t="s">
        <v>223</v>
      </c>
      <c r="F2605" s="158">
        <v>35</v>
      </c>
      <c r="G2605" s="159">
        <v>45741.641992592595</v>
      </c>
    </row>
    <row r="2606" spans="2:7" x14ac:dyDescent="0.3">
      <c r="B2606" s="154">
        <v>45741</v>
      </c>
      <c r="C2606" s="155" t="s">
        <v>52</v>
      </c>
      <c r="D2606" s="156" t="s">
        <v>209</v>
      </c>
      <c r="E2606" s="157" t="s">
        <v>223</v>
      </c>
      <c r="F2606" s="158">
        <v>-70</v>
      </c>
      <c r="G2606" s="159">
        <v>45741.643032638887</v>
      </c>
    </row>
    <row r="2607" spans="2:7" x14ac:dyDescent="0.3">
      <c r="B2607" s="154">
        <v>45741</v>
      </c>
      <c r="C2607" s="155" t="s">
        <v>49</v>
      </c>
      <c r="D2607" s="156" t="s">
        <v>122</v>
      </c>
      <c r="E2607" s="157" t="s">
        <v>223</v>
      </c>
      <c r="F2607" s="158">
        <v>70</v>
      </c>
      <c r="G2607" s="159">
        <v>45741.643047453705</v>
      </c>
    </row>
    <row r="2608" spans="2:7" x14ac:dyDescent="0.3">
      <c r="B2608" s="154">
        <v>45741</v>
      </c>
      <c r="C2608" s="155" t="s">
        <v>49</v>
      </c>
      <c r="D2608" s="156" t="s">
        <v>122</v>
      </c>
      <c r="E2608" s="157" t="s">
        <v>237</v>
      </c>
      <c r="F2608" s="158">
        <v>210</v>
      </c>
      <c r="G2608" s="159">
        <v>45741.643230439811</v>
      </c>
    </row>
    <row r="2609" spans="2:7" x14ac:dyDescent="0.3">
      <c r="B2609" s="154">
        <v>45741</v>
      </c>
      <c r="C2609" s="155" t="s">
        <v>49</v>
      </c>
      <c r="D2609" s="156" t="s">
        <v>123</v>
      </c>
      <c r="E2609" s="157" t="s">
        <v>237</v>
      </c>
      <c r="F2609" s="158">
        <v>-210</v>
      </c>
      <c r="G2609" s="159">
        <v>45741.643242708335</v>
      </c>
    </row>
    <row r="2610" spans="2:7" x14ac:dyDescent="0.3">
      <c r="B2610" s="154">
        <v>45741</v>
      </c>
      <c r="C2610" s="155" t="s">
        <v>49</v>
      </c>
      <c r="D2610" s="156" t="s">
        <v>122</v>
      </c>
      <c r="E2610" s="157" t="s">
        <v>237</v>
      </c>
      <c r="F2610" s="158">
        <v>195</v>
      </c>
      <c r="G2610" s="159">
        <v>45741.646660069448</v>
      </c>
    </row>
    <row r="2611" spans="2:7" x14ac:dyDescent="0.3">
      <c r="B2611" s="154">
        <v>45741</v>
      </c>
      <c r="C2611" s="155" t="s">
        <v>49</v>
      </c>
      <c r="D2611" s="156" t="s">
        <v>123</v>
      </c>
      <c r="E2611" s="157" t="s">
        <v>237</v>
      </c>
      <c r="F2611" s="158">
        <v>-195</v>
      </c>
      <c r="G2611" s="159">
        <v>45741.64667465278</v>
      </c>
    </row>
    <row r="2612" spans="2:7" x14ac:dyDescent="0.3">
      <c r="B2612" s="154">
        <v>45741</v>
      </c>
      <c r="C2612" s="155" t="s">
        <v>52</v>
      </c>
      <c r="D2612" s="156" t="s">
        <v>209</v>
      </c>
      <c r="E2612" s="157" t="s">
        <v>223</v>
      </c>
      <c r="F2612" s="158">
        <v>-35</v>
      </c>
      <c r="G2612" s="159">
        <v>45741.647547106484</v>
      </c>
    </row>
    <row r="2613" spans="2:7" x14ac:dyDescent="0.3">
      <c r="B2613" s="154">
        <v>45741</v>
      </c>
      <c r="C2613" s="155" t="s">
        <v>49</v>
      </c>
      <c r="D2613" s="156" t="s">
        <v>122</v>
      </c>
      <c r="E2613" s="157" t="s">
        <v>223</v>
      </c>
      <c r="F2613" s="158">
        <v>35</v>
      </c>
      <c r="G2613" s="159">
        <v>45741.647562847225</v>
      </c>
    </row>
    <row r="2614" spans="2:7" x14ac:dyDescent="0.3">
      <c r="B2614" s="154">
        <v>45741</v>
      </c>
      <c r="C2614" s="155" t="s">
        <v>49</v>
      </c>
      <c r="D2614" s="156" t="s">
        <v>122</v>
      </c>
      <c r="E2614" s="157" t="s">
        <v>221</v>
      </c>
      <c r="F2614" s="158">
        <v>250</v>
      </c>
      <c r="G2614" s="159">
        <v>45741.649632870372</v>
      </c>
    </row>
    <row r="2615" spans="2:7" x14ac:dyDescent="0.3">
      <c r="B2615" s="154">
        <v>45741</v>
      </c>
      <c r="C2615" s="155" t="s">
        <v>49</v>
      </c>
      <c r="D2615" s="156" t="s">
        <v>97</v>
      </c>
      <c r="E2615" s="157" t="s">
        <v>221</v>
      </c>
      <c r="F2615" s="158">
        <v>-250</v>
      </c>
      <c r="G2615" s="159">
        <v>45741.649647453705</v>
      </c>
    </row>
    <row r="2616" spans="2:7" x14ac:dyDescent="0.3">
      <c r="B2616" s="154">
        <v>45741</v>
      </c>
      <c r="C2616" s="155" t="s">
        <v>49</v>
      </c>
      <c r="D2616" s="156" t="s">
        <v>97</v>
      </c>
      <c r="E2616" s="157" t="s">
        <v>291</v>
      </c>
      <c r="F2616" s="158">
        <v>-500</v>
      </c>
      <c r="G2616" s="159">
        <v>45741.650664236113</v>
      </c>
    </row>
    <row r="2617" spans="2:7" x14ac:dyDescent="0.3">
      <c r="B2617" s="154">
        <v>45741</v>
      </c>
      <c r="C2617" s="155" t="s">
        <v>49</v>
      </c>
      <c r="D2617" s="156" t="s">
        <v>122</v>
      </c>
      <c r="E2617" s="157" t="s">
        <v>291</v>
      </c>
      <c r="F2617" s="158">
        <v>500</v>
      </c>
      <c r="G2617" s="159">
        <v>45741.650677199075</v>
      </c>
    </row>
    <row r="2618" spans="2:7" x14ac:dyDescent="0.3">
      <c r="B2618" s="154">
        <v>45741</v>
      </c>
      <c r="C2618" s="155" t="s">
        <v>49</v>
      </c>
      <c r="D2618" s="156" t="s">
        <v>97</v>
      </c>
      <c r="E2618" s="157" t="s">
        <v>291</v>
      </c>
      <c r="F2618" s="158">
        <v>0</v>
      </c>
      <c r="G2618" s="159">
        <v>45741.650691087962</v>
      </c>
    </row>
    <row r="2619" spans="2:7" x14ac:dyDescent="0.3">
      <c r="B2619" s="154">
        <v>45741</v>
      </c>
      <c r="C2619" s="155" t="s">
        <v>48</v>
      </c>
      <c r="D2619" s="156" t="s">
        <v>278</v>
      </c>
      <c r="E2619" s="157" t="s">
        <v>291</v>
      </c>
      <c r="F2619" s="158">
        <v>0</v>
      </c>
      <c r="G2619" s="159">
        <v>45741.65070810185</v>
      </c>
    </row>
    <row r="2620" spans="2:7" x14ac:dyDescent="0.3">
      <c r="B2620" s="154">
        <v>45741</v>
      </c>
      <c r="C2620" s="155" t="s">
        <v>49</v>
      </c>
      <c r="D2620" s="156" t="s">
        <v>122</v>
      </c>
      <c r="E2620" s="157" t="s">
        <v>292</v>
      </c>
      <c r="F2620" s="158">
        <v>0</v>
      </c>
      <c r="G2620" s="159">
        <v>45741.650723842591</v>
      </c>
    </row>
    <row r="2621" spans="2:7" x14ac:dyDescent="0.3">
      <c r="B2621" s="154">
        <v>45741</v>
      </c>
      <c r="C2621" s="155" t="s">
        <v>48</v>
      </c>
      <c r="D2621" s="156" t="s">
        <v>4</v>
      </c>
      <c r="E2621" s="157" t="s">
        <v>292</v>
      </c>
      <c r="F2621" s="158">
        <v>0</v>
      </c>
      <c r="G2621" s="159">
        <v>45741.650735995368</v>
      </c>
    </row>
    <row r="2622" spans="2:7" x14ac:dyDescent="0.3">
      <c r="B2622" s="154">
        <v>45741</v>
      </c>
      <c r="C2622" s="155" t="s">
        <v>49</v>
      </c>
      <c r="D2622" s="156" t="s">
        <v>122</v>
      </c>
      <c r="E2622" s="157" t="s">
        <v>283</v>
      </c>
      <c r="F2622" s="158">
        <v>-15</v>
      </c>
      <c r="G2622" s="159">
        <v>45741.656370486111</v>
      </c>
    </row>
    <row r="2623" spans="2:7" x14ac:dyDescent="0.3">
      <c r="B2623" s="154">
        <v>45741</v>
      </c>
      <c r="C2623" s="155" t="s">
        <v>51</v>
      </c>
      <c r="D2623" s="156" t="s">
        <v>280</v>
      </c>
      <c r="E2623" s="157" t="s">
        <v>283</v>
      </c>
      <c r="F2623" s="158">
        <v>15</v>
      </c>
      <c r="G2623" s="159">
        <v>45741.656385648152</v>
      </c>
    </row>
    <row r="2624" spans="2:7" x14ac:dyDescent="0.3">
      <c r="B2624" s="154">
        <v>45741</v>
      </c>
      <c r="C2624" s="155" t="s">
        <v>49</v>
      </c>
      <c r="D2624" s="156" t="s">
        <v>122</v>
      </c>
      <c r="E2624" s="157" t="s">
        <v>237</v>
      </c>
      <c r="F2624" s="158">
        <v>205</v>
      </c>
      <c r="G2624" s="159">
        <v>45741.663679861114</v>
      </c>
    </row>
    <row r="2625" spans="2:7" x14ac:dyDescent="0.3">
      <c r="B2625" s="154">
        <v>45741</v>
      </c>
      <c r="C2625" s="155" t="s">
        <v>49</v>
      </c>
      <c r="D2625" s="156" t="s">
        <v>123</v>
      </c>
      <c r="E2625" s="157" t="s">
        <v>237</v>
      </c>
      <c r="F2625" s="158">
        <v>-205</v>
      </c>
      <c r="G2625" s="159">
        <v>45741.663716319446</v>
      </c>
    </row>
    <row r="2626" spans="2:7" x14ac:dyDescent="0.3">
      <c r="B2626" s="154">
        <v>45741</v>
      </c>
      <c r="C2626" s="155" t="s">
        <v>52</v>
      </c>
      <c r="D2626" s="156" t="s">
        <v>209</v>
      </c>
      <c r="E2626" s="157" t="s">
        <v>223</v>
      </c>
      <c r="F2626" s="158">
        <v>-35</v>
      </c>
      <c r="G2626" s="159">
        <v>45741.670094212961</v>
      </c>
    </row>
    <row r="2627" spans="2:7" x14ac:dyDescent="0.3">
      <c r="B2627" s="154">
        <v>45741</v>
      </c>
      <c r="C2627" s="155" t="s">
        <v>49</v>
      </c>
      <c r="D2627" s="156" t="s">
        <v>122</v>
      </c>
      <c r="E2627" s="157" t="s">
        <v>223</v>
      </c>
      <c r="F2627" s="158">
        <v>35</v>
      </c>
      <c r="G2627" s="159">
        <v>45741.670111342595</v>
      </c>
    </row>
    <row r="2628" spans="2:7" x14ac:dyDescent="0.3">
      <c r="B2628" s="154">
        <v>45741</v>
      </c>
      <c r="C2628" s="155" t="s">
        <v>52</v>
      </c>
      <c r="D2628" s="156" t="s">
        <v>209</v>
      </c>
      <c r="E2628" s="157" t="s">
        <v>223</v>
      </c>
      <c r="F2628" s="158">
        <v>-35</v>
      </c>
      <c r="G2628" s="159">
        <v>45741.672789814816</v>
      </c>
    </row>
    <row r="2629" spans="2:7" x14ac:dyDescent="0.3">
      <c r="B2629" s="154">
        <v>45741</v>
      </c>
      <c r="C2629" s="155" t="s">
        <v>49</v>
      </c>
      <c r="D2629" s="156" t="s">
        <v>97</v>
      </c>
      <c r="E2629" s="157" t="s">
        <v>223</v>
      </c>
      <c r="F2629" s="158">
        <v>35</v>
      </c>
      <c r="G2629" s="159">
        <v>45741.672804513888</v>
      </c>
    </row>
    <row r="2630" spans="2:7" x14ac:dyDescent="0.3">
      <c r="B2630" s="154">
        <v>45741</v>
      </c>
      <c r="C2630" s="155" t="s">
        <v>52</v>
      </c>
      <c r="D2630" s="156" t="s">
        <v>209</v>
      </c>
      <c r="E2630" s="157" t="s">
        <v>223</v>
      </c>
      <c r="F2630" s="158">
        <v>-35</v>
      </c>
      <c r="G2630" s="159">
        <v>45741.67299259259</v>
      </c>
    </row>
    <row r="2631" spans="2:7" x14ac:dyDescent="0.3">
      <c r="B2631" s="154">
        <v>45741</v>
      </c>
      <c r="C2631" s="155" t="s">
        <v>49</v>
      </c>
      <c r="D2631" s="156" t="s">
        <v>122</v>
      </c>
      <c r="E2631" s="157" t="s">
        <v>223</v>
      </c>
      <c r="F2631" s="158">
        <v>35</v>
      </c>
      <c r="G2631" s="159">
        <v>45741.673007407408</v>
      </c>
    </row>
    <row r="2632" spans="2:7" x14ac:dyDescent="0.3">
      <c r="B2632" s="154">
        <v>45741</v>
      </c>
      <c r="C2632" s="155" t="s">
        <v>49</v>
      </c>
      <c r="D2632" s="156" t="s">
        <v>122</v>
      </c>
      <c r="E2632" s="157" t="s">
        <v>222</v>
      </c>
      <c r="F2632" s="158">
        <v>-70</v>
      </c>
      <c r="G2632" s="159">
        <v>45741.675237615738</v>
      </c>
    </row>
    <row r="2633" spans="2:7" x14ac:dyDescent="0.3">
      <c r="B2633" s="154">
        <v>45741</v>
      </c>
      <c r="C2633" s="155" t="s">
        <v>49</v>
      </c>
      <c r="D2633" s="156" t="s">
        <v>97</v>
      </c>
      <c r="E2633" s="157" t="s">
        <v>222</v>
      </c>
      <c r="F2633" s="158">
        <v>70</v>
      </c>
      <c r="G2633" s="159">
        <v>45741.67525104167</v>
      </c>
    </row>
    <row r="2634" spans="2:7" x14ac:dyDescent="0.3">
      <c r="B2634" s="154">
        <v>45741</v>
      </c>
      <c r="C2634" s="155" t="s">
        <v>49</v>
      </c>
      <c r="D2634" s="156" t="s">
        <v>122</v>
      </c>
      <c r="E2634" s="157" t="s">
        <v>222</v>
      </c>
      <c r="F2634" s="158">
        <v>-2050</v>
      </c>
      <c r="G2634" s="159">
        <v>45741.677699768516</v>
      </c>
    </row>
    <row r="2635" spans="2:7" x14ac:dyDescent="0.3">
      <c r="B2635" s="154">
        <v>45741</v>
      </c>
      <c r="C2635" s="155" t="s">
        <v>49</v>
      </c>
      <c r="D2635" s="156" t="s">
        <v>97</v>
      </c>
      <c r="E2635" s="157" t="s">
        <v>222</v>
      </c>
      <c r="F2635" s="158">
        <v>2050</v>
      </c>
      <c r="G2635" s="159">
        <v>45741.677713194447</v>
      </c>
    </row>
    <row r="2636" spans="2:7" x14ac:dyDescent="0.3">
      <c r="B2636" s="154">
        <v>45741</v>
      </c>
      <c r="C2636" s="155" t="s">
        <v>52</v>
      </c>
      <c r="D2636" s="156" t="s">
        <v>209</v>
      </c>
      <c r="E2636" s="157" t="s">
        <v>223</v>
      </c>
      <c r="F2636" s="158">
        <v>-70</v>
      </c>
      <c r="G2636" s="159">
        <v>45741.680747800929</v>
      </c>
    </row>
    <row r="2637" spans="2:7" x14ac:dyDescent="0.3">
      <c r="B2637" s="154">
        <v>45741</v>
      </c>
      <c r="C2637" s="155" t="s">
        <v>49</v>
      </c>
      <c r="D2637" s="156" t="s">
        <v>122</v>
      </c>
      <c r="E2637" s="157" t="s">
        <v>223</v>
      </c>
      <c r="F2637" s="158">
        <v>70</v>
      </c>
      <c r="G2637" s="159">
        <v>45741.680761689815</v>
      </c>
    </row>
    <row r="2638" spans="2:7" x14ac:dyDescent="0.3">
      <c r="B2638" s="154">
        <v>45741</v>
      </c>
      <c r="C2638" s="155" t="s">
        <v>52</v>
      </c>
      <c r="D2638" s="156" t="s">
        <v>209</v>
      </c>
      <c r="E2638" s="157" t="s">
        <v>223</v>
      </c>
      <c r="F2638" s="158">
        <v>-35</v>
      </c>
      <c r="G2638" s="159">
        <v>45741.682745949074</v>
      </c>
    </row>
    <row r="2639" spans="2:7" x14ac:dyDescent="0.3">
      <c r="B2639" s="154">
        <v>45741</v>
      </c>
      <c r="C2639" s="155" t="s">
        <v>49</v>
      </c>
      <c r="D2639" s="156" t="s">
        <v>122</v>
      </c>
      <c r="E2639" s="157" t="s">
        <v>223</v>
      </c>
      <c r="F2639" s="158">
        <v>35</v>
      </c>
      <c r="G2639" s="159">
        <v>45741.682758564813</v>
      </c>
    </row>
    <row r="2640" spans="2:7" x14ac:dyDescent="0.3">
      <c r="B2640" s="154">
        <v>45741</v>
      </c>
      <c r="C2640" s="155" t="s">
        <v>49</v>
      </c>
      <c r="D2640" s="156" t="s">
        <v>122</v>
      </c>
      <c r="E2640" s="157" t="s">
        <v>244</v>
      </c>
      <c r="F2640" s="158">
        <v>10</v>
      </c>
      <c r="G2640" s="159">
        <v>45741.683187615738</v>
      </c>
    </row>
    <row r="2641" spans="2:7" x14ac:dyDescent="0.3">
      <c r="B2641" s="154">
        <v>45741</v>
      </c>
      <c r="C2641" s="155" t="s">
        <v>43</v>
      </c>
      <c r="D2641" s="156" t="s">
        <v>150</v>
      </c>
      <c r="E2641" s="157" t="s">
        <v>244</v>
      </c>
      <c r="F2641" s="158">
        <v>-10</v>
      </c>
      <c r="G2641" s="159">
        <v>45741.683199074076</v>
      </c>
    </row>
    <row r="2642" spans="2:7" x14ac:dyDescent="0.3">
      <c r="B2642" s="154">
        <v>45741</v>
      </c>
      <c r="C2642" s="155" t="s">
        <v>49</v>
      </c>
      <c r="D2642" s="156" t="s">
        <v>122</v>
      </c>
      <c r="E2642" s="157" t="s">
        <v>222</v>
      </c>
      <c r="F2642" s="158">
        <v>-50</v>
      </c>
      <c r="G2642" s="159">
        <v>45741.695264351853</v>
      </c>
    </row>
    <row r="2643" spans="2:7" x14ac:dyDescent="0.3">
      <c r="B2643" s="154">
        <v>45741</v>
      </c>
      <c r="C2643" s="155" t="s">
        <v>49</v>
      </c>
      <c r="D2643" s="156" t="s">
        <v>97</v>
      </c>
      <c r="E2643" s="157" t="s">
        <v>222</v>
      </c>
      <c r="F2643" s="158">
        <v>50</v>
      </c>
      <c r="G2643" s="159">
        <v>45741.695281597225</v>
      </c>
    </row>
    <row r="2644" spans="2:7" x14ac:dyDescent="0.3">
      <c r="B2644" s="154">
        <v>45741</v>
      </c>
      <c r="C2644" s="155" t="s">
        <v>49</v>
      </c>
      <c r="D2644" s="156" t="s">
        <v>122</v>
      </c>
      <c r="E2644" s="157" t="s">
        <v>224</v>
      </c>
      <c r="F2644" s="158">
        <v>-20</v>
      </c>
      <c r="G2644" s="159">
        <v>45741.695624884262</v>
      </c>
    </row>
    <row r="2645" spans="2:7" x14ac:dyDescent="0.3">
      <c r="B2645" s="154">
        <v>45741</v>
      </c>
      <c r="C2645" s="155" t="s">
        <v>48</v>
      </c>
      <c r="D2645" s="156" t="s">
        <v>4</v>
      </c>
      <c r="E2645" s="157" t="s">
        <v>224</v>
      </c>
      <c r="F2645" s="158">
        <v>20</v>
      </c>
      <c r="G2645" s="159">
        <v>45741.69563923611</v>
      </c>
    </row>
    <row r="2646" spans="2:7" x14ac:dyDescent="0.3">
      <c r="B2646" s="154">
        <v>45741</v>
      </c>
      <c r="C2646" s="155" t="s">
        <v>52</v>
      </c>
      <c r="D2646" s="156" t="s">
        <v>209</v>
      </c>
      <c r="E2646" s="157" t="s">
        <v>223</v>
      </c>
      <c r="F2646" s="158">
        <v>-35</v>
      </c>
      <c r="G2646" s="159">
        <v>45741.701810185186</v>
      </c>
    </row>
    <row r="2647" spans="2:7" x14ac:dyDescent="0.3">
      <c r="B2647" s="154">
        <v>45741</v>
      </c>
      <c r="C2647" s="155" t="s">
        <v>49</v>
      </c>
      <c r="D2647" s="156" t="s">
        <v>122</v>
      </c>
      <c r="E2647" s="157" t="s">
        <v>223</v>
      </c>
      <c r="F2647" s="158">
        <v>35</v>
      </c>
      <c r="G2647" s="159">
        <v>45741.701827430552</v>
      </c>
    </row>
    <row r="2648" spans="2:7" x14ac:dyDescent="0.3">
      <c r="B2648" s="154">
        <v>45741</v>
      </c>
      <c r="C2648" s="155" t="s">
        <v>52</v>
      </c>
      <c r="D2648" s="156" t="s">
        <v>209</v>
      </c>
      <c r="E2648" s="157" t="s">
        <v>223</v>
      </c>
      <c r="F2648" s="158">
        <v>-35</v>
      </c>
      <c r="G2648" s="159">
        <v>45741.705357523148</v>
      </c>
    </row>
    <row r="2649" spans="2:7" x14ac:dyDescent="0.3">
      <c r="B2649" s="154">
        <v>45741</v>
      </c>
      <c r="C2649" s="155" t="s">
        <v>49</v>
      </c>
      <c r="D2649" s="156" t="s">
        <v>122</v>
      </c>
      <c r="E2649" s="157" t="s">
        <v>223</v>
      </c>
      <c r="F2649" s="158">
        <v>35</v>
      </c>
      <c r="G2649" s="159">
        <v>45741.705373726851</v>
      </c>
    </row>
    <row r="2650" spans="2:7" x14ac:dyDescent="0.3">
      <c r="B2650" s="154">
        <v>45741</v>
      </c>
      <c r="C2650" s="155" t="s">
        <v>49</v>
      </c>
      <c r="D2650" s="156" t="s">
        <v>122</v>
      </c>
      <c r="E2650" s="157" t="s">
        <v>224</v>
      </c>
      <c r="F2650" s="158">
        <v>-22</v>
      </c>
      <c r="G2650" s="159">
        <v>45741.788568171294</v>
      </c>
    </row>
    <row r="2651" spans="2:7" x14ac:dyDescent="0.3">
      <c r="B2651" s="154">
        <v>45741</v>
      </c>
      <c r="C2651" s="155" t="s">
        <v>48</v>
      </c>
      <c r="D2651" s="156" t="s">
        <v>4</v>
      </c>
      <c r="E2651" s="157" t="s">
        <v>224</v>
      </c>
      <c r="F2651" s="158">
        <v>22</v>
      </c>
      <c r="G2651" s="159">
        <v>45741.788600810185</v>
      </c>
    </row>
    <row r="2652" spans="2:7" x14ac:dyDescent="0.3">
      <c r="B2652" s="154">
        <v>45741</v>
      </c>
      <c r="C2652" s="155" t="s">
        <v>49</v>
      </c>
      <c r="D2652" s="156" t="s">
        <v>122</v>
      </c>
      <c r="E2652" s="157" t="s">
        <v>224</v>
      </c>
      <c r="F2652" s="158">
        <v>-1228</v>
      </c>
      <c r="G2652" s="159">
        <v>45741.788724768521</v>
      </c>
    </row>
    <row r="2653" spans="2:7" x14ac:dyDescent="0.3">
      <c r="B2653" s="154">
        <v>45741</v>
      </c>
      <c r="C2653" s="155" t="s">
        <v>54</v>
      </c>
      <c r="D2653" s="156" t="s">
        <v>240</v>
      </c>
      <c r="E2653" s="157" t="s">
        <v>224</v>
      </c>
      <c r="F2653" s="158">
        <v>1228</v>
      </c>
      <c r="G2653" s="159">
        <v>45741.788757407405</v>
      </c>
    </row>
    <row r="2654" spans="2:7" x14ac:dyDescent="0.3">
      <c r="B2654" s="154">
        <v>45741</v>
      </c>
      <c r="C2654" s="155" t="s">
        <v>49</v>
      </c>
      <c r="D2654" s="156" t="s">
        <v>122</v>
      </c>
      <c r="E2654" s="157" t="s">
        <v>224</v>
      </c>
      <c r="F2654" s="158">
        <v>-250</v>
      </c>
      <c r="G2654" s="159">
        <v>45741.788998032411</v>
      </c>
    </row>
    <row r="2655" spans="2:7" x14ac:dyDescent="0.3">
      <c r="B2655" s="154">
        <v>45741</v>
      </c>
      <c r="C2655" s="155" t="s">
        <v>54</v>
      </c>
      <c r="D2655" s="156" t="s">
        <v>240</v>
      </c>
      <c r="E2655" s="157" t="s">
        <v>224</v>
      </c>
      <c r="F2655" s="158">
        <v>250</v>
      </c>
      <c r="G2655" s="159">
        <v>45741.789033449073</v>
      </c>
    </row>
    <row r="2656" spans="2:7" x14ac:dyDescent="0.3">
      <c r="B2656" s="154">
        <v>45741</v>
      </c>
      <c r="C2656" s="155" t="s">
        <v>49</v>
      </c>
      <c r="D2656" s="156" t="s">
        <v>122</v>
      </c>
      <c r="E2656" s="157" t="s">
        <v>222</v>
      </c>
      <c r="F2656" s="158">
        <v>-100</v>
      </c>
      <c r="G2656" s="159">
        <v>45741.789390740742</v>
      </c>
    </row>
    <row r="2657" spans="2:7" x14ac:dyDescent="0.3">
      <c r="B2657" s="154">
        <v>45741</v>
      </c>
      <c r="C2657" s="155" t="s">
        <v>49</v>
      </c>
      <c r="D2657" s="156" t="s">
        <v>97</v>
      </c>
      <c r="E2657" s="157" t="s">
        <v>222</v>
      </c>
      <c r="F2657" s="158">
        <v>100</v>
      </c>
      <c r="G2657" s="159">
        <v>45741.789423263886</v>
      </c>
    </row>
    <row r="2658" spans="2:7" x14ac:dyDescent="0.3">
      <c r="B2658" s="154">
        <v>45741</v>
      </c>
      <c r="C2658" s="155" t="s">
        <v>52</v>
      </c>
      <c r="D2658" s="156" t="s">
        <v>209</v>
      </c>
      <c r="E2658" s="157" t="s">
        <v>223</v>
      </c>
      <c r="F2658" s="158">
        <v>-35</v>
      </c>
      <c r="G2658" s="159">
        <v>45741.80148587963</v>
      </c>
    </row>
    <row r="2659" spans="2:7" x14ac:dyDescent="0.3">
      <c r="B2659" s="154">
        <v>45741</v>
      </c>
      <c r="C2659" s="155" t="s">
        <v>49</v>
      </c>
      <c r="D2659" s="156" t="s">
        <v>122</v>
      </c>
      <c r="E2659" s="157" t="s">
        <v>223</v>
      </c>
      <c r="F2659" s="158">
        <v>35</v>
      </c>
      <c r="G2659" s="159">
        <v>45741.801523726848</v>
      </c>
    </row>
    <row r="2660" spans="2:7" x14ac:dyDescent="0.3">
      <c r="B2660" s="154">
        <v>45742</v>
      </c>
      <c r="C2660" s="155" t="s">
        <v>52</v>
      </c>
      <c r="D2660" s="156" t="s">
        <v>209</v>
      </c>
      <c r="E2660" s="157" t="s">
        <v>223</v>
      </c>
      <c r="F2660" s="158">
        <v>-70</v>
      </c>
      <c r="G2660" s="159">
        <v>45742.443175115739</v>
      </c>
    </row>
    <row r="2661" spans="2:7" x14ac:dyDescent="0.3">
      <c r="B2661" s="154">
        <v>45742</v>
      </c>
      <c r="C2661" s="155" t="s">
        <v>49</v>
      </c>
      <c r="D2661" s="156" t="s">
        <v>97</v>
      </c>
      <c r="E2661" s="157" t="s">
        <v>223</v>
      </c>
      <c r="F2661" s="158">
        <v>70</v>
      </c>
      <c r="G2661" s="159">
        <v>45742.44319085648</v>
      </c>
    </row>
    <row r="2662" spans="2:7" x14ac:dyDescent="0.3">
      <c r="B2662" s="154">
        <v>45742</v>
      </c>
      <c r="C2662" s="155" t="s">
        <v>49</v>
      </c>
      <c r="D2662" s="156" t="s">
        <v>122</v>
      </c>
      <c r="E2662" s="157" t="s">
        <v>221</v>
      </c>
      <c r="F2662" s="158">
        <v>3220</v>
      </c>
      <c r="G2662" s="159">
        <v>45742.443806481482</v>
      </c>
    </row>
    <row r="2663" spans="2:7" x14ac:dyDescent="0.3">
      <c r="B2663" s="154">
        <v>45742</v>
      </c>
      <c r="C2663" s="155" t="s">
        <v>49</v>
      </c>
      <c r="D2663" s="156" t="s">
        <v>97</v>
      </c>
      <c r="E2663" s="157" t="s">
        <v>221</v>
      </c>
      <c r="F2663" s="158">
        <v>-3220</v>
      </c>
      <c r="G2663" s="159">
        <v>45742.443823263886</v>
      </c>
    </row>
    <row r="2664" spans="2:7" x14ac:dyDescent="0.3">
      <c r="B2664" s="154">
        <v>45742</v>
      </c>
      <c r="C2664" s="155" t="s">
        <v>52</v>
      </c>
      <c r="D2664" s="156" t="s">
        <v>209</v>
      </c>
      <c r="E2664" s="157" t="s">
        <v>223</v>
      </c>
      <c r="F2664" s="158">
        <v>-35</v>
      </c>
      <c r="G2664" s="159">
        <v>45742.453209375002</v>
      </c>
    </row>
    <row r="2665" spans="2:7" x14ac:dyDescent="0.3">
      <c r="B2665" s="154">
        <v>45742</v>
      </c>
      <c r="C2665" s="155" t="s">
        <v>49</v>
      </c>
      <c r="D2665" s="156" t="s">
        <v>122</v>
      </c>
      <c r="E2665" s="157" t="s">
        <v>223</v>
      </c>
      <c r="F2665" s="158">
        <v>35</v>
      </c>
      <c r="G2665" s="159">
        <v>45742.453243634256</v>
      </c>
    </row>
    <row r="2666" spans="2:7" x14ac:dyDescent="0.3">
      <c r="B2666" s="154">
        <v>45742</v>
      </c>
      <c r="C2666" s="155" t="s">
        <v>49</v>
      </c>
      <c r="D2666" s="156" t="s">
        <v>122</v>
      </c>
      <c r="E2666" s="157" t="s">
        <v>222</v>
      </c>
      <c r="F2666" s="158">
        <v>-120</v>
      </c>
      <c r="G2666" s="159">
        <v>45742.453454282404</v>
      </c>
    </row>
    <row r="2667" spans="2:7" x14ac:dyDescent="0.3">
      <c r="B2667" s="154">
        <v>45742</v>
      </c>
      <c r="C2667" s="155" t="s">
        <v>49</v>
      </c>
      <c r="D2667" s="156" t="s">
        <v>97</v>
      </c>
      <c r="E2667" s="157" t="s">
        <v>222</v>
      </c>
      <c r="F2667" s="158">
        <v>120</v>
      </c>
      <c r="G2667" s="159">
        <v>45742.453486805556</v>
      </c>
    </row>
    <row r="2668" spans="2:7" x14ac:dyDescent="0.3">
      <c r="B2668" s="154">
        <v>45742</v>
      </c>
      <c r="C2668" s="155" t="s">
        <v>52</v>
      </c>
      <c r="D2668" s="156" t="s">
        <v>209</v>
      </c>
      <c r="E2668" s="157" t="s">
        <v>223</v>
      </c>
      <c r="F2668" s="158">
        <v>-105</v>
      </c>
      <c r="G2668" s="159">
        <v>45742.453768518521</v>
      </c>
    </row>
    <row r="2669" spans="2:7" x14ac:dyDescent="0.3">
      <c r="B2669" s="154">
        <v>45742</v>
      </c>
      <c r="C2669" s="155" t="s">
        <v>49</v>
      </c>
      <c r="D2669" s="156" t="s">
        <v>122</v>
      </c>
      <c r="E2669" s="157" t="s">
        <v>223</v>
      </c>
      <c r="F2669" s="158">
        <v>105</v>
      </c>
      <c r="G2669" s="159">
        <v>45742.453801851851</v>
      </c>
    </row>
    <row r="2670" spans="2:7" x14ac:dyDescent="0.3">
      <c r="B2670" s="154">
        <v>45742</v>
      </c>
      <c r="C2670" s="155" t="s">
        <v>49</v>
      </c>
      <c r="D2670" s="156" t="s">
        <v>122</v>
      </c>
      <c r="E2670" s="157" t="s">
        <v>221</v>
      </c>
      <c r="F2670" s="158">
        <v>700</v>
      </c>
      <c r="G2670" s="159">
        <v>45742.454281944447</v>
      </c>
    </row>
    <row r="2671" spans="2:7" x14ac:dyDescent="0.3">
      <c r="B2671" s="154">
        <v>45742</v>
      </c>
      <c r="C2671" s="155" t="s">
        <v>49</v>
      </c>
      <c r="D2671" s="156" t="s">
        <v>97</v>
      </c>
      <c r="E2671" s="157" t="s">
        <v>221</v>
      </c>
      <c r="F2671" s="158">
        <v>-700</v>
      </c>
      <c r="G2671" s="159">
        <v>45742.454315740739</v>
      </c>
    </row>
    <row r="2672" spans="2:7" x14ac:dyDescent="0.3">
      <c r="B2672" s="154">
        <v>45742</v>
      </c>
      <c r="C2672" s="155" t="s">
        <v>49</v>
      </c>
      <c r="D2672" s="156" t="s">
        <v>122</v>
      </c>
      <c r="E2672" s="157" t="s">
        <v>222</v>
      </c>
      <c r="F2672" s="158">
        <v>-50</v>
      </c>
      <c r="G2672" s="159">
        <v>45742.455367129631</v>
      </c>
    </row>
    <row r="2673" spans="2:7" x14ac:dyDescent="0.3">
      <c r="B2673" s="154">
        <v>45742</v>
      </c>
      <c r="C2673" s="155" t="s">
        <v>49</v>
      </c>
      <c r="D2673" s="156" t="s">
        <v>97</v>
      </c>
      <c r="E2673" s="157" t="s">
        <v>222</v>
      </c>
      <c r="F2673" s="158">
        <v>50</v>
      </c>
      <c r="G2673" s="159">
        <v>45742.455400462961</v>
      </c>
    </row>
    <row r="2674" spans="2:7" x14ac:dyDescent="0.3">
      <c r="B2674" s="154">
        <v>45742</v>
      </c>
      <c r="C2674" s="155" t="s">
        <v>52</v>
      </c>
      <c r="D2674" s="156" t="s">
        <v>209</v>
      </c>
      <c r="E2674" s="157" t="s">
        <v>223</v>
      </c>
      <c r="F2674" s="158">
        <v>-70</v>
      </c>
      <c r="G2674" s="159">
        <v>45742.455715277778</v>
      </c>
    </row>
    <row r="2675" spans="2:7" x14ac:dyDescent="0.3">
      <c r="B2675" s="154">
        <v>45742</v>
      </c>
      <c r="C2675" s="155" t="s">
        <v>49</v>
      </c>
      <c r="D2675" s="156" t="s">
        <v>122</v>
      </c>
      <c r="E2675" s="157" t="s">
        <v>223</v>
      </c>
      <c r="F2675" s="158">
        <v>70</v>
      </c>
      <c r="G2675" s="159">
        <v>45742.455750231478</v>
      </c>
    </row>
    <row r="2676" spans="2:7" x14ac:dyDescent="0.3">
      <c r="B2676" s="154">
        <v>45742</v>
      </c>
      <c r="C2676" s="155" t="s">
        <v>49</v>
      </c>
      <c r="D2676" s="156" t="s">
        <v>122</v>
      </c>
      <c r="E2676" s="157" t="s">
        <v>224</v>
      </c>
      <c r="F2676" s="158">
        <v>-150</v>
      </c>
      <c r="G2676" s="159">
        <v>45742.456033101851</v>
      </c>
    </row>
    <row r="2677" spans="2:7" x14ac:dyDescent="0.3">
      <c r="B2677" s="154">
        <v>45742</v>
      </c>
      <c r="C2677" s="155" t="s">
        <v>54</v>
      </c>
      <c r="D2677" s="156" t="s">
        <v>240</v>
      </c>
      <c r="E2677" s="157" t="s">
        <v>224</v>
      </c>
      <c r="F2677" s="158">
        <v>150</v>
      </c>
      <c r="G2677" s="159">
        <v>45742.456071296299</v>
      </c>
    </row>
    <row r="2678" spans="2:7" x14ac:dyDescent="0.3">
      <c r="B2678" s="154">
        <v>45742</v>
      </c>
      <c r="C2678" s="155" t="s">
        <v>49</v>
      </c>
      <c r="D2678" s="156" t="s">
        <v>122</v>
      </c>
      <c r="E2678" s="157" t="s">
        <v>222</v>
      </c>
      <c r="F2678" s="158">
        <v>-1450</v>
      </c>
      <c r="G2678" s="159">
        <v>45742.457841898147</v>
      </c>
    </row>
    <row r="2679" spans="2:7" x14ac:dyDescent="0.3">
      <c r="B2679" s="154">
        <v>45742</v>
      </c>
      <c r="C2679" s="155" t="s">
        <v>49</v>
      </c>
      <c r="D2679" s="156" t="s">
        <v>97</v>
      </c>
      <c r="E2679" s="157" t="s">
        <v>222</v>
      </c>
      <c r="F2679" s="158">
        <v>1450</v>
      </c>
      <c r="G2679" s="159">
        <v>45742.457875925924</v>
      </c>
    </row>
    <row r="2680" spans="2:7" x14ac:dyDescent="0.3">
      <c r="B2680" s="154">
        <v>45742</v>
      </c>
      <c r="C2680" s="155" t="s">
        <v>49</v>
      </c>
      <c r="D2680" s="156" t="s">
        <v>122</v>
      </c>
      <c r="E2680" s="157" t="s">
        <v>241</v>
      </c>
      <c r="F2680" s="158">
        <v>-200</v>
      </c>
      <c r="G2680" s="159">
        <v>45742.461353819446</v>
      </c>
    </row>
    <row r="2681" spans="2:7" x14ac:dyDescent="0.3">
      <c r="B2681" s="154">
        <v>45742</v>
      </c>
      <c r="C2681" s="155" t="s">
        <v>49</v>
      </c>
      <c r="D2681" s="156" t="s">
        <v>121</v>
      </c>
      <c r="E2681" s="157" t="s">
        <v>241</v>
      </c>
      <c r="F2681" s="158">
        <v>200</v>
      </c>
      <c r="G2681" s="159">
        <v>45742.461390856479</v>
      </c>
    </row>
    <row r="2682" spans="2:7" x14ac:dyDescent="0.3">
      <c r="B2682" s="154">
        <v>45742</v>
      </c>
      <c r="C2682" s="155" t="s">
        <v>52</v>
      </c>
      <c r="D2682" s="156" t="s">
        <v>209</v>
      </c>
      <c r="E2682" s="157" t="s">
        <v>223</v>
      </c>
      <c r="F2682" s="158">
        <v>-70</v>
      </c>
      <c r="G2682" s="159">
        <v>45742.462821527777</v>
      </c>
    </row>
    <row r="2683" spans="2:7" x14ac:dyDescent="0.3">
      <c r="B2683" s="154">
        <v>45742</v>
      </c>
      <c r="C2683" s="155" t="s">
        <v>49</v>
      </c>
      <c r="D2683" s="156" t="s">
        <v>97</v>
      </c>
      <c r="E2683" s="157" t="s">
        <v>223</v>
      </c>
      <c r="F2683" s="158">
        <v>70</v>
      </c>
      <c r="G2683" s="159">
        <v>45742.46285462963</v>
      </c>
    </row>
    <row r="2684" spans="2:7" x14ac:dyDescent="0.3">
      <c r="B2684" s="154">
        <v>45742</v>
      </c>
      <c r="C2684" s="155" t="s">
        <v>49</v>
      </c>
      <c r="D2684" s="156" t="s">
        <v>122</v>
      </c>
      <c r="E2684" s="157" t="s">
        <v>237</v>
      </c>
      <c r="F2684" s="158">
        <v>522</v>
      </c>
      <c r="G2684" s="159">
        <v>45742.464964236111</v>
      </c>
    </row>
    <row r="2685" spans="2:7" x14ac:dyDescent="0.3">
      <c r="B2685" s="154">
        <v>45742</v>
      </c>
      <c r="C2685" s="155" t="s">
        <v>49</v>
      </c>
      <c r="D2685" s="156" t="s">
        <v>123</v>
      </c>
      <c r="E2685" s="157" t="s">
        <v>237</v>
      </c>
      <c r="F2685" s="158">
        <v>-522</v>
      </c>
      <c r="G2685" s="159">
        <v>45742.464999189811</v>
      </c>
    </row>
    <row r="2686" spans="2:7" x14ac:dyDescent="0.3">
      <c r="B2686" s="154">
        <v>45742</v>
      </c>
      <c r="C2686" s="155" t="s">
        <v>52</v>
      </c>
      <c r="D2686" s="156" t="s">
        <v>209</v>
      </c>
      <c r="E2686" s="157" t="s">
        <v>223</v>
      </c>
      <c r="F2686" s="158">
        <v>-35</v>
      </c>
      <c r="G2686" s="159">
        <v>45742.485819907408</v>
      </c>
    </row>
    <row r="2687" spans="2:7" x14ac:dyDescent="0.3">
      <c r="B2687" s="154">
        <v>45742</v>
      </c>
      <c r="C2687" s="155" t="s">
        <v>49</v>
      </c>
      <c r="D2687" s="156" t="s">
        <v>97</v>
      </c>
      <c r="E2687" s="157" t="s">
        <v>223</v>
      </c>
      <c r="F2687" s="158">
        <v>35</v>
      </c>
      <c r="G2687" s="159">
        <v>45742.485834375002</v>
      </c>
    </row>
    <row r="2688" spans="2:7" x14ac:dyDescent="0.3">
      <c r="B2688" s="154">
        <v>45742</v>
      </c>
      <c r="C2688" s="155" t="s">
        <v>49</v>
      </c>
      <c r="D2688" s="156" t="s">
        <v>122</v>
      </c>
      <c r="E2688" s="157" t="s">
        <v>221</v>
      </c>
      <c r="F2688" s="158">
        <v>500</v>
      </c>
      <c r="G2688" s="159">
        <v>45742.489522800926</v>
      </c>
    </row>
    <row r="2689" spans="2:7" x14ac:dyDescent="0.3">
      <c r="B2689" s="154">
        <v>45742</v>
      </c>
      <c r="C2689" s="155" t="s">
        <v>49</v>
      </c>
      <c r="D2689" s="156" t="s">
        <v>97</v>
      </c>
      <c r="E2689" s="157" t="s">
        <v>221</v>
      </c>
      <c r="F2689" s="158">
        <v>-500</v>
      </c>
      <c r="G2689" s="159">
        <v>45742.489538310183</v>
      </c>
    </row>
    <row r="2690" spans="2:7" x14ac:dyDescent="0.3">
      <c r="B2690" s="154">
        <v>45742</v>
      </c>
      <c r="C2690" s="155" t="s">
        <v>52</v>
      </c>
      <c r="D2690" s="156" t="s">
        <v>209</v>
      </c>
      <c r="E2690" s="157" t="s">
        <v>223</v>
      </c>
      <c r="F2690" s="158">
        <v>-35</v>
      </c>
      <c r="G2690" s="159">
        <v>45742.489883449074</v>
      </c>
    </row>
    <row r="2691" spans="2:7" x14ac:dyDescent="0.3">
      <c r="B2691" s="154">
        <v>45742</v>
      </c>
      <c r="C2691" s="155" t="s">
        <v>49</v>
      </c>
      <c r="D2691" s="156" t="s">
        <v>97</v>
      </c>
      <c r="E2691" s="157" t="s">
        <v>223</v>
      </c>
      <c r="F2691" s="158">
        <v>35</v>
      </c>
      <c r="G2691" s="159">
        <v>45742.48989571759</v>
      </c>
    </row>
    <row r="2692" spans="2:7" x14ac:dyDescent="0.3">
      <c r="B2692" s="154">
        <v>45742</v>
      </c>
      <c r="C2692" s="155" t="s">
        <v>49</v>
      </c>
      <c r="D2692" s="156" t="s">
        <v>122</v>
      </c>
      <c r="E2692" s="157" t="s">
        <v>222</v>
      </c>
      <c r="F2692" s="158">
        <v>-2112</v>
      </c>
      <c r="G2692" s="159">
        <v>45742.503759027779</v>
      </c>
    </row>
    <row r="2693" spans="2:7" x14ac:dyDescent="0.3">
      <c r="B2693" s="154">
        <v>45742</v>
      </c>
      <c r="C2693" s="155" t="s">
        <v>49</v>
      </c>
      <c r="D2693" s="156" t="s">
        <v>97</v>
      </c>
      <c r="E2693" s="157" t="s">
        <v>222</v>
      </c>
      <c r="F2693" s="158">
        <v>2112</v>
      </c>
      <c r="G2693" s="159">
        <v>45742.503774305558</v>
      </c>
    </row>
    <row r="2694" spans="2:7" x14ac:dyDescent="0.3">
      <c r="B2694" s="154">
        <v>45742</v>
      </c>
      <c r="C2694" s="155" t="s">
        <v>49</v>
      </c>
      <c r="D2694" s="156" t="s">
        <v>122</v>
      </c>
      <c r="E2694" s="157" t="s">
        <v>237</v>
      </c>
      <c r="F2694" s="158">
        <v>2112</v>
      </c>
      <c r="G2694" s="159">
        <v>45742.503821180559</v>
      </c>
    </row>
    <row r="2695" spans="2:7" x14ac:dyDescent="0.3">
      <c r="B2695" s="154">
        <v>45742</v>
      </c>
      <c r="C2695" s="155" t="s">
        <v>49</v>
      </c>
      <c r="D2695" s="156" t="s">
        <v>123</v>
      </c>
      <c r="E2695" s="157" t="s">
        <v>237</v>
      </c>
      <c r="F2695" s="158">
        <v>-2112</v>
      </c>
      <c r="G2695" s="159">
        <v>45742.503833796298</v>
      </c>
    </row>
    <row r="2696" spans="2:7" x14ac:dyDescent="0.3">
      <c r="B2696" s="154">
        <v>45742</v>
      </c>
      <c r="C2696" s="155" t="s">
        <v>49</v>
      </c>
      <c r="D2696" s="156" t="s">
        <v>122</v>
      </c>
      <c r="E2696" s="157" t="s">
        <v>221</v>
      </c>
      <c r="F2696" s="158">
        <v>50</v>
      </c>
      <c r="G2696" s="159">
        <v>45742.505887500003</v>
      </c>
    </row>
    <row r="2697" spans="2:7" x14ac:dyDescent="0.3">
      <c r="B2697" s="154">
        <v>45742</v>
      </c>
      <c r="C2697" s="155" t="s">
        <v>49</v>
      </c>
      <c r="D2697" s="156" t="s">
        <v>97</v>
      </c>
      <c r="E2697" s="157" t="s">
        <v>221</v>
      </c>
      <c r="F2697" s="158">
        <v>-50</v>
      </c>
      <c r="G2697" s="159">
        <v>45742.50589965278</v>
      </c>
    </row>
    <row r="2698" spans="2:7" x14ac:dyDescent="0.3">
      <c r="B2698" s="154">
        <v>45742</v>
      </c>
      <c r="C2698" s="155" t="s">
        <v>52</v>
      </c>
      <c r="D2698" s="156" t="s">
        <v>209</v>
      </c>
      <c r="E2698" s="157" t="s">
        <v>223</v>
      </c>
      <c r="F2698" s="158">
        <v>-35</v>
      </c>
      <c r="G2698" s="159">
        <v>45742.506581712965</v>
      </c>
    </row>
    <row r="2699" spans="2:7" x14ac:dyDescent="0.3">
      <c r="B2699" s="154">
        <v>45742</v>
      </c>
      <c r="C2699" s="155" t="s">
        <v>49</v>
      </c>
      <c r="D2699" s="156" t="s">
        <v>97</v>
      </c>
      <c r="E2699" s="157" t="s">
        <v>223</v>
      </c>
      <c r="F2699" s="158">
        <v>35</v>
      </c>
      <c r="G2699" s="159">
        <v>45742.506594907405</v>
      </c>
    </row>
    <row r="2700" spans="2:7" x14ac:dyDescent="0.3">
      <c r="B2700" s="154">
        <v>45742</v>
      </c>
      <c r="C2700" s="155" t="s">
        <v>52</v>
      </c>
      <c r="D2700" s="156" t="s">
        <v>209</v>
      </c>
      <c r="E2700" s="157" t="s">
        <v>223</v>
      </c>
      <c r="F2700" s="158">
        <v>-70</v>
      </c>
      <c r="G2700" s="159">
        <v>45742.51131840278</v>
      </c>
    </row>
    <row r="2701" spans="2:7" x14ac:dyDescent="0.3">
      <c r="B2701" s="154">
        <v>45742</v>
      </c>
      <c r="C2701" s="155" t="s">
        <v>49</v>
      </c>
      <c r="D2701" s="156" t="s">
        <v>97</v>
      </c>
      <c r="E2701" s="157" t="s">
        <v>223</v>
      </c>
      <c r="F2701" s="158">
        <v>70</v>
      </c>
      <c r="G2701" s="159">
        <v>45742.511333333336</v>
      </c>
    </row>
    <row r="2702" spans="2:7" x14ac:dyDescent="0.3">
      <c r="B2702" s="154">
        <v>45742</v>
      </c>
      <c r="C2702" s="155" t="s">
        <v>49</v>
      </c>
      <c r="D2702" s="156" t="s">
        <v>122</v>
      </c>
      <c r="E2702" s="157" t="s">
        <v>222</v>
      </c>
      <c r="F2702" s="158">
        <v>-210</v>
      </c>
      <c r="G2702" s="159">
        <v>45742.511845023146</v>
      </c>
    </row>
    <row r="2703" spans="2:7" x14ac:dyDescent="0.3">
      <c r="B2703" s="154">
        <v>45742</v>
      </c>
      <c r="C2703" s="155" t="s">
        <v>49</v>
      </c>
      <c r="D2703" s="156" t="s">
        <v>97</v>
      </c>
      <c r="E2703" s="157" t="s">
        <v>222</v>
      </c>
      <c r="F2703" s="158">
        <v>210</v>
      </c>
      <c r="G2703" s="159">
        <v>45742.511856828707</v>
      </c>
    </row>
    <row r="2704" spans="2:7" x14ac:dyDescent="0.3">
      <c r="B2704" s="154">
        <v>45742</v>
      </c>
      <c r="C2704" s="155" t="s">
        <v>49</v>
      </c>
      <c r="D2704" s="156" t="s">
        <v>122</v>
      </c>
      <c r="E2704" s="157" t="s">
        <v>237</v>
      </c>
      <c r="F2704" s="158">
        <v>210</v>
      </c>
      <c r="G2704" s="159">
        <v>45742.511875925928</v>
      </c>
    </row>
    <row r="2705" spans="2:7" x14ac:dyDescent="0.3">
      <c r="B2705" s="154">
        <v>45742</v>
      </c>
      <c r="C2705" s="155" t="s">
        <v>49</v>
      </c>
      <c r="D2705" s="156" t="s">
        <v>123</v>
      </c>
      <c r="E2705" s="157" t="s">
        <v>237</v>
      </c>
      <c r="F2705" s="158">
        <v>-210</v>
      </c>
      <c r="G2705" s="159">
        <v>45742.511889814814</v>
      </c>
    </row>
    <row r="2706" spans="2:7" x14ac:dyDescent="0.3">
      <c r="B2706" s="154">
        <v>45742</v>
      </c>
      <c r="C2706" s="155" t="s">
        <v>49</v>
      </c>
      <c r="D2706" s="156" t="s">
        <v>122</v>
      </c>
      <c r="E2706" s="157" t="s">
        <v>237</v>
      </c>
      <c r="F2706" s="158">
        <v>140</v>
      </c>
      <c r="G2706" s="159">
        <v>45742.513390972221</v>
      </c>
    </row>
    <row r="2707" spans="2:7" x14ac:dyDescent="0.3">
      <c r="B2707" s="154">
        <v>45742</v>
      </c>
      <c r="C2707" s="155" t="s">
        <v>49</v>
      </c>
      <c r="D2707" s="156" t="s">
        <v>123</v>
      </c>
      <c r="E2707" s="157" t="s">
        <v>237</v>
      </c>
      <c r="F2707" s="158">
        <v>-140</v>
      </c>
      <c r="G2707" s="159">
        <v>45742.513404745368</v>
      </c>
    </row>
    <row r="2708" spans="2:7" x14ac:dyDescent="0.3">
      <c r="B2708" s="154">
        <v>45742</v>
      </c>
      <c r="C2708" s="155" t="s">
        <v>49</v>
      </c>
      <c r="D2708" s="156" t="s">
        <v>122</v>
      </c>
      <c r="E2708" s="157" t="s">
        <v>221</v>
      </c>
      <c r="F2708" s="158">
        <v>110</v>
      </c>
      <c r="G2708" s="159">
        <v>45742.513983333331</v>
      </c>
    </row>
    <row r="2709" spans="2:7" x14ac:dyDescent="0.3">
      <c r="B2709" s="154">
        <v>45742</v>
      </c>
      <c r="C2709" s="155" t="s">
        <v>49</v>
      </c>
      <c r="D2709" s="156" t="s">
        <v>97</v>
      </c>
      <c r="E2709" s="157" t="s">
        <v>221</v>
      </c>
      <c r="F2709" s="158">
        <v>-110</v>
      </c>
      <c r="G2709" s="159">
        <v>45742.513998148148</v>
      </c>
    </row>
    <row r="2710" spans="2:7" x14ac:dyDescent="0.3">
      <c r="B2710" s="154">
        <v>45742</v>
      </c>
      <c r="C2710" s="155" t="s">
        <v>49</v>
      </c>
      <c r="D2710" s="156" t="s">
        <v>122</v>
      </c>
      <c r="E2710" s="157" t="s">
        <v>237</v>
      </c>
      <c r="F2710" s="158">
        <v>1100</v>
      </c>
      <c r="G2710" s="159">
        <v>45742.514741666666</v>
      </c>
    </row>
    <row r="2711" spans="2:7" x14ac:dyDescent="0.3">
      <c r="B2711" s="154">
        <v>45742</v>
      </c>
      <c r="C2711" s="155" t="s">
        <v>49</v>
      </c>
      <c r="D2711" s="156" t="s">
        <v>123</v>
      </c>
      <c r="E2711" s="157" t="s">
        <v>237</v>
      </c>
      <c r="F2711" s="158">
        <v>-1100</v>
      </c>
      <c r="G2711" s="159">
        <v>45742.514754629628</v>
      </c>
    </row>
    <row r="2712" spans="2:7" x14ac:dyDescent="0.3">
      <c r="B2712" s="154">
        <v>45742</v>
      </c>
      <c r="C2712" s="155" t="s">
        <v>52</v>
      </c>
      <c r="D2712" s="156" t="s">
        <v>209</v>
      </c>
      <c r="E2712" s="157" t="s">
        <v>223</v>
      </c>
      <c r="F2712" s="158">
        <v>-35</v>
      </c>
      <c r="G2712" s="159">
        <v>45742.515309490744</v>
      </c>
    </row>
    <row r="2713" spans="2:7" x14ac:dyDescent="0.3">
      <c r="B2713" s="154">
        <v>45742</v>
      </c>
      <c r="C2713" s="155" t="s">
        <v>49</v>
      </c>
      <c r="D2713" s="156" t="s">
        <v>122</v>
      </c>
      <c r="E2713" s="157" t="s">
        <v>223</v>
      </c>
      <c r="F2713" s="158">
        <v>35</v>
      </c>
      <c r="G2713" s="159">
        <v>45742.515324305554</v>
      </c>
    </row>
    <row r="2714" spans="2:7" x14ac:dyDescent="0.3">
      <c r="B2714" s="154">
        <v>45742</v>
      </c>
      <c r="C2714" s="155" t="s">
        <v>49</v>
      </c>
      <c r="D2714" s="156" t="s">
        <v>122</v>
      </c>
      <c r="E2714" s="157" t="s">
        <v>222</v>
      </c>
      <c r="F2714" s="158">
        <v>-60</v>
      </c>
      <c r="G2714" s="159">
        <v>45742.521350000003</v>
      </c>
    </row>
    <row r="2715" spans="2:7" x14ac:dyDescent="0.3">
      <c r="B2715" s="154">
        <v>45742</v>
      </c>
      <c r="C2715" s="155" t="s">
        <v>49</v>
      </c>
      <c r="D2715" s="156" t="s">
        <v>97</v>
      </c>
      <c r="E2715" s="157" t="s">
        <v>222</v>
      </c>
      <c r="F2715" s="158">
        <v>60</v>
      </c>
      <c r="G2715" s="159">
        <v>45742.521363310188</v>
      </c>
    </row>
    <row r="2716" spans="2:7" x14ac:dyDescent="0.3">
      <c r="B2716" s="154">
        <v>45742</v>
      </c>
      <c r="C2716" s="155" t="s">
        <v>49</v>
      </c>
      <c r="D2716" s="156" t="s">
        <v>122</v>
      </c>
      <c r="E2716" s="157" t="s">
        <v>237</v>
      </c>
      <c r="F2716" s="158">
        <v>195</v>
      </c>
      <c r="G2716" s="159">
        <v>45742.527703125001</v>
      </c>
    </row>
    <row r="2717" spans="2:7" x14ac:dyDescent="0.3">
      <c r="B2717" s="154">
        <v>45742</v>
      </c>
      <c r="C2717" s="155" t="s">
        <v>49</v>
      </c>
      <c r="D2717" s="156" t="s">
        <v>123</v>
      </c>
      <c r="E2717" s="157" t="s">
        <v>237</v>
      </c>
      <c r="F2717" s="158">
        <v>-195</v>
      </c>
      <c r="G2717" s="159">
        <v>45742.527716550925</v>
      </c>
    </row>
    <row r="2718" spans="2:7" x14ac:dyDescent="0.3">
      <c r="B2718" s="154">
        <v>45742</v>
      </c>
      <c r="C2718" s="155" t="s">
        <v>49</v>
      </c>
      <c r="D2718" s="156" t="s">
        <v>122</v>
      </c>
      <c r="E2718" s="157" t="s">
        <v>237</v>
      </c>
      <c r="F2718" s="158">
        <v>195</v>
      </c>
      <c r="G2718" s="159">
        <v>45742.527739583333</v>
      </c>
    </row>
    <row r="2719" spans="2:7" x14ac:dyDescent="0.3">
      <c r="B2719" s="154">
        <v>45742</v>
      </c>
      <c r="C2719" s="155" t="s">
        <v>49</v>
      </c>
      <c r="D2719" s="156" t="s">
        <v>123</v>
      </c>
      <c r="E2719" s="157" t="s">
        <v>237</v>
      </c>
      <c r="F2719" s="158">
        <v>-195</v>
      </c>
      <c r="G2719" s="159">
        <v>45742.527755787036</v>
      </c>
    </row>
    <row r="2720" spans="2:7" x14ac:dyDescent="0.3">
      <c r="B2720" s="154">
        <v>45742</v>
      </c>
      <c r="C2720" s="155" t="s">
        <v>49</v>
      </c>
      <c r="D2720" s="156" t="s">
        <v>122</v>
      </c>
      <c r="E2720" s="157" t="s">
        <v>237</v>
      </c>
      <c r="F2720" s="158">
        <v>215</v>
      </c>
      <c r="G2720" s="159">
        <v>45742.527787615742</v>
      </c>
    </row>
    <row r="2721" spans="2:7" x14ac:dyDescent="0.3">
      <c r="B2721" s="154">
        <v>45742</v>
      </c>
      <c r="C2721" s="155" t="s">
        <v>49</v>
      </c>
      <c r="D2721" s="156" t="s">
        <v>123</v>
      </c>
      <c r="E2721" s="157" t="s">
        <v>237</v>
      </c>
      <c r="F2721" s="158">
        <v>-215</v>
      </c>
      <c r="G2721" s="159">
        <v>45742.527806365739</v>
      </c>
    </row>
    <row r="2722" spans="2:7" x14ac:dyDescent="0.3">
      <c r="B2722" s="154">
        <v>45742</v>
      </c>
      <c r="C2722" s="155" t="s">
        <v>52</v>
      </c>
      <c r="D2722" s="156" t="s">
        <v>209</v>
      </c>
      <c r="E2722" s="157" t="s">
        <v>223</v>
      </c>
      <c r="F2722" s="158">
        <v>-35</v>
      </c>
      <c r="G2722" s="159">
        <v>45742.530020370374</v>
      </c>
    </row>
    <row r="2723" spans="2:7" x14ac:dyDescent="0.3">
      <c r="B2723" s="154">
        <v>45742</v>
      </c>
      <c r="C2723" s="155" t="s">
        <v>49</v>
      </c>
      <c r="D2723" s="156" t="s">
        <v>122</v>
      </c>
      <c r="E2723" s="157" t="s">
        <v>223</v>
      </c>
      <c r="F2723" s="158">
        <v>35</v>
      </c>
      <c r="G2723" s="159">
        <v>45742.530033449075</v>
      </c>
    </row>
    <row r="2724" spans="2:7" x14ac:dyDescent="0.3">
      <c r="B2724" s="154">
        <v>45742</v>
      </c>
      <c r="C2724" s="155" t="s">
        <v>49</v>
      </c>
      <c r="D2724" s="156" t="s">
        <v>122</v>
      </c>
      <c r="E2724" s="157" t="s">
        <v>221</v>
      </c>
      <c r="F2724" s="158">
        <v>520</v>
      </c>
      <c r="G2724" s="159">
        <v>45742.543957986112</v>
      </c>
    </row>
    <row r="2725" spans="2:7" x14ac:dyDescent="0.3">
      <c r="B2725" s="154">
        <v>45742</v>
      </c>
      <c r="C2725" s="155" t="s">
        <v>49</v>
      </c>
      <c r="D2725" s="156" t="s">
        <v>97</v>
      </c>
      <c r="E2725" s="157" t="s">
        <v>221</v>
      </c>
      <c r="F2725" s="158">
        <v>-520</v>
      </c>
      <c r="G2725" s="159">
        <v>45742.543992476851</v>
      </c>
    </row>
    <row r="2726" spans="2:7" x14ac:dyDescent="0.3">
      <c r="B2726" s="154">
        <v>45742</v>
      </c>
      <c r="C2726" s="155" t="s">
        <v>49</v>
      </c>
      <c r="D2726" s="156" t="s">
        <v>122</v>
      </c>
      <c r="E2726" s="157" t="s">
        <v>221</v>
      </c>
      <c r="F2726" s="158">
        <v>65</v>
      </c>
      <c r="G2726" s="159">
        <v>45742.545705787037</v>
      </c>
    </row>
    <row r="2727" spans="2:7" x14ac:dyDescent="0.3">
      <c r="B2727" s="154">
        <v>45742</v>
      </c>
      <c r="C2727" s="155" t="s">
        <v>49</v>
      </c>
      <c r="D2727" s="156" t="s">
        <v>97</v>
      </c>
      <c r="E2727" s="157" t="s">
        <v>221</v>
      </c>
      <c r="F2727" s="158">
        <v>-65</v>
      </c>
      <c r="G2727" s="159">
        <v>45742.54573946759</v>
      </c>
    </row>
    <row r="2728" spans="2:7" x14ac:dyDescent="0.3">
      <c r="B2728" s="154">
        <v>45742</v>
      </c>
      <c r="C2728" s="155" t="s">
        <v>52</v>
      </c>
      <c r="D2728" s="156" t="s">
        <v>209</v>
      </c>
      <c r="E2728" s="157" t="s">
        <v>223</v>
      </c>
      <c r="F2728" s="158">
        <v>-35</v>
      </c>
      <c r="G2728" s="159">
        <v>45742.546224652775</v>
      </c>
    </row>
    <row r="2729" spans="2:7" x14ac:dyDescent="0.3">
      <c r="B2729" s="154">
        <v>45742</v>
      </c>
      <c r="C2729" s="155" t="s">
        <v>49</v>
      </c>
      <c r="D2729" s="156" t="s">
        <v>122</v>
      </c>
      <c r="E2729" s="157" t="s">
        <v>223</v>
      </c>
      <c r="F2729" s="158">
        <v>35</v>
      </c>
      <c r="G2729" s="159">
        <v>45742.546257986112</v>
      </c>
    </row>
    <row r="2730" spans="2:7" x14ac:dyDescent="0.3">
      <c r="B2730" s="154">
        <v>45742</v>
      </c>
      <c r="C2730" s="155" t="s">
        <v>49</v>
      </c>
      <c r="D2730" s="156" t="s">
        <v>122</v>
      </c>
      <c r="E2730" s="157" t="s">
        <v>222</v>
      </c>
      <c r="F2730" s="158">
        <v>-80</v>
      </c>
      <c r="G2730" s="159">
        <v>45742.552115509257</v>
      </c>
    </row>
    <row r="2731" spans="2:7" x14ac:dyDescent="0.3">
      <c r="B2731" s="154">
        <v>45742</v>
      </c>
      <c r="C2731" s="155" t="s">
        <v>49</v>
      </c>
      <c r="D2731" s="156" t="s">
        <v>97</v>
      </c>
      <c r="E2731" s="157" t="s">
        <v>222</v>
      </c>
      <c r="F2731" s="158">
        <v>80</v>
      </c>
      <c r="G2731" s="159">
        <v>45742.552148958333</v>
      </c>
    </row>
    <row r="2732" spans="2:7" x14ac:dyDescent="0.3">
      <c r="B2732" s="154">
        <v>45742</v>
      </c>
      <c r="C2732" s="155" t="s">
        <v>49</v>
      </c>
      <c r="D2732" s="156" t="s">
        <v>122</v>
      </c>
      <c r="E2732" s="157" t="s">
        <v>222</v>
      </c>
      <c r="F2732" s="158">
        <v>-60</v>
      </c>
      <c r="G2732" s="159">
        <v>45742.552747800924</v>
      </c>
    </row>
    <row r="2733" spans="2:7" x14ac:dyDescent="0.3">
      <c r="B2733" s="154">
        <v>45742</v>
      </c>
      <c r="C2733" s="155" t="s">
        <v>49</v>
      </c>
      <c r="D2733" s="156" t="s">
        <v>97</v>
      </c>
      <c r="E2733" s="157" t="s">
        <v>222</v>
      </c>
      <c r="F2733" s="158">
        <v>60</v>
      </c>
      <c r="G2733" s="159">
        <v>45742.552784259256</v>
      </c>
    </row>
    <row r="2734" spans="2:7" x14ac:dyDescent="0.3">
      <c r="B2734" s="154">
        <v>45742</v>
      </c>
      <c r="C2734" s="155" t="s">
        <v>52</v>
      </c>
      <c r="D2734" s="156" t="s">
        <v>209</v>
      </c>
      <c r="E2734" s="157" t="s">
        <v>223</v>
      </c>
      <c r="F2734" s="158">
        <v>-70</v>
      </c>
      <c r="G2734" s="159">
        <v>45742.568227546297</v>
      </c>
    </row>
    <row r="2735" spans="2:7" x14ac:dyDescent="0.3">
      <c r="B2735" s="154">
        <v>45742</v>
      </c>
      <c r="C2735" s="155" t="s">
        <v>49</v>
      </c>
      <c r="D2735" s="156" t="s">
        <v>122</v>
      </c>
      <c r="E2735" s="157" t="s">
        <v>223</v>
      </c>
      <c r="F2735" s="158">
        <v>70</v>
      </c>
      <c r="G2735" s="159">
        <v>45742.568262152781</v>
      </c>
    </row>
    <row r="2736" spans="2:7" x14ac:dyDescent="0.3">
      <c r="B2736" s="154">
        <v>45742</v>
      </c>
      <c r="C2736" s="155" t="s">
        <v>49</v>
      </c>
      <c r="D2736" s="156" t="s">
        <v>122</v>
      </c>
      <c r="E2736" s="157" t="s">
        <v>241</v>
      </c>
      <c r="F2736" s="158">
        <v>-300</v>
      </c>
      <c r="G2736" s="159">
        <v>45742.568809490738</v>
      </c>
    </row>
    <row r="2737" spans="2:7" x14ac:dyDescent="0.3">
      <c r="B2737" s="154">
        <v>45742</v>
      </c>
      <c r="C2737" s="155" t="s">
        <v>49</v>
      </c>
      <c r="D2737" s="156" t="s">
        <v>121</v>
      </c>
      <c r="E2737" s="157" t="s">
        <v>241</v>
      </c>
      <c r="F2737" s="158">
        <v>300</v>
      </c>
      <c r="G2737" s="159">
        <v>45742.568843634261</v>
      </c>
    </row>
    <row r="2738" spans="2:7" x14ac:dyDescent="0.3">
      <c r="B2738" s="154">
        <v>45742</v>
      </c>
      <c r="C2738" s="155" t="s">
        <v>52</v>
      </c>
      <c r="D2738" s="156" t="s">
        <v>209</v>
      </c>
      <c r="E2738" s="157" t="s">
        <v>223</v>
      </c>
      <c r="F2738" s="158">
        <v>-105</v>
      </c>
      <c r="G2738" s="159">
        <v>45742.569882754629</v>
      </c>
    </row>
    <row r="2739" spans="2:7" x14ac:dyDescent="0.3">
      <c r="B2739" s="154">
        <v>45742</v>
      </c>
      <c r="C2739" s="155" t="s">
        <v>49</v>
      </c>
      <c r="D2739" s="156" t="s">
        <v>97</v>
      </c>
      <c r="E2739" s="157" t="s">
        <v>223</v>
      </c>
      <c r="F2739" s="158">
        <v>105</v>
      </c>
      <c r="G2739" s="159">
        <v>45742.569915624998</v>
      </c>
    </row>
    <row r="2740" spans="2:7" x14ac:dyDescent="0.3">
      <c r="B2740" s="154">
        <v>45742</v>
      </c>
      <c r="C2740" s="155" t="s">
        <v>49</v>
      </c>
      <c r="D2740" s="156" t="s">
        <v>122</v>
      </c>
      <c r="E2740" s="157" t="s">
        <v>221</v>
      </c>
      <c r="F2740" s="158">
        <v>200</v>
      </c>
      <c r="G2740" s="159">
        <v>45742.569975810184</v>
      </c>
    </row>
    <row r="2741" spans="2:7" x14ac:dyDescent="0.3">
      <c r="B2741" s="154">
        <v>45742</v>
      </c>
      <c r="C2741" s="155" t="s">
        <v>49</v>
      </c>
      <c r="D2741" s="156" t="s">
        <v>97</v>
      </c>
      <c r="E2741" s="157" t="s">
        <v>221</v>
      </c>
      <c r="F2741" s="158">
        <v>-200</v>
      </c>
      <c r="G2741" s="159">
        <v>45742.570008333336</v>
      </c>
    </row>
    <row r="2742" spans="2:7" x14ac:dyDescent="0.3">
      <c r="B2742" s="154">
        <v>45742</v>
      </c>
      <c r="C2742" s="155" t="s">
        <v>49</v>
      </c>
      <c r="D2742" s="156" t="s">
        <v>122</v>
      </c>
      <c r="E2742" s="157" t="s">
        <v>222</v>
      </c>
      <c r="F2742" s="158">
        <v>-405</v>
      </c>
      <c r="G2742" s="159">
        <v>45742.570051388888</v>
      </c>
    </row>
    <row r="2743" spans="2:7" x14ac:dyDescent="0.3">
      <c r="B2743" s="154">
        <v>45742</v>
      </c>
      <c r="C2743" s="155" t="s">
        <v>49</v>
      </c>
      <c r="D2743" s="156" t="s">
        <v>97</v>
      </c>
      <c r="E2743" s="157" t="s">
        <v>222</v>
      </c>
      <c r="F2743" s="158">
        <v>405</v>
      </c>
      <c r="G2743" s="159">
        <v>45742.570085995372</v>
      </c>
    </row>
    <row r="2744" spans="2:7" x14ac:dyDescent="0.3">
      <c r="B2744" s="154">
        <v>45742</v>
      </c>
      <c r="C2744" s="155" t="s">
        <v>49</v>
      </c>
      <c r="D2744" s="156" t="s">
        <v>122</v>
      </c>
      <c r="E2744" s="157" t="s">
        <v>222</v>
      </c>
      <c r="F2744" s="158">
        <v>-500</v>
      </c>
      <c r="G2744" s="159">
        <v>45742.576082870371</v>
      </c>
    </row>
    <row r="2745" spans="2:7" x14ac:dyDescent="0.3">
      <c r="B2745" s="154">
        <v>45742</v>
      </c>
      <c r="C2745" s="155" t="s">
        <v>49</v>
      </c>
      <c r="D2745" s="156" t="s">
        <v>97</v>
      </c>
      <c r="E2745" s="157" t="s">
        <v>222</v>
      </c>
      <c r="F2745" s="158">
        <v>500</v>
      </c>
      <c r="G2745" s="159">
        <v>45742.576095023149</v>
      </c>
    </row>
    <row r="2746" spans="2:7" x14ac:dyDescent="0.3">
      <c r="B2746" s="154">
        <v>45742</v>
      </c>
      <c r="C2746" s="155" t="s">
        <v>52</v>
      </c>
      <c r="D2746" s="156" t="s">
        <v>209</v>
      </c>
      <c r="E2746" s="157" t="s">
        <v>223</v>
      </c>
      <c r="F2746" s="158">
        <v>-35</v>
      </c>
      <c r="G2746" s="159">
        <v>45742.576307986114</v>
      </c>
    </row>
    <row r="2747" spans="2:7" x14ac:dyDescent="0.3">
      <c r="B2747" s="154">
        <v>45742</v>
      </c>
      <c r="C2747" s="155" t="s">
        <v>49</v>
      </c>
      <c r="D2747" s="156" t="s">
        <v>122</v>
      </c>
      <c r="E2747" s="157" t="s">
        <v>223</v>
      </c>
      <c r="F2747" s="158">
        <v>35</v>
      </c>
      <c r="G2747" s="159">
        <v>45742.576323611109</v>
      </c>
    </row>
    <row r="2748" spans="2:7" x14ac:dyDescent="0.3">
      <c r="B2748" s="154">
        <v>45742</v>
      </c>
      <c r="C2748" s="155" t="s">
        <v>49</v>
      </c>
      <c r="D2748" s="156" t="s">
        <v>122</v>
      </c>
      <c r="E2748" s="157" t="s">
        <v>221</v>
      </c>
      <c r="F2748" s="158">
        <v>300</v>
      </c>
      <c r="G2748" s="159">
        <v>45742.580373032404</v>
      </c>
    </row>
    <row r="2749" spans="2:7" x14ac:dyDescent="0.3">
      <c r="B2749" s="154">
        <v>45742</v>
      </c>
      <c r="C2749" s="155" t="s">
        <v>49</v>
      </c>
      <c r="D2749" s="156" t="s">
        <v>97</v>
      </c>
      <c r="E2749" s="157" t="s">
        <v>221</v>
      </c>
      <c r="F2749" s="158">
        <v>-300</v>
      </c>
      <c r="G2749" s="159">
        <v>45742.580388078706</v>
      </c>
    </row>
    <row r="2750" spans="2:7" x14ac:dyDescent="0.3">
      <c r="B2750" s="154">
        <v>45742</v>
      </c>
      <c r="C2750" s="155" t="s">
        <v>49</v>
      </c>
      <c r="D2750" s="156" t="s">
        <v>122</v>
      </c>
      <c r="E2750" s="157" t="s">
        <v>221</v>
      </c>
      <c r="F2750" s="158">
        <v>7200</v>
      </c>
      <c r="G2750" s="159">
        <v>45742.587823842594</v>
      </c>
    </row>
    <row r="2751" spans="2:7" x14ac:dyDescent="0.3">
      <c r="B2751" s="154">
        <v>45742</v>
      </c>
      <c r="C2751" s="155" t="s">
        <v>49</v>
      </c>
      <c r="D2751" s="156" t="s">
        <v>97</v>
      </c>
      <c r="E2751" s="157" t="s">
        <v>221</v>
      </c>
      <c r="F2751" s="158">
        <v>-7200</v>
      </c>
      <c r="G2751" s="159">
        <v>45742.587839236112</v>
      </c>
    </row>
    <row r="2752" spans="2:7" x14ac:dyDescent="0.3">
      <c r="B2752" s="154">
        <v>45742</v>
      </c>
      <c r="C2752" s="155" t="s">
        <v>49</v>
      </c>
      <c r="D2752" s="156" t="s">
        <v>122</v>
      </c>
      <c r="E2752" s="157" t="s">
        <v>222</v>
      </c>
      <c r="F2752" s="158">
        <v>-800</v>
      </c>
      <c r="G2752" s="159">
        <v>45742.587943634258</v>
      </c>
    </row>
    <row r="2753" spans="2:7" x14ac:dyDescent="0.3">
      <c r="B2753" s="154">
        <v>45742</v>
      </c>
      <c r="C2753" s="155" t="s">
        <v>49</v>
      </c>
      <c r="D2753" s="156" t="s">
        <v>97</v>
      </c>
      <c r="E2753" s="157" t="s">
        <v>222</v>
      </c>
      <c r="F2753" s="158">
        <v>800</v>
      </c>
      <c r="G2753" s="159">
        <v>45742.587957638891</v>
      </c>
    </row>
    <row r="2754" spans="2:7" x14ac:dyDescent="0.3">
      <c r="B2754" s="154">
        <v>45742</v>
      </c>
      <c r="C2754" s="155" t="s">
        <v>49</v>
      </c>
      <c r="D2754" s="156" t="s">
        <v>122</v>
      </c>
      <c r="E2754" s="157" t="s">
        <v>222</v>
      </c>
      <c r="F2754" s="158">
        <v>-330</v>
      </c>
      <c r="G2754" s="159">
        <v>45742.588007175924</v>
      </c>
    </row>
    <row r="2755" spans="2:7" x14ac:dyDescent="0.3">
      <c r="B2755" s="154">
        <v>45742</v>
      </c>
      <c r="C2755" s="155" t="s">
        <v>49</v>
      </c>
      <c r="D2755" s="156" t="s">
        <v>97</v>
      </c>
      <c r="E2755" s="157" t="s">
        <v>222</v>
      </c>
      <c r="F2755" s="158">
        <v>330</v>
      </c>
      <c r="G2755" s="159">
        <v>45742.588020833333</v>
      </c>
    </row>
    <row r="2756" spans="2:7" x14ac:dyDescent="0.3">
      <c r="B2756" s="154">
        <v>45742</v>
      </c>
      <c r="C2756" s="155" t="s">
        <v>49</v>
      </c>
      <c r="D2756" s="156" t="s">
        <v>122</v>
      </c>
      <c r="E2756" s="157" t="s">
        <v>237</v>
      </c>
      <c r="F2756" s="158">
        <v>1050</v>
      </c>
      <c r="G2756" s="159">
        <v>45742.589626388886</v>
      </c>
    </row>
    <row r="2757" spans="2:7" x14ac:dyDescent="0.3">
      <c r="B2757" s="154">
        <v>45742</v>
      </c>
      <c r="C2757" s="155" t="s">
        <v>49</v>
      </c>
      <c r="D2757" s="156" t="s">
        <v>123</v>
      </c>
      <c r="E2757" s="157" t="s">
        <v>237</v>
      </c>
      <c r="F2757" s="158">
        <v>-1050</v>
      </c>
      <c r="G2757" s="159">
        <v>45742.589644097221</v>
      </c>
    </row>
    <row r="2758" spans="2:7" x14ac:dyDescent="0.3">
      <c r="B2758" s="154">
        <v>45742</v>
      </c>
      <c r="C2758" s="155" t="s">
        <v>49</v>
      </c>
      <c r="D2758" s="156" t="s">
        <v>122</v>
      </c>
      <c r="E2758" s="157" t="s">
        <v>221</v>
      </c>
      <c r="F2758" s="158">
        <v>65</v>
      </c>
      <c r="G2758" s="159">
        <v>45742.596324999999</v>
      </c>
    </row>
    <row r="2759" spans="2:7" x14ac:dyDescent="0.3">
      <c r="B2759" s="154">
        <v>45742</v>
      </c>
      <c r="C2759" s="155" t="s">
        <v>49</v>
      </c>
      <c r="D2759" s="156" t="s">
        <v>97</v>
      </c>
      <c r="E2759" s="157" t="s">
        <v>221</v>
      </c>
      <c r="F2759" s="158">
        <v>-65</v>
      </c>
      <c r="G2759" s="159">
        <v>45742.596339236108</v>
      </c>
    </row>
    <row r="2760" spans="2:7" x14ac:dyDescent="0.3">
      <c r="B2760" s="154">
        <v>45742</v>
      </c>
      <c r="C2760" s="155" t="s">
        <v>52</v>
      </c>
      <c r="D2760" s="156" t="s">
        <v>209</v>
      </c>
      <c r="E2760" s="157" t="s">
        <v>223</v>
      </c>
      <c r="F2760" s="158">
        <v>-35</v>
      </c>
      <c r="G2760" s="159">
        <v>45742.596499884261</v>
      </c>
    </row>
    <row r="2761" spans="2:7" x14ac:dyDescent="0.3">
      <c r="B2761" s="154">
        <v>45742</v>
      </c>
      <c r="C2761" s="155" t="s">
        <v>49</v>
      </c>
      <c r="D2761" s="156" t="s">
        <v>122</v>
      </c>
      <c r="E2761" s="157" t="s">
        <v>223</v>
      </c>
      <c r="F2761" s="158">
        <v>35</v>
      </c>
      <c r="G2761" s="159">
        <v>45742.596513194447</v>
      </c>
    </row>
    <row r="2762" spans="2:7" x14ac:dyDescent="0.3">
      <c r="B2762" s="154">
        <v>45742</v>
      </c>
      <c r="C2762" s="155" t="s">
        <v>52</v>
      </c>
      <c r="D2762" s="156" t="s">
        <v>209</v>
      </c>
      <c r="E2762" s="157" t="s">
        <v>223</v>
      </c>
      <c r="F2762" s="158">
        <v>-35</v>
      </c>
      <c r="G2762" s="159">
        <v>45742.596852314811</v>
      </c>
    </row>
    <row r="2763" spans="2:7" x14ac:dyDescent="0.3">
      <c r="B2763" s="154">
        <v>45742</v>
      </c>
      <c r="C2763" s="155" t="s">
        <v>49</v>
      </c>
      <c r="D2763" s="156" t="s">
        <v>97</v>
      </c>
      <c r="E2763" s="157" t="s">
        <v>223</v>
      </c>
      <c r="F2763" s="158">
        <v>35</v>
      </c>
      <c r="G2763" s="159">
        <v>45742.596866666667</v>
      </c>
    </row>
    <row r="2764" spans="2:7" x14ac:dyDescent="0.3">
      <c r="B2764" s="154">
        <v>45742</v>
      </c>
      <c r="C2764" s="155" t="s">
        <v>49</v>
      </c>
      <c r="D2764" s="156" t="s">
        <v>122</v>
      </c>
      <c r="E2764" s="157" t="s">
        <v>222</v>
      </c>
      <c r="F2764" s="158">
        <v>-320</v>
      </c>
      <c r="G2764" s="159">
        <v>45742.597334259262</v>
      </c>
    </row>
    <row r="2765" spans="2:7" x14ac:dyDescent="0.3">
      <c r="B2765" s="154">
        <v>45742</v>
      </c>
      <c r="C2765" s="155" t="s">
        <v>49</v>
      </c>
      <c r="D2765" s="156" t="s">
        <v>97</v>
      </c>
      <c r="E2765" s="157" t="s">
        <v>222</v>
      </c>
      <c r="F2765" s="158">
        <v>320</v>
      </c>
      <c r="G2765" s="159">
        <v>45742.597347685187</v>
      </c>
    </row>
    <row r="2766" spans="2:7" x14ac:dyDescent="0.3">
      <c r="B2766" s="154">
        <v>45742</v>
      </c>
      <c r="C2766" s="155" t="s">
        <v>49</v>
      </c>
      <c r="D2766" s="156" t="s">
        <v>122</v>
      </c>
      <c r="E2766" s="157" t="s">
        <v>221</v>
      </c>
      <c r="F2766" s="158">
        <v>100</v>
      </c>
      <c r="G2766" s="159">
        <v>45742.599040046298</v>
      </c>
    </row>
    <row r="2767" spans="2:7" x14ac:dyDescent="0.3">
      <c r="B2767" s="154">
        <v>45742</v>
      </c>
      <c r="C2767" s="155" t="s">
        <v>49</v>
      </c>
      <c r="D2767" s="156" t="s">
        <v>97</v>
      </c>
      <c r="E2767" s="157" t="s">
        <v>221</v>
      </c>
      <c r="F2767" s="158">
        <v>-100</v>
      </c>
      <c r="G2767" s="159">
        <v>45742.599051851852</v>
      </c>
    </row>
    <row r="2768" spans="2:7" x14ac:dyDescent="0.3">
      <c r="B2768" s="154">
        <v>45742</v>
      </c>
      <c r="C2768" s="155" t="s">
        <v>52</v>
      </c>
      <c r="D2768" s="156" t="s">
        <v>209</v>
      </c>
      <c r="E2768" s="157" t="s">
        <v>223</v>
      </c>
      <c r="F2768" s="158">
        <v>-35</v>
      </c>
      <c r="G2768" s="159">
        <v>45742.600860995371</v>
      </c>
    </row>
    <row r="2769" spans="2:7" x14ac:dyDescent="0.3">
      <c r="B2769" s="154">
        <v>45742</v>
      </c>
      <c r="C2769" s="155" t="s">
        <v>49</v>
      </c>
      <c r="D2769" s="156" t="s">
        <v>97</v>
      </c>
      <c r="E2769" s="157" t="s">
        <v>223</v>
      </c>
      <c r="F2769" s="158">
        <v>35</v>
      </c>
      <c r="G2769" s="159">
        <v>45742.600873842595</v>
      </c>
    </row>
    <row r="2770" spans="2:7" x14ac:dyDescent="0.3">
      <c r="B2770" s="154">
        <v>45742</v>
      </c>
      <c r="C2770" s="155" t="s">
        <v>52</v>
      </c>
      <c r="D2770" s="156" t="s">
        <v>209</v>
      </c>
      <c r="E2770" s="157" t="s">
        <v>223</v>
      </c>
      <c r="F2770" s="158">
        <v>-35</v>
      </c>
      <c r="G2770" s="159">
        <v>45742.610465972219</v>
      </c>
    </row>
    <row r="2771" spans="2:7" x14ac:dyDescent="0.3">
      <c r="B2771" s="154">
        <v>45742</v>
      </c>
      <c r="C2771" s="155" t="s">
        <v>49</v>
      </c>
      <c r="D2771" s="156" t="s">
        <v>122</v>
      </c>
      <c r="E2771" s="157" t="s">
        <v>223</v>
      </c>
      <c r="F2771" s="158">
        <v>35</v>
      </c>
      <c r="G2771" s="159">
        <v>45742.610481828706</v>
      </c>
    </row>
    <row r="2772" spans="2:7" x14ac:dyDescent="0.3">
      <c r="B2772" s="154">
        <v>45742</v>
      </c>
      <c r="C2772" s="155" t="s">
        <v>49</v>
      </c>
      <c r="D2772" s="156" t="s">
        <v>122</v>
      </c>
      <c r="E2772" s="157" t="s">
        <v>238</v>
      </c>
      <c r="F2772" s="158">
        <v>-300</v>
      </c>
      <c r="G2772" s="159">
        <v>45742.61821828704</v>
      </c>
    </row>
    <row r="2773" spans="2:7" x14ac:dyDescent="0.3">
      <c r="B2773" s="154">
        <v>45742</v>
      </c>
      <c r="C2773" s="155" t="s">
        <v>49</v>
      </c>
      <c r="D2773" s="156" t="s">
        <v>123</v>
      </c>
      <c r="E2773" s="157" t="s">
        <v>238</v>
      </c>
      <c r="F2773" s="158">
        <v>300</v>
      </c>
      <c r="G2773" s="159">
        <v>45742.618230324071</v>
      </c>
    </row>
    <row r="2774" spans="2:7" x14ac:dyDescent="0.3">
      <c r="B2774" s="154">
        <v>45742</v>
      </c>
      <c r="C2774" s="155" t="s">
        <v>49</v>
      </c>
      <c r="D2774" s="156" t="s">
        <v>122</v>
      </c>
      <c r="E2774" s="157" t="s">
        <v>221</v>
      </c>
      <c r="F2774" s="158">
        <v>200</v>
      </c>
      <c r="G2774" s="159">
        <v>45742.626749189818</v>
      </c>
    </row>
    <row r="2775" spans="2:7" x14ac:dyDescent="0.3">
      <c r="B2775" s="154">
        <v>45742</v>
      </c>
      <c r="C2775" s="155" t="s">
        <v>49</v>
      </c>
      <c r="D2775" s="156" t="s">
        <v>97</v>
      </c>
      <c r="E2775" s="157" t="s">
        <v>221</v>
      </c>
      <c r="F2775" s="158">
        <v>-200</v>
      </c>
      <c r="G2775" s="159">
        <v>45742.626763888889</v>
      </c>
    </row>
    <row r="2776" spans="2:7" x14ac:dyDescent="0.3">
      <c r="B2776" s="154">
        <v>45742</v>
      </c>
      <c r="C2776" s="155" t="s">
        <v>49</v>
      </c>
      <c r="D2776" s="156" t="s">
        <v>122</v>
      </c>
      <c r="E2776" s="157" t="s">
        <v>221</v>
      </c>
      <c r="F2776" s="158">
        <v>200</v>
      </c>
      <c r="G2776" s="159">
        <v>45742.626786342589</v>
      </c>
    </row>
    <row r="2777" spans="2:7" x14ac:dyDescent="0.3">
      <c r="B2777" s="154">
        <v>45742</v>
      </c>
      <c r="C2777" s="155" t="s">
        <v>49</v>
      </c>
      <c r="D2777" s="156" t="s">
        <v>97</v>
      </c>
      <c r="E2777" s="157" t="s">
        <v>221</v>
      </c>
      <c r="F2777" s="158">
        <v>-200</v>
      </c>
      <c r="G2777" s="159">
        <v>45742.626801736114</v>
      </c>
    </row>
    <row r="2778" spans="2:7" x14ac:dyDescent="0.3">
      <c r="B2778" s="154">
        <v>45742</v>
      </c>
      <c r="C2778" s="155" t="s">
        <v>49</v>
      </c>
      <c r="D2778" s="156" t="s">
        <v>122</v>
      </c>
      <c r="E2778" s="157" t="s">
        <v>222</v>
      </c>
      <c r="F2778" s="158">
        <v>-50</v>
      </c>
      <c r="G2778" s="159">
        <v>45742.627130787034</v>
      </c>
    </row>
    <row r="2779" spans="2:7" x14ac:dyDescent="0.3">
      <c r="B2779" s="154">
        <v>45742</v>
      </c>
      <c r="C2779" s="155" t="s">
        <v>49</v>
      </c>
      <c r="D2779" s="156" t="s">
        <v>97</v>
      </c>
      <c r="E2779" s="157" t="s">
        <v>222</v>
      </c>
      <c r="F2779" s="158">
        <v>50</v>
      </c>
      <c r="G2779" s="159">
        <v>45742.627147685183</v>
      </c>
    </row>
    <row r="2780" spans="2:7" x14ac:dyDescent="0.3">
      <c r="B2780" s="154">
        <v>45742</v>
      </c>
      <c r="C2780" s="155" t="s">
        <v>49</v>
      </c>
      <c r="D2780" s="156" t="s">
        <v>122</v>
      </c>
      <c r="E2780" s="157" t="s">
        <v>222</v>
      </c>
      <c r="F2780" s="158">
        <v>-200</v>
      </c>
      <c r="G2780" s="159">
        <v>45742.627171527776</v>
      </c>
    </row>
    <row r="2781" spans="2:7" x14ac:dyDescent="0.3">
      <c r="B2781" s="154">
        <v>45742</v>
      </c>
      <c r="C2781" s="155" t="s">
        <v>49</v>
      </c>
      <c r="D2781" s="156" t="s">
        <v>97</v>
      </c>
      <c r="E2781" s="157" t="s">
        <v>222</v>
      </c>
      <c r="F2781" s="158">
        <v>200</v>
      </c>
      <c r="G2781" s="159">
        <v>45742.627185648147</v>
      </c>
    </row>
    <row r="2782" spans="2:7" x14ac:dyDescent="0.3">
      <c r="B2782" s="154">
        <v>45742</v>
      </c>
      <c r="C2782" s="155" t="s">
        <v>49</v>
      </c>
      <c r="D2782" s="156" t="s">
        <v>122</v>
      </c>
      <c r="E2782" s="157" t="s">
        <v>221</v>
      </c>
      <c r="F2782" s="158">
        <v>2000</v>
      </c>
      <c r="G2782" s="159">
        <v>45742.633444791667</v>
      </c>
    </row>
    <row r="2783" spans="2:7" x14ac:dyDescent="0.3">
      <c r="B2783" s="154">
        <v>45742</v>
      </c>
      <c r="C2783" s="155" t="s">
        <v>49</v>
      </c>
      <c r="D2783" s="156" t="s">
        <v>97</v>
      </c>
      <c r="E2783" s="157" t="s">
        <v>221</v>
      </c>
      <c r="F2783" s="158">
        <v>-2000</v>
      </c>
      <c r="G2783" s="159">
        <v>45742.63346261574</v>
      </c>
    </row>
    <row r="2784" spans="2:7" x14ac:dyDescent="0.3">
      <c r="B2784" s="154">
        <v>45742</v>
      </c>
      <c r="C2784" s="155" t="s">
        <v>52</v>
      </c>
      <c r="D2784" s="156" t="s">
        <v>209</v>
      </c>
      <c r="E2784" s="157" t="s">
        <v>223</v>
      </c>
      <c r="F2784" s="158">
        <v>-35</v>
      </c>
      <c r="G2784" s="159">
        <v>45742.634510532407</v>
      </c>
    </row>
    <row r="2785" spans="2:7" x14ac:dyDescent="0.3">
      <c r="B2785" s="154">
        <v>45742</v>
      </c>
      <c r="C2785" s="155" t="s">
        <v>49</v>
      </c>
      <c r="D2785" s="156" t="s">
        <v>97</v>
      </c>
      <c r="E2785" s="157" t="s">
        <v>223</v>
      </c>
      <c r="F2785" s="158">
        <v>35</v>
      </c>
      <c r="G2785" s="159">
        <v>45742.634523958332</v>
      </c>
    </row>
    <row r="2786" spans="2:7" x14ac:dyDescent="0.3">
      <c r="B2786" s="154">
        <v>45742</v>
      </c>
      <c r="C2786" s="155" t="s">
        <v>49</v>
      </c>
      <c r="D2786" s="156" t="s">
        <v>122</v>
      </c>
      <c r="E2786" s="157" t="s">
        <v>239</v>
      </c>
      <c r="F2786" s="158">
        <v>10</v>
      </c>
      <c r="G2786" s="159">
        <v>45742.63948229167</v>
      </c>
    </row>
    <row r="2787" spans="2:7" x14ac:dyDescent="0.3">
      <c r="B2787" s="154">
        <v>45742</v>
      </c>
      <c r="C2787" s="155" t="s">
        <v>49</v>
      </c>
      <c r="D2787" s="156" t="s">
        <v>121</v>
      </c>
      <c r="E2787" s="157" t="s">
        <v>239</v>
      </c>
      <c r="F2787" s="158">
        <v>-10</v>
      </c>
      <c r="G2787" s="159">
        <v>45742.639496990741</v>
      </c>
    </row>
    <row r="2788" spans="2:7" x14ac:dyDescent="0.3">
      <c r="B2788" s="154">
        <v>45742</v>
      </c>
      <c r="C2788" s="155" t="s">
        <v>49</v>
      </c>
      <c r="D2788" s="156" t="s">
        <v>122</v>
      </c>
      <c r="E2788" s="157" t="s">
        <v>222</v>
      </c>
      <c r="F2788" s="158">
        <v>-50</v>
      </c>
      <c r="G2788" s="159">
        <v>45742.641992013887</v>
      </c>
    </row>
    <row r="2789" spans="2:7" x14ac:dyDescent="0.3">
      <c r="B2789" s="154">
        <v>45742</v>
      </c>
      <c r="C2789" s="155" t="s">
        <v>49</v>
      </c>
      <c r="D2789" s="156" t="s">
        <v>97</v>
      </c>
      <c r="E2789" s="157" t="s">
        <v>222</v>
      </c>
      <c r="F2789" s="158">
        <v>50</v>
      </c>
      <c r="G2789" s="159">
        <v>45742.64200925926</v>
      </c>
    </row>
    <row r="2790" spans="2:7" x14ac:dyDescent="0.3">
      <c r="B2790" s="154">
        <v>45742</v>
      </c>
      <c r="C2790" s="155" t="s">
        <v>52</v>
      </c>
      <c r="D2790" s="156" t="s">
        <v>209</v>
      </c>
      <c r="E2790" s="157" t="s">
        <v>223</v>
      </c>
      <c r="F2790" s="158">
        <v>-35</v>
      </c>
      <c r="G2790" s="159">
        <v>45742.642419328702</v>
      </c>
    </row>
    <row r="2791" spans="2:7" x14ac:dyDescent="0.3">
      <c r="B2791" s="154">
        <v>45742</v>
      </c>
      <c r="C2791" s="155" t="s">
        <v>49</v>
      </c>
      <c r="D2791" s="156" t="s">
        <v>122</v>
      </c>
      <c r="E2791" s="157" t="s">
        <v>223</v>
      </c>
      <c r="F2791" s="158">
        <v>35</v>
      </c>
      <c r="G2791" s="159">
        <v>45742.642436574075</v>
      </c>
    </row>
    <row r="2792" spans="2:7" x14ac:dyDescent="0.3">
      <c r="B2792" s="154">
        <v>45742</v>
      </c>
      <c r="C2792" s="155" t="s">
        <v>49</v>
      </c>
      <c r="D2792" s="156" t="s">
        <v>122</v>
      </c>
      <c r="E2792" s="157" t="s">
        <v>221</v>
      </c>
      <c r="F2792" s="158">
        <v>100</v>
      </c>
      <c r="G2792" s="159">
        <v>45742.642821759262</v>
      </c>
    </row>
    <row r="2793" spans="2:7" x14ac:dyDescent="0.3">
      <c r="B2793" s="154">
        <v>45742</v>
      </c>
      <c r="C2793" s="155" t="s">
        <v>49</v>
      </c>
      <c r="D2793" s="156" t="s">
        <v>97</v>
      </c>
      <c r="E2793" s="157" t="s">
        <v>221</v>
      </c>
      <c r="F2793" s="158">
        <v>-100</v>
      </c>
      <c r="G2793" s="159">
        <v>45742.642835648148</v>
      </c>
    </row>
    <row r="2794" spans="2:7" x14ac:dyDescent="0.3">
      <c r="B2794" s="154">
        <v>45742</v>
      </c>
      <c r="C2794" s="155" t="s">
        <v>52</v>
      </c>
      <c r="D2794" s="156" t="s">
        <v>209</v>
      </c>
      <c r="E2794" s="157" t="s">
        <v>223</v>
      </c>
      <c r="F2794" s="158">
        <v>-35</v>
      </c>
      <c r="G2794" s="159">
        <v>45742.654939004628</v>
      </c>
    </row>
    <row r="2795" spans="2:7" x14ac:dyDescent="0.3">
      <c r="B2795" s="154">
        <v>45742</v>
      </c>
      <c r="C2795" s="155" t="s">
        <v>49</v>
      </c>
      <c r="D2795" s="156" t="s">
        <v>122</v>
      </c>
      <c r="E2795" s="157" t="s">
        <v>223</v>
      </c>
      <c r="F2795" s="158">
        <v>35</v>
      </c>
      <c r="G2795" s="159">
        <v>45742.654955324077</v>
      </c>
    </row>
    <row r="2796" spans="2:7" x14ac:dyDescent="0.3">
      <c r="B2796" s="154">
        <v>45742</v>
      </c>
      <c r="C2796" s="155" t="s">
        <v>52</v>
      </c>
      <c r="D2796" s="156" t="s">
        <v>209</v>
      </c>
      <c r="E2796" s="157" t="s">
        <v>223</v>
      </c>
      <c r="F2796" s="158">
        <v>-35</v>
      </c>
      <c r="G2796" s="159">
        <v>45742.657842361114</v>
      </c>
    </row>
    <row r="2797" spans="2:7" x14ac:dyDescent="0.3">
      <c r="B2797" s="154">
        <v>45742</v>
      </c>
      <c r="C2797" s="155" t="s">
        <v>49</v>
      </c>
      <c r="D2797" s="156" t="s">
        <v>122</v>
      </c>
      <c r="E2797" s="157" t="s">
        <v>223</v>
      </c>
      <c r="F2797" s="158">
        <v>35</v>
      </c>
      <c r="G2797" s="159">
        <v>45742.657858217593</v>
      </c>
    </row>
    <row r="2798" spans="2:7" x14ac:dyDescent="0.3">
      <c r="B2798" s="154">
        <v>45742</v>
      </c>
      <c r="C2798" s="155" t="s">
        <v>49</v>
      </c>
      <c r="D2798" s="156" t="s">
        <v>122</v>
      </c>
      <c r="E2798" s="157" t="s">
        <v>221</v>
      </c>
      <c r="F2798" s="158">
        <v>5</v>
      </c>
      <c r="G2798" s="159">
        <v>45742.657957986114</v>
      </c>
    </row>
    <row r="2799" spans="2:7" x14ac:dyDescent="0.3">
      <c r="B2799" s="154">
        <v>45742</v>
      </c>
      <c r="C2799" s="155" t="s">
        <v>49</v>
      </c>
      <c r="D2799" s="156" t="s">
        <v>97</v>
      </c>
      <c r="E2799" s="157" t="s">
        <v>221</v>
      </c>
      <c r="F2799" s="158">
        <v>-5</v>
      </c>
      <c r="G2799" s="159">
        <v>45742.657973032408</v>
      </c>
    </row>
    <row r="2800" spans="2:7" x14ac:dyDescent="0.3">
      <c r="B2800" s="154">
        <v>45742</v>
      </c>
      <c r="C2800" s="155" t="s">
        <v>49</v>
      </c>
      <c r="D2800" s="156" t="s">
        <v>122</v>
      </c>
      <c r="E2800" s="157" t="s">
        <v>222</v>
      </c>
      <c r="F2800" s="158">
        <v>-40</v>
      </c>
      <c r="G2800" s="159">
        <v>45742.663684722225</v>
      </c>
    </row>
    <row r="2801" spans="2:7" x14ac:dyDescent="0.3">
      <c r="B2801" s="154">
        <v>45742</v>
      </c>
      <c r="C2801" s="155" t="s">
        <v>49</v>
      </c>
      <c r="D2801" s="156" t="s">
        <v>97</v>
      </c>
      <c r="E2801" s="157" t="s">
        <v>222</v>
      </c>
      <c r="F2801" s="158">
        <v>40</v>
      </c>
      <c r="G2801" s="159">
        <v>45742.663701736114</v>
      </c>
    </row>
    <row r="2802" spans="2:7" x14ac:dyDescent="0.3">
      <c r="B2802" s="154">
        <v>45742</v>
      </c>
      <c r="C2802" s="155" t="s">
        <v>52</v>
      </c>
      <c r="D2802" s="156" t="s">
        <v>209</v>
      </c>
      <c r="E2802" s="157" t="s">
        <v>223</v>
      </c>
      <c r="F2802" s="158">
        <v>-35</v>
      </c>
      <c r="G2802" s="159">
        <v>45742.667899768516</v>
      </c>
    </row>
    <row r="2803" spans="2:7" x14ac:dyDescent="0.3">
      <c r="B2803" s="154">
        <v>45742</v>
      </c>
      <c r="C2803" s="155" t="s">
        <v>49</v>
      </c>
      <c r="D2803" s="156" t="s">
        <v>122</v>
      </c>
      <c r="E2803" s="157" t="s">
        <v>223</v>
      </c>
      <c r="F2803" s="158">
        <v>35</v>
      </c>
      <c r="G2803" s="159">
        <v>45742.667912500001</v>
      </c>
    </row>
    <row r="2804" spans="2:7" x14ac:dyDescent="0.3">
      <c r="B2804" s="154">
        <v>45742</v>
      </c>
      <c r="C2804" s="155" t="s">
        <v>49</v>
      </c>
      <c r="D2804" s="156" t="s">
        <v>122</v>
      </c>
      <c r="E2804" s="157" t="s">
        <v>244</v>
      </c>
      <c r="F2804" s="158">
        <v>3</v>
      </c>
      <c r="G2804" s="159">
        <v>45742.668025925923</v>
      </c>
    </row>
    <row r="2805" spans="2:7" x14ac:dyDescent="0.3">
      <c r="B2805" s="154">
        <v>45742</v>
      </c>
      <c r="C2805" s="155" t="s">
        <v>43</v>
      </c>
      <c r="D2805" s="156" t="s">
        <v>150</v>
      </c>
      <c r="E2805" s="157" t="s">
        <v>244</v>
      </c>
      <c r="F2805" s="158">
        <v>-3</v>
      </c>
      <c r="G2805" s="159">
        <v>45742.6680375</v>
      </c>
    </row>
    <row r="2806" spans="2:7" x14ac:dyDescent="0.3">
      <c r="B2806" s="154">
        <v>45742</v>
      </c>
      <c r="C2806" s="155" t="s">
        <v>49</v>
      </c>
      <c r="D2806" s="156" t="s">
        <v>122</v>
      </c>
      <c r="E2806" s="157" t="s">
        <v>222</v>
      </c>
      <c r="F2806" s="158">
        <v>-500</v>
      </c>
      <c r="G2806" s="159">
        <v>45742.668133912041</v>
      </c>
    </row>
    <row r="2807" spans="2:7" x14ac:dyDescent="0.3">
      <c r="B2807" s="154">
        <v>45742</v>
      </c>
      <c r="C2807" s="155" t="s">
        <v>49</v>
      </c>
      <c r="D2807" s="156" t="s">
        <v>97</v>
      </c>
      <c r="E2807" s="157" t="s">
        <v>222</v>
      </c>
      <c r="F2807" s="158">
        <v>500</v>
      </c>
      <c r="G2807" s="159">
        <v>45742.668146759257</v>
      </c>
    </row>
    <row r="2808" spans="2:7" x14ac:dyDescent="0.3">
      <c r="B2808" s="154">
        <v>45742</v>
      </c>
      <c r="C2808" s="155" t="s">
        <v>49</v>
      </c>
      <c r="D2808" s="156" t="s">
        <v>122</v>
      </c>
      <c r="E2808" s="157" t="s">
        <v>239</v>
      </c>
      <c r="F2808" s="158">
        <v>15</v>
      </c>
      <c r="G2808" s="159">
        <v>45742.669978703707</v>
      </c>
    </row>
    <row r="2809" spans="2:7" x14ac:dyDescent="0.3">
      <c r="B2809" s="154">
        <v>45742</v>
      </c>
      <c r="C2809" s="155" t="s">
        <v>49</v>
      </c>
      <c r="D2809" s="156" t="s">
        <v>121</v>
      </c>
      <c r="E2809" s="157" t="s">
        <v>239</v>
      </c>
      <c r="F2809" s="158">
        <v>-15</v>
      </c>
      <c r="G2809" s="159">
        <v>45742.669990509261</v>
      </c>
    </row>
    <row r="2810" spans="2:7" x14ac:dyDescent="0.3">
      <c r="B2810" s="154">
        <v>45742</v>
      </c>
      <c r="C2810" s="155" t="s">
        <v>52</v>
      </c>
      <c r="D2810" s="156" t="s">
        <v>209</v>
      </c>
      <c r="E2810" s="157" t="s">
        <v>223</v>
      </c>
      <c r="F2810" s="158">
        <v>-35</v>
      </c>
      <c r="G2810" s="159">
        <v>45742.670103703706</v>
      </c>
    </row>
    <row r="2811" spans="2:7" x14ac:dyDescent="0.3">
      <c r="B2811" s="154">
        <v>45742</v>
      </c>
      <c r="C2811" s="155" t="s">
        <v>49</v>
      </c>
      <c r="D2811" s="156" t="s">
        <v>122</v>
      </c>
      <c r="E2811" s="157" t="s">
        <v>223</v>
      </c>
      <c r="F2811" s="158">
        <v>35</v>
      </c>
      <c r="G2811" s="159">
        <v>45742.67011712963</v>
      </c>
    </row>
    <row r="2812" spans="2:7" x14ac:dyDescent="0.3">
      <c r="B2812" s="154">
        <v>45742</v>
      </c>
      <c r="C2812" s="155" t="s">
        <v>49</v>
      </c>
      <c r="D2812" s="156" t="s">
        <v>122</v>
      </c>
      <c r="E2812" s="157" t="s">
        <v>237</v>
      </c>
      <c r="F2812" s="158">
        <v>300</v>
      </c>
      <c r="G2812" s="159">
        <v>45742.673786574072</v>
      </c>
    </row>
    <row r="2813" spans="2:7" x14ac:dyDescent="0.3">
      <c r="B2813" s="154">
        <v>45742</v>
      </c>
      <c r="C2813" s="155" t="s">
        <v>49</v>
      </c>
      <c r="D2813" s="156" t="s">
        <v>123</v>
      </c>
      <c r="E2813" s="157" t="s">
        <v>237</v>
      </c>
      <c r="F2813" s="158">
        <v>-300</v>
      </c>
      <c r="G2813" s="159">
        <v>45742.673799074073</v>
      </c>
    </row>
    <row r="2814" spans="2:7" x14ac:dyDescent="0.3">
      <c r="B2814" s="154">
        <v>45742</v>
      </c>
      <c r="C2814" s="155" t="s">
        <v>49</v>
      </c>
      <c r="D2814" s="156" t="s">
        <v>122</v>
      </c>
      <c r="E2814" s="157" t="s">
        <v>238</v>
      </c>
      <c r="F2814" s="158">
        <v>-1500</v>
      </c>
      <c r="G2814" s="159">
        <v>45742.680571874997</v>
      </c>
    </row>
    <row r="2815" spans="2:7" x14ac:dyDescent="0.3">
      <c r="B2815" s="154">
        <v>45742</v>
      </c>
      <c r="C2815" s="155" t="s">
        <v>49</v>
      </c>
      <c r="D2815" s="156" t="s">
        <v>123</v>
      </c>
      <c r="E2815" s="157" t="s">
        <v>238</v>
      </c>
      <c r="F2815" s="158">
        <v>1500</v>
      </c>
      <c r="G2815" s="159">
        <v>45742.680584606482</v>
      </c>
    </row>
    <row r="2816" spans="2:7" x14ac:dyDescent="0.3">
      <c r="B2816" s="154">
        <v>45742</v>
      </c>
      <c r="C2816" s="155" t="s">
        <v>49</v>
      </c>
      <c r="D2816" s="156" t="s">
        <v>122</v>
      </c>
      <c r="E2816" s="157" t="s">
        <v>221</v>
      </c>
      <c r="F2816" s="158">
        <v>1000</v>
      </c>
      <c r="G2816" s="159">
        <v>45742.680607407405</v>
      </c>
    </row>
    <row r="2817" spans="2:7" x14ac:dyDescent="0.3">
      <c r="B2817" s="154">
        <v>45742</v>
      </c>
      <c r="C2817" s="155" t="s">
        <v>49</v>
      </c>
      <c r="D2817" s="156" t="s">
        <v>97</v>
      </c>
      <c r="E2817" s="157" t="s">
        <v>221</v>
      </c>
      <c r="F2817" s="158">
        <v>-1000</v>
      </c>
      <c r="G2817" s="159">
        <v>45742.680620833336</v>
      </c>
    </row>
    <row r="2818" spans="2:7" x14ac:dyDescent="0.3">
      <c r="B2818" s="154">
        <v>45742</v>
      </c>
      <c r="C2818" s="155" t="s">
        <v>49</v>
      </c>
      <c r="D2818" s="156" t="s">
        <v>122</v>
      </c>
      <c r="E2818" s="157" t="s">
        <v>238</v>
      </c>
      <c r="F2818" s="158">
        <v>-100</v>
      </c>
      <c r="G2818" s="159">
        <v>45742.681030092594</v>
      </c>
    </row>
    <row r="2819" spans="2:7" x14ac:dyDescent="0.3">
      <c r="B2819" s="154">
        <v>45742</v>
      </c>
      <c r="C2819" s="155" t="s">
        <v>49</v>
      </c>
      <c r="D2819" s="156" t="s">
        <v>123</v>
      </c>
      <c r="E2819" s="157" t="s">
        <v>238</v>
      </c>
      <c r="F2819" s="158">
        <v>100</v>
      </c>
      <c r="G2819" s="159">
        <v>45742.68104236111</v>
      </c>
    </row>
    <row r="2820" spans="2:7" x14ac:dyDescent="0.3">
      <c r="B2820" s="154">
        <v>45742</v>
      </c>
      <c r="C2820" s="155" t="s">
        <v>49</v>
      </c>
      <c r="D2820" s="156" t="s">
        <v>122</v>
      </c>
      <c r="E2820" s="157" t="s">
        <v>222</v>
      </c>
      <c r="F2820" s="158">
        <v>-210</v>
      </c>
      <c r="G2820" s="159">
        <v>45742.683613310182</v>
      </c>
    </row>
    <row r="2821" spans="2:7" x14ac:dyDescent="0.3">
      <c r="B2821" s="154">
        <v>45742</v>
      </c>
      <c r="C2821" s="155" t="s">
        <v>49</v>
      </c>
      <c r="D2821" s="156" t="s">
        <v>97</v>
      </c>
      <c r="E2821" s="157" t="s">
        <v>222</v>
      </c>
      <c r="F2821" s="158">
        <v>210</v>
      </c>
      <c r="G2821" s="159">
        <v>45742.683626388891</v>
      </c>
    </row>
    <row r="2822" spans="2:7" x14ac:dyDescent="0.3">
      <c r="B2822" s="154">
        <v>45742</v>
      </c>
      <c r="C2822" s="155" t="s">
        <v>49</v>
      </c>
      <c r="D2822" s="156" t="s">
        <v>122</v>
      </c>
      <c r="E2822" s="157" t="s">
        <v>237</v>
      </c>
      <c r="F2822" s="158">
        <v>210</v>
      </c>
      <c r="G2822" s="159">
        <v>45742.683700578702</v>
      </c>
    </row>
    <row r="2823" spans="2:7" x14ac:dyDescent="0.3">
      <c r="B2823" s="154">
        <v>45742</v>
      </c>
      <c r="C2823" s="155" t="s">
        <v>49</v>
      </c>
      <c r="D2823" s="156" t="s">
        <v>123</v>
      </c>
      <c r="E2823" s="157" t="s">
        <v>237</v>
      </c>
      <c r="F2823" s="158">
        <v>-210</v>
      </c>
      <c r="G2823" s="159">
        <v>45742.683713773149</v>
      </c>
    </row>
    <row r="2824" spans="2:7" x14ac:dyDescent="0.3">
      <c r="B2824" s="154">
        <v>45742</v>
      </c>
      <c r="C2824" s="155" t="s">
        <v>52</v>
      </c>
      <c r="D2824" s="156" t="s">
        <v>209</v>
      </c>
      <c r="E2824" s="157" t="s">
        <v>223</v>
      </c>
      <c r="F2824" s="158">
        <v>-35</v>
      </c>
      <c r="G2824" s="159">
        <v>45742.687782175926</v>
      </c>
    </row>
    <row r="2825" spans="2:7" x14ac:dyDescent="0.3">
      <c r="B2825" s="154">
        <v>45742</v>
      </c>
      <c r="C2825" s="155" t="s">
        <v>49</v>
      </c>
      <c r="D2825" s="156" t="s">
        <v>122</v>
      </c>
      <c r="E2825" s="157" t="s">
        <v>223</v>
      </c>
      <c r="F2825" s="158">
        <v>35</v>
      </c>
      <c r="G2825" s="159">
        <v>45742.687795486112</v>
      </c>
    </row>
    <row r="2826" spans="2:7" x14ac:dyDescent="0.3">
      <c r="B2826" s="154">
        <v>45742</v>
      </c>
      <c r="C2826" s="155" t="s">
        <v>49</v>
      </c>
      <c r="D2826" s="156" t="s">
        <v>122</v>
      </c>
      <c r="E2826" s="157" t="s">
        <v>221</v>
      </c>
      <c r="F2826" s="158">
        <v>49</v>
      </c>
      <c r="G2826" s="159">
        <v>45742.688072685189</v>
      </c>
    </row>
    <row r="2827" spans="2:7" x14ac:dyDescent="0.3">
      <c r="B2827" s="154">
        <v>45742</v>
      </c>
      <c r="C2827" s="155" t="s">
        <v>49</v>
      </c>
      <c r="D2827" s="156" t="s">
        <v>97</v>
      </c>
      <c r="E2827" s="157" t="s">
        <v>221</v>
      </c>
      <c r="F2827" s="158">
        <v>-49</v>
      </c>
      <c r="G2827" s="159">
        <v>45742.688085532405</v>
      </c>
    </row>
    <row r="2828" spans="2:7" x14ac:dyDescent="0.3">
      <c r="B2828" s="154">
        <v>45742</v>
      </c>
      <c r="C2828" s="155" t="s">
        <v>49</v>
      </c>
      <c r="D2828" s="156" t="s">
        <v>122</v>
      </c>
      <c r="E2828" s="157" t="s">
        <v>237</v>
      </c>
      <c r="F2828" s="158">
        <v>52</v>
      </c>
      <c r="G2828" s="159">
        <v>45742.69056087963</v>
      </c>
    </row>
    <row r="2829" spans="2:7" x14ac:dyDescent="0.3">
      <c r="B2829" s="154">
        <v>45742</v>
      </c>
      <c r="C2829" s="155" t="s">
        <v>49</v>
      </c>
      <c r="D2829" s="156" t="s">
        <v>123</v>
      </c>
      <c r="E2829" s="157" t="s">
        <v>237</v>
      </c>
      <c r="F2829" s="158">
        <v>-52</v>
      </c>
      <c r="G2829" s="159">
        <v>45742.690574305554</v>
      </c>
    </row>
    <row r="2830" spans="2:7" x14ac:dyDescent="0.3">
      <c r="B2830" s="154">
        <v>45742</v>
      </c>
      <c r="C2830" s="155" t="s">
        <v>49</v>
      </c>
      <c r="D2830" s="156" t="s">
        <v>122</v>
      </c>
      <c r="E2830" s="157" t="s">
        <v>238</v>
      </c>
      <c r="F2830" s="158">
        <v>-2650</v>
      </c>
      <c r="G2830" s="159">
        <v>45742.707607060183</v>
      </c>
    </row>
    <row r="2831" spans="2:7" x14ac:dyDescent="0.3">
      <c r="B2831" s="154">
        <v>45742</v>
      </c>
      <c r="C2831" s="155" t="s">
        <v>49</v>
      </c>
      <c r="D2831" s="156" t="s">
        <v>123</v>
      </c>
      <c r="E2831" s="157" t="s">
        <v>238</v>
      </c>
      <c r="F2831" s="158">
        <v>2650</v>
      </c>
      <c r="G2831" s="159">
        <v>45742.707619328707</v>
      </c>
    </row>
    <row r="2832" spans="2:7" x14ac:dyDescent="0.3">
      <c r="B2832" s="154">
        <v>45742</v>
      </c>
      <c r="C2832" s="155" t="s">
        <v>49</v>
      </c>
      <c r="D2832" s="156" t="s">
        <v>122</v>
      </c>
      <c r="E2832" s="157" t="s">
        <v>241</v>
      </c>
      <c r="F2832" s="158">
        <v>-3450</v>
      </c>
      <c r="G2832" s="159">
        <v>45742.713082407405</v>
      </c>
    </row>
    <row r="2833" spans="2:7" x14ac:dyDescent="0.3">
      <c r="B2833" s="154">
        <v>45742</v>
      </c>
      <c r="C2833" s="155" t="s">
        <v>49</v>
      </c>
      <c r="D2833" s="156" t="s">
        <v>121</v>
      </c>
      <c r="E2833" s="157" t="s">
        <v>241</v>
      </c>
      <c r="F2833" s="158">
        <v>3450</v>
      </c>
      <c r="G2833" s="159">
        <v>45742.713097800923</v>
      </c>
    </row>
    <row r="2834" spans="2:7" x14ac:dyDescent="0.3">
      <c r="B2834" s="154">
        <v>45742</v>
      </c>
      <c r="C2834" s="155" t="s">
        <v>49</v>
      </c>
      <c r="D2834" s="156" t="s">
        <v>122</v>
      </c>
      <c r="E2834" s="157" t="s">
        <v>221</v>
      </c>
      <c r="F2834" s="158">
        <v>600</v>
      </c>
      <c r="G2834" s="159">
        <v>45742.71320578704</v>
      </c>
    </row>
    <row r="2835" spans="2:7" x14ac:dyDescent="0.3">
      <c r="B2835" s="154">
        <v>45742</v>
      </c>
      <c r="C2835" s="155" t="s">
        <v>49</v>
      </c>
      <c r="D2835" s="156" t="s">
        <v>97</v>
      </c>
      <c r="E2835" s="157" t="s">
        <v>221</v>
      </c>
      <c r="F2835" s="158">
        <v>-600</v>
      </c>
      <c r="G2835" s="159">
        <v>45742.713219097219</v>
      </c>
    </row>
    <row r="2836" spans="2:7" x14ac:dyDescent="0.3">
      <c r="B2836" s="154">
        <v>45742</v>
      </c>
      <c r="C2836" s="155" t="s">
        <v>49</v>
      </c>
      <c r="D2836" s="156" t="s">
        <v>122</v>
      </c>
      <c r="E2836" s="157" t="s">
        <v>222</v>
      </c>
      <c r="F2836" s="158">
        <v>-50</v>
      </c>
      <c r="G2836" s="159">
        <v>45742.729729282408</v>
      </c>
    </row>
    <row r="2837" spans="2:7" x14ac:dyDescent="0.3">
      <c r="B2837" s="154">
        <v>45742</v>
      </c>
      <c r="C2837" s="155" t="s">
        <v>49</v>
      </c>
      <c r="D2837" s="156" t="s">
        <v>97</v>
      </c>
      <c r="E2837" s="157" t="s">
        <v>222</v>
      </c>
      <c r="F2837" s="158">
        <v>50</v>
      </c>
      <c r="G2837" s="159">
        <v>45742.729743171294</v>
      </c>
    </row>
    <row r="2838" spans="2:7" x14ac:dyDescent="0.3">
      <c r="B2838" s="154">
        <v>45742</v>
      </c>
      <c r="C2838" s="155" t="s">
        <v>52</v>
      </c>
      <c r="D2838" s="156" t="s">
        <v>209</v>
      </c>
      <c r="E2838" s="157" t="s">
        <v>223</v>
      </c>
      <c r="F2838" s="158">
        <v>-35</v>
      </c>
      <c r="G2838" s="159">
        <v>45742.730371296297</v>
      </c>
    </row>
    <row r="2839" spans="2:7" x14ac:dyDescent="0.3">
      <c r="B2839" s="154">
        <v>45742</v>
      </c>
      <c r="C2839" s="155" t="s">
        <v>49</v>
      </c>
      <c r="D2839" s="156" t="s">
        <v>122</v>
      </c>
      <c r="E2839" s="157" t="s">
        <v>223</v>
      </c>
      <c r="F2839" s="158">
        <v>35</v>
      </c>
      <c r="G2839" s="159">
        <v>45742.730385069444</v>
      </c>
    </row>
    <row r="2840" spans="2:7" x14ac:dyDescent="0.3">
      <c r="B2840" s="154">
        <v>45742</v>
      </c>
      <c r="C2840" s="155" t="s">
        <v>49</v>
      </c>
      <c r="D2840" s="156" t="s">
        <v>122</v>
      </c>
      <c r="E2840" s="157" t="s">
        <v>241</v>
      </c>
      <c r="F2840" s="158">
        <v>-100</v>
      </c>
      <c r="G2840" s="159">
        <v>45742.734657986111</v>
      </c>
    </row>
    <row r="2841" spans="2:7" x14ac:dyDescent="0.3">
      <c r="B2841" s="154">
        <v>45742</v>
      </c>
      <c r="C2841" s="155" t="s">
        <v>49</v>
      </c>
      <c r="D2841" s="156" t="s">
        <v>121</v>
      </c>
      <c r="E2841" s="157" t="s">
        <v>241</v>
      </c>
      <c r="F2841" s="158">
        <v>100</v>
      </c>
      <c r="G2841" s="159">
        <v>45742.734670717589</v>
      </c>
    </row>
    <row r="2842" spans="2:7" x14ac:dyDescent="0.3">
      <c r="B2842" s="154">
        <v>45742</v>
      </c>
      <c r="C2842" s="155" t="s">
        <v>49</v>
      </c>
      <c r="D2842" s="156" t="s">
        <v>122</v>
      </c>
      <c r="E2842" s="157" t="s">
        <v>238</v>
      </c>
      <c r="F2842" s="158">
        <v>-1400</v>
      </c>
      <c r="G2842" s="159">
        <v>45742.736886805556</v>
      </c>
    </row>
    <row r="2843" spans="2:7" x14ac:dyDescent="0.3">
      <c r="B2843" s="154">
        <v>45742</v>
      </c>
      <c r="C2843" s="155" t="s">
        <v>49</v>
      </c>
      <c r="D2843" s="156" t="s">
        <v>123</v>
      </c>
      <c r="E2843" s="157" t="s">
        <v>238</v>
      </c>
      <c r="F2843" s="158">
        <v>1400</v>
      </c>
      <c r="G2843" s="159">
        <v>45742.736900694443</v>
      </c>
    </row>
    <row r="2844" spans="2:7" x14ac:dyDescent="0.3">
      <c r="B2844" s="154">
        <v>45742</v>
      </c>
      <c r="C2844" s="155" t="s">
        <v>49</v>
      </c>
      <c r="D2844" s="156" t="s">
        <v>122</v>
      </c>
      <c r="E2844" s="157" t="s">
        <v>221</v>
      </c>
      <c r="F2844" s="158">
        <v>310</v>
      </c>
      <c r="G2844" s="159">
        <v>45742.737060879626</v>
      </c>
    </row>
    <row r="2845" spans="2:7" x14ac:dyDescent="0.3">
      <c r="B2845" s="154">
        <v>45742</v>
      </c>
      <c r="C2845" s="155" t="s">
        <v>49</v>
      </c>
      <c r="D2845" s="156" t="s">
        <v>97</v>
      </c>
      <c r="E2845" s="157" t="s">
        <v>221</v>
      </c>
      <c r="F2845" s="158">
        <v>-310</v>
      </c>
      <c r="G2845" s="159">
        <v>45742.737073611112</v>
      </c>
    </row>
    <row r="2846" spans="2:7" x14ac:dyDescent="0.3">
      <c r="B2846" s="154">
        <v>45742</v>
      </c>
      <c r="C2846" s="155" t="s">
        <v>49</v>
      </c>
      <c r="D2846" s="156" t="s">
        <v>122</v>
      </c>
      <c r="E2846" s="157" t="s">
        <v>238</v>
      </c>
      <c r="F2846" s="158">
        <v>-2000</v>
      </c>
      <c r="G2846" s="159">
        <v>45742.73807615741</v>
      </c>
    </row>
    <row r="2847" spans="2:7" x14ac:dyDescent="0.3">
      <c r="B2847" s="154">
        <v>45742</v>
      </c>
      <c r="C2847" s="155" t="s">
        <v>49</v>
      </c>
      <c r="D2847" s="156" t="s">
        <v>123</v>
      </c>
      <c r="E2847" s="157" t="s">
        <v>238</v>
      </c>
      <c r="F2847" s="158">
        <v>2000</v>
      </c>
      <c r="G2847" s="159">
        <v>45742.738089699073</v>
      </c>
    </row>
    <row r="2848" spans="2:7" x14ac:dyDescent="0.3">
      <c r="B2848" s="154">
        <v>45742</v>
      </c>
      <c r="C2848" s="155" t="s">
        <v>49</v>
      </c>
      <c r="D2848" s="156" t="s">
        <v>122</v>
      </c>
      <c r="E2848" s="157" t="s">
        <v>239</v>
      </c>
      <c r="F2848" s="158">
        <v>2150</v>
      </c>
      <c r="G2848" s="159">
        <v>45742.745892708335</v>
      </c>
    </row>
    <row r="2849" spans="2:7" x14ac:dyDescent="0.3">
      <c r="B2849" s="154">
        <v>45742</v>
      </c>
      <c r="C2849" s="155" t="s">
        <v>49</v>
      </c>
      <c r="D2849" s="156" t="s">
        <v>121</v>
      </c>
      <c r="E2849" s="157" t="s">
        <v>239</v>
      </c>
      <c r="F2849" s="158">
        <v>-2150</v>
      </c>
      <c r="G2849" s="159">
        <v>45742.745905671298</v>
      </c>
    </row>
    <row r="2850" spans="2:7" x14ac:dyDescent="0.3">
      <c r="B2850" s="154">
        <v>45742</v>
      </c>
      <c r="C2850" s="155" t="s">
        <v>52</v>
      </c>
      <c r="D2850" s="156" t="s">
        <v>209</v>
      </c>
      <c r="E2850" s="157" t="s">
        <v>223</v>
      </c>
      <c r="F2850" s="158">
        <v>-35</v>
      </c>
      <c r="G2850" s="159">
        <v>45742.751171180556</v>
      </c>
    </row>
    <row r="2851" spans="2:7" x14ac:dyDescent="0.3">
      <c r="B2851" s="154">
        <v>45742</v>
      </c>
      <c r="C2851" s="155" t="s">
        <v>49</v>
      </c>
      <c r="D2851" s="156" t="s">
        <v>122</v>
      </c>
      <c r="E2851" s="157" t="s">
        <v>223</v>
      </c>
      <c r="F2851" s="158">
        <v>35</v>
      </c>
      <c r="G2851" s="159">
        <v>45742.751184143519</v>
      </c>
    </row>
    <row r="2852" spans="2:7" x14ac:dyDescent="0.3">
      <c r="B2852" s="154">
        <v>45742</v>
      </c>
      <c r="C2852" s="155" t="s">
        <v>52</v>
      </c>
      <c r="D2852" s="156" t="s">
        <v>209</v>
      </c>
      <c r="E2852" s="157" t="s">
        <v>223</v>
      </c>
      <c r="F2852" s="158">
        <v>-70</v>
      </c>
      <c r="G2852" s="159">
        <v>45742.751711689816</v>
      </c>
    </row>
    <row r="2853" spans="2:7" x14ac:dyDescent="0.3">
      <c r="B2853" s="154">
        <v>45742</v>
      </c>
      <c r="C2853" s="155" t="s">
        <v>49</v>
      </c>
      <c r="D2853" s="156" t="s">
        <v>122</v>
      </c>
      <c r="E2853" s="157" t="s">
        <v>223</v>
      </c>
      <c r="F2853" s="158">
        <v>70</v>
      </c>
      <c r="G2853" s="159">
        <v>45742.751725347225</v>
      </c>
    </row>
    <row r="2854" spans="2:7" x14ac:dyDescent="0.3">
      <c r="B2854" s="154">
        <v>45742</v>
      </c>
      <c r="C2854" s="155" t="s">
        <v>49</v>
      </c>
      <c r="D2854" s="156" t="s">
        <v>122</v>
      </c>
      <c r="E2854" s="157" t="s">
        <v>222</v>
      </c>
      <c r="F2854" s="158">
        <v>-70</v>
      </c>
      <c r="G2854" s="159">
        <v>45742.751787499998</v>
      </c>
    </row>
    <row r="2855" spans="2:7" x14ac:dyDescent="0.3">
      <c r="B2855" s="154">
        <v>45742</v>
      </c>
      <c r="C2855" s="155" t="s">
        <v>49</v>
      </c>
      <c r="D2855" s="156" t="s">
        <v>97</v>
      </c>
      <c r="E2855" s="157" t="s">
        <v>222</v>
      </c>
      <c r="F2855" s="158">
        <v>70</v>
      </c>
      <c r="G2855" s="159">
        <v>45742.75179988426</v>
      </c>
    </row>
    <row r="2856" spans="2:7" x14ac:dyDescent="0.3">
      <c r="B2856" s="154">
        <v>45742</v>
      </c>
      <c r="C2856" s="155" t="s">
        <v>52</v>
      </c>
      <c r="D2856" s="156" t="s">
        <v>209</v>
      </c>
      <c r="E2856" s="157" t="s">
        <v>223</v>
      </c>
      <c r="F2856" s="158">
        <v>-70</v>
      </c>
      <c r="G2856" s="159">
        <v>45742.759318055556</v>
      </c>
    </row>
    <row r="2857" spans="2:7" x14ac:dyDescent="0.3">
      <c r="B2857" s="154">
        <v>45742</v>
      </c>
      <c r="C2857" s="155" t="s">
        <v>49</v>
      </c>
      <c r="D2857" s="156" t="s">
        <v>122</v>
      </c>
      <c r="E2857" s="157" t="s">
        <v>223</v>
      </c>
      <c r="F2857" s="158">
        <v>70</v>
      </c>
      <c r="G2857" s="159">
        <v>45742.759331365742</v>
      </c>
    </row>
    <row r="2858" spans="2:7" x14ac:dyDescent="0.3">
      <c r="B2858" s="154">
        <v>45742</v>
      </c>
      <c r="C2858" s="155" t="s">
        <v>52</v>
      </c>
      <c r="D2858" s="156" t="s">
        <v>209</v>
      </c>
      <c r="E2858" s="157" t="s">
        <v>223</v>
      </c>
      <c r="F2858" s="158">
        <v>-35</v>
      </c>
      <c r="G2858" s="159">
        <v>45742.760951388889</v>
      </c>
    </row>
    <row r="2859" spans="2:7" x14ac:dyDescent="0.3">
      <c r="B2859" s="154">
        <v>45742</v>
      </c>
      <c r="C2859" s="155" t="s">
        <v>49</v>
      </c>
      <c r="D2859" s="156" t="s">
        <v>97</v>
      </c>
      <c r="E2859" s="157" t="s">
        <v>223</v>
      </c>
      <c r="F2859" s="158">
        <v>35</v>
      </c>
      <c r="G2859" s="159">
        <v>45742.760965162037</v>
      </c>
    </row>
    <row r="2860" spans="2:7" x14ac:dyDescent="0.3">
      <c r="B2860" s="154">
        <v>45742</v>
      </c>
      <c r="C2860" s="155" t="s">
        <v>52</v>
      </c>
      <c r="D2860" s="156" t="s">
        <v>209</v>
      </c>
      <c r="E2860" s="157" t="s">
        <v>223</v>
      </c>
      <c r="F2860" s="158">
        <v>-35</v>
      </c>
      <c r="G2860" s="159">
        <v>45742.768023842589</v>
      </c>
    </row>
    <row r="2861" spans="2:7" x14ac:dyDescent="0.3">
      <c r="B2861" s="154">
        <v>45742</v>
      </c>
      <c r="C2861" s="155" t="s">
        <v>49</v>
      </c>
      <c r="D2861" s="156" t="s">
        <v>97</v>
      </c>
      <c r="E2861" s="157" t="s">
        <v>223</v>
      </c>
      <c r="F2861" s="158">
        <v>35</v>
      </c>
      <c r="G2861" s="159">
        <v>45742.768037268521</v>
      </c>
    </row>
    <row r="2862" spans="2:7" x14ac:dyDescent="0.3">
      <c r="B2862" s="154">
        <v>45742</v>
      </c>
      <c r="C2862" s="155" t="s">
        <v>49</v>
      </c>
      <c r="D2862" s="156" t="s">
        <v>122</v>
      </c>
      <c r="E2862" s="157" t="s">
        <v>222</v>
      </c>
      <c r="F2862" s="158">
        <v>-400</v>
      </c>
      <c r="G2862" s="159">
        <v>45742.768457986109</v>
      </c>
    </row>
    <row r="2863" spans="2:7" x14ac:dyDescent="0.3">
      <c r="B2863" s="154">
        <v>45742</v>
      </c>
      <c r="C2863" s="155" t="s">
        <v>49</v>
      </c>
      <c r="D2863" s="156" t="s">
        <v>97</v>
      </c>
      <c r="E2863" s="157" t="s">
        <v>222</v>
      </c>
      <c r="F2863" s="158">
        <v>400</v>
      </c>
      <c r="G2863" s="159">
        <v>45742.768470370371</v>
      </c>
    </row>
    <row r="2864" spans="2:7" x14ac:dyDescent="0.3">
      <c r="B2864" s="154">
        <v>45742</v>
      </c>
      <c r="C2864" s="155" t="s">
        <v>49</v>
      </c>
      <c r="D2864" s="156" t="s">
        <v>122</v>
      </c>
      <c r="E2864" s="157" t="s">
        <v>222</v>
      </c>
      <c r="F2864" s="158">
        <v>-85</v>
      </c>
      <c r="G2864" s="159">
        <v>45742.768852893518</v>
      </c>
    </row>
    <row r="2865" spans="2:7" x14ac:dyDescent="0.3">
      <c r="B2865" s="154">
        <v>45742</v>
      </c>
      <c r="C2865" s="155" t="s">
        <v>49</v>
      </c>
      <c r="D2865" s="156" t="s">
        <v>97</v>
      </c>
      <c r="E2865" s="157" t="s">
        <v>222</v>
      </c>
      <c r="F2865" s="158">
        <v>85</v>
      </c>
      <c r="G2865" s="159">
        <v>45742.768866319442</v>
      </c>
    </row>
    <row r="2866" spans="2:7" x14ac:dyDescent="0.3">
      <c r="B2866" s="154">
        <v>45742</v>
      </c>
      <c r="C2866" s="155" t="s">
        <v>52</v>
      </c>
      <c r="D2866" s="156" t="s">
        <v>209</v>
      </c>
      <c r="E2866" s="157" t="s">
        <v>223</v>
      </c>
      <c r="F2866" s="158">
        <v>-35</v>
      </c>
      <c r="G2866" s="159">
        <v>45742.768993171296</v>
      </c>
    </row>
    <row r="2867" spans="2:7" x14ac:dyDescent="0.3">
      <c r="B2867" s="154">
        <v>45742</v>
      </c>
      <c r="C2867" s="155" t="s">
        <v>49</v>
      </c>
      <c r="D2867" s="156" t="s">
        <v>122</v>
      </c>
      <c r="E2867" s="157" t="s">
        <v>223</v>
      </c>
      <c r="F2867" s="158">
        <v>35</v>
      </c>
      <c r="G2867" s="159">
        <v>45742.769006134258</v>
      </c>
    </row>
    <row r="2868" spans="2:7" x14ac:dyDescent="0.3">
      <c r="B2868" s="154">
        <v>45742</v>
      </c>
      <c r="C2868" s="155" t="s">
        <v>52</v>
      </c>
      <c r="D2868" s="156" t="s">
        <v>209</v>
      </c>
      <c r="E2868" s="157" t="s">
        <v>223</v>
      </c>
      <c r="F2868" s="158">
        <v>-35</v>
      </c>
      <c r="G2868" s="159">
        <v>45742.77881087963</v>
      </c>
    </row>
    <row r="2869" spans="2:7" x14ac:dyDescent="0.3">
      <c r="B2869" s="154">
        <v>45742</v>
      </c>
      <c r="C2869" s="155" t="s">
        <v>49</v>
      </c>
      <c r="D2869" s="156" t="s">
        <v>121</v>
      </c>
      <c r="E2869" s="157" t="s">
        <v>223</v>
      </c>
      <c r="F2869" s="158">
        <v>35</v>
      </c>
      <c r="G2869" s="159">
        <v>45742.778843402775</v>
      </c>
    </row>
    <row r="2870" spans="2:7" x14ac:dyDescent="0.3">
      <c r="B2870" s="154">
        <v>45742</v>
      </c>
      <c r="C2870" s="155" t="s">
        <v>49</v>
      </c>
      <c r="D2870" s="156" t="s">
        <v>122</v>
      </c>
      <c r="E2870" s="157" t="s">
        <v>222</v>
      </c>
      <c r="F2870" s="158">
        <v>-150</v>
      </c>
      <c r="G2870" s="159">
        <v>45742.785040972223</v>
      </c>
    </row>
    <row r="2871" spans="2:7" x14ac:dyDescent="0.3">
      <c r="B2871" s="154">
        <v>45742</v>
      </c>
      <c r="C2871" s="155" t="s">
        <v>49</v>
      </c>
      <c r="D2871" s="156" t="s">
        <v>97</v>
      </c>
      <c r="E2871" s="157" t="s">
        <v>222</v>
      </c>
      <c r="F2871" s="158">
        <v>150</v>
      </c>
      <c r="G2871" s="159">
        <v>45742.785073148145</v>
      </c>
    </row>
    <row r="2872" spans="2:7" x14ac:dyDescent="0.3">
      <c r="B2872" s="154">
        <v>45742</v>
      </c>
      <c r="C2872" s="155" t="s">
        <v>52</v>
      </c>
      <c r="D2872" s="156" t="s">
        <v>209</v>
      </c>
      <c r="E2872" s="157" t="s">
        <v>223</v>
      </c>
      <c r="F2872" s="158">
        <v>-70</v>
      </c>
      <c r="G2872" s="159">
        <v>45742.785400810186</v>
      </c>
    </row>
    <row r="2873" spans="2:7" x14ac:dyDescent="0.3">
      <c r="B2873" s="154">
        <v>45742</v>
      </c>
      <c r="C2873" s="155" t="s">
        <v>49</v>
      </c>
      <c r="D2873" s="156" t="s">
        <v>122</v>
      </c>
      <c r="E2873" s="157" t="s">
        <v>223</v>
      </c>
      <c r="F2873" s="158">
        <v>70</v>
      </c>
      <c r="G2873" s="159">
        <v>45742.785435069447</v>
      </c>
    </row>
    <row r="2874" spans="2:7" x14ac:dyDescent="0.3">
      <c r="B2874" s="154">
        <v>45742</v>
      </c>
      <c r="C2874" s="155" t="s">
        <v>49</v>
      </c>
      <c r="D2874" s="156" t="s">
        <v>122</v>
      </c>
      <c r="E2874" s="157" t="s">
        <v>239</v>
      </c>
      <c r="F2874" s="158">
        <v>15</v>
      </c>
      <c r="G2874" s="159">
        <v>45742.793596759257</v>
      </c>
    </row>
    <row r="2875" spans="2:7" x14ac:dyDescent="0.3">
      <c r="B2875" s="154">
        <v>45742</v>
      </c>
      <c r="C2875" s="155" t="s">
        <v>49</v>
      </c>
      <c r="D2875" s="156" t="s">
        <v>121</v>
      </c>
      <c r="E2875" s="157" t="s">
        <v>239</v>
      </c>
      <c r="F2875" s="158">
        <v>-15</v>
      </c>
      <c r="G2875" s="159">
        <v>45742.793630324071</v>
      </c>
    </row>
    <row r="2876" spans="2:7" x14ac:dyDescent="0.3">
      <c r="B2876" s="154">
        <v>45742</v>
      </c>
      <c r="C2876" s="155" t="s">
        <v>49</v>
      </c>
      <c r="D2876" s="156" t="s">
        <v>122</v>
      </c>
      <c r="E2876" s="157" t="s">
        <v>239</v>
      </c>
      <c r="F2876" s="158">
        <v>50</v>
      </c>
      <c r="G2876" s="159">
        <v>45742.79432685185</v>
      </c>
    </row>
    <row r="2877" spans="2:7" x14ac:dyDescent="0.3">
      <c r="B2877" s="154">
        <v>45742</v>
      </c>
      <c r="C2877" s="155" t="s">
        <v>49</v>
      </c>
      <c r="D2877" s="156" t="s">
        <v>121</v>
      </c>
      <c r="E2877" s="157" t="s">
        <v>239</v>
      </c>
      <c r="F2877" s="158">
        <v>-50</v>
      </c>
      <c r="G2877" s="159">
        <v>45742.794362962966</v>
      </c>
    </row>
    <row r="2878" spans="2:7" x14ac:dyDescent="0.3">
      <c r="B2878" s="154">
        <v>45742</v>
      </c>
      <c r="C2878" s="155" t="s">
        <v>49</v>
      </c>
      <c r="D2878" s="156" t="s">
        <v>122</v>
      </c>
      <c r="E2878" s="157" t="s">
        <v>237</v>
      </c>
      <c r="F2878" s="158">
        <v>2400</v>
      </c>
      <c r="G2878" s="159">
        <v>45742.799038425925</v>
      </c>
    </row>
    <row r="2879" spans="2:7" x14ac:dyDescent="0.3">
      <c r="B2879" s="154">
        <v>45742</v>
      </c>
      <c r="C2879" s="155" t="s">
        <v>49</v>
      </c>
      <c r="D2879" s="156" t="s">
        <v>123</v>
      </c>
      <c r="E2879" s="157" t="s">
        <v>237</v>
      </c>
      <c r="F2879" s="158">
        <v>-2400</v>
      </c>
      <c r="G2879" s="159">
        <v>45742.799072106478</v>
      </c>
    </row>
    <row r="2880" spans="2:7" x14ac:dyDescent="0.3">
      <c r="B2880" s="154">
        <v>45742</v>
      </c>
      <c r="C2880" s="155" t="s">
        <v>49</v>
      </c>
      <c r="D2880" s="156" t="s">
        <v>122</v>
      </c>
      <c r="E2880" s="157" t="s">
        <v>237</v>
      </c>
      <c r="F2880" s="158">
        <v>405</v>
      </c>
      <c r="G2880" s="159">
        <v>45742.799162152776</v>
      </c>
    </row>
    <row r="2881" spans="2:7" x14ac:dyDescent="0.3">
      <c r="B2881" s="154">
        <v>45742</v>
      </c>
      <c r="C2881" s="155" t="s">
        <v>49</v>
      </c>
      <c r="D2881" s="156" t="s">
        <v>123</v>
      </c>
      <c r="E2881" s="157" t="s">
        <v>237</v>
      </c>
      <c r="F2881" s="158">
        <v>-405</v>
      </c>
      <c r="G2881" s="159">
        <v>45742.799197916669</v>
      </c>
    </row>
    <row r="2882" spans="2:7" x14ac:dyDescent="0.3">
      <c r="B2882" s="154">
        <v>45742</v>
      </c>
      <c r="C2882" s="155" t="s">
        <v>49</v>
      </c>
      <c r="D2882" s="156" t="s">
        <v>122</v>
      </c>
      <c r="E2882" s="157" t="s">
        <v>244</v>
      </c>
      <c r="F2882" s="158">
        <v>6</v>
      </c>
      <c r="G2882" s="159">
        <v>45742.800521643519</v>
      </c>
    </row>
    <row r="2883" spans="2:7" x14ac:dyDescent="0.3">
      <c r="B2883" s="154">
        <v>45742</v>
      </c>
      <c r="C2883" s="155" t="s">
        <v>43</v>
      </c>
      <c r="D2883" s="156" t="s">
        <v>150</v>
      </c>
      <c r="E2883" s="157" t="s">
        <v>244</v>
      </c>
      <c r="F2883" s="158">
        <v>-6</v>
      </c>
      <c r="G2883" s="159">
        <v>45742.800555092595</v>
      </c>
    </row>
    <row r="2884" spans="2:7" x14ac:dyDescent="0.3">
      <c r="B2884" s="154">
        <v>45742</v>
      </c>
      <c r="C2884" s="155" t="s">
        <v>49</v>
      </c>
      <c r="D2884" s="156" t="s">
        <v>122</v>
      </c>
      <c r="E2884" s="157" t="s">
        <v>244</v>
      </c>
      <c r="F2884" s="158">
        <v>0</v>
      </c>
      <c r="G2884" s="159">
        <v>45742.802801851853</v>
      </c>
    </row>
    <row r="2885" spans="2:7" x14ac:dyDescent="0.3">
      <c r="B2885" s="154">
        <v>45742</v>
      </c>
      <c r="C2885" s="155" t="s">
        <v>43</v>
      </c>
      <c r="D2885" s="156" t="s">
        <v>150</v>
      </c>
      <c r="E2885" s="157" t="s">
        <v>244</v>
      </c>
      <c r="F2885" s="158">
        <v>0</v>
      </c>
      <c r="G2885" s="159">
        <v>45742.802849537038</v>
      </c>
    </row>
    <row r="2886" spans="2:7" x14ac:dyDescent="0.3">
      <c r="B2886" s="154">
        <v>45742</v>
      </c>
      <c r="C2886" s="155" t="s">
        <v>52</v>
      </c>
      <c r="D2886" s="156" t="s">
        <v>209</v>
      </c>
      <c r="E2886" s="157" t="s">
        <v>223</v>
      </c>
      <c r="F2886" s="158">
        <v>-35</v>
      </c>
      <c r="G2886" s="159">
        <v>45742.803407175925</v>
      </c>
    </row>
    <row r="2887" spans="2:7" x14ac:dyDescent="0.3">
      <c r="B2887" s="154">
        <v>45742</v>
      </c>
      <c r="C2887" s="155" t="s">
        <v>49</v>
      </c>
      <c r="D2887" s="156" t="s">
        <v>122</v>
      </c>
      <c r="E2887" s="157" t="s">
        <v>223</v>
      </c>
      <c r="F2887" s="158">
        <v>35</v>
      </c>
      <c r="G2887" s="159">
        <v>45742.803440509262</v>
      </c>
    </row>
    <row r="2888" spans="2:7" x14ac:dyDescent="0.3">
      <c r="B2888" s="154">
        <v>45742</v>
      </c>
      <c r="C2888" s="155" t="s">
        <v>52</v>
      </c>
      <c r="D2888" s="156" t="s">
        <v>209</v>
      </c>
      <c r="E2888" s="157" t="s">
        <v>223</v>
      </c>
      <c r="F2888" s="158">
        <v>-35</v>
      </c>
      <c r="G2888" s="159">
        <v>45742.807838425928</v>
      </c>
    </row>
    <row r="2889" spans="2:7" x14ac:dyDescent="0.3">
      <c r="B2889" s="154">
        <v>45742</v>
      </c>
      <c r="C2889" s="155" t="s">
        <v>49</v>
      </c>
      <c r="D2889" s="156" t="s">
        <v>122</v>
      </c>
      <c r="E2889" s="157" t="s">
        <v>223</v>
      </c>
      <c r="F2889" s="158">
        <v>35</v>
      </c>
      <c r="G2889" s="159">
        <v>45742.807876388892</v>
      </c>
    </row>
    <row r="2890" spans="2:7" x14ac:dyDescent="0.3">
      <c r="B2890" s="154">
        <v>45742</v>
      </c>
      <c r="C2890" s="155" t="s">
        <v>49</v>
      </c>
      <c r="D2890" s="156" t="s">
        <v>122</v>
      </c>
      <c r="E2890" s="157" t="s">
        <v>224</v>
      </c>
      <c r="F2890" s="158">
        <v>-20</v>
      </c>
      <c r="G2890" s="159">
        <v>45742.808654513887</v>
      </c>
    </row>
    <row r="2891" spans="2:7" x14ac:dyDescent="0.3">
      <c r="B2891" s="154">
        <v>45742</v>
      </c>
      <c r="C2891" s="155" t="s">
        <v>48</v>
      </c>
      <c r="D2891" s="156" t="s">
        <v>4</v>
      </c>
      <c r="E2891" s="157" t="s">
        <v>224</v>
      </c>
      <c r="F2891" s="158">
        <v>20</v>
      </c>
      <c r="G2891" s="159">
        <v>45742.808687500001</v>
      </c>
    </row>
    <row r="2892" spans="2:7" x14ac:dyDescent="0.3">
      <c r="B2892" s="154">
        <v>45742</v>
      </c>
      <c r="C2892" s="155" t="s">
        <v>49</v>
      </c>
      <c r="D2892" s="156" t="s">
        <v>122</v>
      </c>
      <c r="E2892" s="157" t="s">
        <v>224</v>
      </c>
      <c r="F2892" s="158">
        <v>-17</v>
      </c>
      <c r="G2892" s="159">
        <v>45742.81416840278</v>
      </c>
    </row>
    <row r="2893" spans="2:7" x14ac:dyDescent="0.3">
      <c r="B2893" s="154">
        <v>45742</v>
      </c>
      <c r="C2893" s="155" t="s">
        <v>48</v>
      </c>
      <c r="D2893" s="156" t="s">
        <v>4</v>
      </c>
      <c r="E2893" s="157" t="s">
        <v>224</v>
      </c>
      <c r="F2893" s="158">
        <v>17</v>
      </c>
      <c r="G2893" s="159">
        <v>45742.814202662033</v>
      </c>
    </row>
    <row r="2894" spans="2:7" x14ac:dyDescent="0.3">
      <c r="B2894" s="154">
        <v>45742</v>
      </c>
      <c r="C2894" s="155" t="s">
        <v>49</v>
      </c>
      <c r="D2894" s="156" t="s">
        <v>122</v>
      </c>
      <c r="E2894" s="157" t="s">
        <v>224</v>
      </c>
      <c r="F2894" s="158">
        <v>-1068</v>
      </c>
      <c r="G2894" s="159">
        <v>45742.81437083333</v>
      </c>
    </row>
    <row r="2895" spans="2:7" x14ac:dyDescent="0.3">
      <c r="B2895" s="154">
        <v>45742</v>
      </c>
      <c r="C2895" s="155" t="s">
        <v>54</v>
      </c>
      <c r="D2895" s="156" t="s">
        <v>240</v>
      </c>
      <c r="E2895" s="157" t="s">
        <v>224</v>
      </c>
      <c r="F2895" s="158">
        <v>1068</v>
      </c>
      <c r="G2895" s="159">
        <v>45742.814404513891</v>
      </c>
    </row>
    <row r="2896" spans="2:7" x14ac:dyDescent="0.3">
      <c r="B2896" s="154">
        <v>45742</v>
      </c>
      <c r="C2896" s="155" t="s">
        <v>49</v>
      </c>
      <c r="D2896" s="156" t="s">
        <v>122</v>
      </c>
      <c r="E2896" s="157" t="s">
        <v>263</v>
      </c>
      <c r="F2896" s="158">
        <v>-20</v>
      </c>
      <c r="G2896" s="159">
        <v>45742.815832638888</v>
      </c>
    </row>
    <row r="2897" spans="2:7" x14ac:dyDescent="0.3">
      <c r="B2897" s="154">
        <v>45742</v>
      </c>
      <c r="C2897" s="155" t="s">
        <v>50</v>
      </c>
      <c r="D2897" s="156" t="s">
        <v>264</v>
      </c>
      <c r="E2897" s="157" t="s">
        <v>263</v>
      </c>
      <c r="F2897" s="158">
        <v>20</v>
      </c>
      <c r="G2897" s="159">
        <v>45742.815866898149</v>
      </c>
    </row>
    <row r="2898" spans="2:7" x14ac:dyDescent="0.3">
      <c r="B2898" s="154">
        <v>45743</v>
      </c>
      <c r="C2898" s="155" t="s">
        <v>52</v>
      </c>
      <c r="D2898" s="156" t="s">
        <v>209</v>
      </c>
      <c r="E2898" s="157" t="s">
        <v>223</v>
      </c>
      <c r="F2898" s="158">
        <v>-175</v>
      </c>
      <c r="G2898" s="159">
        <v>45743.463851736109</v>
      </c>
    </row>
    <row r="2899" spans="2:7" x14ac:dyDescent="0.3">
      <c r="B2899" s="154">
        <v>45743</v>
      </c>
      <c r="C2899" s="155" t="s">
        <v>49</v>
      </c>
      <c r="D2899" s="156" t="s">
        <v>122</v>
      </c>
      <c r="E2899" s="157" t="s">
        <v>223</v>
      </c>
      <c r="F2899" s="158">
        <v>175</v>
      </c>
      <c r="G2899" s="159">
        <v>45743.463885185185</v>
      </c>
    </row>
    <row r="2900" spans="2:7" x14ac:dyDescent="0.3">
      <c r="B2900" s="154">
        <v>45743</v>
      </c>
      <c r="C2900" s="155" t="s">
        <v>52</v>
      </c>
      <c r="D2900" s="156" t="s">
        <v>209</v>
      </c>
      <c r="E2900" s="157" t="s">
        <v>223</v>
      </c>
      <c r="F2900" s="158">
        <v>-35</v>
      </c>
      <c r="G2900" s="159">
        <v>45743.464687384258</v>
      </c>
    </row>
    <row r="2901" spans="2:7" x14ac:dyDescent="0.3">
      <c r="B2901" s="154">
        <v>45743</v>
      </c>
      <c r="C2901" s="155" t="s">
        <v>49</v>
      </c>
      <c r="D2901" s="156" t="s">
        <v>122</v>
      </c>
      <c r="E2901" s="157" t="s">
        <v>223</v>
      </c>
      <c r="F2901" s="158">
        <v>35</v>
      </c>
      <c r="G2901" s="159">
        <v>45743.464720023148</v>
      </c>
    </row>
    <row r="2902" spans="2:7" x14ac:dyDescent="0.3">
      <c r="B2902" s="154">
        <v>45743</v>
      </c>
      <c r="C2902" s="155" t="s">
        <v>49</v>
      </c>
      <c r="D2902" s="156" t="s">
        <v>122</v>
      </c>
      <c r="E2902" s="157" t="s">
        <v>221</v>
      </c>
      <c r="F2902" s="158">
        <v>250</v>
      </c>
      <c r="G2902" s="159">
        <v>45743.46511701389</v>
      </c>
    </row>
    <row r="2903" spans="2:7" x14ac:dyDescent="0.3">
      <c r="B2903" s="154">
        <v>45743</v>
      </c>
      <c r="C2903" s="155" t="s">
        <v>49</v>
      </c>
      <c r="D2903" s="156" t="s">
        <v>97</v>
      </c>
      <c r="E2903" s="157" t="s">
        <v>221</v>
      </c>
      <c r="F2903" s="158">
        <v>-250</v>
      </c>
      <c r="G2903" s="159">
        <v>45743.465149189811</v>
      </c>
    </row>
    <row r="2904" spans="2:7" x14ac:dyDescent="0.3">
      <c r="B2904" s="154">
        <v>45743</v>
      </c>
      <c r="C2904" s="155" t="s">
        <v>49</v>
      </c>
      <c r="D2904" s="156" t="s">
        <v>122</v>
      </c>
      <c r="E2904" s="157" t="s">
        <v>222</v>
      </c>
      <c r="F2904" s="158">
        <v>-70</v>
      </c>
      <c r="G2904" s="159">
        <v>45743.465359259259</v>
      </c>
    </row>
    <row r="2905" spans="2:7" x14ac:dyDescent="0.3">
      <c r="B2905" s="154">
        <v>45743</v>
      </c>
      <c r="C2905" s="155" t="s">
        <v>49</v>
      </c>
      <c r="D2905" s="156" t="s">
        <v>97</v>
      </c>
      <c r="E2905" s="157" t="s">
        <v>222</v>
      </c>
      <c r="F2905" s="158">
        <v>70</v>
      </c>
      <c r="G2905" s="159">
        <v>45743.465391898149</v>
      </c>
    </row>
    <row r="2906" spans="2:7" x14ac:dyDescent="0.3">
      <c r="B2906" s="154">
        <v>45743</v>
      </c>
      <c r="C2906" s="155" t="s">
        <v>49</v>
      </c>
      <c r="D2906" s="156" t="s">
        <v>122</v>
      </c>
      <c r="E2906" s="157" t="s">
        <v>221</v>
      </c>
      <c r="F2906" s="158">
        <v>100</v>
      </c>
      <c r="G2906" s="159">
        <v>45743.465626273151</v>
      </c>
    </row>
    <row r="2907" spans="2:7" x14ac:dyDescent="0.3">
      <c r="B2907" s="154">
        <v>45743</v>
      </c>
      <c r="C2907" s="155" t="s">
        <v>49</v>
      </c>
      <c r="D2907" s="156" t="s">
        <v>97</v>
      </c>
      <c r="E2907" s="157" t="s">
        <v>221</v>
      </c>
      <c r="F2907" s="158">
        <v>-100</v>
      </c>
      <c r="G2907" s="159">
        <v>45743.465660185182</v>
      </c>
    </row>
    <row r="2908" spans="2:7" x14ac:dyDescent="0.3">
      <c r="B2908" s="154">
        <v>45743</v>
      </c>
      <c r="C2908" s="155" t="s">
        <v>49</v>
      </c>
      <c r="D2908" s="156" t="s">
        <v>122</v>
      </c>
      <c r="E2908" s="157" t="s">
        <v>238</v>
      </c>
      <c r="F2908" s="158">
        <v>-447</v>
      </c>
      <c r="G2908" s="159">
        <v>45743.471830671297</v>
      </c>
    </row>
    <row r="2909" spans="2:7" x14ac:dyDescent="0.3">
      <c r="B2909" s="154">
        <v>45743</v>
      </c>
      <c r="C2909" s="155" t="s">
        <v>49</v>
      </c>
      <c r="D2909" s="156" t="s">
        <v>123</v>
      </c>
      <c r="E2909" s="157" t="s">
        <v>238</v>
      </c>
      <c r="F2909" s="158">
        <v>447</v>
      </c>
      <c r="G2909" s="159">
        <v>45743.471861342594</v>
      </c>
    </row>
    <row r="2910" spans="2:7" x14ac:dyDescent="0.3">
      <c r="B2910" s="154">
        <v>45743</v>
      </c>
      <c r="C2910" s="155" t="s">
        <v>49</v>
      </c>
      <c r="D2910" s="156" t="s">
        <v>122</v>
      </c>
      <c r="E2910" s="157" t="s">
        <v>237</v>
      </c>
      <c r="F2910" s="158">
        <v>195</v>
      </c>
      <c r="G2910" s="159">
        <v>45743.471900925928</v>
      </c>
    </row>
    <row r="2911" spans="2:7" x14ac:dyDescent="0.3">
      <c r="B2911" s="154">
        <v>45743</v>
      </c>
      <c r="C2911" s="155" t="s">
        <v>49</v>
      </c>
      <c r="D2911" s="156" t="s">
        <v>123</v>
      </c>
      <c r="E2911" s="157" t="s">
        <v>237</v>
      </c>
      <c r="F2911" s="158">
        <v>-195</v>
      </c>
      <c r="G2911" s="159">
        <v>45743.471934143519</v>
      </c>
    </row>
    <row r="2912" spans="2:7" x14ac:dyDescent="0.3">
      <c r="B2912" s="154">
        <v>45743</v>
      </c>
      <c r="C2912" s="155" t="s">
        <v>49</v>
      </c>
      <c r="D2912" s="156" t="s">
        <v>122</v>
      </c>
      <c r="E2912" s="157" t="s">
        <v>237</v>
      </c>
      <c r="F2912" s="158">
        <v>252</v>
      </c>
      <c r="G2912" s="159">
        <v>45743.472269444443</v>
      </c>
    </row>
    <row r="2913" spans="2:7" x14ac:dyDescent="0.3">
      <c r="B2913" s="154">
        <v>45743</v>
      </c>
      <c r="C2913" s="155" t="s">
        <v>49</v>
      </c>
      <c r="D2913" s="156" t="s">
        <v>123</v>
      </c>
      <c r="E2913" s="157" t="s">
        <v>237</v>
      </c>
      <c r="F2913" s="158">
        <v>-252</v>
      </c>
      <c r="G2913" s="159">
        <v>45743.472301851849</v>
      </c>
    </row>
    <row r="2914" spans="2:7" x14ac:dyDescent="0.3">
      <c r="B2914" s="154">
        <v>45743</v>
      </c>
      <c r="C2914" s="155" t="s">
        <v>49</v>
      </c>
      <c r="D2914" s="156" t="s">
        <v>122</v>
      </c>
      <c r="E2914" s="157" t="s">
        <v>222</v>
      </c>
      <c r="F2914" s="158">
        <v>-390</v>
      </c>
      <c r="G2914" s="159">
        <v>45743.473957291666</v>
      </c>
    </row>
    <row r="2915" spans="2:7" x14ac:dyDescent="0.3">
      <c r="B2915" s="154">
        <v>45743</v>
      </c>
      <c r="C2915" s="155" t="s">
        <v>49</v>
      </c>
      <c r="D2915" s="156" t="s">
        <v>97</v>
      </c>
      <c r="E2915" s="157" t="s">
        <v>222</v>
      </c>
      <c r="F2915" s="158">
        <v>390</v>
      </c>
      <c r="G2915" s="159">
        <v>45743.47397175926</v>
      </c>
    </row>
    <row r="2916" spans="2:7" x14ac:dyDescent="0.3">
      <c r="B2916" s="154">
        <v>45743</v>
      </c>
      <c r="C2916" s="155" t="s">
        <v>49</v>
      </c>
      <c r="D2916" s="156" t="s">
        <v>122</v>
      </c>
      <c r="E2916" s="157" t="s">
        <v>237</v>
      </c>
      <c r="F2916" s="158">
        <v>390</v>
      </c>
      <c r="G2916" s="159">
        <v>45743.474053124999</v>
      </c>
    </row>
    <row r="2917" spans="2:7" x14ac:dyDescent="0.3">
      <c r="B2917" s="154">
        <v>45743</v>
      </c>
      <c r="C2917" s="155" t="s">
        <v>49</v>
      </c>
      <c r="D2917" s="156" t="s">
        <v>123</v>
      </c>
      <c r="E2917" s="157" t="s">
        <v>237</v>
      </c>
      <c r="F2917" s="158">
        <v>-390</v>
      </c>
      <c r="G2917" s="159">
        <v>45743.474071412034</v>
      </c>
    </row>
    <row r="2918" spans="2:7" x14ac:dyDescent="0.3">
      <c r="B2918" s="154">
        <v>45743</v>
      </c>
      <c r="C2918" s="155" t="s">
        <v>49</v>
      </c>
      <c r="D2918" s="156" t="s">
        <v>122</v>
      </c>
      <c r="E2918" s="157" t="s">
        <v>237</v>
      </c>
      <c r="F2918" s="158">
        <v>265</v>
      </c>
      <c r="G2918" s="159">
        <v>45743.482984606482</v>
      </c>
    </row>
    <row r="2919" spans="2:7" x14ac:dyDescent="0.3">
      <c r="B2919" s="154">
        <v>45743</v>
      </c>
      <c r="C2919" s="155" t="s">
        <v>49</v>
      </c>
      <c r="D2919" s="156" t="s">
        <v>123</v>
      </c>
      <c r="E2919" s="157" t="s">
        <v>237</v>
      </c>
      <c r="F2919" s="158">
        <v>-265</v>
      </c>
      <c r="G2919" s="159">
        <v>45743.483019791667</v>
      </c>
    </row>
    <row r="2920" spans="2:7" x14ac:dyDescent="0.3">
      <c r="B2920" s="154">
        <v>45743</v>
      </c>
      <c r="C2920" s="155" t="s">
        <v>49</v>
      </c>
      <c r="D2920" s="156" t="s">
        <v>122</v>
      </c>
      <c r="E2920" s="157" t="s">
        <v>222</v>
      </c>
      <c r="F2920" s="158">
        <v>-195</v>
      </c>
      <c r="G2920" s="159">
        <v>45743.486266666667</v>
      </c>
    </row>
    <row r="2921" spans="2:7" x14ac:dyDescent="0.3">
      <c r="B2921" s="154">
        <v>45743</v>
      </c>
      <c r="C2921" s="155" t="s">
        <v>49</v>
      </c>
      <c r="D2921" s="156" t="s">
        <v>97</v>
      </c>
      <c r="E2921" s="157" t="s">
        <v>222</v>
      </c>
      <c r="F2921" s="158">
        <v>195</v>
      </c>
      <c r="G2921" s="159">
        <v>45743.486302314814</v>
      </c>
    </row>
    <row r="2922" spans="2:7" x14ac:dyDescent="0.3">
      <c r="B2922" s="154">
        <v>45743</v>
      </c>
      <c r="C2922" s="155" t="s">
        <v>49</v>
      </c>
      <c r="D2922" s="156" t="s">
        <v>122</v>
      </c>
      <c r="E2922" s="157" t="s">
        <v>237</v>
      </c>
      <c r="F2922" s="158">
        <v>195</v>
      </c>
      <c r="G2922" s="159">
        <v>45743.486348148152</v>
      </c>
    </row>
    <row r="2923" spans="2:7" x14ac:dyDescent="0.3">
      <c r="B2923" s="154">
        <v>45743</v>
      </c>
      <c r="C2923" s="155" t="s">
        <v>49</v>
      </c>
      <c r="D2923" s="156" t="s">
        <v>123</v>
      </c>
      <c r="E2923" s="157" t="s">
        <v>237</v>
      </c>
      <c r="F2923" s="158">
        <v>-195</v>
      </c>
      <c r="G2923" s="159">
        <v>45743.486381712966</v>
      </c>
    </row>
    <row r="2924" spans="2:7" x14ac:dyDescent="0.3">
      <c r="B2924" s="154">
        <v>45743</v>
      </c>
      <c r="C2924" s="155" t="s">
        <v>49</v>
      </c>
      <c r="D2924" s="156" t="s">
        <v>122</v>
      </c>
      <c r="E2924" s="157" t="s">
        <v>222</v>
      </c>
      <c r="F2924" s="158">
        <v>-2100</v>
      </c>
      <c r="G2924" s="159">
        <v>45743.487445023151</v>
      </c>
    </row>
    <row r="2925" spans="2:7" x14ac:dyDescent="0.3">
      <c r="B2925" s="154">
        <v>45743</v>
      </c>
      <c r="C2925" s="155" t="s">
        <v>49</v>
      </c>
      <c r="D2925" s="156" t="s">
        <v>97</v>
      </c>
      <c r="E2925" s="157" t="s">
        <v>222</v>
      </c>
      <c r="F2925" s="158">
        <v>2100</v>
      </c>
      <c r="G2925" s="159">
        <v>45743.487480902775</v>
      </c>
    </row>
    <row r="2926" spans="2:7" x14ac:dyDescent="0.3">
      <c r="B2926" s="154">
        <v>45743</v>
      </c>
      <c r="C2926" s="155" t="s">
        <v>49</v>
      </c>
      <c r="D2926" s="156" t="s">
        <v>122</v>
      </c>
      <c r="E2926" s="157" t="s">
        <v>237</v>
      </c>
      <c r="F2926" s="158">
        <v>2100</v>
      </c>
      <c r="G2926" s="159">
        <v>45743.488390740742</v>
      </c>
    </row>
    <row r="2927" spans="2:7" x14ac:dyDescent="0.3">
      <c r="B2927" s="154">
        <v>45743</v>
      </c>
      <c r="C2927" s="155" t="s">
        <v>49</v>
      </c>
      <c r="D2927" s="156" t="s">
        <v>123</v>
      </c>
      <c r="E2927" s="157" t="s">
        <v>237</v>
      </c>
      <c r="F2927" s="158">
        <v>-2100</v>
      </c>
      <c r="G2927" s="159">
        <v>45743.488427430559</v>
      </c>
    </row>
    <row r="2928" spans="2:7" x14ac:dyDescent="0.3">
      <c r="B2928" s="154">
        <v>45743</v>
      </c>
      <c r="C2928" s="155" t="s">
        <v>49</v>
      </c>
      <c r="D2928" s="156" t="s">
        <v>122</v>
      </c>
      <c r="E2928" s="157" t="s">
        <v>237</v>
      </c>
      <c r="F2928" s="158">
        <v>195</v>
      </c>
      <c r="G2928" s="159">
        <v>45743.49065925926</v>
      </c>
    </row>
    <row r="2929" spans="2:7" x14ac:dyDescent="0.3">
      <c r="B2929" s="154">
        <v>45743</v>
      </c>
      <c r="C2929" s="155" t="s">
        <v>49</v>
      </c>
      <c r="D2929" s="156" t="s">
        <v>123</v>
      </c>
      <c r="E2929" s="157" t="s">
        <v>237</v>
      </c>
      <c r="F2929" s="158">
        <v>-195</v>
      </c>
      <c r="G2929" s="159">
        <v>45743.49069525463</v>
      </c>
    </row>
    <row r="2930" spans="2:7" x14ac:dyDescent="0.3">
      <c r="B2930" s="154">
        <v>45743</v>
      </c>
      <c r="C2930" s="155" t="s">
        <v>49</v>
      </c>
      <c r="D2930" s="156" t="s">
        <v>122</v>
      </c>
      <c r="E2930" s="157" t="s">
        <v>237</v>
      </c>
      <c r="F2930" s="158">
        <v>3700</v>
      </c>
      <c r="G2930" s="159">
        <v>45743.514258101852</v>
      </c>
    </row>
    <row r="2931" spans="2:7" x14ac:dyDescent="0.3">
      <c r="B2931" s="154">
        <v>45743</v>
      </c>
      <c r="C2931" s="155" t="s">
        <v>49</v>
      </c>
      <c r="D2931" s="156" t="s">
        <v>123</v>
      </c>
      <c r="E2931" s="157" t="s">
        <v>237</v>
      </c>
      <c r="F2931" s="158">
        <v>-3700</v>
      </c>
      <c r="G2931" s="159">
        <v>45743.514281134259</v>
      </c>
    </row>
    <row r="2932" spans="2:7" x14ac:dyDescent="0.3">
      <c r="B2932" s="154">
        <v>45743</v>
      </c>
      <c r="C2932" s="155" t="s">
        <v>49</v>
      </c>
      <c r="D2932" s="156" t="s">
        <v>122</v>
      </c>
      <c r="E2932" s="157" t="s">
        <v>237</v>
      </c>
      <c r="F2932" s="158">
        <v>39</v>
      </c>
      <c r="G2932" s="159">
        <v>45743.515864930552</v>
      </c>
    </row>
    <row r="2933" spans="2:7" x14ac:dyDescent="0.3">
      <c r="B2933" s="154">
        <v>45743</v>
      </c>
      <c r="C2933" s="155" t="s">
        <v>49</v>
      </c>
      <c r="D2933" s="156" t="s">
        <v>123</v>
      </c>
      <c r="E2933" s="157" t="s">
        <v>237</v>
      </c>
      <c r="F2933" s="158">
        <v>-39</v>
      </c>
      <c r="G2933" s="159">
        <v>45743.515903472224</v>
      </c>
    </row>
    <row r="2934" spans="2:7" x14ac:dyDescent="0.3">
      <c r="B2934" s="154">
        <v>45743</v>
      </c>
      <c r="C2934" s="155" t="s">
        <v>49</v>
      </c>
      <c r="D2934" s="156" t="s">
        <v>122</v>
      </c>
      <c r="E2934" s="157" t="s">
        <v>222</v>
      </c>
      <c r="F2934" s="158">
        <v>-160</v>
      </c>
      <c r="G2934" s="159">
        <v>45743.51594513889</v>
      </c>
    </row>
    <row r="2935" spans="2:7" x14ac:dyDescent="0.3">
      <c r="B2935" s="154">
        <v>45743</v>
      </c>
      <c r="C2935" s="155" t="s">
        <v>49</v>
      </c>
      <c r="D2935" s="156" t="s">
        <v>97</v>
      </c>
      <c r="E2935" s="157" t="s">
        <v>222</v>
      </c>
      <c r="F2935" s="158">
        <v>160</v>
      </c>
      <c r="G2935" s="159">
        <v>45743.515981018521</v>
      </c>
    </row>
    <row r="2936" spans="2:7" x14ac:dyDescent="0.3">
      <c r="B2936" s="154">
        <v>45743</v>
      </c>
      <c r="C2936" s="155" t="s">
        <v>49</v>
      </c>
      <c r="D2936" s="156" t="s">
        <v>122</v>
      </c>
      <c r="E2936" s="157" t="s">
        <v>222</v>
      </c>
      <c r="F2936" s="158">
        <v>-1000</v>
      </c>
      <c r="G2936" s="159">
        <v>45743.516025810182</v>
      </c>
    </row>
    <row r="2937" spans="2:7" x14ac:dyDescent="0.3">
      <c r="B2937" s="154">
        <v>45743</v>
      </c>
      <c r="C2937" s="155" t="s">
        <v>49</v>
      </c>
      <c r="D2937" s="156" t="s">
        <v>97</v>
      </c>
      <c r="E2937" s="157" t="s">
        <v>222</v>
      </c>
      <c r="F2937" s="158">
        <v>1000</v>
      </c>
      <c r="G2937" s="159">
        <v>45743.516065046293</v>
      </c>
    </row>
    <row r="2938" spans="2:7" x14ac:dyDescent="0.3">
      <c r="B2938" s="154">
        <v>45743</v>
      </c>
      <c r="C2938" s="155" t="s">
        <v>49</v>
      </c>
      <c r="D2938" s="156" t="s">
        <v>122</v>
      </c>
      <c r="E2938" s="157" t="s">
        <v>239</v>
      </c>
      <c r="F2938" s="158">
        <v>105</v>
      </c>
      <c r="G2938" s="159">
        <v>45743.517723495374</v>
      </c>
    </row>
    <row r="2939" spans="2:7" x14ac:dyDescent="0.3">
      <c r="B2939" s="154">
        <v>45743</v>
      </c>
      <c r="C2939" s="155" t="s">
        <v>49</v>
      </c>
      <c r="D2939" s="156" t="s">
        <v>121</v>
      </c>
      <c r="E2939" s="157" t="s">
        <v>239</v>
      </c>
      <c r="F2939" s="158">
        <v>-105</v>
      </c>
      <c r="G2939" s="159">
        <v>45743.517767013887</v>
      </c>
    </row>
    <row r="2940" spans="2:7" x14ac:dyDescent="0.3">
      <c r="B2940" s="154">
        <v>45743</v>
      </c>
      <c r="C2940" s="155" t="s">
        <v>52</v>
      </c>
      <c r="D2940" s="156" t="s">
        <v>209</v>
      </c>
      <c r="E2940" s="157" t="s">
        <v>223</v>
      </c>
      <c r="F2940" s="158">
        <v>-35</v>
      </c>
      <c r="G2940" s="159">
        <v>45743.518387037038</v>
      </c>
    </row>
    <row r="2941" spans="2:7" x14ac:dyDescent="0.3">
      <c r="B2941" s="154">
        <v>45743</v>
      </c>
      <c r="C2941" s="155" t="s">
        <v>49</v>
      </c>
      <c r="D2941" s="156" t="s">
        <v>97</v>
      </c>
      <c r="E2941" s="157" t="s">
        <v>223</v>
      </c>
      <c r="F2941" s="158">
        <v>35</v>
      </c>
      <c r="G2941" s="159">
        <v>45743.518431828707</v>
      </c>
    </row>
    <row r="2942" spans="2:7" x14ac:dyDescent="0.3">
      <c r="B2942" s="154">
        <v>45743</v>
      </c>
      <c r="C2942" s="155" t="s">
        <v>49</v>
      </c>
      <c r="D2942" s="156" t="s">
        <v>122</v>
      </c>
      <c r="E2942" s="157" t="s">
        <v>222</v>
      </c>
      <c r="F2942" s="158">
        <v>-70</v>
      </c>
      <c r="G2942" s="159">
        <v>45743.525518287039</v>
      </c>
    </row>
    <row r="2943" spans="2:7" x14ac:dyDescent="0.3">
      <c r="B2943" s="154">
        <v>45743</v>
      </c>
      <c r="C2943" s="155" t="s">
        <v>49</v>
      </c>
      <c r="D2943" s="156" t="s">
        <v>97</v>
      </c>
      <c r="E2943" s="157" t="s">
        <v>222</v>
      </c>
      <c r="F2943" s="158">
        <v>70</v>
      </c>
      <c r="G2943" s="159">
        <v>45743.525559606482</v>
      </c>
    </row>
    <row r="2944" spans="2:7" x14ac:dyDescent="0.3">
      <c r="B2944" s="154">
        <v>45743</v>
      </c>
      <c r="C2944" s="155" t="s">
        <v>49</v>
      </c>
      <c r="D2944" s="156" t="s">
        <v>122</v>
      </c>
      <c r="E2944" s="157" t="s">
        <v>222</v>
      </c>
      <c r="F2944" s="158">
        <v>-29</v>
      </c>
      <c r="G2944" s="159">
        <v>45743.525606481482</v>
      </c>
    </row>
    <row r="2945" spans="2:7" x14ac:dyDescent="0.3">
      <c r="B2945" s="154">
        <v>45743</v>
      </c>
      <c r="C2945" s="155" t="s">
        <v>49</v>
      </c>
      <c r="D2945" s="156" t="s">
        <v>97</v>
      </c>
      <c r="E2945" s="157" t="s">
        <v>222</v>
      </c>
      <c r="F2945" s="158">
        <v>29</v>
      </c>
      <c r="G2945" s="159">
        <v>45743.52564537037</v>
      </c>
    </row>
    <row r="2946" spans="2:7" x14ac:dyDescent="0.3">
      <c r="B2946" s="154">
        <v>45743</v>
      </c>
      <c r="C2946" s="155" t="s">
        <v>49</v>
      </c>
      <c r="D2946" s="156" t="s">
        <v>122</v>
      </c>
      <c r="E2946" s="157" t="s">
        <v>237</v>
      </c>
      <c r="F2946" s="158">
        <v>1435</v>
      </c>
      <c r="G2946" s="159">
        <v>45743.525772569446</v>
      </c>
    </row>
    <row r="2947" spans="2:7" x14ac:dyDescent="0.3">
      <c r="B2947" s="154">
        <v>45743</v>
      </c>
      <c r="C2947" s="155" t="s">
        <v>49</v>
      </c>
      <c r="D2947" s="156" t="s">
        <v>123</v>
      </c>
      <c r="E2947" s="157" t="s">
        <v>237</v>
      </c>
      <c r="F2947" s="158">
        <v>-1435</v>
      </c>
      <c r="G2947" s="159">
        <v>45743.525811574073</v>
      </c>
    </row>
    <row r="2948" spans="2:7" x14ac:dyDescent="0.3">
      <c r="B2948" s="154">
        <v>45743</v>
      </c>
      <c r="C2948" s="155" t="s">
        <v>52</v>
      </c>
      <c r="D2948" s="156" t="s">
        <v>209</v>
      </c>
      <c r="E2948" s="157" t="s">
        <v>223</v>
      </c>
      <c r="F2948" s="158">
        <v>-35</v>
      </c>
      <c r="G2948" s="159">
        <v>45743.526032291666</v>
      </c>
    </row>
    <row r="2949" spans="2:7" x14ac:dyDescent="0.3">
      <c r="B2949" s="154">
        <v>45743</v>
      </c>
      <c r="C2949" s="155" t="s">
        <v>49</v>
      </c>
      <c r="D2949" s="156" t="s">
        <v>122</v>
      </c>
      <c r="E2949" s="157" t="s">
        <v>223</v>
      </c>
      <c r="F2949" s="158">
        <v>35</v>
      </c>
      <c r="G2949" s="159">
        <v>45743.526070370368</v>
      </c>
    </row>
    <row r="2950" spans="2:7" x14ac:dyDescent="0.3">
      <c r="B2950" s="154">
        <v>45743</v>
      </c>
      <c r="C2950" s="155" t="s">
        <v>49</v>
      </c>
      <c r="D2950" s="156" t="s">
        <v>122</v>
      </c>
      <c r="E2950" s="157" t="s">
        <v>222</v>
      </c>
      <c r="F2950" s="158">
        <v>-210</v>
      </c>
      <c r="G2950" s="159">
        <v>45743.533487499997</v>
      </c>
    </row>
    <row r="2951" spans="2:7" x14ac:dyDescent="0.3">
      <c r="B2951" s="154">
        <v>45743</v>
      </c>
      <c r="C2951" s="155" t="s">
        <v>49</v>
      </c>
      <c r="D2951" s="156" t="s">
        <v>97</v>
      </c>
      <c r="E2951" s="157" t="s">
        <v>222</v>
      </c>
      <c r="F2951" s="158">
        <v>210</v>
      </c>
      <c r="G2951" s="159">
        <v>45743.533524189814</v>
      </c>
    </row>
    <row r="2952" spans="2:7" x14ac:dyDescent="0.3">
      <c r="B2952" s="154">
        <v>45743</v>
      </c>
      <c r="C2952" s="155" t="s">
        <v>49</v>
      </c>
      <c r="D2952" s="156" t="s">
        <v>122</v>
      </c>
      <c r="E2952" s="157" t="s">
        <v>237</v>
      </c>
      <c r="F2952" s="158">
        <v>210</v>
      </c>
      <c r="G2952" s="159">
        <v>45743.533575694448</v>
      </c>
    </row>
    <row r="2953" spans="2:7" x14ac:dyDescent="0.3">
      <c r="B2953" s="154">
        <v>45743</v>
      </c>
      <c r="C2953" s="155" t="s">
        <v>49</v>
      </c>
      <c r="D2953" s="156" t="s">
        <v>123</v>
      </c>
      <c r="E2953" s="157" t="s">
        <v>237</v>
      </c>
      <c r="F2953" s="158">
        <v>-210</v>
      </c>
      <c r="G2953" s="159">
        <v>45743.53361608796</v>
      </c>
    </row>
    <row r="2954" spans="2:7" x14ac:dyDescent="0.3">
      <c r="B2954" s="154">
        <v>45743</v>
      </c>
      <c r="C2954" s="155" t="s">
        <v>52</v>
      </c>
      <c r="D2954" s="156" t="s">
        <v>209</v>
      </c>
      <c r="E2954" s="157" t="s">
        <v>223</v>
      </c>
      <c r="F2954" s="158">
        <v>-35</v>
      </c>
      <c r="G2954" s="159">
        <v>45743.537022453704</v>
      </c>
    </row>
    <row r="2955" spans="2:7" x14ac:dyDescent="0.3">
      <c r="B2955" s="154">
        <v>45743</v>
      </c>
      <c r="C2955" s="155" t="s">
        <v>49</v>
      </c>
      <c r="D2955" s="156" t="s">
        <v>122</v>
      </c>
      <c r="E2955" s="157" t="s">
        <v>223</v>
      </c>
      <c r="F2955" s="158">
        <v>35</v>
      </c>
      <c r="G2955" s="159">
        <v>45743.53706574074</v>
      </c>
    </row>
    <row r="2956" spans="2:7" x14ac:dyDescent="0.3">
      <c r="B2956" s="154">
        <v>45743</v>
      </c>
      <c r="C2956" s="155" t="s">
        <v>49</v>
      </c>
      <c r="D2956" s="156" t="s">
        <v>122</v>
      </c>
      <c r="E2956" s="157" t="s">
        <v>238</v>
      </c>
      <c r="F2956" s="158">
        <v>-1500</v>
      </c>
      <c r="G2956" s="159">
        <v>45743.537609722225</v>
      </c>
    </row>
    <row r="2957" spans="2:7" x14ac:dyDescent="0.3">
      <c r="B2957" s="154">
        <v>45743</v>
      </c>
      <c r="C2957" s="155" t="s">
        <v>49</v>
      </c>
      <c r="D2957" s="156" t="s">
        <v>123</v>
      </c>
      <c r="E2957" s="157" t="s">
        <v>238</v>
      </c>
      <c r="F2957" s="158">
        <v>1500</v>
      </c>
      <c r="G2957" s="159">
        <v>45743.537650347222</v>
      </c>
    </row>
    <row r="2958" spans="2:7" x14ac:dyDescent="0.3">
      <c r="B2958" s="154">
        <v>45743</v>
      </c>
      <c r="C2958" s="155" t="s">
        <v>52</v>
      </c>
      <c r="D2958" s="156" t="s">
        <v>209</v>
      </c>
      <c r="E2958" s="157" t="s">
        <v>223</v>
      </c>
      <c r="F2958" s="158">
        <v>-105</v>
      </c>
      <c r="G2958" s="159">
        <v>45743.539361689815</v>
      </c>
    </row>
    <row r="2959" spans="2:7" x14ac:dyDescent="0.3">
      <c r="B2959" s="154">
        <v>45743</v>
      </c>
      <c r="C2959" s="155" t="s">
        <v>49</v>
      </c>
      <c r="D2959" s="156" t="s">
        <v>122</v>
      </c>
      <c r="E2959" s="157" t="s">
        <v>223</v>
      </c>
      <c r="F2959" s="158">
        <v>105</v>
      </c>
      <c r="G2959" s="159">
        <v>45743.53940277778</v>
      </c>
    </row>
    <row r="2960" spans="2:7" x14ac:dyDescent="0.3">
      <c r="B2960" s="154">
        <v>45743</v>
      </c>
      <c r="C2960" s="155" t="s">
        <v>49</v>
      </c>
      <c r="D2960" s="156" t="s">
        <v>122</v>
      </c>
      <c r="E2960" s="157" t="s">
        <v>222</v>
      </c>
      <c r="F2960" s="158">
        <v>-950</v>
      </c>
      <c r="G2960" s="159">
        <v>45743.542593287035</v>
      </c>
    </row>
    <row r="2961" spans="2:7" x14ac:dyDescent="0.3">
      <c r="B2961" s="154">
        <v>45743</v>
      </c>
      <c r="C2961" s="155" t="s">
        <v>49</v>
      </c>
      <c r="D2961" s="156" t="s">
        <v>97</v>
      </c>
      <c r="E2961" s="157" t="s">
        <v>222</v>
      </c>
      <c r="F2961" s="158">
        <v>950</v>
      </c>
      <c r="G2961" s="159">
        <v>45743.54263275463</v>
      </c>
    </row>
    <row r="2962" spans="2:7" x14ac:dyDescent="0.3">
      <c r="B2962" s="154">
        <v>45743</v>
      </c>
      <c r="C2962" s="155" t="s">
        <v>52</v>
      </c>
      <c r="D2962" s="156" t="s">
        <v>209</v>
      </c>
      <c r="E2962" s="157" t="s">
        <v>223</v>
      </c>
      <c r="F2962" s="158">
        <v>-35</v>
      </c>
      <c r="G2962" s="159">
        <v>45743.548538657407</v>
      </c>
    </row>
    <row r="2963" spans="2:7" x14ac:dyDescent="0.3">
      <c r="B2963" s="154">
        <v>45743</v>
      </c>
      <c r="C2963" s="155" t="s">
        <v>49</v>
      </c>
      <c r="D2963" s="156" t="s">
        <v>122</v>
      </c>
      <c r="E2963" s="157" t="s">
        <v>223</v>
      </c>
      <c r="F2963" s="158">
        <v>35</v>
      </c>
      <c r="G2963" s="159">
        <v>45743.548580092589</v>
      </c>
    </row>
    <row r="2964" spans="2:7" x14ac:dyDescent="0.3">
      <c r="B2964" s="154">
        <v>45743</v>
      </c>
      <c r="C2964" s="155" t="s">
        <v>52</v>
      </c>
      <c r="D2964" s="156" t="s">
        <v>209</v>
      </c>
      <c r="E2964" s="157" t="s">
        <v>223</v>
      </c>
      <c r="F2964" s="158">
        <v>-35</v>
      </c>
      <c r="G2964" s="159">
        <v>45743.548816435185</v>
      </c>
    </row>
    <row r="2965" spans="2:7" x14ac:dyDescent="0.3">
      <c r="B2965" s="154">
        <v>45743</v>
      </c>
      <c r="C2965" s="155" t="s">
        <v>49</v>
      </c>
      <c r="D2965" s="156" t="s">
        <v>97</v>
      </c>
      <c r="E2965" s="157" t="s">
        <v>223</v>
      </c>
      <c r="F2965" s="158">
        <v>35</v>
      </c>
      <c r="G2965" s="159">
        <v>45743.548855092595</v>
      </c>
    </row>
    <row r="2966" spans="2:7" x14ac:dyDescent="0.3">
      <c r="B2966" s="154">
        <v>45743</v>
      </c>
      <c r="C2966" s="155" t="s">
        <v>49</v>
      </c>
      <c r="D2966" s="156" t="s">
        <v>122</v>
      </c>
      <c r="E2966" s="157" t="s">
        <v>221</v>
      </c>
      <c r="F2966" s="158">
        <v>1050</v>
      </c>
      <c r="G2966" s="159">
        <v>45743.550062499999</v>
      </c>
    </row>
    <row r="2967" spans="2:7" x14ac:dyDescent="0.3">
      <c r="B2967" s="154">
        <v>45743</v>
      </c>
      <c r="C2967" s="155" t="s">
        <v>49</v>
      </c>
      <c r="D2967" s="156" t="s">
        <v>97</v>
      </c>
      <c r="E2967" s="157" t="s">
        <v>221</v>
      </c>
      <c r="F2967" s="158">
        <v>-1050</v>
      </c>
      <c r="G2967" s="159">
        <v>45743.550101157409</v>
      </c>
    </row>
    <row r="2968" spans="2:7" x14ac:dyDescent="0.3">
      <c r="B2968" s="154">
        <v>45743</v>
      </c>
      <c r="C2968" s="155" t="s">
        <v>52</v>
      </c>
      <c r="D2968" s="156" t="s">
        <v>209</v>
      </c>
      <c r="E2968" s="157" t="s">
        <v>223</v>
      </c>
      <c r="F2968" s="158">
        <v>-70</v>
      </c>
      <c r="G2968" s="159">
        <v>45743.551509375</v>
      </c>
    </row>
    <row r="2969" spans="2:7" x14ac:dyDescent="0.3">
      <c r="B2969" s="154">
        <v>45743</v>
      </c>
      <c r="C2969" s="155" t="s">
        <v>49</v>
      </c>
      <c r="D2969" s="156" t="s">
        <v>122</v>
      </c>
      <c r="E2969" s="157" t="s">
        <v>223</v>
      </c>
      <c r="F2969" s="158">
        <v>70</v>
      </c>
      <c r="G2969" s="159">
        <v>45743.551550694443</v>
      </c>
    </row>
    <row r="2970" spans="2:7" x14ac:dyDescent="0.3">
      <c r="B2970" s="154">
        <v>45743</v>
      </c>
      <c r="C2970" s="155" t="s">
        <v>49</v>
      </c>
      <c r="D2970" s="156" t="s">
        <v>122</v>
      </c>
      <c r="E2970" s="157" t="s">
        <v>221</v>
      </c>
      <c r="F2970" s="158">
        <v>30</v>
      </c>
      <c r="G2970" s="159">
        <v>45743.555971875001</v>
      </c>
    </row>
    <row r="2971" spans="2:7" x14ac:dyDescent="0.3">
      <c r="B2971" s="154">
        <v>45743</v>
      </c>
      <c r="C2971" s="155" t="s">
        <v>49</v>
      </c>
      <c r="D2971" s="156" t="s">
        <v>97</v>
      </c>
      <c r="E2971" s="157" t="s">
        <v>221</v>
      </c>
      <c r="F2971" s="158">
        <v>-30</v>
      </c>
      <c r="G2971" s="159">
        <v>45743.556013657406</v>
      </c>
    </row>
    <row r="2972" spans="2:7" x14ac:dyDescent="0.3">
      <c r="B2972" s="154">
        <v>45743</v>
      </c>
      <c r="C2972" s="155" t="s">
        <v>52</v>
      </c>
      <c r="D2972" s="156" t="s">
        <v>209</v>
      </c>
      <c r="E2972" s="157" t="s">
        <v>223</v>
      </c>
      <c r="F2972" s="158">
        <v>-35</v>
      </c>
      <c r="G2972" s="159">
        <v>45743.557778125003</v>
      </c>
    </row>
    <row r="2973" spans="2:7" x14ac:dyDescent="0.3">
      <c r="B2973" s="154">
        <v>45743</v>
      </c>
      <c r="C2973" s="155" t="s">
        <v>49</v>
      </c>
      <c r="D2973" s="156" t="s">
        <v>122</v>
      </c>
      <c r="E2973" s="157" t="s">
        <v>223</v>
      </c>
      <c r="F2973" s="158">
        <v>35</v>
      </c>
      <c r="G2973" s="159">
        <v>45743.557820138885</v>
      </c>
    </row>
    <row r="2974" spans="2:7" x14ac:dyDescent="0.3">
      <c r="B2974" s="154">
        <v>45743</v>
      </c>
      <c r="C2974" s="155" t="s">
        <v>49</v>
      </c>
      <c r="D2974" s="156" t="s">
        <v>122</v>
      </c>
      <c r="E2974" s="157" t="s">
        <v>221</v>
      </c>
      <c r="F2974" s="158">
        <v>470</v>
      </c>
      <c r="G2974" s="159">
        <v>45743.558000810182</v>
      </c>
    </row>
    <row r="2975" spans="2:7" x14ac:dyDescent="0.3">
      <c r="B2975" s="154">
        <v>45743</v>
      </c>
      <c r="C2975" s="155" t="s">
        <v>49</v>
      </c>
      <c r="D2975" s="156" t="s">
        <v>97</v>
      </c>
      <c r="E2975" s="157" t="s">
        <v>221</v>
      </c>
      <c r="F2975" s="158">
        <v>-470</v>
      </c>
      <c r="G2975" s="159">
        <v>45743.558041782409</v>
      </c>
    </row>
    <row r="2976" spans="2:7" x14ac:dyDescent="0.3">
      <c r="B2976" s="154">
        <v>45743</v>
      </c>
      <c r="C2976" s="155" t="s">
        <v>49</v>
      </c>
      <c r="D2976" s="156" t="s">
        <v>122</v>
      </c>
      <c r="E2976" s="157" t="s">
        <v>238</v>
      </c>
      <c r="F2976" s="158">
        <v>-1000</v>
      </c>
      <c r="G2976" s="159">
        <v>45743.559571759259</v>
      </c>
    </row>
    <row r="2977" spans="2:7" x14ac:dyDescent="0.3">
      <c r="B2977" s="154">
        <v>45743</v>
      </c>
      <c r="C2977" s="155" t="s">
        <v>49</v>
      </c>
      <c r="D2977" s="156" t="s">
        <v>123</v>
      </c>
      <c r="E2977" s="157" t="s">
        <v>238</v>
      </c>
      <c r="F2977" s="158">
        <v>1000</v>
      </c>
      <c r="G2977" s="159">
        <v>45743.559611921293</v>
      </c>
    </row>
    <row r="2978" spans="2:7" x14ac:dyDescent="0.3">
      <c r="B2978" s="154">
        <v>45743</v>
      </c>
      <c r="C2978" s="155" t="s">
        <v>52</v>
      </c>
      <c r="D2978" s="156" t="s">
        <v>209</v>
      </c>
      <c r="E2978" s="157" t="s">
        <v>223</v>
      </c>
      <c r="F2978" s="158">
        <v>-35</v>
      </c>
      <c r="G2978" s="159">
        <v>45743.561071759257</v>
      </c>
    </row>
    <row r="2979" spans="2:7" x14ac:dyDescent="0.3">
      <c r="B2979" s="154">
        <v>45743</v>
      </c>
      <c r="C2979" s="155" t="s">
        <v>49</v>
      </c>
      <c r="D2979" s="156" t="s">
        <v>97</v>
      </c>
      <c r="E2979" s="157" t="s">
        <v>223</v>
      </c>
      <c r="F2979" s="158">
        <v>35</v>
      </c>
      <c r="G2979" s="159">
        <v>45743.561109953705</v>
      </c>
    </row>
    <row r="2980" spans="2:7" x14ac:dyDescent="0.3">
      <c r="B2980" s="154">
        <v>45743</v>
      </c>
      <c r="C2980" s="155" t="s">
        <v>49</v>
      </c>
      <c r="D2980" s="156" t="s">
        <v>122</v>
      </c>
      <c r="E2980" s="157" t="s">
        <v>221</v>
      </c>
      <c r="F2980" s="158">
        <v>15</v>
      </c>
      <c r="G2980" s="159">
        <v>45743.561335879633</v>
      </c>
    </row>
    <row r="2981" spans="2:7" x14ac:dyDescent="0.3">
      <c r="B2981" s="154">
        <v>45743</v>
      </c>
      <c r="C2981" s="155" t="s">
        <v>49</v>
      </c>
      <c r="D2981" s="156" t="s">
        <v>97</v>
      </c>
      <c r="E2981" s="157" t="s">
        <v>221</v>
      </c>
      <c r="F2981" s="158">
        <v>-15</v>
      </c>
      <c r="G2981" s="159">
        <v>45743.561375694444</v>
      </c>
    </row>
    <row r="2982" spans="2:7" x14ac:dyDescent="0.3">
      <c r="B2982" s="154">
        <v>45743</v>
      </c>
      <c r="C2982" s="155" t="s">
        <v>52</v>
      </c>
      <c r="D2982" s="156" t="s">
        <v>209</v>
      </c>
      <c r="E2982" s="157" t="s">
        <v>223</v>
      </c>
      <c r="F2982" s="158">
        <v>-35</v>
      </c>
      <c r="G2982" s="159">
        <v>45743.56148935185</v>
      </c>
    </row>
    <row r="2983" spans="2:7" x14ac:dyDescent="0.3">
      <c r="B2983" s="154">
        <v>45743</v>
      </c>
      <c r="C2983" s="155" t="s">
        <v>49</v>
      </c>
      <c r="D2983" s="156" t="s">
        <v>122</v>
      </c>
      <c r="E2983" s="157" t="s">
        <v>223</v>
      </c>
      <c r="F2983" s="158">
        <v>35</v>
      </c>
      <c r="G2983" s="159">
        <v>45743.561529976854</v>
      </c>
    </row>
    <row r="2984" spans="2:7" x14ac:dyDescent="0.3">
      <c r="B2984" s="154">
        <v>45743</v>
      </c>
      <c r="C2984" s="155" t="s">
        <v>49</v>
      </c>
      <c r="D2984" s="156" t="s">
        <v>122</v>
      </c>
      <c r="E2984" s="157" t="s">
        <v>237</v>
      </c>
      <c r="F2984" s="158">
        <v>210</v>
      </c>
      <c r="G2984" s="159">
        <v>45743.567849537038</v>
      </c>
    </row>
    <row r="2985" spans="2:7" x14ac:dyDescent="0.3">
      <c r="B2985" s="154">
        <v>45743</v>
      </c>
      <c r="C2985" s="155" t="s">
        <v>49</v>
      </c>
      <c r="D2985" s="156" t="s">
        <v>123</v>
      </c>
      <c r="E2985" s="157" t="s">
        <v>237</v>
      </c>
      <c r="F2985" s="158">
        <v>-210</v>
      </c>
      <c r="G2985" s="159">
        <v>45743.567890972219</v>
      </c>
    </row>
    <row r="2986" spans="2:7" x14ac:dyDescent="0.3">
      <c r="B2986" s="154">
        <v>45743</v>
      </c>
      <c r="C2986" s="155" t="s">
        <v>49</v>
      </c>
      <c r="D2986" s="156" t="s">
        <v>122</v>
      </c>
      <c r="E2986" s="157" t="s">
        <v>221</v>
      </c>
      <c r="F2986" s="158">
        <v>5000</v>
      </c>
      <c r="G2986" s="159">
        <v>45743.56814166667</v>
      </c>
    </row>
    <row r="2987" spans="2:7" x14ac:dyDescent="0.3">
      <c r="B2987" s="154">
        <v>45743</v>
      </c>
      <c r="C2987" s="155" t="s">
        <v>49</v>
      </c>
      <c r="D2987" s="156" t="s">
        <v>97</v>
      </c>
      <c r="E2987" s="157" t="s">
        <v>221</v>
      </c>
      <c r="F2987" s="158">
        <v>-5000</v>
      </c>
      <c r="G2987" s="159">
        <v>45743.568181712966</v>
      </c>
    </row>
    <row r="2988" spans="2:7" x14ac:dyDescent="0.3">
      <c r="B2988" s="154">
        <v>45743</v>
      </c>
      <c r="C2988" s="155" t="s">
        <v>49</v>
      </c>
      <c r="D2988" s="156" t="s">
        <v>122</v>
      </c>
      <c r="E2988" s="157" t="s">
        <v>222</v>
      </c>
      <c r="F2988" s="158">
        <v>0</v>
      </c>
      <c r="G2988" s="159">
        <v>45743.57236701389</v>
      </c>
    </row>
    <row r="2989" spans="2:7" x14ac:dyDescent="0.3">
      <c r="B2989" s="154">
        <v>45743</v>
      </c>
      <c r="C2989" s="155" t="s">
        <v>49</v>
      </c>
      <c r="D2989" s="156" t="s">
        <v>97</v>
      </c>
      <c r="E2989" s="157" t="s">
        <v>222</v>
      </c>
      <c r="F2989" s="158">
        <v>0</v>
      </c>
      <c r="G2989" s="159">
        <v>45743.572408796295</v>
      </c>
    </row>
    <row r="2990" spans="2:7" x14ac:dyDescent="0.3">
      <c r="B2990" s="154">
        <v>45743</v>
      </c>
      <c r="C2990" s="155" t="s">
        <v>49</v>
      </c>
      <c r="D2990" s="156" t="s">
        <v>122</v>
      </c>
      <c r="E2990" s="157" t="s">
        <v>237</v>
      </c>
      <c r="F2990" s="158">
        <v>475</v>
      </c>
      <c r="G2990" s="159">
        <v>45743.572605555557</v>
      </c>
    </row>
    <row r="2991" spans="2:7" x14ac:dyDescent="0.3">
      <c r="B2991" s="154">
        <v>45743</v>
      </c>
      <c r="C2991" s="155" t="s">
        <v>49</v>
      </c>
      <c r="D2991" s="156" t="s">
        <v>123</v>
      </c>
      <c r="E2991" s="157" t="s">
        <v>237</v>
      </c>
      <c r="F2991" s="158">
        <v>-475</v>
      </c>
      <c r="G2991" s="159">
        <v>45743.572642476851</v>
      </c>
    </row>
    <row r="2992" spans="2:7" x14ac:dyDescent="0.3">
      <c r="B2992" s="154">
        <v>45743</v>
      </c>
      <c r="C2992" s="155" t="s">
        <v>49</v>
      </c>
      <c r="D2992" s="156" t="s">
        <v>122</v>
      </c>
      <c r="E2992" s="157" t="s">
        <v>238</v>
      </c>
      <c r="F2992" s="158">
        <v>-475</v>
      </c>
      <c r="G2992" s="159">
        <v>45743.575744212962</v>
      </c>
    </row>
    <row r="2993" spans="2:7" x14ac:dyDescent="0.3">
      <c r="B2993" s="154">
        <v>45743</v>
      </c>
      <c r="C2993" s="155" t="s">
        <v>49</v>
      </c>
      <c r="D2993" s="156" t="s">
        <v>123</v>
      </c>
      <c r="E2993" s="157" t="s">
        <v>238</v>
      </c>
      <c r="F2993" s="158">
        <v>475</v>
      </c>
      <c r="G2993" s="159">
        <v>45743.575781481479</v>
      </c>
    </row>
    <row r="2994" spans="2:7" x14ac:dyDescent="0.3">
      <c r="B2994" s="154">
        <v>45743</v>
      </c>
      <c r="C2994" s="155" t="s">
        <v>52</v>
      </c>
      <c r="D2994" s="156" t="s">
        <v>209</v>
      </c>
      <c r="E2994" s="157" t="s">
        <v>223</v>
      </c>
      <c r="F2994" s="158">
        <v>-35</v>
      </c>
      <c r="G2994" s="159">
        <v>45743.576273032406</v>
      </c>
    </row>
    <row r="2995" spans="2:7" x14ac:dyDescent="0.3">
      <c r="B2995" s="154">
        <v>45743</v>
      </c>
      <c r="C2995" s="155" t="s">
        <v>49</v>
      </c>
      <c r="D2995" s="156" t="s">
        <v>97</v>
      </c>
      <c r="E2995" s="157" t="s">
        <v>223</v>
      </c>
      <c r="F2995" s="158">
        <v>35</v>
      </c>
      <c r="G2995" s="159">
        <v>45743.576311111108</v>
      </c>
    </row>
    <row r="2996" spans="2:7" x14ac:dyDescent="0.3">
      <c r="B2996" s="154">
        <v>45743</v>
      </c>
      <c r="C2996" s="155" t="s">
        <v>49</v>
      </c>
      <c r="D2996" s="156" t="s">
        <v>122</v>
      </c>
      <c r="E2996" s="157" t="s">
        <v>222</v>
      </c>
      <c r="F2996" s="158">
        <v>-420</v>
      </c>
      <c r="G2996" s="159">
        <v>45743.577729745368</v>
      </c>
    </row>
    <row r="2997" spans="2:7" x14ac:dyDescent="0.3">
      <c r="B2997" s="154">
        <v>45743</v>
      </c>
      <c r="C2997" s="155" t="s">
        <v>49</v>
      </c>
      <c r="D2997" s="156" t="s">
        <v>97</v>
      </c>
      <c r="E2997" s="157" t="s">
        <v>222</v>
      </c>
      <c r="F2997" s="158">
        <v>420</v>
      </c>
      <c r="G2997" s="159">
        <v>45743.577768518517</v>
      </c>
    </row>
    <row r="2998" spans="2:7" x14ac:dyDescent="0.3">
      <c r="B2998" s="154">
        <v>45743</v>
      </c>
      <c r="C2998" s="155" t="s">
        <v>49</v>
      </c>
      <c r="D2998" s="156" t="s">
        <v>122</v>
      </c>
      <c r="E2998" s="157" t="s">
        <v>237</v>
      </c>
      <c r="F2998" s="158">
        <v>210</v>
      </c>
      <c r="G2998" s="159">
        <v>45743.577841203703</v>
      </c>
    </row>
    <row r="2999" spans="2:7" x14ac:dyDescent="0.3">
      <c r="B2999" s="154">
        <v>45743</v>
      </c>
      <c r="C2999" s="155" t="s">
        <v>49</v>
      </c>
      <c r="D2999" s="156" t="s">
        <v>123</v>
      </c>
      <c r="E2999" s="157" t="s">
        <v>237</v>
      </c>
      <c r="F2999" s="158">
        <v>-210</v>
      </c>
      <c r="G2999" s="159">
        <v>45743.577879976852</v>
      </c>
    </row>
    <row r="3000" spans="2:7" x14ac:dyDescent="0.3">
      <c r="B3000" s="154">
        <v>45743</v>
      </c>
      <c r="C3000" s="155" t="s">
        <v>49</v>
      </c>
      <c r="D3000" s="156" t="s">
        <v>122</v>
      </c>
      <c r="E3000" s="157" t="s">
        <v>237</v>
      </c>
      <c r="F3000" s="158">
        <v>210</v>
      </c>
      <c r="G3000" s="159">
        <v>45743.577926157406</v>
      </c>
    </row>
    <row r="3001" spans="2:7" x14ac:dyDescent="0.3">
      <c r="B3001" s="154">
        <v>45743</v>
      </c>
      <c r="C3001" s="155" t="s">
        <v>49</v>
      </c>
      <c r="D3001" s="156" t="s">
        <v>123</v>
      </c>
      <c r="E3001" s="157" t="s">
        <v>237</v>
      </c>
      <c r="F3001" s="158">
        <v>-210</v>
      </c>
      <c r="G3001" s="159">
        <v>45743.5779625</v>
      </c>
    </row>
    <row r="3002" spans="2:7" x14ac:dyDescent="0.3">
      <c r="B3002" s="154">
        <v>45743</v>
      </c>
      <c r="C3002" s="155" t="s">
        <v>49</v>
      </c>
      <c r="D3002" s="156" t="s">
        <v>122</v>
      </c>
      <c r="E3002" s="157" t="s">
        <v>222</v>
      </c>
      <c r="F3002" s="158">
        <v>-50</v>
      </c>
      <c r="G3002" s="159">
        <v>45743.581233449077</v>
      </c>
    </row>
    <row r="3003" spans="2:7" x14ac:dyDescent="0.3">
      <c r="B3003" s="154">
        <v>45743</v>
      </c>
      <c r="C3003" s="155" t="s">
        <v>49</v>
      </c>
      <c r="D3003" s="156" t="s">
        <v>97</v>
      </c>
      <c r="E3003" s="157" t="s">
        <v>222</v>
      </c>
      <c r="F3003" s="158">
        <v>50</v>
      </c>
      <c r="G3003" s="159">
        <v>45743.58127372685</v>
      </c>
    </row>
    <row r="3004" spans="2:7" x14ac:dyDescent="0.3">
      <c r="B3004" s="154">
        <v>45743</v>
      </c>
      <c r="C3004" s="155" t="s">
        <v>52</v>
      </c>
      <c r="D3004" s="156" t="s">
        <v>209</v>
      </c>
      <c r="E3004" s="157" t="s">
        <v>223</v>
      </c>
      <c r="F3004" s="158">
        <v>-70</v>
      </c>
      <c r="G3004" s="159">
        <v>45743.582249189814</v>
      </c>
    </row>
    <row r="3005" spans="2:7" x14ac:dyDescent="0.3">
      <c r="B3005" s="154">
        <v>45743</v>
      </c>
      <c r="C3005" s="155" t="s">
        <v>49</v>
      </c>
      <c r="D3005" s="156" t="s">
        <v>97</v>
      </c>
      <c r="E3005" s="157" t="s">
        <v>223</v>
      </c>
      <c r="F3005" s="158">
        <v>70</v>
      </c>
      <c r="G3005" s="159">
        <v>45743.582285069446</v>
      </c>
    </row>
    <row r="3006" spans="2:7" x14ac:dyDescent="0.3">
      <c r="B3006" s="154">
        <v>45743</v>
      </c>
      <c r="C3006" s="155" t="s">
        <v>49</v>
      </c>
      <c r="D3006" s="156" t="s">
        <v>122</v>
      </c>
      <c r="E3006" s="157" t="s">
        <v>237</v>
      </c>
      <c r="F3006" s="158">
        <v>150</v>
      </c>
      <c r="G3006" s="159">
        <v>45743.584421874999</v>
      </c>
    </row>
    <row r="3007" spans="2:7" x14ac:dyDescent="0.3">
      <c r="B3007" s="154">
        <v>45743</v>
      </c>
      <c r="C3007" s="155" t="s">
        <v>49</v>
      </c>
      <c r="D3007" s="156" t="s">
        <v>123</v>
      </c>
      <c r="E3007" s="157" t="s">
        <v>237</v>
      </c>
      <c r="F3007" s="158">
        <v>-150</v>
      </c>
      <c r="G3007" s="159">
        <v>45743.584462384257</v>
      </c>
    </row>
    <row r="3008" spans="2:7" x14ac:dyDescent="0.3">
      <c r="B3008" s="154">
        <v>45743</v>
      </c>
      <c r="C3008" s="155" t="s">
        <v>49</v>
      </c>
      <c r="D3008" s="156" t="s">
        <v>122</v>
      </c>
      <c r="E3008" s="157" t="s">
        <v>221</v>
      </c>
      <c r="F3008" s="158">
        <v>100</v>
      </c>
      <c r="G3008" s="159">
        <v>45743.584569675928</v>
      </c>
    </row>
    <row r="3009" spans="2:7" x14ac:dyDescent="0.3">
      <c r="B3009" s="154">
        <v>45743</v>
      </c>
      <c r="C3009" s="155" t="s">
        <v>49</v>
      </c>
      <c r="D3009" s="156" t="s">
        <v>97</v>
      </c>
      <c r="E3009" s="157" t="s">
        <v>221</v>
      </c>
      <c r="F3009" s="158">
        <v>-100</v>
      </c>
      <c r="G3009" s="159">
        <v>45743.584607986108</v>
      </c>
    </row>
    <row r="3010" spans="2:7" x14ac:dyDescent="0.3">
      <c r="B3010" s="154">
        <v>45743</v>
      </c>
      <c r="C3010" s="155" t="s">
        <v>49</v>
      </c>
      <c r="D3010" s="156" t="s">
        <v>122</v>
      </c>
      <c r="E3010" s="157" t="s">
        <v>238</v>
      </c>
      <c r="F3010" s="158">
        <v>-1000</v>
      </c>
      <c r="G3010" s="159">
        <v>45743.588758101854</v>
      </c>
    </row>
    <row r="3011" spans="2:7" x14ac:dyDescent="0.3">
      <c r="B3011" s="154">
        <v>45743</v>
      </c>
      <c r="C3011" s="155" t="s">
        <v>49</v>
      </c>
      <c r="D3011" s="156" t="s">
        <v>123</v>
      </c>
      <c r="E3011" s="157" t="s">
        <v>238</v>
      </c>
      <c r="F3011" s="158">
        <v>1000</v>
      </c>
      <c r="G3011" s="159">
        <v>45743.588799074074</v>
      </c>
    </row>
    <row r="3012" spans="2:7" x14ac:dyDescent="0.3">
      <c r="B3012" s="154">
        <v>45743</v>
      </c>
      <c r="C3012" s="155" t="s">
        <v>49</v>
      </c>
      <c r="D3012" s="156" t="s">
        <v>122</v>
      </c>
      <c r="E3012" s="157" t="s">
        <v>241</v>
      </c>
      <c r="F3012" s="158">
        <v>-340</v>
      </c>
      <c r="G3012" s="159">
        <v>45743.592576620373</v>
      </c>
    </row>
    <row r="3013" spans="2:7" x14ac:dyDescent="0.3">
      <c r="B3013" s="154">
        <v>45743</v>
      </c>
      <c r="C3013" s="155" t="s">
        <v>49</v>
      </c>
      <c r="D3013" s="156" t="s">
        <v>121</v>
      </c>
      <c r="E3013" s="157" t="s">
        <v>241</v>
      </c>
      <c r="F3013" s="158">
        <v>340</v>
      </c>
      <c r="G3013" s="159">
        <v>45743.592621412034</v>
      </c>
    </row>
    <row r="3014" spans="2:7" x14ac:dyDescent="0.3">
      <c r="B3014" s="154">
        <v>45743</v>
      </c>
      <c r="C3014" s="155" t="s">
        <v>52</v>
      </c>
      <c r="D3014" s="156" t="s">
        <v>209</v>
      </c>
      <c r="E3014" s="157" t="s">
        <v>223</v>
      </c>
      <c r="F3014" s="158">
        <v>-35</v>
      </c>
      <c r="G3014" s="159">
        <v>45743.594206018519</v>
      </c>
    </row>
    <row r="3015" spans="2:7" x14ac:dyDescent="0.3">
      <c r="B3015" s="154">
        <v>45743</v>
      </c>
      <c r="C3015" s="155" t="s">
        <v>49</v>
      </c>
      <c r="D3015" s="156" t="s">
        <v>122</v>
      </c>
      <c r="E3015" s="157" t="s">
        <v>223</v>
      </c>
      <c r="F3015" s="158">
        <v>35</v>
      </c>
      <c r="G3015" s="159">
        <v>45743.594247106485</v>
      </c>
    </row>
    <row r="3016" spans="2:7" x14ac:dyDescent="0.3">
      <c r="B3016" s="154">
        <v>45743</v>
      </c>
      <c r="C3016" s="155" t="s">
        <v>52</v>
      </c>
      <c r="D3016" s="156" t="s">
        <v>209</v>
      </c>
      <c r="E3016" s="157" t="s">
        <v>223</v>
      </c>
      <c r="F3016" s="158">
        <v>-140</v>
      </c>
      <c r="G3016" s="159">
        <v>45743.64121898148</v>
      </c>
    </row>
    <row r="3017" spans="2:7" x14ac:dyDescent="0.3">
      <c r="B3017" s="154">
        <v>45743</v>
      </c>
      <c r="C3017" s="155" t="s">
        <v>49</v>
      </c>
      <c r="D3017" s="156" t="s">
        <v>122</v>
      </c>
      <c r="E3017" s="157" t="s">
        <v>223</v>
      </c>
      <c r="F3017" s="158">
        <v>140</v>
      </c>
      <c r="G3017" s="159">
        <v>45743.641262500001</v>
      </c>
    </row>
    <row r="3018" spans="2:7" x14ac:dyDescent="0.3">
      <c r="B3018" s="154">
        <v>45743</v>
      </c>
      <c r="C3018" s="155" t="s">
        <v>52</v>
      </c>
      <c r="D3018" s="156" t="s">
        <v>209</v>
      </c>
      <c r="E3018" s="157" t="s">
        <v>223</v>
      </c>
      <c r="F3018" s="158">
        <v>-70</v>
      </c>
      <c r="G3018" s="159">
        <v>45743.646382870371</v>
      </c>
    </row>
    <row r="3019" spans="2:7" x14ac:dyDescent="0.3">
      <c r="B3019" s="154">
        <v>45743</v>
      </c>
      <c r="C3019" s="155" t="s">
        <v>49</v>
      </c>
      <c r="D3019" s="156" t="s">
        <v>122</v>
      </c>
      <c r="E3019" s="157" t="s">
        <v>223</v>
      </c>
      <c r="F3019" s="158">
        <v>70</v>
      </c>
      <c r="G3019" s="159">
        <v>45743.646430208333</v>
      </c>
    </row>
    <row r="3020" spans="2:7" x14ac:dyDescent="0.3">
      <c r="B3020" s="154">
        <v>45743</v>
      </c>
      <c r="C3020" s="155" t="s">
        <v>49</v>
      </c>
      <c r="D3020" s="156" t="s">
        <v>122</v>
      </c>
      <c r="E3020" s="157" t="s">
        <v>237</v>
      </c>
      <c r="F3020" s="158">
        <v>464</v>
      </c>
      <c r="G3020" s="159">
        <v>45743.647060763891</v>
      </c>
    </row>
    <row r="3021" spans="2:7" x14ac:dyDescent="0.3">
      <c r="B3021" s="154">
        <v>45743</v>
      </c>
      <c r="C3021" s="155" t="s">
        <v>49</v>
      </c>
      <c r="D3021" s="156" t="s">
        <v>123</v>
      </c>
      <c r="E3021" s="157" t="s">
        <v>237</v>
      </c>
      <c r="F3021" s="158">
        <v>-464</v>
      </c>
      <c r="G3021" s="159">
        <v>45743.647107638892</v>
      </c>
    </row>
    <row r="3022" spans="2:7" x14ac:dyDescent="0.3">
      <c r="B3022" s="154">
        <v>45743</v>
      </c>
      <c r="C3022" s="155" t="s">
        <v>49</v>
      </c>
      <c r="D3022" s="156" t="s">
        <v>122</v>
      </c>
      <c r="E3022" s="157" t="s">
        <v>222</v>
      </c>
      <c r="F3022" s="158">
        <v>-200</v>
      </c>
      <c r="G3022" s="159">
        <v>45743.647172685189</v>
      </c>
    </row>
    <row r="3023" spans="2:7" x14ac:dyDescent="0.3">
      <c r="B3023" s="154">
        <v>45743</v>
      </c>
      <c r="C3023" s="155" t="s">
        <v>49</v>
      </c>
      <c r="D3023" s="156" t="s">
        <v>97</v>
      </c>
      <c r="E3023" s="157" t="s">
        <v>222</v>
      </c>
      <c r="F3023" s="158">
        <v>200</v>
      </c>
      <c r="G3023" s="159">
        <v>45743.647215625002</v>
      </c>
    </row>
    <row r="3024" spans="2:7" x14ac:dyDescent="0.3">
      <c r="B3024" s="154">
        <v>45743</v>
      </c>
      <c r="C3024" s="155" t="s">
        <v>49</v>
      </c>
      <c r="D3024" s="156" t="s">
        <v>122</v>
      </c>
      <c r="E3024" s="157" t="s">
        <v>222</v>
      </c>
      <c r="F3024" s="158">
        <v>-33</v>
      </c>
      <c r="G3024" s="159">
        <v>45743.647300578705</v>
      </c>
    </row>
    <row r="3025" spans="2:7" x14ac:dyDescent="0.3">
      <c r="B3025" s="154">
        <v>45743</v>
      </c>
      <c r="C3025" s="155" t="s">
        <v>49</v>
      </c>
      <c r="D3025" s="156" t="s">
        <v>97</v>
      </c>
      <c r="E3025" s="157" t="s">
        <v>222</v>
      </c>
      <c r="F3025" s="158">
        <v>33</v>
      </c>
      <c r="G3025" s="159">
        <v>45743.647339699077</v>
      </c>
    </row>
    <row r="3026" spans="2:7" x14ac:dyDescent="0.3">
      <c r="B3026" s="154">
        <v>45743</v>
      </c>
      <c r="C3026" s="155" t="s">
        <v>49</v>
      </c>
      <c r="D3026" s="156" t="s">
        <v>122</v>
      </c>
      <c r="E3026" s="157" t="s">
        <v>221</v>
      </c>
      <c r="F3026" s="158">
        <v>50</v>
      </c>
      <c r="G3026" s="159">
        <v>45743.647401620372</v>
      </c>
    </row>
    <row r="3027" spans="2:7" x14ac:dyDescent="0.3">
      <c r="B3027" s="154">
        <v>45743</v>
      </c>
      <c r="C3027" s="155" t="s">
        <v>49</v>
      </c>
      <c r="D3027" s="156" t="s">
        <v>97</v>
      </c>
      <c r="E3027" s="157" t="s">
        <v>221</v>
      </c>
      <c r="F3027" s="158">
        <v>-50</v>
      </c>
      <c r="G3027" s="159">
        <v>45743.647446643517</v>
      </c>
    </row>
    <row r="3028" spans="2:7" x14ac:dyDescent="0.3">
      <c r="B3028" s="154">
        <v>45743</v>
      </c>
      <c r="C3028" s="155" t="s">
        <v>49</v>
      </c>
      <c r="D3028" s="156" t="s">
        <v>122</v>
      </c>
      <c r="E3028" s="157" t="s">
        <v>222</v>
      </c>
      <c r="F3028" s="158">
        <v>-100</v>
      </c>
      <c r="G3028" s="159">
        <v>45743.647509027775</v>
      </c>
    </row>
    <row r="3029" spans="2:7" x14ac:dyDescent="0.3">
      <c r="B3029" s="154">
        <v>45743</v>
      </c>
      <c r="C3029" s="155" t="s">
        <v>49</v>
      </c>
      <c r="D3029" s="156" t="s">
        <v>97</v>
      </c>
      <c r="E3029" s="157" t="s">
        <v>222</v>
      </c>
      <c r="F3029" s="158">
        <v>100</v>
      </c>
      <c r="G3029" s="159">
        <v>45743.647549074078</v>
      </c>
    </row>
    <row r="3030" spans="2:7" x14ac:dyDescent="0.3">
      <c r="B3030" s="154">
        <v>45743</v>
      </c>
      <c r="C3030" s="155" t="s">
        <v>49</v>
      </c>
      <c r="D3030" s="156" t="s">
        <v>122</v>
      </c>
      <c r="E3030" s="157" t="s">
        <v>221</v>
      </c>
      <c r="F3030" s="158">
        <v>15</v>
      </c>
      <c r="G3030" s="159">
        <v>45743.647606597224</v>
      </c>
    </row>
    <row r="3031" spans="2:7" x14ac:dyDescent="0.3">
      <c r="B3031" s="154">
        <v>45743</v>
      </c>
      <c r="C3031" s="155" t="s">
        <v>49</v>
      </c>
      <c r="D3031" s="156" t="s">
        <v>97</v>
      </c>
      <c r="E3031" s="157" t="s">
        <v>221</v>
      </c>
      <c r="F3031" s="158">
        <v>-15</v>
      </c>
      <c r="G3031" s="159">
        <v>45743.647649537037</v>
      </c>
    </row>
    <row r="3032" spans="2:7" x14ac:dyDescent="0.3">
      <c r="B3032" s="154">
        <v>45743</v>
      </c>
      <c r="C3032" s="155" t="s">
        <v>49</v>
      </c>
      <c r="D3032" s="156" t="s">
        <v>122</v>
      </c>
      <c r="E3032" s="157" t="s">
        <v>244</v>
      </c>
      <c r="F3032" s="158">
        <v>15</v>
      </c>
      <c r="G3032" s="159">
        <v>45743.648979166668</v>
      </c>
    </row>
    <row r="3033" spans="2:7" x14ac:dyDescent="0.3">
      <c r="B3033" s="154">
        <v>45743</v>
      </c>
      <c r="C3033" s="155" t="s">
        <v>43</v>
      </c>
      <c r="D3033" s="156" t="s">
        <v>150</v>
      </c>
      <c r="E3033" s="157" t="s">
        <v>244</v>
      </c>
      <c r="F3033" s="158">
        <v>-15</v>
      </c>
      <c r="G3033" s="159">
        <v>45743.649023611113</v>
      </c>
    </row>
    <row r="3034" spans="2:7" x14ac:dyDescent="0.3">
      <c r="B3034" s="154">
        <v>45743</v>
      </c>
      <c r="C3034" s="155" t="s">
        <v>52</v>
      </c>
      <c r="D3034" s="156" t="s">
        <v>209</v>
      </c>
      <c r="E3034" s="157" t="s">
        <v>223</v>
      </c>
      <c r="F3034" s="158">
        <v>-35</v>
      </c>
      <c r="G3034" s="159">
        <v>45743.649139583336</v>
      </c>
    </row>
    <row r="3035" spans="2:7" x14ac:dyDescent="0.3">
      <c r="B3035" s="154">
        <v>45743</v>
      </c>
      <c r="C3035" s="155" t="s">
        <v>49</v>
      </c>
      <c r="D3035" s="156" t="s">
        <v>122</v>
      </c>
      <c r="E3035" s="157" t="s">
        <v>223</v>
      </c>
      <c r="F3035" s="158">
        <v>35</v>
      </c>
      <c r="G3035" s="159">
        <v>45743.649181712964</v>
      </c>
    </row>
    <row r="3036" spans="2:7" x14ac:dyDescent="0.3">
      <c r="B3036" s="154">
        <v>45743</v>
      </c>
      <c r="C3036" s="155" t="s">
        <v>49</v>
      </c>
      <c r="D3036" s="156" t="s">
        <v>122</v>
      </c>
      <c r="E3036" s="157" t="s">
        <v>221</v>
      </c>
      <c r="F3036" s="158">
        <v>205</v>
      </c>
      <c r="G3036" s="159">
        <v>45743.649420486108</v>
      </c>
    </row>
    <row r="3037" spans="2:7" x14ac:dyDescent="0.3">
      <c r="B3037" s="154">
        <v>45743</v>
      </c>
      <c r="C3037" s="155" t="s">
        <v>49</v>
      </c>
      <c r="D3037" s="156" t="s">
        <v>97</v>
      </c>
      <c r="E3037" s="157" t="s">
        <v>221</v>
      </c>
      <c r="F3037" s="158">
        <v>-205</v>
      </c>
      <c r="G3037" s="159">
        <v>45743.649460879627</v>
      </c>
    </row>
    <row r="3038" spans="2:7" x14ac:dyDescent="0.3">
      <c r="B3038" s="154">
        <v>45743</v>
      </c>
      <c r="C3038" s="155" t="s">
        <v>49</v>
      </c>
      <c r="D3038" s="156" t="s">
        <v>122</v>
      </c>
      <c r="E3038" s="157" t="s">
        <v>222</v>
      </c>
      <c r="F3038" s="158">
        <v>-464</v>
      </c>
      <c r="G3038" s="159">
        <v>45743.650154050927</v>
      </c>
    </row>
    <row r="3039" spans="2:7" x14ac:dyDescent="0.3">
      <c r="B3039" s="154">
        <v>45743</v>
      </c>
      <c r="C3039" s="155" t="s">
        <v>49</v>
      </c>
      <c r="D3039" s="156" t="s">
        <v>97</v>
      </c>
      <c r="E3039" s="157" t="s">
        <v>222</v>
      </c>
      <c r="F3039" s="158">
        <v>464</v>
      </c>
      <c r="G3039" s="159">
        <v>45743.650194907408</v>
      </c>
    </row>
    <row r="3040" spans="2:7" x14ac:dyDescent="0.3">
      <c r="B3040" s="154">
        <v>45743</v>
      </c>
      <c r="C3040" s="155" t="s">
        <v>49</v>
      </c>
      <c r="D3040" s="156" t="s">
        <v>122</v>
      </c>
      <c r="E3040" s="157" t="s">
        <v>237</v>
      </c>
      <c r="F3040" s="158">
        <v>585</v>
      </c>
      <c r="G3040" s="159">
        <v>45743.650803356482</v>
      </c>
    </row>
    <row r="3041" spans="2:7" x14ac:dyDescent="0.3">
      <c r="B3041" s="154">
        <v>45743</v>
      </c>
      <c r="C3041" s="155" t="s">
        <v>49</v>
      </c>
      <c r="D3041" s="156" t="s">
        <v>123</v>
      </c>
      <c r="E3041" s="157" t="s">
        <v>237</v>
      </c>
      <c r="F3041" s="158">
        <v>-585</v>
      </c>
      <c r="G3041" s="159">
        <v>45743.650844212963</v>
      </c>
    </row>
    <row r="3042" spans="2:7" x14ac:dyDescent="0.3">
      <c r="B3042" s="154">
        <v>45743</v>
      </c>
      <c r="C3042" s="155" t="s">
        <v>49</v>
      </c>
      <c r="D3042" s="156" t="s">
        <v>122</v>
      </c>
      <c r="E3042" s="157" t="s">
        <v>237</v>
      </c>
      <c r="F3042" s="158">
        <v>252</v>
      </c>
      <c r="G3042" s="159">
        <v>45743.650901388886</v>
      </c>
    </row>
    <row r="3043" spans="2:7" x14ac:dyDescent="0.3">
      <c r="B3043" s="154">
        <v>45743</v>
      </c>
      <c r="C3043" s="155" t="s">
        <v>49</v>
      </c>
      <c r="D3043" s="156" t="s">
        <v>123</v>
      </c>
      <c r="E3043" s="157" t="s">
        <v>237</v>
      </c>
      <c r="F3043" s="158">
        <v>-252</v>
      </c>
      <c r="G3043" s="159">
        <v>45743.650941898151</v>
      </c>
    </row>
    <row r="3044" spans="2:7" x14ac:dyDescent="0.3">
      <c r="B3044" s="154">
        <v>45743</v>
      </c>
      <c r="C3044" s="155" t="s">
        <v>49</v>
      </c>
      <c r="D3044" s="156" t="s">
        <v>122</v>
      </c>
      <c r="E3044" s="157" t="s">
        <v>237</v>
      </c>
      <c r="F3044" s="158">
        <v>756</v>
      </c>
      <c r="G3044" s="159">
        <v>45743.650998495374</v>
      </c>
    </row>
    <row r="3045" spans="2:7" x14ac:dyDescent="0.3">
      <c r="B3045" s="154">
        <v>45743</v>
      </c>
      <c r="C3045" s="155" t="s">
        <v>49</v>
      </c>
      <c r="D3045" s="156" t="s">
        <v>123</v>
      </c>
      <c r="E3045" s="157" t="s">
        <v>237</v>
      </c>
      <c r="F3045" s="158">
        <v>-756</v>
      </c>
      <c r="G3045" s="159">
        <v>45743.651035185183</v>
      </c>
    </row>
    <row r="3046" spans="2:7" x14ac:dyDescent="0.3">
      <c r="B3046" s="154">
        <v>45743</v>
      </c>
      <c r="C3046" s="155" t="s">
        <v>49</v>
      </c>
      <c r="D3046" s="156" t="s">
        <v>122</v>
      </c>
      <c r="E3046" s="157" t="s">
        <v>222</v>
      </c>
      <c r="F3046" s="158">
        <v>-6500</v>
      </c>
      <c r="G3046" s="159">
        <v>45743.652781365738</v>
      </c>
    </row>
    <row r="3047" spans="2:7" x14ac:dyDescent="0.3">
      <c r="B3047" s="154">
        <v>45743</v>
      </c>
      <c r="C3047" s="155" t="s">
        <v>49</v>
      </c>
      <c r="D3047" s="156" t="s">
        <v>97</v>
      </c>
      <c r="E3047" s="157" t="s">
        <v>222</v>
      </c>
      <c r="F3047" s="158">
        <v>6500</v>
      </c>
      <c r="G3047" s="159">
        <v>45743.652822222219</v>
      </c>
    </row>
    <row r="3048" spans="2:7" x14ac:dyDescent="0.3">
      <c r="B3048" s="154">
        <v>45743</v>
      </c>
      <c r="C3048" s="155" t="s">
        <v>49</v>
      </c>
      <c r="D3048" s="156" t="s">
        <v>122</v>
      </c>
      <c r="E3048" s="157" t="s">
        <v>224</v>
      </c>
      <c r="F3048" s="158">
        <v>-925</v>
      </c>
      <c r="G3048" s="159">
        <v>45743.655908796296</v>
      </c>
    </row>
    <row r="3049" spans="2:7" x14ac:dyDescent="0.3">
      <c r="B3049" s="154">
        <v>45743</v>
      </c>
      <c r="C3049" s="155" t="s">
        <v>54</v>
      </c>
      <c r="D3049" s="156" t="s">
        <v>240</v>
      </c>
      <c r="E3049" s="157" t="s">
        <v>224</v>
      </c>
      <c r="F3049" s="158">
        <v>925</v>
      </c>
      <c r="G3049" s="159">
        <v>45743.655950462962</v>
      </c>
    </row>
    <row r="3050" spans="2:7" x14ac:dyDescent="0.3">
      <c r="B3050" s="154">
        <v>45743</v>
      </c>
      <c r="C3050" s="155" t="s">
        <v>52</v>
      </c>
      <c r="D3050" s="156" t="s">
        <v>209</v>
      </c>
      <c r="E3050" s="157" t="s">
        <v>223</v>
      </c>
      <c r="F3050" s="158">
        <v>-35</v>
      </c>
      <c r="G3050" s="159">
        <v>45743.660889583334</v>
      </c>
    </row>
    <row r="3051" spans="2:7" x14ac:dyDescent="0.3">
      <c r="B3051" s="154">
        <v>45743</v>
      </c>
      <c r="C3051" s="155" t="s">
        <v>49</v>
      </c>
      <c r="D3051" s="156" t="s">
        <v>122</v>
      </c>
      <c r="E3051" s="157" t="s">
        <v>223</v>
      </c>
      <c r="F3051" s="158">
        <v>35</v>
      </c>
      <c r="G3051" s="159">
        <v>45743.660927662037</v>
      </c>
    </row>
    <row r="3052" spans="2:7" x14ac:dyDescent="0.3">
      <c r="B3052" s="154">
        <v>45743</v>
      </c>
      <c r="C3052" s="155" t="s">
        <v>52</v>
      </c>
      <c r="D3052" s="156" t="s">
        <v>209</v>
      </c>
      <c r="E3052" s="157" t="s">
        <v>223</v>
      </c>
      <c r="F3052" s="158">
        <v>-70</v>
      </c>
      <c r="G3052" s="159">
        <v>45743.662874768517</v>
      </c>
    </row>
    <row r="3053" spans="2:7" x14ac:dyDescent="0.3">
      <c r="B3053" s="154">
        <v>45743</v>
      </c>
      <c r="C3053" s="155" t="s">
        <v>49</v>
      </c>
      <c r="D3053" s="156" t="s">
        <v>122</v>
      </c>
      <c r="E3053" s="157" t="s">
        <v>223</v>
      </c>
      <c r="F3053" s="158">
        <v>70</v>
      </c>
      <c r="G3053" s="159">
        <v>45743.662910648149</v>
      </c>
    </row>
    <row r="3054" spans="2:7" x14ac:dyDescent="0.3">
      <c r="B3054" s="154">
        <v>45743</v>
      </c>
      <c r="C3054" s="155" t="s">
        <v>49</v>
      </c>
      <c r="D3054" s="156" t="s">
        <v>122</v>
      </c>
      <c r="E3054" s="157" t="s">
        <v>222</v>
      </c>
      <c r="F3054" s="158">
        <v>-120</v>
      </c>
      <c r="G3054" s="159">
        <v>45743.670671296299</v>
      </c>
    </row>
    <row r="3055" spans="2:7" x14ac:dyDescent="0.3">
      <c r="B3055" s="154">
        <v>45743</v>
      </c>
      <c r="C3055" s="155" t="s">
        <v>49</v>
      </c>
      <c r="D3055" s="156" t="s">
        <v>97</v>
      </c>
      <c r="E3055" s="157" t="s">
        <v>222</v>
      </c>
      <c r="F3055" s="158">
        <v>120</v>
      </c>
      <c r="G3055" s="159">
        <v>45743.670715509259</v>
      </c>
    </row>
    <row r="3056" spans="2:7" x14ac:dyDescent="0.3">
      <c r="B3056" s="154">
        <v>45743</v>
      </c>
      <c r="C3056" s="155" t="s">
        <v>49</v>
      </c>
      <c r="D3056" s="156" t="s">
        <v>122</v>
      </c>
      <c r="E3056" s="157" t="s">
        <v>241</v>
      </c>
      <c r="F3056" s="158">
        <v>-5000</v>
      </c>
      <c r="G3056" s="159">
        <v>45743.678235763888</v>
      </c>
    </row>
    <row r="3057" spans="2:7" x14ac:dyDescent="0.3">
      <c r="B3057" s="154">
        <v>45743</v>
      </c>
      <c r="C3057" s="155" t="s">
        <v>49</v>
      </c>
      <c r="D3057" s="156" t="s">
        <v>121</v>
      </c>
      <c r="E3057" s="157" t="s">
        <v>241</v>
      </c>
      <c r="F3057" s="158">
        <v>5000</v>
      </c>
      <c r="G3057" s="159">
        <v>45743.678281018518</v>
      </c>
    </row>
    <row r="3058" spans="2:7" x14ac:dyDescent="0.3">
      <c r="B3058" s="154">
        <v>45743</v>
      </c>
      <c r="C3058" s="155" t="s">
        <v>52</v>
      </c>
      <c r="D3058" s="156" t="s">
        <v>209</v>
      </c>
      <c r="E3058" s="157" t="s">
        <v>223</v>
      </c>
      <c r="F3058" s="158">
        <v>-70</v>
      </c>
      <c r="G3058" s="159">
        <v>45743.68411898148</v>
      </c>
    </row>
    <row r="3059" spans="2:7" x14ac:dyDescent="0.3">
      <c r="B3059" s="154">
        <v>45743</v>
      </c>
      <c r="C3059" s="155" t="s">
        <v>49</v>
      </c>
      <c r="D3059" s="156" t="s">
        <v>122</v>
      </c>
      <c r="E3059" s="157" t="s">
        <v>223</v>
      </c>
      <c r="F3059" s="158">
        <v>70</v>
      </c>
      <c r="G3059" s="159">
        <v>45743.684163773149</v>
      </c>
    </row>
    <row r="3060" spans="2:7" x14ac:dyDescent="0.3">
      <c r="B3060" s="154">
        <v>45743</v>
      </c>
      <c r="C3060" s="155" t="s">
        <v>49</v>
      </c>
      <c r="D3060" s="156" t="s">
        <v>122</v>
      </c>
      <c r="E3060" s="157" t="s">
        <v>222</v>
      </c>
      <c r="F3060" s="158">
        <v>-5000</v>
      </c>
      <c r="G3060" s="159">
        <v>45743.684579166664</v>
      </c>
    </row>
    <row r="3061" spans="2:7" x14ac:dyDescent="0.3">
      <c r="B3061" s="154">
        <v>45743</v>
      </c>
      <c r="C3061" s="155" t="s">
        <v>49</v>
      </c>
      <c r="D3061" s="156" t="s">
        <v>97</v>
      </c>
      <c r="E3061" s="157" t="s">
        <v>222</v>
      </c>
      <c r="F3061" s="158">
        <v>5000</v>
      </c>
      <c r="G3061" s="159">
        <v>45743.684626041664</v>
      </c>
    </row>
    <row r="3062" spans="2:7" x14ac:dyDescent="0.3">
      <c r="B3062" s="154">
        <v>45743</v>
      </c>
      <c r="C3062" s="155" t="s">
        <v>49</v>
      </c>
      <c r="D3062" s="156" t="s">
        <v>122</v>
      </c>
      <c r="E3062" s="157" t="s">
        <v>222</v>
      </c>
      <c r="F3062" s="158">
        <v>-80</v>
      </c>
      <c r="G3062" s="159">
        <v>45743.685803125001</v>
      </c>
    </row>
    <row r="3063" spans="2:7" x14ac:dyDescent="0.3">
      <c r="B3063" s="154">
        <v>45743</v>
      </c>
      <c r="C3063" s="155" t="s">
        <v>49</v>
      </c>
      <c r="D3063" s="156" t="s">
        <v>97</v>
      </c>
      <c r="E3063" s="157" t="s">
        <v>222</v>
      </c>
      <c r="F3063" s="158">
        <v>80</v>
      </c>
      <c r="G3063" s="159">
        <v>45743.685846759261</v>
      </c>
    </row>
    <row r="3064" spans="2:7" x14ac:dyDescent="0.3">
      <c r="B3064" s="154">
        <v>45743</v>
      </c>
      <c r="C3064" s="155" t="s">
        <v>52</v>
      </c>
      <c r="D3064" s="156" t="s">
        <v>209</v>
      </c>
      <c r="E3064" s="157" t="s">
        <v>223</v>
      </c>
      <c r="F3064" s="158">
        <v>-35</v>
      </c>
      <c r="G3064" s="159">
        <v>45743.687364699072</v>
      </c>
    </row>
    <row r="3065" spans="2:7" x14ac:dyDescent="0.3">
      <c r="B3065" s="154">
        <v>45743</v>
      </c>
      <c r="C3065" s="155" t="s">
        <v>49</v>
      </c>
      <c r="D3065" s="156" t="s">
        <v>97</v>
      </c>
      <c r="E3065" s="157" t="s">
        <v>223</v>
      </c>
      <c r="F3065" s="158">
        <v>35</v>
      </c>
      <c r="G3065" s="159">
        <v>45743.687404976852</v>
      </c>
    </row>
    <row r="3066" spans="2:7" x14ac:dyDescent="0.3">
      <c r="B3066" s="154">
        <v>45743</v>
      </c>
      <c r="C3066" s="155" t="s">
        <v>49</v>
      </c>
      <c r="D3066" s="156" t="s">
        <v>122</v>
      </c>
      <c r="E3066" s="157" t="s">
        <v>221</v>
      </c>
      <c r="F3066" s="158">
        <v>170</v>
      </c>
      <c r="G3066" s="159">
        <v>45743.691658796299</v>
      </c>
    </row>
    <row r="3067" spans="2:7" x14ac:dyDescent="0.3">
      <c r="B3067" s="154">
        <v>45743</v>
      </c>
      <c r="C3067" s="155" t="s">
        <v>49</v>
      </c>
      <c r="D3067" s="156" t="s">
        <v>97</v>
      </c>
      <c r="E3067" s="157" t="s">
        <v>221</v>
      </c>
      <c r="F3067" s="158">
        <v>-170</v>
      </c>
      <c r="G3067" s="159">
        <v>45743.691703472221</v>
      </c>
    </row>
    <row r="3068" spans="2:7" x14ac:dyDescent="0.3">
      <c r="B3068" s="154">
        <v>45743</v>
      </c>
      <c r="C3068" s="155" t="s">
        <v>49</v>
      </c>
      <c r="D3068" s="156" t="s">
        <v>122</v>
      </c>
      <c r="E3068" s="157" t="s">
        <v>238</v>
      </c>
      <c r="F3068" s="158">
        <v>-750</v>
      </c>
      <c r="G3068" s="159">
        <v>45743.698453703706</v>
      </c>
    </row>
    <row r="3069" spans="2:7" x14ac:dyDescent="0.3">
      <c r="B3069" s="154">
        <v>45743</v>
      </c>
      <c r="C3069" s="155" t="s">
        <v>49</v>
      </c>
      <c r="D3069" s="156" t="s">
        <v>123</v>
      </c>
      <c r="E3069" s="157" t="s">
        <v>238</v>
      </c>
      <c r="F3069" s="158">
        <v>750</v>
      </c>
      <c r="G3069" s="159">
        <v>45743.698496180557</v>
      </c>
    </row>
    <row r="3070" spans="2:7" x14ac:dyDescent="0.3">
      <c r="B3070" s="154">
        <v>45743</v>
      </c>
      <c r="C3070" s="155" t="s">
        <v>49</v>
      </c>
      <c r="D3070" s="156" t="s">
        <v>122</v>
      </c>
      <c r="E3070" s="157" t="s">
        <v>222</v>
      </c>
      <c r="F3070" s="158">
        <v>-825</v>
      </c>
      <c r="G3070" s="159">
        <v>45743.700223611108</v>
      </c>
    </row>
    <row r="3071" spans="2:7" x14ac:dyDescent="0.3">
      <c r="B3071" s="154">
        <v>45743</v>
      </c>
      <c r="C3071" s="155" t="s">
        <v>49</v>
      </c>
      <c r="D3071" s="156" t="s">
        <v>97</v>
      </c>
      <c r="E3071" s="157" t="s">
        <v>222</v>
      </c>
      <c r="F3071" s="158">
        <v>825</v>
      </c>
      <c r="G3071" s="159">
        <v>45743.700267708336</v>
      </c>
    </row>
    <row r="3072" spans="2:7" x14ac:dyDescent="0.3">
      <c r="B3072" s="154">
        <v>45743</v>
      </c>
      <c r="C3072" s="155" t="s">
        <v>49</v>
      </c>
      <c r="D3072" s="156" t="s">
        <v>122</v>
      </c>
      <c r="E3072" s="157" t="s">
        <v>237</v>
      </c>
      <c r="F3072" s="158">
        <v>630</v>
      </c>
      <c r="G3072" s="159">
        <v>45743.700364583332</v>
      </c>
    </row>
    <row r="3073" spans="2:7" x14ac:dyDescent="0.3">
      <c r="B3073" s="154">
        <v>45743</v>
      </c>
      <c r="C3073" s="155" t="s">
        <v>49</v>
      </c>
      <c r="D3073" s="156" t="s">
        <v>123</v>
      </c>
      <c r="E3073" s="157" t="s">
        <v>237</v>
      </c>
      <c r="F3073" s="158">
        <v>-630</v>
      </c>
      <c r="G3073" s="159">
        <v>45743.700406944445</v>
      </c>
    </row>
    <row r="3074" spans="2:7" x14ac:dyDescent="0.3">
      <c r="B3074" s="154">
        <v>45743</v>
      </c>
      <c r="C3074" s="155" t="s">
        <v>49</v>
      </c>
      <c r="D3074" s="156" t="s">
        <v>122</v>
      </c>
      <c r="E3074" s="157" t="s">
        <v>237</v>
      </c>
      <c r="F3074" s="158">
        <v>195</v>
      </c>
      <c r="G3074" s="159">
        <v>45743.701249537036</v>
      </c>
    </row>
    <row r="3075" spans="2:7" x14ac:dyDescent="0.3">
      <c r="B3075" s="154">
        <v>45743</v>
      </c>
      <c r="C3075" s="155" t="s">
        <v>49</v>
      </c>
      <c r="D3075" s="156" t="s">
        <v>123</v>
      </c>
      <c r="E3075" s="157" t="s">
        <v>237</v>
      </c>
      <c r="F3075" s="158">
        <v>-195</v>
      </c>
      <c r="G3075" s="159">
        <v>45743.701290856479</v>
      </c>
    </row>
    <row r="3076" spans="2:7" x14ac:dyDescent="0.3">
      <c r="B3076" s="154">
        <v>45743</v>
      </c>
      <c r="C3076" s="155" t="s">
        <v>52</v>
      </c>
      <c r="D3076" s="156" t="s">
        <v>209</v>
      </c>
      <c r="E3076" s="157" t="s">
        <v>223</v>
      </c>
      <c r="F3076" s="158">
        <v>-35</v>
      </c>
      <c r="G3076" s="159">
        <v>45743.71074652778</v>
      </c>
    </row>
    <row r="3077" spans="2:7" x14ac:dyDescent="0.3">
      <c r="B3077" s="154">
        <v>45743</v>
      </c>
      <c r="C3077" s="155" t="s">
        <v>49</v>
      </c>
      <c r="D3077" s="156" t="s">
        <v>97</v>
      </c>
      <c r="E3077" s="157" t="s">
        <v>223</v>
      </c>
      <c r="F3077" s="158">
        <v>35</v>
      </c>
      <c r="G3077" s="159">
        <v>45743.710788078701</v>
      </c>
    </row>
    <row r="3078" spans="2:7" x14ac:dyDescent="0.3">
      <c r="B3078" s="154">
        <v>45743</v>
      </c>
      <c r="C3078" s="155" t="s">
        <v>49</v>
      </c>
      <c r="D3078" s="156" t="s">
        <v>122</v>
      </c>
      <c r="E3078" s="157" t="s">
        <v>221</v>
      </c>
      <c r="F3078" s="158">
        <v>100</v>
      </c>
      <c r="G3078" s="159">
        <v>45743.719788773145</v>
      </c>
    </row>
    <row r="3079" spans="2:7" x14ac:dyDescent="0.3">
      <c r="B3079" s="154">
        <v>45743</v>
      </c>
      <c r="C3079" s="155" t="s">
        <v>49</v>
      </c>
      <c r="D3079" s="156" t="s">
        <v>97</v>
      </c>
      <c r="E3079" s="157" t="s">
        <v>221</v>
      </c>
      <c r="F3079" s="158">
        <v>-100</v>
      </c>
      <c r="G3079" s="159">
        <v>45743.719827430556</v>
      </c>
    </row>
    <row r="3080" spans="2:7" x14ac:dyDescent="0.3">
      <c r="B3080" s="154">
        <v>45743</v>
      </c>
      <c r="C3080" s="155" t="s">
        <v>49</v>
      </c>
      <c r="D3080" s="156" t="s">
        <v>121</v>
      </c>
      <c r="E3080" s="157" t="s">
        <v>242</v>
      </c>
      <c r="F3080" s="158">
        <v>-7072.5</v>
      </c>
      <c r="G3080" s="159">
        <v>45743.721654050925</v>
      </c>
    </row>
    <row r="3081" spans="2:7" x14ac:dyDescent="0.3">
      <c r="B3081" s="154">
        <v>45743</v>
      </c>
      <c r="C3081" s="155" t="s">
        <v>49</v>
      </c>
      <c r="D3081" s="156" t="s">
        <v>123</v>
      </c>
      <c r="E3081" s="157" t="s">
        <v>242</v>
      </c>
      <c r="F3081" s="158">
        <v>7072.5</v>
      </c>
      <c r="G3081" s="159">
        <v>45743.721692129628</v>
      </c>
    </row>
    <row r="3082" spans="2:7" x14ac:dyDescent="0.3">
      <c r="B3082" s="154">
        <v>45743</v>
      </c>
      <c r="C3082" s="155" t="s">
        <v>49</v>
      </c>
      <c r="D3082" s="156" t="s">
        <v>121</v>
      </c>
      <c r="E3082" s="157" t="s">
        <v>243</v>
      </c>
      <c r="F3082" s="158">
        <v>-7.5</v>
      </c>
      <c r="G3082" s="159">
        <v>45743.721729513891</v>
      </c>
    </row>
    <row r="3083" spans="2:7" x14ac:dyDescent="0.3">
      <c r="B3083" s="154">
        <v>45743</v>
      </c>
      <c r="C3083" s="155" t="s">
        <v>48</v>
      </c>
      <c r="D3083" s="156" t="s">
        <v>278</v>
      </c>
      <c r="E3083" s="157" t="s">
        <v>243</v>
      </c>
      <c r="F3083" s="158">
        <v>7.5</v>
      </c>
      <c r="G3083" s="159">
        <v>45743.721766319446</v>
      </c>
    </row>
    <row r="3084" spans="2:7" x14ac:dyDescent="0.3">
      <c r="B3084" s="154">
        <v>45743</v>
      </c>
      <c r="C3084" s="155" t="s">
        <v>49</v>
      </c>
      <c r="D3084" s="156" t="s">
        <v>122</v>
      </c>
      <c r="E3084" s="157" t="s">
        <v>222</v>
      </c>
      <c r="F3084" s="158">
        <v>-100</v>
      </c>
      <c r="G3084" s="159">
        <v>45743.725965277779</v>
      </c>
    </row>
    <row r="3085" spans="2:7" x14ac:dyDescent="0.3">
      <c r="B3085" s="154">
        <v>45743</v>
      </c>
      <c r="C3085" s="155" t="s">
        <v>49</v>
      </c>
      <c r="D3085" s="156" t="s">
        <v>97</v>
      </c>
      <c r="E3085" s="157" t="s">
        <v>222</v>
      </c>
      <c r="F3085" s="158">
        <v>100</v>
      </c>
      <c r="G3085" s="159">
        <v>45743.726003587966</v>
      </c>
    </row>
    <row r="3086" spans="2:7" x14ac:dyDescent="0.3">
      <c r="B3086" s="154">
        <v>45743</v>
      </c>
      <c r="C3086" s="155" t="s">
        <v>49</v>
      </c>
      <c r="D3086" s="156" t="s">
        <v>122</v>
      </c>
      <c r="E3086" s="157" t="s">
        <v>222</v>
      </c>
      <c r="F3086" s="158">
        <v>-100</v>
      </c>
      <c r="G3086" s="159">
        <v>45743.726051736114</v>
      </c>
    </row>
    <row r="3087" spans="2:7" x14ac:dyDescent="0.3">
      <c r="B3087" s="154">
        <v>45743</v>
      </c>
      <c r="C3087" s="155" t="s">
        <v>49</v>
      </c>
      <c r="D3087" s="156" t="s">
        <v>97</v>
      </c>
      <c r="E3087" s="157" t="s">
        <v>222</v>
      </c>
      <c r="F3087" s="158">
        <v>100</v>
      </c>
      <c r="G3087" s="159">
        <v>45743.726090277778</v>
      </c>
    </row>
    <row r="3088" spans="2:7" x14ac:dyDescent="0.3">
      <c r="B3088" s="154">
        <v>45743</v>
      </c>
      <c r="C3088" s="155" t="s">
        <v>49</v>
      </c>
      <c r="D3088" s="156" t="s">
        <v>122</v>
      </c>
      <c r="E3088" s="157" t="s">
        <v>222</v>
      </c>
      <c r="F3088" s="158">
        <v>-10</v>
      </c>
      <c r="G3088" s="159">
        <v>45743.726137500002</v>
      </c>
    </row>
    <row r="3089" spans="2:7" x14ac:dyDescent="0.3">
      <c r="B3089" s="154">
        <v>45743</v>
      </c>
      <c r="C3089" s="155" t="s">
        <v>49</v>
      </c>
      <c r="D3089" s="156" t="s">
        <v>97</v>
      </c>
      <c r="E3089" s="157" t="s">
        <v>222</v>
      </c>
      <c r="F3089" s="158">
        <v>10</v>
      </c>
      <c r="G3089" s="159">
        <v>45743.726177430559</v>
      </c>
    </row>
    <row r="3090" spans="2:7" x14ac:dyDescent="0.3">
      <c r="B3090" s="154">
        <v>45743</v>
      </c>
      <c r="C3090" s="155" t="s">
        <v>49</v>
      </c>
      <c r="D3090" s="156" t="s">
        <v>122</v>
      </c>
      <c r="E3090" s="157" t="s">
        <v>221</v>
      </c>
      <c r="F3090" s="158">
        <v>110</v>
      </c>
      <c r="G3090" s="159">
        <v>45743.726223726851</v>
      </c>
    </row>
    <row r="3091" spans="2:7" x14ac:dyDescent="0.3">
      <c r="B3091" s="154">
        <v>45743</v>
      </c>
      <c r="C3091" s="155" t="s">
        <v>49</v>
      </c>
      <c r="D3091" s="156" t="s">
        <v>97</v>
      </c>
      <c r="E3091" s="157" t="s">
        <v>221</v>
      </c>
      <c r="F3091" s="158">
        <v>-110</v>
      </c>
      <c r="G3091" s="159">
        <v>45743.726262962962</v>
      </c>
    </row>
    <row r="3092" spans="2:7" x14ac:dyDescent="0.3">
      <c r="B3092" s="154">
        <v>45743</v>
      </c>
      <c r="C3092" s="155" t="s">
        <v>49</v>
      </c>
      <c r="D3092" s="156" t="s">
        <v>122</v>
      </c>
      <c r="E3092" s="157" t="s">
        <v>224</v>
      </c>
      <c r="F3092" s="158">
        <v>-20</v>
      </c>
      <c r="G3092" s="159">
        <v>45743.730359259258</v>
      </c>
    </row>
    <row r="3093" spans="2:7" x14ac:dyDescent="0.3">
      <c r="B3093" s="154">
        <v>45743</v>
      </c>
      <c r="C3093" s="155" t="s">
        <v>48</v>
      </c>
      <c r="D3093" s="156" t="s">
        <v>4</v>
      </c>
      <c r="E3093" s="157" t="s">
        <v>224</v>
      </c>
      <c r="F3093" s="158">
        <v>20</v>
      </c>
      <c r="G3093" s="159">
        <v>45743.730397453706</v>
      </c>
    </row>
    <row r="3094" spans="2:7" x14ac:dyDescent="0.3">
      <c r="B3094" s="154">
        <v>45743</v>
      </c>
      <c r="C3094" s="155" t="s">
        <v>52</v>
      </c>
      <c r="D3094" s="156" t="s">
        <v>209</v>
      </c>
      <c r="E3094" s="157" t="s">
        <v>223</v>
      </c>
      <c r="F3094" s="158">
        <v>-35</v>
      </c>
      <c r="G3094" s="159">
        <v>45743.73287511574</v>
      </c>
    </row>
    <row r="3095" spans="2:7" x14ac:dyDescent="0.3">
      <c r="B3095" s="154">
        <v>45743</v>
      </c>
      <c r="C3095" s="155" t="s">
        <v>49</v>
      </c>
      <c r="D3095" s="156" t="s">
        <v>97</v>
      </c>
      <c r="E3095" s="157" t="s">
        <v>223</v>
      </c>
      <c r="F3095" s="158">
        <v>35</v>
      </c>
      <c r="G3095" s="159">
        <v>45743.732914583336</v>
      </c>
    </row>
    <row r="3096" spans="2:7" x14ac:dyDescent="0.3">
      <c r="B3096" s="154">
        <v>45743</v>
      </c>
      <c r="C3096" s="155" t="s">
        <v>52</v>
      </c>
      <c r="D3096" s="156" t="s">
        <v>209</v>
      </c>
      <c r="E3096" s="157" t="s">
        <v>223</v>
      </c>
      <c r="F3096" s="158">
        <v>-35</v>
      </c>
      <c r="G3096" s="159">
        <v>45743.734244560183</v>
      </c>
    </row>
    <row r="3097" spans="2:7" x14ac:dyDescent="0.3">
      <c r="B3097" s="154">
        <v>45743</v>
      </c>
      <c r="C3097" s="155" t="s">
        <v>49</v>
      </c>
      <c r="D3097" s="156" t="s">
        <v>122</v>
      </c>
      <c r="E3097" s="157" t="s">
        <v>223</v>
      </c>
      <c r="F3097" s="158">
        <v>35</v>
      </c>
      <c r="G3097" s="159">
        <v>45743.734284027778</v>
      </c>
    </row>
    <row r="3098" spans="2:7" x14ac:dyDescent="0.3">
      <c r="B3098" s="154">
        <v>45743</v>
      </c>
      <c r="C3098" s="155" t="s">
        <v>52</v>
      </c>
      <c r="D3098" s="156" t="s">
        <v>209</v>
      </c>
      <c r="E3098" s="157" t="s">
        <v>223</v>
      </c>
      <c r="F3098" s="158">
        <v>-140</v>
      </c>
      <c r="G3098" s="159">
        <v>45743.741419212965</v>
      </c>
    </row>
    <row r="3099" spans="2:7" x14ac:dyDescent="0.3">
      <c r="B3099" s="154">
        <v>45743</v>
      </c>
      <c r="C3099" s="155" t="s">
        <v>49</v>
      </c>
      <c r="D3099" s="156" t="s">
        <v>97</v>
      </c>
      <c r="E3099" s="157" t="s">
        <v>223</v>
      </c>
      <c r="F3099" s="158">
        <v>140</v>
      </c>
      <c r="G3099" s="159">
        <v>45743.741440509257</v>
      </c>
    </row>
    <row r="3100" spans="2:7" x14ac:dyDescent="0.3">
      <c r="B3100" s="154">
        <v>45743</v>
      </c>
      <c r="C3100" s="155" t="s">
        <v>49</v>
      </c>
      <c r="D3100" s="156" t="s">
        <v>122</v>
      </c>
      <c r="E3100" s="157" t="s">
        <v>222</v>
      </c>
      <c r="F3100" s="158">
        <v>-50</v>
      </c>
      <c r="G3100" s="159">
        <v>45743.755425000003</v>
      </c>
    </row>
    <row r="3101" spans="2:7" x14ac:dyDescent="0.3">
      <c r="B3101" s="154">
        <v>45743</v>
      </c>
      <c r="C3101" s="155" t="s">
        <v>49</v>
      </c>
      <c r="D3101" s="156" t="s">
        <v>97</v>
      </c>
      <c r="E3101" s="157" t="s">
        <v>222</v>
      </c>
      <c r="F3101" s="158">
        <v>50</v>
      </c>
      <c r="G3101" s="159">
        <v>45743.755447800926</v>
      </c>
    </row>
    <row r="3102" spans="2:7" x14ac:dyDescent="0.3">
      <c r="B3102" s="154">
        <v>45743</v>
      </c>
      <c r="C3102" s="155" t="s">
        <v>52</v>
      </c>
      <c r="D3102" s="156" t="s">
        <v>209</v>
      </c>
      <c r="E3102" s="157" t="s">
        <v>223</v>
      </c>
      <c r="F3102" s="158">
        <v>-35</v>
      </c>
      <c r="G3102" s="159">
        <v>45743.758699189813</v>
      </c>
    </row>
    <row r="3103" spans="2:7" x14ac:dyDescent="0.3">
      <c r="B3103" s="154">
        <v>45743</v>
      </c>
      <c r="C3103" s="155" t="s">
        <v>49</v>
      </c>
      <c r="D3103" s="156" t="s">
        <v>97</v>
      </c>
      <c r="E3103" s="157" t="s">
        <v>223</v>
      </c>
      <c r="F3103" s="158">
        <v>35</v>
      </c>
      <c r="G3103" s="159">
        <v>45743.758722106482</v>
      </c>
    </row>
    <row r="3104" spans="2:7" x14ac:dyDescent="0.3">
      <c r="B3104" s="154" t="s">
        <v>303</v>
      </c>
      <c r="C3104" s="155" t="s">
        <v>52</v>
      </c>
      <c r="D3104" s="156" t="s">
        <v>209</v>
      </c>
      <c r="E3104" s="157" t="s">
        <v>223</v>
      </c>
      <c r="F3104" s="158">
        <v>-35</v>
      </c>
      <c r="G3104" s="159">
        <v>45743.766995949103</v>
      </c>
    </row>
    <row r="3105" spans="2:7" x14ac:dyDescent="0.3">
      <c r="B3105" s="154">
        <v>45743</v>
      </c>
      <c r="C3105" s="155" t="s">
        <v>49</v>
      </c>
      <c r="D3105" s="156" t="s">
        <v>122</v>
      </c>
      <c r="E3105" s="157" t="s">
        <v>223</v>
      </c>
      <c r="F3105" s="158">
        <v>35</v>
      </c>
      <c r="G3105" s="159">
        <v>45743.767017361111</v>
      </c>
    </row>
    <row r="3106" spans="2:7" x14ac:dyDescent="0.3">
      <c r="B3106" s="154">
        <v>45743</v>
      </c>
      <c r="C3106" s="155" t="s">
        <v>52</v>
      </c>
      <c r="D3106" s="156" t="s">
        <v>209</v>
      </c>
      <c r="E3106" s="157" t="s">
        <v>223</v>
      </c>
      <c r="F3106" s="158">
        <v>-35</v>
      </c>
      <c r="G3106" s="159">
        <v>45743.770746296294</v>
      </c>
    </row>
    <row r="3107" spans="2:7" x14ac:dyDescent="0.3">
      <c r="B3107" s="154">
        <v>45743</v>
      </c>
      <c r="C3107" s="155" t="s">
        <v>49</v>
      </c>
      <c r="D3107" s="156" t="s">
        <v>122</v>
      </c>
      <c r="E3107" s="157" t="s">
        <v>223</v>
      </c>
      <c r="F3107" s="158">
        <v>35</v>
      </c>
      <c r="G3107" s="159">
        <v>45743.770766666668</v>
      </c>
    </row>
    <row r="3108" spans="2:7" x14ac:dyDescent="0.3">
      <c r="B3108" s="154">
        <v>45743</v>
      </c>
      <c r="C3108" s="155" t="s">
        <v>52</v>
      </c>
      <c r="D3108" s="156" t="s">
        <v>209</v>
      </c>
      <c r="E3108" s="157" t="s">
        <v>223</v>
      </c>
      <c r="F3108" s="158">
        <v>-105</v>
      </c>
      <c r="G3108" s="159">
        <v>45743.776957638889</v>
      </c>
    </row>
    <row r="3109" spans="2:7" x14ac:dyDescent="0.3">
      <c r="B3109" s="154">
        <v>45743</v>
      </c>
      <c r="C3109" s="155" t="s">
        <v>49</v>
      </c>
      <c r="D3109" s="156" t="s">
        <v>121</v>
      </c>
      <c r="E3109" s="157" t="s">
        <v>223</v>
      </c>
      <c r="F3109" s="158">
        <v>105</v>
      </c>
      <c r="G3109" s="159">
        <v>45743.776977893518</v>
      </c>
    </row>
    <row r="3110" spans="2:7" x14ac:dyDescent="0.3">
      <c r="B3110" s="154">
        <v>45743</v>
      </c>
      <c r="C3110" s="155" t="s">
        <v>49</v>
      </c>
      <c r="D3110" s="156" t="s">
        <v>97</v>
      </c>
      <c r="E3110" s="157" t="s">
        <v>224</v>
      </c>
      <c r="F3110" s="158">
        <v>-848</v>
      </c>
      <c r="G3110" s="159">
        <v>45743.785673958337</v>
      </c>
    </row>
    <row r="3111" spans="2:7" x14ac:dyDescent="0.3">
      <c r="B3111" s="154">
        <v>45743</v>
      </c>
      <c r="C3111" s="155" t="s">
        <v>54</v>
      </c>
      <c r="D3111" s="156" t="s">
        <v>240</v>
      </c>
      <c r="E3111" s="157" t="s">
        <v>224</v>
      </c>
      <c r="F3111" s="158">
        <v>848</v>
      </c>
      <c r="G3111" s="159">
        <v>45743.785695486113</v>
      </c>
    </row>
    <row r="3112" spans="2:7" x14ac:dyDescent="0.3">
      <c r="B3112" s="154">
        <v>45743</v>
      </c>
      <c r="C3112" s="155" t="s">
        <v>49</v>
      </c>
      <c r="D3112" s="156" t="s">
        <v>122</v>
      </c>
      <c r="E3112" s="157" t="s">
        <v>224</v>
      </c>
      <c r="F3112" s="158">
        <v>-15</v>
      </c>
      <c r="G3112" s="159">
        <v>45743.785991550925</v>
      </c>
    </row>
    <row r="3113" spans="2:7" x14ac:dyDescent="0.3">
      <c r="B3113" s="154">
        <v>45743</v>
      </c>
      <c r="C3113" s="155" t="s">
        <v>48</v>
      </c>
      <c r="D3113" s="156" t="s">
        <v>4</v>
      </c>
      <c r="E3113" s="157" t="s">
        <v>224</v>
      </c>
      <c r="F3113" s="158">
        <v>15</v>
      </c>
      <c r="G3113" s="159">
        <v>45743.786012847224</v>
      </c>
    </row>
    <row r="3114" spans="2:7" x14ac:dyDescent="0.3">
      <c r="B3114" s="154">
        <v>45743</v>
      </c>
      <c r="C3114" s="155" t="s">
        <v>49</v>
      </c>
      <c r="D3114" s="156" t="s">
        <v>122</v>
      </c>
      <c r="E3114" s="157" t="s">
        <v>239</v>
      </c>
      <c r="F3114" s="158">
        <v>15</v>
      </c>
      <c r="G3114" s="159">
        <v>45743.797508333337</v>
      </c>
    </row>
    <row r="3115" spans="2:7" x14ac:dyDescent="0.3">
      <c r="B3115" s="154">
        <v>45743</v>
      </c>
      <c r="C3115" s="155" t="s">
        <v>49</v>
      </c>
      <c r="D3115" s="156" t="s">
        <v>121</v>
      </c>
      <c r="E3115" s="157" t="s">
        <v>239</v>
      </c>
      <c r="F3115" s="158">
        <v>-15</v>
      </c>
      <c r="G3115" s="159">
        <v>45743.797533680554</v>
      </c>
    </row>
    <row r="3116" spans="2:7" x14ac:dyDescent="0.3">
      <c r="B3116" s="154">
        <v>45744</v>
      </c>
      <c r="C3116" s="155" t="s">
        <v>52</v>
      </c>
      <c r="D3116" s="156" t="s">
        <v>209</v>
      </c>
      <c r="E3116" s="157" t="s">
        <v>223</v>
      </c>
      <c r="F3116" s="158">
        <v>-210</v>
      </c>
      <c r="G3116" s="159">
        <v>45744.474427777779</v>
      </c>
    </row>
    <row r="3117" spans="2:7" x14ac:dyDescent="0.3">
      <c r="B3117" s="154">
        <v>45744</v>
      </c>
      <c r="C3117" s="155" t="s">
        <v>49</v>
      </c>
      <c r="D3117" s="156" t="s">
        <v>122</v>
      </c>
      <c r="E3117" s="157" t="s">
        <v>223</v>
      </c>
      <c r="F3117" s="158">
        <v>210</v>
      </c>
      <c r="G3117" s="159">
        <v>45744.474448032408</v>
      </c>
    </row>
    <row r="3118" spans="2:7" x14ac:dyDescent="0.3">
      <c r="B3118" s="154">
        <v>45744</v>
      </c>
      <c r="C3118" s="155" t="s">
        <v>49</v>
      </c>
      <c r="D3118" s="156" t="s">
        <v>122</v>
      </c>
      <c r="E3118" s="157" t="s">
        <v>222</v>
      </c>
      <c r="F3118" s="158">
        <v>-105</v>
      </c>
      <c r="G3118" s="159">
        <v>45744.474799305557</v>
      </c>
    </row>
    <row r="3119" spans="2:7" x14ac:dyDescent="0.3">
      <c r="B3119" s="154">
        <v>45744</v>
      </c>
      <c r="C3119" s="155" t="s">
        <v>49</v>
      </c>
      <c r="D3119" s="156" t="s">
        <v>97</v>
      </c>
      <c r="E3119" s="157" t="s">
        <v>222</v>
      </c>
      <c r="F3119" s="158">
        <v>105</v>
      </c>
      <c r="G3119" s="159">
        <v>45744.474817824077</v>
      </c>
    </row>
    <row r="3120" spans="2:7" x14ac:dyDescent="0.3">
      <c r="B3120" s="154">
        <v>45744</v>
      </c>
      <c r="C3120" s="155" t="s">
        <v>49</v>
      </c>
      <c r="D3120" s="156" t="s">
        <v>122</v>
      </c>
      <c r="E3120" s="157" t="s">
        <v>237</v>
      </c>
      <c r="F3120" s="158">
        <v>6650</v>
      </c>
      <c r="G3120" s="159">
        <v>45744.482056018518</v>
      </c>
    </row>
    <row r="3121" spans="2:7" x14ac:dyDescent="0.3">
      <c r="B3121" s="154">
        <v>45744</v>
      </c>
      <c r="C3121" s="155" t="s">
        <v>49</v>
      </c>
      <c r="D3121" s="156" t="s">
        <v>123</v>
      </c>
      <c r="E3121" s="157" t="s">
        <v>237</v>
      </c>
      <c r="F3121" s="158">
        <v>-6650</v>
      </c>
      <c r="G3121" s="159">
        <v>45744.482093287035</v>
      </c>
    </row>
    <row r="3122" spans="2:7" x14ac:dyDescent="0.3">
      <c r="B3122" s="154">
        <v>45744</v>
      </c>
      <c r="C3122" s="155" t="s">
        <v>52</v>
      </c>
      <c r="D3122" s="156" t="s">
        <v>209</v>
      </c>
      <c r="E3122" s="157" t="s">
        <v>223</v>
      </c>
      <c r="F3122" s="158">
        <v>-35</v>
      </c>
      <c r="G3122" s="159">
        <v>45744.482372685183</v>
      </c>
    </row>
    <row r="3123" spans="2:7" x14ac:dyDescent="0.3">
      <c r="B3123" s="154">
        <v>45744</v>
      </c>
      <c r="C3123" s="155" t="s">
        <v>49</v>
      </c>
      <c r="D3123" s="156" t="s">
        <v>122</v>
      </c>
      <c r="E3123" s="157" t="s">
        <v>223</v>
      </c>
      <c r="F3123" s="158">
        <v>35</v>
      </c>
      <c r="G3123" s="159">
        <v>45744.482405555558</v>
      </c>
    </row>
    <row r="3124" spans="2:7" x14ac:dyDescent="0.3">
      <c r="B3124" s="154">
        <v>45744</v>
      </c>
      <c r="C3124" s="155" t="s">
        <v>49</v>
      </c>
      <c r="D3124" s="156" t="s">
        <v>122</v>
      </c>
      <c r="E3124" s="157" t="s">
        <v>221</v>
      </c>
      <c r="F3124" s="158">
        <v>0</v>
      </c>
      <c r="G3124" s="159">
        <v>45744.492138773145</v>
      </c>
    </row>
    <row r="3125" spans="2:7" x14ac:dyDescent="0.3">
      <c r="B3125" s="154">
        <v>45744</v>
      </c>
      <c r="C3125" s="155" t="s">
        <v>49</v>
      </c>
      <c r="D3125" s="156" t="s">
        <v>97</v>
      </c>
      <c r="E3125" s="157" t="s">
        <v>221</v>
      </c>
      <c r="F3125" s="158">
        <v>0</v>
      </c>
      <c r="G3125" s="159">
        <v>45744.492171990743</v>
      </c>
    </row>
    <row r="3126" spans="2:7" x14ac:dyDescent="0.3">
      <c r="B3126" s="154">
        <v>45744</v>
      </c>
      <c r="C3126" s="155" t="s">
        <v>49</v>
      </c>
      <c r="D3126" s="156" t="s">
        <v>122</v>
      </c>
      <c r="E3126" s="157" t="s">
        <v>222</v>
      </c>
      <c r="F3126" s="158">
        <v>-150</v>
      </c>
      <c r="G3126" s="159">
        <v>45744.492212731479</v>
      </c>
    </row>
    <row r="3127" spans="2:7" x14ac:dyDescent="0.3">
      <c r="B3127" s="154">
        <v>45744</v>
      </c>
      <c r="C3127" s="155" t="s">
        <v>49</v>
      </c>
      <c r="D3127" s="156" t="s">
        <v>97</v>
      </c>
      <c r="E3127" s="157" t="s">
        <v>222</v>
      </c>
      <c r="F3127" s="158">
        <v>150</v>
      </c>
      <c r="G3127" s="159">
        <v>45744.492246064816</v>
      </c>
    </row>
    <row r="3128" spans="2:7" x14ac:dyDescent="0.3">
      <c r="B3128" s="154">
        <v>45744</v>
      </c>
      <c r="C3128" s="155" t="s">
        <v>49</v>
      </c>
      <c r="D3128" s="156" t="s">
        <v>122</v>
      </c>
      <c r="E3128" s="157" t="s">
        <v>239</v>
      </c>
      <c r="F3128" s="158">
        <v>10</v>
      </c>
      <c r="G3128" s="159">
        <v>45744.492932175926</v>
      </c>
    </row>
    <row r="3129" spans="2:7" x14ac:dyDescent="0.3">
      <c r="B3129" s="154">
        <v>45744</v>
      </c>
      <c r="C3129" s="155" t="s">
        <v>49</v>
      </c>
      <c r="D3129" s="156" t="s">
        <v>121</v>
      </c>
      <c r="E3129" s="157" t="s">
        <v>239</v>
      </c>
      <c r="F3129" s="158">
        <v>-10</v>
      </c>
      <c r="G3129" s="159">
        <v>45744.492963194447</v>
      </c>
    </row>
    <row r="3130" spans="2:7" x14ac:dyDescent="0.3">
      <c r="B3130" s="154">
        <v>45744</v>
      </c>
      <c r="C3130" s="155" t="s">
        <v>49</v>
      </c>
      <c r="D3130" s="156" t="s">
        <v>122</v>
      </c>
      <c r="E3130" s="157" t="s">
        <v>222</v>
      </c>
      <c r="F3130" s="158">
        <v>-300</v>
      </c>
      <c r="G3130" s="159">
        <v>45744.50217453704</v>
      </c>
    </row>
    <row r="3131" spans="2:7" x14ac:dyDescent="0.3">
      <c r="B3131" s="154">
        <v>45744</v>
      </c>
      <c r="C3131" s="155" t="s">
        <v>49</v>
      </c>
      <c r="D3131" s="156" t="s">
        <v>97</v>
      </c>
      <c r="E3131" s="157" t="s">
        <v>222</v>
      </c>
      <c r="F3131" s="158">
        <v>300</v>
      </c>
      <c r="G3131" s="159">
        <v>45744.502193055552</v>
      </c>
    </row>
    <row r="3132" spans="2:7" x14ac:dyDescent="0.3">
      <c r="B3132" s="154">
        <v>45744</v>
      </c>
      <c r="C3132" s="155" t="s">
        <v>49</v>
      </c>
      <c r="D3132" s="156" t="s">
        <v>122</v>
      </c>
      <c r="E3132" s="157" t="s">
        <v>237</v>
      </c>
      <c r="F3132" s="158">
        <v>1156</v>
      </c>
      <c r="G3132" s="159">
        <v>45744.503201736108</v>
      </c>
    </row>
    <row r="3133" spans="2:7" x14ac:dyDescent="0.3">
      <c r="B3133" s="154">
        <v>45744</v>
      </c>
      <c r="C3133" s="155" t="s">
        <v>49</v>
      </c>
      <c r="D3133" s="156" t="s">
        <v>123</v>
      </c>
      <c r="E3133" s="157" t="s">
        <v>237</v>
      </c>
      <c r="F3133" s="158">
        <v>-1156</v>
      </c>
      <c r="G3133" s="159">
        <v>45744.503221064813</v>
      </c>
    </row>
    <row r="3134" spans="2:7" x14ac:dyDescent="0.3">
      <c r="B3134" s="154">
        <v>45744</v>
      </c>
      <c r="C3134" s="155" t="s">
        <v>49</v>
      </c>
      <c r="D3134" s="156" t="s">
        <v>122</v>
      </c>
      <c r="E3134" s="157" t="s">
        <v>238</v>
      </c>
      <c r="F3134" s="158">
        <v>-799</v>
      </c>
      <c r="G3134" s="159">
        <v>45744.506996064818</v>
      </c>
    </row>
    <row r="3135" spans="2:7" x14ac:dyDescent="0.3">
      <c r="B3135" s="154">
        <v>45744</v>
      </c>
      <c r="C3135" s="155" t="s">
        <v>49</v>
      </c>
      <c r="D3135" s="156" t="s">
        <v>123</v>
      </c>
      <c r="E3135" s="157" t="s">
        <v>238</v>
      </c>
      <c r="F3135" s="158">
        <v>799</v>
      </c>
      <c r="G3135" s="159">
        <v>45744.507026851854</v>
      </c>
    </row>
    <row r="3136" spans="2:7" x14ac:dyDescent="0.3">
      <c r="B3136" s="154">
        <v>45744</v>
      </c>
      <c r="C3136" s="155" t="s">
        <v>49</v>
      </c>
      <c r="D3136" s="156" t="s">
        <v>122</v>
      </c>
      <c r="E3136" s="157" t="s">
        <v>237</v>
      </c>
      <c r="F3136" s="158">
        <v>202</v>
      </c>
      <c r="G3136" s="159">
        <v>45744.507477083331</v>
      </c>
    </row>
    <row r="3137" spans="2:7" x14ac:dyDescent="0.3">
      <c r="B3137" s="154">
        <v>45744</v>
      </c>
      <c r="C3137" s="155" t="s">
        <v>49</v>
      </c>
      <c r="D3137" s="156" t="s">
        <v>123</v>
      </c>
      <c r="E3137" s="157" t="s">
        <v>237</v>
      </c>
      <c r="F3137" s="158">
        <v>-202</v>
      </c>
      <c r="G3137" s="159">
        <v>45744.507513194447</v>
      </c>
    </row>
    <row r="3138" spans="2:7" x14ac:dyDescent="0.3">
      <c r="B3138" s="154">
        <v>45744</v>
      </c>
      <c r="C3138" s="155" t="s">
        <v>49</v>
      </c>
      <c r="D3138" s="156" t="s">
        <v>122</v>
      </c>
      <c r="E3138" s="157" t="s">
        <v>237</v>
      </c>
      <c r="F3138" s="158">
        <v>597</v>
      </c>
      <c r="G3138" s="159">
        <v>45744.508212037035</v>
      </c>
    </row>
    <row r="3139" spans="2:7" x14ac:dyDescent="0.3">
      <c r="B3139" s="154">
        <v>45744</v>
      </c>
      <c r="C3139" s="155" t="s">
        <v>49</v>
      </c>
      <c r="D3139" s="156" t="s">
        <v>123</v>
      </c>
      <c r="E3139" s="157" t="s">
        <v>237</v>
      </c>
      <c r="F3139" s="158">
        <v>-597</v>
      </c>
      <c r="G3139" s="159">
        <v>45744.508245254627</v>
      </c>
    </row>
    <row r="3140" spans="2:7" x14ac:dyDescent="0.3">
      <c r="B3140" s="154">
        <v>45744</v>
      </c>
      <c r="C3140" s="155" t="s">
        <v>49</v>
      </c>
      <c r="D3140" s="156" t="s">
        <v>122</v>
      </c>
      <c r="E3140" s="157" t="s">
        <v>241</v>
      </c>
      <c r="F3140" s="158">
        <v>-5000</v>
      </c>
      <c r="G3140" s="159">
        <v>45744.511466319447</v>
      </c>
    </row>
    <row r="3141" spans="2:7" x14ac:dyDescent="0.3">
      <c r="B3141" s="154">
        <v>45744</v>
      </c>
      <c r="C3141" s="155" t="s">
        <v>49</v>
      </c>
      <c r="D3141" s="156" t="s">
        <v>121</v>
      </c>
      <c r="E3141" s="157" t="s">
        <v>241</v>
      </c>
      <c r="F3141" s="158">
        <v>5000</v>
      </c>
      <c r="G3141" s="159">
        <v>45744.511500000001</v>
      </c>
    </row>
    <row r="3142" spans="2:7" x14ac:dyDescent="0.3">
      <c r="B3142" s="154">
        <v>45744</v>
      </c>
      <c r="C3142" s="155" t="s">
        <v>49</v>
      </c>
      <c r="D3142" s="156" t="s">
        <v>122</v>
      </c>
      <c r="E3142" s="157" t="s">
        <v>241</v>
      </c>
      <c r="F3142" s="158">
        <v>-1050</v>
      </c>
      <c r="G3142" s="159">
        <v>45744.511684027777</v>
      </c>
    </row>
    <row r="3143" spans="2:7" x14ac:dyDescent="0.3">
      <c r="B3143" s="154">
        <v>45744</v>
      </c>
      <c r="C3143" s="155" t="s">
        <v>49</v>
      </c>
      <c r="D3143" s="156" t="s">
        <v>121</v>
      </c>
      <c r="E3143" s="157" t="s">
        <v>241</v>
      </c>
      <c r="F3143" s="158">
        <v>1050</v>
      </c>
      <c r="G3143" s="159">
        <v>45744.511715046297</v>
      </c>
    </row>
    <row r="3144" spans="2:7" x14ac:dyDescent="0.3">
      <c r="B3144" s="154">
        <v>45744</v>
      </c>
      <c r="C3144" s="155" t="s">
        <v>49</v>
      </c>
      <c r="D3144" s="156" t="s">
        <v>121</v>
      </c>
      <c r="E3144" s="157" t="s">
        <v>242</v>
      </c>
      <c r="F3144" s="158">
        <v>-6122.5</v>
      </c>
      <c r="G3144" s="159">
        <v>45744.514250462962</v>
      </c>
    </row>
    <row r="3145" spans="2:7" x14ac:dyDescent="0.3">
      <c r="B3145" s="154">
        <v>45744</v>
      </c>
      <c r="C3145" s="155" t="s">
        <v>49</v>
      </c>
      <c r="D3145" s="156" t="s">
        <v>123</v>
      </c>
      <c r="E3145" s="157" t="s">
        <v>242</v>
      </c>
      <c r="F3145" s="158">
        <v>6122.5</v>
      </c>
      <c r="G3145" s="159">
        <v>45744.514284490739</v>
      </c>
    </row>
    <row r="3146" spans="2:7" x14ac:dyDescent="0.3">
      <c r="B3146" s="154">
        <v>45744</v>
      </c>
      <c r="C3146" s="155" t="s">
        <v>49</v>
      </c>
      <c r="D3146" s="156" t="s">
        <v>121</v>
      </c>
      <c r="E3146" s="157" t="s">
        <v>243</v>
      </c>
      <c r="F3146" s="158">
        <v>-7.5</v>
      </c>
      <c r="G3146" s="159">
        <v>45744.51432037037</v>
      </c>
    </row>
    <row r="3147" spans="2:7" x14ac:dyDescent="0.3">
      <c r="B3147" s="154">
        <v>45744</v>
      </c>
      <c r="C3147" s="155" t="s">
        <v>48</v>
      </c>
      <c r="D3147" s="156" t="s">
        <v>278</v>
      </c>
      <c r="E3147" s="157" t="s">
        <v>243</v>
      </c>
      <c r="F3147" s="158">
        <v>7.5</v>
      </c>
      <c r="G3147" s="159">
        <v>45744.51435532407</v>
      </c>
    </row>
    <row r="3148" spans="2:7" x14ac:dyDescent="0.3">
      <c r="B3148" s="154">
        <v>45744</v>
      </c>
      <c r="C3148" s="155" t="s">
        <v>49</v>
      </c>
      <c r="D3148" s="156" t="s">
        <v>122</v>
      </c>
      <c r="E3148" s="157" t="s">
        <v>222</v>
      </c>
      <c r="F3148" s="158">
        <v>-8000</v>
      </c>
      <c r="G3148" s="159">
        <v>45744.564031250004</v>
      </c>
    </row>
    <row r="3149" spans="2:7" x14ac:dyDescent="0.3">
      <c r="B3149" s="154">
        <v>45744</v>
      </c>
      <c r="C3149" s="155" t="s">
        <v>49</v>
      </c>
      <c r="D3149" s="156" t="s">
        <v>97</v>
      </c>
      <c r="E3149" s="157" t="s">
        <v>222</v>
      </c>
      <c r="F3149" s="158">
        <v>8000</v>
      </c>
      <c r="G3149" s="159">
        <v>45744.564069097221</v>
      </c>
    </row>
    <row r="3150" spans="2:7" x14ac:dyDescent="0.3">
      <c r="B3150" s="154">
        <v>45744</v>
      </c>
      <c r="C3150" s="155" t="s">
        <v>49</v>
      </c>
      <c r="D3150" s="156" t="s">
        <v>122</v>
      </c>
      <c r="E3150" s="157" t="s">
        <v>222</v>
      </c>
      <c r="F3150" s="158">
        <v>-250</v>
      </c>
      <c r="G3150" s="159">
        <v>45744.564118518516</v>
      </c>
    </row>
    <row r="3151" spans="2:7" x14ac:dyDescent="0.3">
      <c r="B3151" s="154">
        <v>45744</v>
      </c>
      <c r="C3151" s="155" t="s">
        <v>49</v>
      </c>
      <c r="D3151" s="156" t="s">
        <v>97</v>
      </c>
      <c r="E3151" s="157" t="s">
        <v>222</v>
      </c>
      <c r="F3151" s="158">
        <v>250</v>
      </c>
      <c r="G3151" s="159">
        <v>45744.564154398147</v>
      </c>
    </row>
    <row r="3152" spans="2:7" x14ac:dyDescent="0.3">
      <c r="B3152" s="154">
        <v>45744</v>
      </c>
      <c r="C3152" s="155" t="s">
        <v>49</v>
      </c>
      <c r="D3152" s="156" t="s">
        <v>122</v>
      </c>
      <c r="E3152" s="157" t="s">
        <v>222</v>
      </c>
      <c r="F3152" s="158">
        <v>-300</v>
      </c>
      <c r="G3152" s="159">
        <v>45744.564204050926</v>
      </c>
    </row>
    <row r="3153" spans="2:7" x14ac:dyDescent="0.3">
      <c r="B3153" s="154">
        <v>45744</v>
      </c>
      <c r="C3153" s="155" t="s">
        <v>49</v>
      </c>
      <c r="D3153" s="156" t="s">
        <v>97</v>
      </c>
      <c r="E3153" s="157" t="s">
        <v>222</v>
      </c>
      <c r="F3153" s="158">
        <v>300</v>
      </c>
      <c r="G3153" s="159">
        <v>45744.564237615741</v>
      </c>
    </row>
    <row r="3154" spans="2:7" x14ac:dyDescent="0.3">
      <c r="B3154" s="154">
        <v>45744</v>
      </c>
      <c r="C3154" s="155" t="s">
        <v>49</v>
      </c>
      <c r="D3154" s="156" t="s">
        <v>122</v>
      </c>
      <c r="E3154" s="157" t="s">
        <v>222</v>
      </c>
      <c r="F3154" s="158">
        <v>-254</v>
      </c>
      <c r="G3154" s="159">
        <v>45744.564287384259</v>
      </c>
    </row>
    <row r="3155" spans="2:7" x14ac:dyDescent="0.3">
      <c r="B3155" s="154">
        <v>45744</v>
      </c>
      <c r="C3155" s="155" t="s">
        <v>49</v>
      </c>
      <c r="D3155" s="156" t="s">
        <v>97</v>
      </c>
      <c r="E3155" s="157" t="s">
        <v>222</v>
      </c>
      <c r="F3155" s="158">
        <v>254</v>
      </c>
      <c r="G3155" s="159">
        <v>45744.564326851854</v>
      </c>
    </row>
    <row r="3156" spans="2:7" x14ac:dyDescent="0.3">
      <c r="B3156" s="154">
        <v>45744</v>
      </c>
      <c r="C3156" s="155" t="s">
        <v>49</v>
      </c>
      <c r="D3156" s="156" t="s">
        <v>122</v>
      </c>
      <c r="E3156" s="157" t="s">
        <v>222</v>
      </c>
      <c r="F3156" s="158">
        <v>-997</v>
      </c>
      <c r="G3156" s="159">
        <v>45744.564382060184</v>
      </c>
    </row>
    <row r="3157" spans="2:7" x14ac:dyDescent="0.3">
      <c r="B3157" s="154">
        <v>45744</v>
      </c>
      <c r="C3157" s="155" t="s">
        <v>49</v>
      </c>
      <c r="D3157" s="156" t="s">
        <v>97</v>
      </c>
      <c r="E3157" s="157" t="s">
        <v>222</v>
      </c>
      <c r="F3157" s="158">
        <v>997</v>
      </c>
      <c r="G3157" s="159">
        <v>45744.564418287038</v>
      </c>
    </row>
    <row r="3158" spans="2:7" x14ac:dyDescent="0.3">
      <c r="B3158" s="154">
        <v>45744</v>
      </c>
      <c r="C3158" s="155" t="s">
        <v>49</v>
      </c>
      <c r="D3158" s="156" t="s">
        <v>122</v>
      </c>
      <c r="E3158" s="157" t="s">
        <v>222</v>
      </c>
      <c r="F3158" s="158">
        <v>-210</v>
      </c>
      <c r="G3158" s="159">
        <v>45744.564465277777</v>
      </c>
    </row>
    <row r="3159" spans="2:7" x14ac:dyDescent="0.3">
      <c r="B3159" s="154">
        <v>45744</v>
      </c>
      <c r="C3159" s="155" t="s">
        <v>49</v>
      </c>
      <c r="D3159" s="156" t="s">
        <v>97</v>
      </c>
      <c r="E3159" s="157" t="s">
        <v>222</v>
      </c>
      <c r="F3159" s="158">
        <v>210</v>
      </c>
      <c r="G3159" s="159">
        <v>45744.564503587964</v>
      </c>
    </row>
    <row r="3160" spans="2:7" x14ac:dyDescent="0.3">
      <c r="B3160" s="154">
        <v>45744</v>
      </c>
      <c r="C3160" s="155" t="s">
        <v>49</v>
      </c>
      <c r="D3160" s="156" t="s">
        <v>122</v>
      </c>
      <c r="E3160" s="157" t="s">
        <v>222</v>
      </c>
      <c r="F3160" s="158">
        <v>-265</v>
      </c>
      <c r="G3160" s="159">
        <v>45744.564554398145</v>
      </c>
    </row>
    <row r="3161" spans="2:7" x14ac:dyDescent="0.3">
      <c r="B3161" s="154">
        <v>45744</v>
      </c>
      <c r="C3161" s="155" t="s">
        <v>49</v>
      </c>
      <c r="D3161" s="156" t="s">
        <v>97</v>
      </c>
      <c r="E3161" s="157" t="s">
        <v>222</v>
      </c>
      <c r="F3161" s="158">
        <v>265</v>
      </c>
      <c r="G3161" s="159">
        <v>45744.564590972223</v>
      </c>
    </row>
    <row r="3162" spans="2:7" x14ac:dyDescent="0.3">
      <c r="B3162" s="154">
        <v>45744</v>
      </c>
      <c r="C3162" s="155" t="s">
        <v>49</v>
      </c>
      <c r="D3162" s="156" t="s">
        <v>122</v>
      </c>
      <c r="E3162" s="157" t="s">
        <v>221</v>
      </c>
      <c r="F3162" s="158">
        <v>35</v>
      </c>
      <c r="G3162" s="159">
        <v>45744.564644212966</v>
      </c>
    </row>
    <row r="3163" spans="2:7" x14ac:dyDescent="0.3">
      <c r="B3163" s="154">
        <v>45744</v>
      </c>
      <c r="C3163" s="155" t="s">
        <v>49</v>
      </c>
      <c r="D3163" s="156" t="s">
        <v>97</v>
      </c>
      <c r="E3163" s="157" t="s">
        <v>221</v>
      </c>
      <c r="F3163" s="158">
        <v>-35</v>
      </c>
      <c r="G3163" s="159">
        <v>45744.564678819443</v>
      </c>
    </row>
    <row r="3164" spans="2:7" x14ac:dyDescent="0.3">
      <c r="B3164" s="154">
        <v>45744</v>
      </c>
      <c r="C3164" s="155" t="s">
        <v>49</v>
      </c>
      <c r="D3164" s="156" t="s">
        <v>122</v>
      </c>
      <c r="E3164" s="157" t="s">
        <v>221</v>
      </c>
      <c r="F3164" s="158">
        <v>250</v>
      </c>
      <c r="G3164" s="159">
        <v>45744.564731365739</v>
      </c>
    </row>
    <row r="3165" spans="2:7" x14ac:dyDescent="0.3">
      <c r="B3165" s="154">
        <v>45744</v>
      </c>
      <c r="C3165" s="155" t="s">
        <v>49</v>
      </c>
      <c r="D3165" s="156" t="s">
        <v>97</v>
      </c>
      <c r="E3165" s="157" t="s">
        <v>221</v>
      </c>
      <c r="F3165" s="158">
        <v>-250</v>
      </c>
      <c r="G3165" s="159">
        <v>45744.564765509262</v>
      </c>
    </row>
    <row r="3166" spans="2:7" x14ac:dyDescent="0.3">
      <c r="B3166" s="154">
        <v>45744</v>
      </c>
      <c r="C3166" s="155" t="s">
        <v>49</v>
      </c>
      <c r="D3166" s="156" t="s">
        <v>122</v>
      </c>
      <c r="E3166" s="157" t="s">
        <v>222</v>
      </c>
      <c r="F3166" s="158">
        <v>-638</v>
      </c>
      <c r="G3166" s="159">
        <v>45744.564816782404</v>
      </c>
    </row>
    <row r="3167" spans="2:7" x14ac:dyDescent="0.3">
      <c r="B3167" s="154">
        <v>45744</v>
      </c>
      <c r="C3167" s="155" t="s">
        <v>49</v>
      </c>
      <c r="D3167" s="156" t="s">
        <v>97</v>
      </c>
      <c r="E3167" s="157" t="s">
        <v>222</v>
      </c>
      <c r="F3167" s="158">
        <v>638</v>
      </c>
      <c r="G3167" s="159">
        <v>45744.564854050928</v>
      </c>
    </row>
    <row r="3168" spans="2:7" x14ac:dyDescent="0.3">
      <c r="B3168" s="154">
        <v>45744</v>
      </c>
      <c r="C3168" s="155" t="s">
        <v>49</v>
      </c>
      <c r="D3168" s="156" t="s">
        <v>122</v>
      </c>
      <c r="E3168" s="157" t="s">
        <v>222</v>
      </c>
      <c r="F3168" s="158">
        <v>-195</v>
      </c>
      <c r="G3168" s="159">
        <v>45744.564903587961</v>
      </c>
    </row>
    <row r="3169" spans="2:7" x14ac:dyDescent="0.3">
      <c r="B3169" s="154">
        <v>45744</v>
      </c>
      <c r="C3169" s="155" t="s">
        <v>49</v>
      </c>
      <c r="D3169" s="156" t="s">
        <v>97</v>
      </c>
      <c r="E3169" s="157" t="s">
        <v>222</v>
      </c>
      <c r="F3169" s="158">
        <v>195</v>
      </c>
      <c r="G3169" s="159">
        <v>45744.564941666664</v>
      </c>
    </row>
    <row r="3170" spans="2:7" x14ac:dyDescent="0.3">
      <c r="B3170" s="154">
        <v>45744</v>
      </c>
      <c r="C3170" s="155" t="s">
        <v>49</v>
      </c>
      <c r="D3170" s="156" t="s">
        <v>122</v>
      </c>
      <c r="E3170" s="157" t="s">
        <v>222</v>
      </c>
      <c r="F3170" s="158">
        <v>-70</v>
      </c>
      <c r="G3170" s="159">
        <v>45744.564993171298</v>
      </c>
    </row>
    <row r="3171" spans="2:7" x14ac:dyDescent="0.3">
      <c r="B3171" s="154">
        <v>45744</v>
      </c>
      <c r="C3171" s="155" t="s">
        <v>49</v>
      </c>
      <c r="D3171" s="156" t="s">
        <v>97</v>
      </c>
      <c r="E3171" s="157" t="s">
        <v>222</v>
      </c>
      <c r="F3171" s="158">
        <v>70</v>
      </c>
      <c r="G3171" s="159">
        <v>45744.565028356483</v>
      </c>
    </row>
    <row r="3172" spans="2:7" x14ac:dyDescent="0.3">
      <c r="B3172" s="154">
        <v>45744</v>
      </c>
      <c r="C3172" s="155" t="s">
        <v>49</v>
      </c>
      <c r="D3172" s="156" t="s">
        <v>122</v>
      </c>
      <c r="E3172" s="157" t="s">
        <v>222</v>
      </c>
      <c r="F3172" s="158">
        <v>-250</v>
      </c>
      <c r="G3172" s="159">
        <v>45744.565075694445</v>
      </c>
    </row>
    <row r="3173" spans="2:7" x14ac:dyDescent="0.3">
      <c r="B3173" s="154">
        <v>45744</v>
      </c>
      <c r="C3173" s="155" t="s">
        <v>49</v>
      </c>
      <c r="D3173" s="156" t="s">
        <v>97</v>
      </c>
      <c r="E3173" s="157" t="s">
        <v>222</v>
      </c>
      <c r="F3173" s="158">
        <v>250</v>
      </c>
      <c r="G3173" s="159">
        <v>45744.565114236109</v>
      </c>
    </row>
    <row r="3174" spans="2:7" x14ac:dyDescent="0.3">
      <c r="B3174" s="154">
        <v>45744</v>
      </c>
      <c r="C3174" s="155" t="s">
        <v>49</v>
      </c>
      <c r="D3174" s="156" t="s">
        <v>122</v>
      </c>
      <c r="E3174" s="157" t="s">
        <v>222</v>
      </c>
      <c r="F3174" s="158">
        <v>-257</v>
      </c>
      <c r="G3174" s="159">
        <v>45744.565165624997</v>
      </c>
    </row>
    <row r="3175" spans="2:7" x14ac:dyDescent="0.3">
      <c r="B3175" s="154">
        <v>45744</v>
      </c>
      <c r="C3175" s="155" t="s">
        <v>49</v>
      </c>
      <c r="D3175" s="156" t="s">
        <v>97</v>
      </c>
      <c r="E3175" s="157" t="s">
        <v>222</v>
      </c>
      <c r="F3175" s="158">
        <v>257</v>
      </c>
      <c r="G3175" s="159">
        <v>45744.565202430553</v>
      </c>
    </row>
    <row r="3176" spans="2:7" x14ac:dyDescent="0.3">
      <c r="B3176" s="154">
        <v>45744</v>
      </c>
      <c r="C3176" s="155" t="s">
        <v>49</v>
      </c>
      <c r="D3176" s="156" t="s">
        <v>122</v>
      </c>
      <c r="E3176" s="157" t="s">
        <v>222</v>
      </c>
      <c r="F3176" s="158">
        <v>-210</v>
      </c>
      <c r="G3176" s="159">
        <v>45744.565251157408</v>
      </c>
    </row>
    <row r="3177" spans="2:7" x14ac:dyDescent="0.3">
      <c r="B3177" s="154">
        <v>45744</v>
      </c>
      <c r="C3177" s="155" t="s">
        <v>49</v>
      </c>
      <c r="D3177" s="156" t="s">
        <v>97</v>
      </c>
      <c r="E3177" s="157" t="s">
        <v>222</v>
      </c>
      <c r="F3177" s="158">
        <v>210</v>
      </c>
      <c r="G3177" s="159">
        <v>45744.565292013889</v>
      </c>
    </row>
    <row r="3178" spans="2:7" x14ac:dyDescent="0.3">
      <c r="B3178" s="154">
        <v>45744</v>
      </c>
      <c r="C3178" s="155" t="s">
        <v>49</v>
      </c>
      <c r="D3178" s="156" t="s">
        <v>122</v>
      </c>
      <c r="E3178" s="157" t="s">
        <v>222</v>
      </c>
      <c r="F3178" s="158">
        <v>-175</v>
      </c>
      <c r="G3178" s="159">
        <v>45744.565346180556</v>
      </c>
    </row>
    <row r="3179" spans="2:7" x14ac:dyDescent="0.3">
      <c r="B3179" s="154">
        <v>45744</v>
      </c>
      <c r="C3179" s="155" t="s">
        <v>49</v>
      </c>
      <c r="D3179" s="156" t="s">
        <v>97</v>
      </c>
      <c r="E3179" s="157" t="s">
        <v>222</v>
      </c>
      <c r="F3179" s="158">
        <v>175</v>
      </c>
      <c r="G3179" s="159">
        <v>45744.565380324071</v>
      </c>
    </row>
    <row r="3180" spans="2:7" x14ac:dyDescent="0.3">
      <c r="B3180" s="154">
        <v>45744</v>
      </c>
      <c r="C3180" s="155" t="s">
        <v>49</v>
      </c>
      <c r="D3180" s="156" t="s">
        <v>122</v>
      </c>
      <c r="E3180" s="157" t="s">
        <v>222</v>
      </c>
      <c r="F3180" s="158">
        <v>-20</v>
      </c>
      <c r="G3180" s="159">
        <v>45744.565429513888</v>
      </c>
    </row>
    <row r="3181" spans="2:7" x14ac:dyDescent="0.3">
      <c r="B3181" s="154">
        <v>45744</v>
      </c>
      <c r="C3181" s="155" t="s">
        <v>49</v>
      </c>
      <c r="D3181" s="156" t="s">
        <v>97</v>
      </c>
      <c r="E3181" s="157" t="s">
        <v>222</v>
      </c>
      <c r="F3181" s="158">
        <v>20</v>
      </c>
      <c r="G3181" s="159">
        <v>45744.565465162035</v>
      </c>
    </row>
    <row r="3182" spans="2:7" x14ac:dyDescent="0.3">
      <c r="B3182" s="154">
        <v>45744</v>
      </c>
      <c r="C3182" s="155" t="s">
        <v>49</v>
      </c>
      <c r="D3182" s="156" t="s">
        <v>122</v>
      </c>
      <c r="E3182" s="157" t="s">
        <v>222</v>
      </c>
      <c r="F3182" s="158">
        <v>-35</v>
      </c>
      <c r="G3182" s="159">
        <v>45744.565517592593</v>
      </c>
    </row>
    <row r="3183" spans="2:7" x14ac:dyDescent="0.3">
      <c r="B3183" s="154">
        <v>45744</v>
      </c>
      <c r="C3183" s="155" t="s">
        <v>49</v>
      </c>
      <c r="D3183" s="156" t="s">
        <v>97</v>
      </c>
      <c r="E3183" s="157" t="s">
        <v>222</v>
      </c>
      <c r="F3183" s="158">
        <v>35</v>
      </c>
      <c r="G3183" s="159">
        <v>45744.565552430555</v>
      </c>
    </row>
    <row r="3184" spans="2:7" x14ac:dyDescent="0.3">
      <c r="B3184" s="154">
        <v>45744</v>
      </c>
      <c r="C3184" s="155" t="s">
        <v>49</v>
      </c>
      <c r="D3184" s="156" t="s">
        <v>122</v>
      </c>
      <c r="E3184" s="157" t="s">
        <v>221</v>
      </c>
      <c r="F3184" s="158">
        <v>2500</v>
      </c>
      <c r="G3184" s="159">
        <v>45744.565603935182</v>
      </c>
    </row>
    <row r="3185" spans="2:7" x14ac:dyDescent="0.3">
      <c r="B3185" s="154">
        <v>45744</v>
      </c>
      <c r="C3185" s="155" t="s">
        <v>49</v>
      </c>
      <c r="D3185" s="156" t="s">
        <v>97</v>
      </c>
      <c r="E3185" s="157" t="s">
        <v>221</v>
      </c>
      <c r="F3185" s="158">
        <v>-2500</v>
      </c>
      <c r="G3185" s="159">
        <v>45744.565639004628</v>
      </c>
    </row>
    <row r="3186" spans="2:7" x14ac:dyDescent="0.3">
      <c r="B3186" s="154">
        <v>45744</v>
      </c>
      <c r="C3186" s="155" t="s">
        <v>49</v>
      </c>
      <c r="D3186" s="156" t="s">
        <v>122</v>
      </c>
      <c r="E3186" s="157" t="s">
        <v>222</v>
      </c>
      <c r="F3186" s="158">
        <v>-70</v>
      </c>
      <c r="G3186" s="159">
        <v>45744.565688310184</v>
      </c>
    </row>
    <row r="3187" spans="2:7" x14ac:dyDescent="0.3">
      <c r="B3187" s="154">
        <v>45744</v>
      </c>
      <c r="C3187" s="155" t="s">
        <v>49</v>
      </c>
      <c r="D3187" s="156" t="s">
        <v>97</v>
      </c>
      <c r="E3187" s="157" t="s">
        <v>222</v>
      </c>
      <c r="F3187" s="158">
        <v>70</v>
      </c>
      <c r="G3187" s="159">
        <v>45744.565729166665</v>
      </c>
    </row>
    <row r="3188" spans="2:7" x14ac:dyDescent="0.3">
      <c r="B3188" s="154">
        <v>45744</v>
      </c>
      <c r="C3188" s="155" t="s">
        <v>49</v>
      </c>
      <c r="D3188" s="156" t="s">
        <v>122</v>
      </c>
      <c r="E3188" s="157" t="s">
        <v>241</v>
      </c>
      <c r="F3188" s="158">
        <v>-720</v>
      </c>
      <c r="G3188" s="159">
        <v>45744.566688657411</v>
      </c>
    </row>
    <row r="3189" spans="2:7" x14ac:dyDescent="0.3">
      <c r="B3189" s="154">
        <v>45744</v>
      </c>
      <c r="C3189" s="155" t="s">
        <v>49</v>
      </c>
      <c r="D3189" s="156" t="s">
        <v>121</v>
      </c>
      <c r="E3189" s="157" t="s">
        <v>241</v>
      </c>
      <c r="F3189" s="158">
        <v>720</v>
      </c>
      <c r="G3189" s="159">
        <v>45744.566721875002</v>
      </c>
    </row>
    <row r="3190" spans="2:7" x14ac:dyDescent="0.3">
      <c r="B3190" s="154">
        <v>45744</v>
      </c>
      <c r="C3190" s="155" t="s">
        <v>49</v>
      </c>
      <c r="D3190" s="156" t="s">
        <v>122</v>
      </c>
      <c r="E3190" s="157" t="s">
        <v>241</v>
      </c>
      <c r="F3190" s="158">
        <v>-1000</v>
      </c>
      <c r="G3190" s="159">
        <v>45744.56677986111</v>
      </c>
    </row>
    <row r="3191" spans="2:7" x14ac:dyDescent="0.3">
      <c r="B3191" s="154">
        <v>45744</v>
      </c>
      <c r="C3191" s="155" t="s">
        <v>49</v>
      </c>
      <c r="D3191" s="156" t="s">
        <v>121</v>
      </c>
      <c r="E3191" s="157" t="s">
        <v>241</v>
      </c>
      <c r="F3191" s="158">
        <v>1000</v>
      </c>
      <c r="G3191" s="159">
        <v>45744.56681851852</v>
      </c>
    </row>
    <row r="3192" spans="2:7" x14ac:dyDescent="0.3">
      <c r="B3192" s="154">
        <v>45744</v>
      </c>
      <c r="C3192" s="155" t="s">
        <v>49</v>
      </c>
      <c r="D3192" s="156" t="s">
        <v>122</v>
      </c>
      <c r="E3192" s="157" t="s">
        <v>239</v>
      </c>
      <c r="F3192" s="158">
        <v>5</v>
      </c>
      <c r="G3192" s="159">
        <v>45744.566867361114</v>
      </c>
    </row>
    <row r="3193" spans="2:7" x14ac:dyDescent="0.3">
      <c r="B3193" s="154">
        <v>45744</v>
      </c>
      <c r="C3193" s="155" t="s">
        <v>49</v>
      </c>
      <c r="D3193" s="156" t="s">
        <v>121</v>
      </c>
      <c r="E3193" s="157" t="s">
        <v>239</v>
      </c>
      <c r="F3193" s="158">
        <v>-5</v>
      </c>
      <c r="G3193" s="159">
        <v>45744.566902430553</v>
      </c>
    </row>
    <row r="3194" spans="2:7" x14ac:dyDescent="0.3">
      <c r="B3194" s="154">
        <v>45744</v>
      </c>
      <c r="C3194" s="155" t="s">
        <v>49</v>
      </c>
      <c r="D3194" s="156" t="s">
        <v>122</v>
      </c>
      <c r="E3194" s="157" t="s">
        <v>222</v>
      </c>
      <c r="F3194" s="158">
        <v>-420</v>
      </c>
      <c r="G3194" s="159">
        <v>45744.566975347225</v>
      </c>
    </row>
    <row r="3195" spans="2:7" x14ac:dyDescent="0.3">
      <c r="B3195" s="154">
        <v>45744</v>
      </c>
      <c r="C3195" s="155" t="s">
        <v>49</v>
      </c>
      <c r="D3195" s="156" t="s">
        <v>97</v>
      </c>
      <c r="E3195" s="157" t="s">
        <v>222</v>
      </c>
      <c r="F3195" s="158">
        <v>420</v>
      </c>
      <c r="G3195" s="159">
        <v>45744.567008449078</v>
      </c>
    </row>
    <row r="3196" spans="2:7" x14ac:dyDescent="0.3">
      <c r="B3196" s="154">
        <v>45744</v>
      </c>
      <c r="C3196" s="155" t="s">
        <v>49</v>
      </c>
      <c r="D3196" s="156" t="s">
        <v>122</v>
      </c>
      <c r="E3196" s="157" t="s">
        <v>222</v>
      </c>
      <c r="F3196" s="158">
        <v>-256</v>
      </c>
      <c r="G3196" s="159">
        <v>45744.568830439814</v>
      </c>
    </row>
    <row r="3197" spans="2:7" x14ac:dyDescent="0.3">
      <c r="B3197" s="154">
        <v>45744</v>
      </c>
      <c r="C3197" s="155" t="s">
        <v>49</v>
      </c>
      <c r="D3197" s="156" t="s">
        <v>97</v>
      </c>
      <c r="E3197" s="157" t="s">
        <v>222</v>
      </c>
      <c r="F3197" s="158">
        <v>256</v>
      </c>
      <c r="G3197" s="159">
        <v>45744.56886608796</v>
      </c>
    </row>
    <row r="3198" spans="2:7" x14ac:dyDescent="0.3">
      <c r="B3198" s="154">
        <v>45744</v>
      </c>
      <c r="C3198" s="155" t="s">
        <v>49</v>
      </c>
      <c r="D3198" s="156" t="s">
        <v>122</v>
      </c>
      <c r="E3198" s="157" t="s">
        <v>237</v>
      </c>
      <c r="F3198" s="158">
        <v>256</v>
      </c>
      <c r="G3198" s="159">
        <v>45744.569173148149</v>
      </c>
    </row>
    <row r="3199" spans="2:7" x14ac:dyDescent="0.3">
      <c r="B3199" s="154">
        <v>45744</v>
      </c>
      <c r="C3199" s="155" t="s">
        <v>49</v>
      </c>
      <c r="D3199" s="156" t="s">
        <v>123</v>
      </c>
      <c r="E3199" s="157" t="s">
        <v>237</v>
      </c>
      <c r="F3199" s="158">
        <v>-256</v>
      </c>
      <c r="G3199" s="159">
        <v>45744.569209259258</v>
      </c>
    </row>
    <row r="3200" spans="2:7" x14ac:dyDescent="0.3">
      <c r="B3200" s="154">
        <v>45744</v>
      </c>
      <c r="C3200" s="155" t="s">
        <v>49</v>
      </c>
      <c r="D3200" s="156" t="s">
        <v>122</v>
      </c>
      <c r="E3200" s="157" t="s">
        <v>237</v>
      </c>
      <c r="F3200" s="158">
        <v>11200</v>
      </c>
      <c r="G3200" s="159">
        <v>45744.571373495368</v>
      </c>
    </row>
    <row r="3201" spans="2:7" x14ac:dyDescent="0.3">
      <c r="B3201" s="154">
        <v>45744</v>
      </c>
      <c r="C3201" s="155" t="s">
        <v>49</v>
      </c>
      <c r="D3201" s="156" t="s">
        <v>123</v>
      </c>
      <c r="E3201" s="157" t="s">
        <v>237</v>
      </c>
      <c r="F3201" s="158">
        <v>-11200</v>
      </c>
      <c r="G3201" s="159">
        <v>45744.571408449076</v>
      </c>
    </row>
    <row r="3202" spans="2:7" x14ac:dyDescent="0.3">
      <c r="B3202" s="154">
        <v>45744</v>
      </c>
      <c r="C3202" s="155" t="s">
        <v>49</v>
      </c>
      <c r="D3202" s="156" t="s">
        <v>122</v>
      </c>
      <c r="E3202" s="157" t="s">
        <v>237</v>
      </c>
      <c r="F3202" s="158">
        <v>447</v>
      </c>
      <c r="G3202" s="159">
        <v>45744.571464583336</v>
      </c>
    </row>
    <row r="3203" spans="2:7" x14ac:dyDescent="0.3">
      <c r="B3203" s="154">
        <v>45744</v>
      </c>
      <c r="C3203" s="155" t="s">
        <v>49</v>
      </c>
      <c r="D3203" s="156" t="s">
        <v>123</v>
      </c>
      <c r="E3203" s="157" t="s">
        <v>237</v>
      </c>
      <c r="F3203" s="158">
        <v>-447</v>
      </c>
      <c r="G3203" s="159">
        <v>45744.571503587962</v>
      </c>
    </row>
    <row r="3204" spans="2:7" x14ac:dyDescent="0.3">
      <c r="B3204" s="154">
        <v>45744</v>
      </c>
      <c r="C3204" s="155" t="s">
        <v>49</v>
      </c>
      <c r="D3204" s="156" t="s">
        <v>122</v>
      </c>
      <c r="E3204" s="157" t="s">
        <v>237</v>
      </c>
      <c r="F3204" s="158">
        <v>195</v>
      </c>
      <c r="G3204" s="159">
        <v>45744.571550578701</v>
      </c>
    </row>
    <row r="3205" spans="2:7" x14ac:dyDescent="0.3">
      <c r="B3205" s="154">
        <v>45744</v>
      </c>
      <c r="C3205" s="155" t="s">
        <v>49</v>
      </c>
      <c r="D3205" s="156" t="s">
        <v>123</v>
      </c>
      <c r="E3205" s="157" t="s">
        <v>237</v>
      </c>
      <c r="F3205" s="158">
        <v>-195</v>
      </c>
      <c r="G3205" s="159">
        <v>45744.571588310188</v>
      </c>
    </row>
    <row r="3206" spans="2:7" x14ac:dyDescent="0.3">
      <c r="B3206" s="154">
        <v>45744</v>
      </c>
      <c r="C3206" s="155" t="s">
        <v>49</v>
      </c>
      <c r="D3206" s="156" t="s">
        <v>122</v>
      </c>
      <c r="E3206" s="157" t="s">
        <v>237</v>
      </c>
      <c r="F3206" s="158">
        <v>210</v>
      </c>
      <c r="G3206" s="159">
        <v>45744.572427199077</v>
      </c>
    </row>
    <row r="3207" spans="2:7" x14ac:dyDescent="0.3">
      <c r="B3207" s="154">
        <v>45744</v>
      </c>
      <c r="C3207" s="155" t="s">
        <v>49</v>
      </c>
      <c r="D3207" s="156" t="s">
        <v>123</v>
      </c>
      <c r="E3207" s="157" t="s">
        <v>237</v>
      </c>
      <c r="F3207" s="158">
        <v>-210</v>
      </c>
      <c r="G3207" s="159">
        <v>45744.572461458331</v>
      </c>
    </row>
    <row r="3208" spans="2:7" x14ac:dyDescent="0.3">
      <c r="B3208" s="154">
        <v>45744</v>
      </c>
      <c r="C3208" s="155" t="s">
        <v>49</v>
      </c>
      <c r="D3208" s="156" t="s">
        <v>122</v>
      </c>
      <c r="E3208" s="157" t="s">
        <v>237</v>
      </c>
      <c r="F3208" s="158">
        <v>254</v>
      </c>
      <c r="G3208" s="159">
        <v>45744.572510532409</v>
      </c>
    </row>
    <row r="3209" spans="2:7" x14ac:dyDescent="0.3">
      <c r="B3209" s="154">
        <v>45744</v>
      </c>
      <c r="C3209" s="155" t="s">
        <v>49</v>
      </c>
      <c r="D3209" s="156" t="s">
        <v>123</v>
      </c>
      <c r="E3209" s="157" t="s">
        <v>237</v>
      </c>
      <c r="F3209" s="158">
        <v>-254</v>
      </c>
      <c r="G3209" s="159">
        <v>45744.572543055554</v>
      </c>
    </row>
    <row r="3210" spans="2:7" x14ac:dyDescent="0.3">
      <c r="B3210" s="154">
        <v>45744</v>
      </c>
      <c r="C3210" s="155" t="s">
        <v>49</v>
      </c>
      <c r="D3210" s="156" t="s">
        <v>122</v>
      </c>
      <c r="E3210" s="157" t="s">
        <v>237</v>
      </c>
      <c r="F3210" s="158">
        <v>997</v>
      </c>
      <c r="G3210" s="159">
        <v>45744.572596759259</v>
      </c>
    </row>
    <row r="3211" spans="2:7" x14ac:dyDescent="0.3">
      <c r="B3211" s="154">
        <v>45744</v>
      </c>
      <c r="C3211" s="155" t="s">
        <v>49</v>
      </c>
      <c r="D3211" s="156" t="s">
        <v>123</v>
      </c>
      <c r="E3211" s="157" t="s">
        <v>237</v>
      </c>
      <c r="F3211" s="158">
        <v>-997</v>
      </c>
      <c r="G3211" s="159">
        <v>45744.572632291667</v>
      </c>
    </row>
    <row r="3212" spans="2:7" x14ac:dyDescent="0.3">
      <c r="B3212" s="154">
        <v>45744</v>
      </c>
      <c r="C3212" s="155" t="s">
        <v>49</v>
      </c>
      <c r="D3212" s="156" t="s">
        <v>122</v>
      </c>
      <c r="E3212" s="157" t="s">
        <v>237</v>
      </c>
      <c r="F3212" s="158">
        <v>265</v>
      </c>
      <c r="G3212" s="159">
        <v>45744.572681481484</v>
      </c>
    </row>
    <row r="3213" spans="2:7" x14ac:dyDescent="0.3">
      <c r="B3213" s="154">
        <v>45744</v>
      </c>
      <c r="C3213" s="155" t="s">
        <v>49</v>
      </c>
      <c r="D3213" s="156" t="s">
        <v>123</v>
      </c>
      <c r="E3213" s="157" t="s">
        <v>237</v>
      </c>
      <c r="F3213" s="158">
        <v>-265</v>
      </c>
      <c r="G3213" s="159">
        <v>45744.572718402778</v>
      </c>
    </row>
    <row r="3214" spans="2:7" x14ac:dyDescent="0.3">
      <c r="B3214" s="154">
        <v>45744</v>
      </c>
      <c r="C3214" s="155" t="s">
        <v>49</v>
      </c>
      <c r="D3214" s="156" t="s">
        <v>122</v>
      </c>
      <c r="E3214" s="157" t="s">
        <v>237</v>
      </c>
      <c r="F3214" s="158">
        <v>210</v>
      </c>
      <c r="G3214" s="159">
        <v>45744.572767708334</v>
      </c>
    </row>
    <row r="3215" spans="2:7" x14ac:dyDescent="0.3">
      <c r="B3215" s="154">
        <v>45744</v>
      </c>
      <c r="C3215" s="155" t="s">
        <v>49</v>
      </c>
      <c r="D3215" s="156" t="s">
        <v>123</v>
      </c>
      <c r="E3215" s="157" t="s">
        <v>237</v>
      </c>
      <c r="F3215" s="158">
        <v>-210</v>
      </c>
      <c r="G3215" s="159">
        <v>45744.572801967595</v>
      </c>
    </row>
    <row r="3216" spans="2:7" x14ac:dyDescent="0.3">
      <c r="B3216" s="154">
        <v>45744</v>
      </c>
      <c r="C3216" s="155" t="s">
        <v>49</v>
      </c>
      <c r="D3216" s="156" t="s">
        <v>122</v>
      </c>
      <c r="E3216" s="157" t="s">
        <v>237</v>
      </c>
      <c r="F3216" s="158">
        <v>265</v>
      </c>
      <c r="G3216" s="159">
        <v>45744.572923726853</v>
      </c>
    </row>
    <row r="3217" spans="2:7" x14ac:dyDescent="0.3">
      <c r="B3217" s="154">
        <v>45744</v>
      </c>
      <c r="C3217" s="155" t="s">
        <v>49</v>
      </c>
      <c r="D3217" s="156" t="s">
        <v>123</v>
      </c>
      <c r="E3217" s="157" t="s">
        <v>237</v>
      </c>
      <c r="F3217" s="158">
        <v>-265</v>
      </c>
      <c r="G3217" s="159">
        <v>45744.57295613426</v>
      </c>
    </row>
    <row r="3218" spans="2:7" x14ac:dyDescent="0.3">
      <c r="B3218" s="154">
        <v>45744</v>
      </c>
      <c r="C3218" s="155" t="s">
        <v>49</v>
      </c>
      <c r="D3218" s="156" t="s">
        <v>122</v>
      </c>
      <c r="E3218" s="157" t="s">
        <v>237</v>
      </c>
      <c r="F3218" s="158">
        <v>447</v>
      </c>
      <c r="G3218" s="159">
        <v>45744.573017939816</v>
      </c>
    </row>
    <row r="3219" spans="2:7" x14ac:dyDescent="0.3">
      <c r="B3219" s="154">
        <v>45744</v>
      </c>
      <c r="C3219" s="155" t="s">
        <v>49</v>
      </c>
      <c r="D3219" s="156" t="s">
        <v>123</v>
      </c>
      <c r="E3219" s="157" t="s">
        <v>237</v>
      </c>
      <c r="F3219" s="158">
        <v>-447</v>
      </c>
      <c r="G3219" s="159">
        <v>45744.573054976849</v>
      </c>
    </row>
    <row r="3220" spans="2:7" x14ac:dyDescent="0.3">
      <c r="B3220" s="154">
        <v>45744</v>
      </c>
      <c r="C3220" s="155" t="s">
        <v>49</v>
      </c>
      <c r="D3220" s="156" t="s">
        <v>122</v>
      </c>
      <c r="E3220" s="157" t="s">
        <v>237</v>
      </c>
      <c r="F3220" s="158">
        <v>638</v>
      </c>
      <c r="G3220" s="159">
        <v>45744.573104745374</v>
      </c>
    </row>
    <row r="3221" spans="2:7" x14ac:dyDescent="0.3">
      <c r="B3221" s="154">
        <v>45744</v>
      </c>
      <c r="C3221" s="155" t="s">
        <v>49</v>
      </c>
      <c r="D3221" s="156" t="s">
        <v>123</v>
      </c>
      <c r="E3221" s="157" t="s">
        <v>237</v>
      </c>
      <c r="F3221" s="158">
        <v>-638</v>
      </c>
      <c r="G3221" s="159">
        <v>45744.573139120374</v>
      </c>
    </row>
    <row r="3222" spans="2:7" x14ac:dyDescent="0.3">
      <c r="B3222" s="154">
        <v>45744</v>
      </c>
      <c r="C3222" s="155" t="s">
        <v>49</v>
      </c>
      <c r="D3222" s="156" t="s">
        <v>122</v>
      </c>
      <c r="E3222" s="157" t="s">
        <v>237</v>
      </c>
      <c r="F3222" s="158">
        <v>195</v>
      </c>
      <c r="G3222" s="159">
        <v>45744.573256018521</v>
      </c>
    </row>
    <row r="3223" spans="2:7" x14ac:dyDescent="0.3">
      <c r="B3223" s="154">
        <v>45744</v>
      </c>
      <c r="C3223" s="155" t="s">
        <v>49</v>
      </c>
      <c r="D3223" s="156" t="s">
        <v>123</v>
      </c>
      <c r="E3223" s="157" t="s">
        <v>237</v>
      </c>
      <c r="F3223" s="158">
        <v>-195</v>
      </c>
      <c r="G3223" s="159">
        <v>45744.573288425927</v>
      </c>
    </row>
    <row r="3224" spans="2:7" x14ac:dyDescent="0.3">
      <c r="B3224" s="154">
        <v>45744</v>
      </c>
      <c r="C3224" s="155" t="s">
        <v>49</v>
      </c>
      <c r="D3224" s="156" t="s">
        <v>122</v>
      </c>
      <c r="E3224" s="157" t="s">
        <v>237</v>
      </c>
      <c r="F3224" s="158">
        <v>210</v>
      </c>
      <c r="G3224" s="159">
        <v>45744.573609027779</v>
      </c>
    </row>
    <row r="3225" spans="2:7" x14ac:dyDescent="0.3">
      <c r="B3225" s="154">
        <v>45744</v>
      </c>
      <c r="C3225" s="155" t="s">
        <v>49</v>
      </c>
      <c r="D3225" s="156" t="s">
        <v>123</v>
      </c>
      <c r="E3225" s="157" t="s">
        <v>237</v>
      </c>
      <c r="F3225" s="158">
        <v>-210</v>
      </c>
      <c r="G3225" s="159">
        <v>45744.573644097225</v>
      </c>
    </row>
    <row r="3226" spans="2:7" x14ac:dyDescent="0.3">
      <c r="B3226" s="154">
        <v>45744</v>
      </c>
      <c r="C3226" s="155" t="s">
        <v>49</v>
      </c>
      <c r="D3226" s="156" t="s">
        <v>122</v>
      </c>
      <c r="E3226" s="157" t="s">
        <v>237</v>
      </c>
      <c r="F3226" s="158">
        <v>195</v>
      </c>
      <c r="G3226" s="159">
        <v>45744.573695601852</v>
      </c>
    </row>
    <row r="3227" spans="2:7" x14ac:dyDescent="0.3">
      <c r="B3227" s="154">
        <v>45744</v>
      </c>
      <c r="C3227" s="155" t="s">
        <v>49</v>
      </c>
      <c r="D3227" s="156" t="s">
        <v>123</v>
      </c>
      <c r="E3227" s="157" t="s">
        <v>237</v>
      </c>
      <c r="F3227" s="158">
        <v>-195</v>
      </c>
      <c r="G3227" s="159">
        <v>45744.573730555552</v>
      </c>
    </row>
    <row r="3228" spans="2:7" x14ac:dyDescent="0.3">
      <c r="B3228" s="154">
        <v>45744</v>
      </c>
      <c r="C3228" s="155" t="s">
        <v>49</v>
      </c>
      <c r="D3228" s="156" t="s">
        <v>122</v>
      </c>
      <c r="E3228" s="157" t="s">
        <v>237</v>
      </c>
      <c r="F3228" s="158">
        <v>914</v>
      </c>
      <c r="G3228" s="159">
        <v>45744.573776273151</v>
      </c>
    </row>
    <row r="3229" spans="2:7" x14ac:dyDescent="0.3">
      <c r="B3229" s="154">
        <v>45744</v>
      </c>
      <c r="C3229" s="155" t="s">
        <v>49</v>
      </c>
      <c r="D3229" s="156" t="s">
        <v>123</v>
      </c>
      <c r="E3229" s="157" t="s">
        <v>237</v>
      </c>
      <c r="F3229" s="158">
        <v>-914</v>
      </c>
      <c r="G3229" s="159">
        <v>45744.573812847222</v>
      </c>
    </row>
    <row r="3230" spans="2:7" x14ac:dyDescent="0.3">
      <c r="B3230" s="154">
        <v>45744</v>
      </c>
      <c r="C3230" s="155" t="s">
        <v>49</v>
      </c>
      <c r="D3230" s="156" t="s">
        <v>122</v>
      </c>
      <c r="E3230" s="157" t="s">
        <v>237</v>
      </c>
      <c r="F3230" s="158">
        <v>1223</v>
      </c>
      <c r="G3230" s="159">
        <v>45744.573864583333</v>
      </c>
    </row>
    <row r="3231" spans="2:7" x14ac:dyDescent="0.3">
      <c r="B3231" s="154">
        <v>45744</v>
      </c>
      <c r="C3231" s="155" t="s">
        <v>49</v>
      </c>
      <c r="D3231" s="156" t="s">
        <v>123</v>
      </c>
      <c r="E3231" s="157" t="s">
        <v>237</v>
      </c>
      <c r="F3231" s="158">
        <v>-1223</v>
      </c>
      <c r="G3231" s="159">
        <v>45744.57389861111</v>
      </c>
    </row>
    <row r="3232" spans="2:7" x14ac:dyDescent="0.3">
      <c r="B3232" s="154">
        <v>45744</v>
      </c>
      <c r="C3232" s="155" t="s">
        <v>49</v>
      </c>
      <c r="D3232" s="156" t="s">
        <v>122</v>
      </c>
      <c r="E3232" s="157" t="s">
        <v>237</v>
      </c>
      <c r="F3232" s="158">
        <v>160</v>
      </c>
      <c r="G3232" s="159">
        <v>45744.574272800928</v>
      </c>
    </row>
    <row r="3233" spans="2:7" x14ac:dyDescent="0.3">
      <c r="B3233" s="154">
        <v>45744</v>
      </c>
      <c r="C3233" s="155" t="s">
        <v>49</v>
      </c>
      <c r="D3233" s="156" t="s">
        <v>123</v>
      </c>
      <c r="E3233" s="157" t="s">
        <v>237</v>
      </c>
      <c r="F3233" s="158">
        <v>-160</v>
      </c>
      <c r="G3233" s="159">
        <v>45744.574309374999</v>
      </c>
    </row>
    <row r="3234" spans="2:7" x14ac:dyDescent="0.3">
      <c r="B3234" s="154">
        <v>45744</v>
      </c>
      <c r="C3234" s="155" t="s">
        <v>49</v>
      </c>
      <c r="D3234" s="156" t="s">
        <v>122</v>
      </c>
      <c r="E3234" s="157" t="s">
        <v>237</v>
      </c>
      <c r="F3234" s="158">
        <v>452</v>
      </c>
      <c r="G3234" s="159">
        <v>45744.574369097223</v>
      </c>
    </row>
    <row r="3235" spans="2:7" x14ac:dyDescent="0.3">
      <c r="B3235" s="154">
        <v>45744</v>
      </c>
      <c r="C3235" s="155" t="s">
        <v>49</v>
      </c>
      <c r="D3235" s="156" t="s">
        <v>123</v>
      </c>
      <c r="E3235" s="157" t="s">
        <v>237</v>
      </c>
      <c r="F3235" s="158">
        <v>-452</v>
      </c>
      <c r="G3235" s="159">
        <v>45744.57440740741</v>
      </c>
    </row>
    <row r="3236" spans="2:7" x14ac:dyDescent="0.3">
      <c r="B3236" s="154">
        <v>45744</v>
      </c>
      <c r="C3236" s="155" t="s">
        <v>49</v>
      </c>
      <c r="D3236" s="156" t="s">
        <v>122</v>
      </c>
      <c r="E3236" s="157" t="s">
        <v>237</v>
      </c>
      <c r="F3236" s="158">
        <v>257</v>
      </c>
      <c r="G3236" s="159">
        <v>45744.574585879629</v>
      </c>
    </row>
    <row r="3237" spans="2:7" x14ac:dyDescent="0.3">
      <c r="B3237" s="154">
        <v>45744</v>
      </c>
      <c r="C3237" s="155" t="s">
        <v>49</v>
      </c>
      <c r="D3237" s="156" t="s">
        <v>123</v>
      </c>
      <c r="E3237" s="157" t="s">
        <v>237</v>
      </c>
      <c r="F3237" s="158">
        <v>-257</v>
      </c>
      <c r="G3237" s="159">
        <v>45744.574619791667</v>
      </c>
    </row>
    <row r="3238" spans="2:7" x14ac:dyDescent="0.3">
      <c r="B3238" s="154">
        <v>45744</v>
      </c>
      <c r="C3238" s="155" t="s">
        <v>49</v>
      </c>
      <c r="D3238" s="156" t="s">
        <v>122</v>
      </c>
      <c r="E3238" s="157" t="s">
        <v>237</v>
      </c>
      <c r="F3238" s="158">
        <v>210</v>
      </c>
      <c r="G3238" s="159">
        <v>45744.574667013891</v>
      </c>
    </row>
    <row r="3239" spans="2:7" x14ac:dyDescent="0.3">
      <c r="B3239" s="154">
        <v>45744</v>
      </c>
      <c r="C3239" s="155" t="s">
        <v>49</v>
      </c>
      <c r="D3239" s="156" t="s">
        <v>123</v>
      </c>
      <c r="E3239" s="157" t="s">
        <v>237</v>
      </c>
      <c r="F3239" s="158">
        <v>-210</v>
      </c>
      <c r="G3239" s="159">
        <v>45744.574703935185</v>
      </c>
    </row>
    <row r="3240" spans="2:7" x14ac:dyDescent="0.3">
      <c r="B3240" s="154">
        <v>45744</v>
      </c>
      <c r="C3240" s="155" t="s">
        <v>49</v>
      </c>
      <c r="D3240" s="156" t="s">
        <v>122</v>
      </c>
      <c r="E3240" s="157" t="s">
        <v>238</v>
      </c>
      <c r="F3240" s="158">
        <v>-1380</v>
      </c>
      <c r="G3240" s="159">
        <v>45744.575040972224</v>
      </c>
    </row>
    <row r="3241" spans="2:7" x14ac:dyDescent="0.3">
      <c r="B3241" s="154">
        <v>45744</v>
      </c>
      <c r="C3241" s="155" t="s">
        <v>49</v>
      </c>
      <c r="D3241" s="156" t="s">
        <v>123</v>
      </c>
      <c r="E3241" s="157" t="s">
        <v>238</v>
      </c>
      <c r="F3241" s="158">
        <v>1380</v>
      </c>
      <c r="G3241" s="159">
        <v>45744.575076504632</v>
      </c>
    </row>
    <row r="3242" spans="2:7" x14ac:dyDescent="0.3">
      <c r="B3242" s="154">
        <v>45744</v>
      </c>
      <c r="C3242" s="155" t="s">
        <v>49</v>
      </c>
      <c r="D3242" s="156" t="s">
        <v>122</v>
      </c>
      <c r="E3242" s="157" t="s">
        <v>237</v>
      </c>
      <c r="F3242" s="158">
        <v>265</v>
      </c>
      <c r="G3242" s="159">
        <v>45744.57515960648</v>
      </c>
    </row>
    <row r="3243" spans="2:7" x14ac:dyDescent="0.3">
      <c r="B3243" s="154">
        <v>45744</v>
      </c>
      <c r="C3243" s="155" t="s">
        <v>49</v>
      </c>
      <c r="D3243" s="156" t="s">
        <v>123</v>
      </c>
      <c r="E3243" s="157" t="s">
        <v>237</v>
      </c>
      <c r="F3243" s="158">
        <v>-265</v>
      </c>
      <c r="G3243" s="159">
        <v>45744.575193171295</v>
      </c>
    </row>
    <row r="3244" spans="2:7" x14ac:dyDescent="0.3">
      <c r="B3244" s="154">
        <v>45744</v>
      </c>
      <c r="C3244" s="155" t="s">
        <v>49</v>
      </c>
      <c r="D3244" s="156" t="s">
        <v>122</v>
      </c>
      <c r="E3244" s="157" t="s">
        <v>237</v>
      </c>
      <c r="F3244" s="158">
        <v>195</v>
      </c>
      <c r="G3244" s="159">
        <v>45744.57524351852</v>
      </c>
    </row>
    <row r="3245" spans="2:7" x14ac:dyDescent="0.3">
      <c r="B3245" s="154">
        <v>45744</v>
      </c>
      <c r="C3245" s="155" t="s">
        <v>49</v>
      </c>
      <c r="D3245" s="156" t="s">
        <v>123</v>
      </c>
      <c r="E3245" s="157" t="s">
        <v>237</v>
      </c>
      <c r="F3245" s="158">
        <v>-195</v>
      </c>
      <c r="G3245" s="159">
        <v>45744.575279166667</v>
      </c>
    </row>
    <row r="3246" spans="2:7" x14ac:dyDescent="0.3">
      <c r="B3246" s="154">
        <v>45744</v>
      </c>
      <c r="C3246" s="155" t="s">
        <v>49</v>
      </c>
      <c r="D3246" s="156" t="s">
        <v>122</v>
      </c>
      <c r="E3246" s="157" t="s">
        <v>237</v>
      </c>
      <c r="F3246" s="158">
        <v>195</v>
      </c>
      <c r="G3246" s="159">
        <v>45744.575330324071</v>
      </c>
    </row>
    <row r="3247" spans="2:7" x14ac:dyDescent="0.3">
      <c r="B3247" s="154">
        <v>45744</v>
      </c>
      <c r="C3247" s="155" t="s">
        <v>49</v>
      </c>
      <c r="D3247" s="156" t="s">
        <v>123</v>
      </c>
      <c r="E3247" s="157" t="s">
        <v>237</v>
      </c>
      <c r="F3247" s="158">
        <v>-195</v>
      </c>
      <c r="G3247" s="159">
        <v>45744.575364004631</v>
      </c>
    </row>
    <row r="3248" spans="2:7" x14ac:dyDescent="0.3">
      <c r="B3248" s="154">
        <v>45744</v>
      </c>
      <c r="C3248" s="155" t="s">
        <v>49</v>
      </c>
      <c r="D3248" s="156" t="s">
        <v>122</v>
      </c>
      <c r="E3248" s="157" t="s">
        <v>237</v>
      </c>
      <c r="F3248" s="158">
        <v>50</v>
      </c>
      <c r="G3248" s="159">
        <v>45744.575412847225</v>
      </c>
    </row>
    <row r="3249" spans="2:7" x14ac:dyDescent="0.3">
      <c r="B3249" s="154">
        <v>45744</v>
      </c>
      <c r="C3249" s="155" t="s">
        <v>49</v>
      </c>
      <c r="D3249" s="156" t="s">
        <v>123</v>
      </c>
      <c r="E3249" s="157" t="s">
        <v>237</v>
      </c>
      <c r="F3249" s="158">
        <v>-50</v>
      </c>
      <c r="G3249" s="159">
        <v>45744.575446759256</v>
      </c>
    </row>
    <row r="3250" spans="2:7" x14ac:dyDescent="0.3">
      <c r="B3250" s="154">
        <v>45744</v>
      </c>
      <c r="C3250" s="155" t="s">
        <v>49</v>
      </c>
      <c r="D3250" s="156" t="s">
        <v>122</v>
      </c>
      <c r="E3250" s="157" t="s">
        <v>237</v>
      </c>
      <c r="F3250" s="158">
        <v>210</v>
      </c>
      <c r="G3250" s="159">
        <v>45744.576596296298</v>
      </c>
    </row>
    <row r="3251" spans="2:7" x14ac:dyDescent="0.3">
      <c r="B3251" s="154">
        <v>45744</v>
      </c>
      <c r="C3251" s="155" t="s">
        <v>49</v>
      </c>
      <c r="D3251" s="156" t="s">
        <v>123</v>
      </c>
      <c r="E3251" s="157" t="s">
        <v>237</v>
      </c>
      <c r="F3251" s="158">
        <v>-210</v>
      </c>
      <c r="G3251" s="159">
        <v>45744.576628703704</v>
      </c>
    </row>
    <row r="3252" spans="2:7" x14ac:dyDescent="0.3">
      <c r="B3252" s="154">
        <v>45744</v>
      </c>
      <c r="C3252" s="155" t="s">
        <v>49</v>
      </c>
      <c r="D3252" s="156" t="s">
        <v>122</v>
      </c>
      <c r="E3252" s="157" t="s">
        <v>237</v>
      </c>
      <c r="F3252" s="158">
        <v>449</v>
      </c>
      <c r="G3252" s="159">
        <v>45744.57739583333</v>
      </c>
    </row>
    <row r="3253" spans="2:7" x14ac:dyDescent="0.3">
      <c r="B3253" s="154">
        <v>45744</v>
      </c>
      <c r="C3253" s="155" t="s">
        <v>49</v>
      </c>
      <c r="D3253" s="156" t="s">
        <v>123</v>
      </c>
      <c r="E3253" s="157" t="s">
        <v>237</v>
      </c>
      <c r="F3253" s="158">
        <v>-449</v>
      </c>
      <c r="G3253" s="159">
        <v>45744.577430671299</v>
      </c>
    </row>
    <row r="3254" spans="2:7" x14ac:dyDescent="0.3">
      <c r="B3254" s="154">
        <v>45744</v>
      </c>
      <c r="C3254" s="155" t="s">
        <v>49</v>
      </c>
      <c r="D3254" s="156" t="s">
        <v>122</v>
      </c>
      <c r="E3254" s="157" t="s">
        <v>237</v>
      </c>
      <c r="F3254" s="158">
        <v>160</v>
      </c>
      <c r="G3254" s="159">
        <v>45744.578706250002</v>
      </c>
    </row>
    <row r="3255" spans="2:7" x14ac:dyDescent="0.3">
      <c r="B3255" s="154">
        <v>45744</v>
      </c>
      <c r="C3255" s="155" t="s">
        <v>49</v>
      </c>
      <c r="D3255" s="156" t="s">
        <v>123</v>
      </c>
      <c r="E3255" s="157" t="s">
        <v>237</v>
      </c>
      <c r="F3255" s="158">
        <v>-160</v>
      </c>
      <c r="G3255" s="159">
        <v>45744.578741087964</v>
      </c>
    </row>
    <row r="3256" spans="2:7" x14ac:dyDescent="0.3">
      <c r="B3256" s="154">
        <v>45744</v>
      </c>
      <c r="C3256" s="155" t="s">
        <v>49</v>
      </c>
      <c r="D3256" s="156" t="s">
        <v>122</v>
      </c>
      <c r="E3256" s="157" t="s">
        <v>222</v>
      </c>
      <c r="F3256" s="158">
        <v>-35</v>
      </c>
      <c r="G3256" s="159">
        <v>45744.57959050926</v>
      </c>
    </row>
    <row r="3257" spans="2:7" x14ac:dyDescent="0.3">
      <c r="B3257" s="154">
        <v>45744</v>
      </c>
      <c r="C3257" s="155" t="s">
        <v>49</v>
      </c>
      <c r="D3257" s="156" t="s">
        <v>97</v>
      </c>
      <c r="E3257" s="157" t="s">
        <v>222</v>
      </c>
      <c r="F3257" s="158">
        <v>35</v>
      </c>
      <c r="G3257" s="159">
        <v>45744.579626041668</v>
      </c>
    </row>
    <row r="3258" spans="2:7" x14ac:dyDescent="0.3">
      <c r="B3258" s="154">
        <v>45744</v>
      </c>
      <c r="C3258" s="155" t="s">
        <v>49</v>
      </c>
      <c r="D3258" s="156" t="s">
        <v>122</v>
      </c>
      <c r="E3258" s="157" t="s">
        <v>222</v>
      </c>
      <c r="F3258" s="158">
        <v>-35</v>
      </c>
      <c r="G3258" s="159">
        <v>45744.579675925925</v>
      </c>
    </row>
    <row r="3259" spans="2:7" x14ac:dyDescent="0.3">
      <c r="B3259" s="154">
        <v>45744</v>
      </c>
      <c r="C3259" s="155" t="s">
        <v>49</v>
      </c>
      <c r="D3259" s="156" t="s">
        <v>97</v>
      </c>
      <c r="E3259" s="157" t="s">
        <v>222</v>
      </c>
      <c r="F3259" s="158">
        <v>35</v>
      </c>
      <c r="G3259" s="159">
        <v>45744.579711805556</v>
      </c>
    </row>
    <row r="3260" spans="2:7" x14ac:dyDescent="0.3">
      <c r="B3260" s="154">
        <v>45744</v>
      </c>
      <c r="C3260" s="155" t="s">
        <v>49</v>
      </c>
      <c r="D3260" s="156" t="s">
        <v>122</v>
      </c>
      <c r="E3260" s="157" t="s">
        <v>222</v>
      </c>
      <c r="F3260" s="158">
        <v>-70</v>
      </c>
      <c r="G3260" s="159">
        <v>45744.579762152774</v>
      </c>
    </row>
    <row r="3261" spans="2:7" x14ac:dyDescent="0.3">
      <c r="B3261" s="154">
        <v>45744</v>
      </c>
      <c r="C3261" s="155" t="s">
        <v>49</v>
      </c>
      <c r="D3261" s="156" t="s">
        <v>97</v>
      </c>
      <c r="E3261" s="157" t="s">
        <v>222</v>
      </c>
      <c r="F3261" s="158">
        <v>70</v>
      </c>
      <c r="G3261" s="159">
        <v>45744.579798032406</v>
      </c>
    </row>
    <row r="3262" spans="2:7" x14ac:dyDescent="0.3">
      <c r="B3262" s="154">
        <v>45744</v>
      </c>
      <c r="C3262" s="155" t="s">
        <v>49</v>
      </c>
      <c r="D3262" s="156" t="s">
        <v>122</v>
      </c>
      <c r="E3262" s="157" t="s">
        <v>222</v>
      </c>
      <c r="F3262" s="158">
        <v>-220</v>
      </c>
      <c r="G3262" s="159">
        <v>45744.579844675929</v>
      </c>
    </row>
    <row r="3263" spans="2:7" x14ac:dyDescent="0.3">
      <c r="B3263" s="154">
        <v>45744</v>
      </c>
      <c r="C3263" s="155" t="s">
        <v>49</v>
      </c>
      <c r="D3263" s="156" t="s">
        <v>97</v>
      </c>
      <c r="E3263" s="157" t="s">
        <v>222</v>
      </c>
      <c r="F3263" s="158">
        <v>220</v>
      </c>
      <c r="G3263" s="159">
        <v>45744.579881365738</v>
      </c>
    </row>
    <row r="3264" spans="2:7" x14ac:dyDescent="0.3">
      <c r="B3264" s="154">
        <v>45744</v>
      </c>
      <c r="C3264" s="155" t="s">
        <v>49</v>
      </c>
      <c r="D3264" s="156" t="s">
        <v>122</v>
      </c>
      <c r="E3264" s="157" t="s">
        <v>222</v>
      </c>
      <c r="F3264" s="158">
        <v>-449</v>
      </c>
      <c r="G3264" s="159">
        <v>45744.57993310185</v>
      </c>
    </row>
    <row r="3265" spans="2:7" x14ac:dyDescent="0.3">
      <c r="B3265" s="154">
        <v>45744</v>
      </c>
      <c r="C3265" s="155" t="s">
        <v>49</v>
      </c>
      <c r="D3265" s="156" t="s">
        <v>97</v>
      </c>
      <c r="E3265" s="157" t="s">
        <v>222</v>
      </c>
      <c r="F3265" s="158">
        <v>449</v>
      </c>
      <c r="G3265" s="159">
        <v>45744.579968634258</v>
      </c>
    </row>
    <row r="3266" spans="2:7" x14ac:dyDescent="0.3">
      <c r="B3266" s="154">
        <v>45744</v>
      </c>
      <c r="C3266" s="155" t="s">
        <v>49</v>
      </c>
      <c r="D3266" s="156" t="s">
        <v>122</v>
      </c>
      <c r="E3266" s="157" t="s">
        <v>222</v>
      </c>
      <c r="F3266" s="158">
        <v>-550</v>
      </c>
      <c r="G3266" s="159">
        <v>45744.580018865738</v>
      </c>
    </row>
    <row r="3267" spans="2:7" x14ac:dyDescent="0.3">
      <c r="B3267" s="154">
        <v>45744</v>
      </c>
      <c r="C3267" s="155" t="s">
        <v>49</v>
      </c>
      <c r="D3267" s="156" t="s">
        <v>97</v>
      </c>
      <c r="E3267" s="157" t="s">
        <v>222</v>
      </c>
      <c r="F3267" s="158">
        <v>550</v>
      </c>
      <c r="G3267" s="159">
        <v>45744.580052430552</v>
      </c>
    </row>
    <row r="3268" spans="2:7" x14ac:dyDescent="0.3">
      <c r="B3268" s="154">
        <v>45744</v>
      </c>
      <c r="C3268" s="155" t="s">
        <v>49</v>
      </c>
      <c r="D3268" s="156" t="s">
        <v>122</v>
      </c>
      <c r="E3268" s="157" t="s">
        <v>238</v>
      </c>
      <c r="F3268" s="158">
        <v>-799</v>
      </c>
      <c r="G3268" s="159">
        <v>45744.580703240739</v>
      </c>
    </row>
    <row r="3269" spans="2:7" x14ac:dyDescent="0.3">
      <c r="B3269" s="154">
        <v>45744</v>
      </c>
      <c r="C3269" s="155" t="s">
        <v>49</v>
      </c>
      <c r="D3269" s="156" t="s">
        <v>123</v>
      </c>
      <c r="E3269" s="157" t="s">
        <v>238</v>
      </c>
      <c r="F3269" s="158">
        <v>799</v>
      </c>
      <c r="G3269" s="159">
        <v>45744.58074085648</v>
      </c>
    </row>
    <row r="3270" spans="2:7" x14ac:dyDescent="0.3">
      <c r="B3270" s="154">
        <v>45744</v>
      </c>
      <c r="C3270" s="155" t="s">
        <v>49</v>
      </c>
      <c r="D3270" s="156" t="s">
        <v>122</v>
      </c>
      <c r="E3270" s="157" t="s">
        <v>238</v>
      </c>
      <c r="F3270" s="158">
        <v>-1400</v>
      </c>
      <c r="G3270" s="159">
        <v>45744.580812384258</v>
      </c>
    </row>
    <row r="3271" spans="2:7" x14ac:dyDescent="0.3">
      <c r="B3271" s="154">
        <v>45744</v>
      </c>
      <c r="C3271" s="155" t="s">
        <v>49</v>
      </c>
      <c r="D3271" s="156" t="s">
        <v>123</v>
      </c>
      <c r="E3271" s="157" t="s">
        <v>238</v>
      </c>
      <c r="F3271" s="158">
        <v>1400</v>
      </c>
      <c r="G3271" s="159">
        <v>45744.580847337966</v>
      </c>
    </row>
    <row r="3272" spans="2:7" x14ac:dyDescent="0.3">
      <c r="B3272" s="154">
        <v>45744</v>
      </c>
      <c r="C3272" s="155" t="s">
        <v>49</v>
      </c>
      <c r="D3272" s="156" t="s">
        <v>122</v>
      </c>
      <c r="E3272" s="157" t="s">
        <v>222</v>
      </c>
      <c r="F3272" s="158">
        <v>-70</v>
      </c>
      <c r="G3272" s="159">
        <v>45744.582780439814</v>
      </c>
    </row>
    <row r="3273" spans="2:7" x14ac:dyDescent="0.3">
      <c r="B3273" s="154">
        <v>45744</v>
      </c>
      <c r="C3273" s="155" t="s">
        <v>49</v>
      </c>
      <c r="D3273" s="156" t="s">
        <v>97</v>
      </c>
      <c r="E3273" s="157" t="s">
        <v>222</v>
      </c>
      <c r="F3273" s="158">
        <v>70</v>
      </c>
      <c r="G3273" s="159">
        <v>45744.582817129631</v>
      </c>
    </row>
    <row r="3274" spans="2:7" x14ac:dyDescent="0.3">
      <c r="B3274" s="154">
        <v>45744</v>
      </c>
      <c r="C3274" s="155" t="s">
        <v>49</v>
      </c>
      <c r="D3274" s="156" t="s">
        <v>122</v>
      </c>
      <c r="E3274" s="157" t="s">
        <v>237</v>
      </c>
      <c r="F3274" s="158">
        <v>799</v>
      </c>
      <c r="G3274" s="159">
        <v>45744.584007060184</v>
      </c>
    </row>
    <row r="3275" spans="2:7" x14ac:dyDescent="0.3">
      <c r="B3275" s="154">
        <v>45744</v>
      </c>
      <c r="C3275" s="155" t="s">
        <v>49</v>
      </c>
      <c r="D3275" s="156" t="s">
        <v>123</v>
      </c>
      <c r="E3275" s="157" t="s">
        <v>237</v>
      </c>
      <c r="F3275" s="158">
        <v>-799</v>
      </c>
      <c r="G3275" s="159">
        <v>45744.584043634262</v>
      </c>
    </row>
    <row r="3276" spans="2:7" x14ac:dyDescent="0.3">
      <c r="B3276" s="154">
        <v>45744</v>
      </c>
      <c r="C3276" s="155" t="s">
        <v>49</v>
      </c>
      <c r="D3276" s="156" t="s">
        <v>122</v>
      </c>
      <c r="E3276" s="157" t="s">
        <v>237</v>
      </c>
      <c r="F3276" s="158">
        <v>585</v>
      </c>
      <c r="G3276" s="159">
        <v>45744.588464351851</v>
      </c>
    </row>
    <row r="3277" spans="2:7" x14ac:dyDescent="0.3">
      <c r="B3277" s="154">
        <v>45744</v>
      </c>
      <c r="C3277" s="155" t="s">
        <v>49</v>
      </c>
      <c r="D3277" s="156" t="s">
        <v>123</v>
      </c>
      <c r="E3277" s="157" t="s">
        <v>237</v>
      </c>
      <c r="F3277" s="158">
        <v>-585</v>
      </c>
      <c r="G3277" s="159">
        <v>45744.588500231483</v>
      </c>
    </row>
    <row r="3278" spans="2:7" x14ac:dyDescent="0.3">
      <c r="B3278" s="154">
        <v>45744</v>
      </c>
      <c r="C3278" s="155" t="s">
        <v>49</v>
      </c>
      <c r="D3278" s="156" t="s">
        <v>97</v>
      </c>
      <c r="E3278" s="157" t="s">
        <v>281</v>
      </c>
      <c r="F3278" s="158">
        <v>585</v>
      </c>
      <c r="G3278" s="159">
        <v>45744.588707291667</v>
      </c>
    </row>
    <row r="3279" spans="2:7" x14ac:dyDescent="0.3">
      <c r="B3279" s="154">
        <v>45744</v>
      </c>
      <c r="C3279" s="155" t="s">
        <v>49</v>
      </c>
      <c r="D3279" s="156" t="s">
        <v>122</v>
      </c>
      <c r="E3279" s="157" t="s">
        <v>281</v>
      </c>
      <c r="F3279" s="158">
        <v>-585</v>
      </c>
      <c r="G3279" s="159">
        <v>45744.588747800924</v>
      </c>
    </row>
    <row r="3280" spans="2:7" x14ac:dyDescent="0.3">
      <c r="B3280" s="154">
        <v>45744</v>
      </c>
      <c r="C3280" s="155" t="s">
        <v>49</v>
      </c>
      <c r="D3280" s="156" t="s">
        <v>122</v>
      </c>
      <c r="E3280" s="157" t="s">
        <v>281</v>
      </c>
      <c r="F3280" s="158">
        <v>0</v>
      </c>
      <c r="G3280" s="159">
        <v>45744.588782986109</v>
      </c>
    </row>
    <row r="3281" spans="2:7" x14ac:dyDescent="0.3">
      <c r="B3281" s="154">
        <v>45744</v>
      </c>
      <c r="C3281" s="155" t="s">
        <v>52</v>
      </c>
      <c r="D3281" s="156" t="s">
        <v>209</v>
      </c>
      <c r="E3281" s="157" t="s">
        <v>281</v>
      </c>
      <c r="F3281" s="158">
        <v>0</v>
      </c>
      <c r="G3281" s="159">
        <v>45744.588824537037</v>
      </c>
    </row>
    <row r="3282" spans="2:7" x14ac:dyDescent="0.3">
      <c r="B3282" s="154">
        <v>45744</v>
      </c>
      <c r="C3282" s="155" t="s">
        <v>49</v>
      </c>
      <c r="D3282" s="156" t="s">
        <v>122</v>
      </c>
      <c r="E3282" s="157" t="s">
        <v>222</v>
      </c>
      <c r="F3282" s="158">
        <v>-45</v>
      </c>
      <c r="G3282" s="159">
        <v>45744.590506712964</v>
      </c>
    </row>
    <row r="3283" spans="2:7" x14ac:dyDescent="0.3">
      <c r="B3283" s="154">
        <v>45744</v>
      </c>
      <c r="C3283" s="155" t="s">
        <v>49</v>
      </c>
      <c r="D3283" s="156" t="s">
        <v>97</v>
      </c>
      <c r="E3283" s="157" t="s">
        <v>222</v>
      </c>
      <c r="F3283" s="158">
        <v>45</v>
      </c>
      <c r="G3283" s="159">
        <v>45744.590541782411</v>
      </c>
    </row>
    <row r="3284" spans="2:7" x14ac:dyDescent="0.3">
      <c r="B3284" s="154">
        <v>45744</v>
      </c>
      <c r="C3284" s="155" t="s">
        <v>49</v>
      </c>
      <c r="D3284" s="156" t="s">
        <v>122</v>
      </c>
      <c r="E3284" s="157" t="s">
        <v>222</v>
      </c>
      <c r="F3284" s="158">
        <v>-35</v>
      </c>
      <c r="G3284" s="159">
        <v>45744.591061342595</v>
      </c>
    </row>
    <row r="3285" spans="2:7" x14ac:dyDescent="0.3">
      <c r="B3285" s="154">
        <v>45744</v>
      </c>
      <c r="C3285" s="155" t="s">
        <v>49</v>
      </c>
      <c r="D3285" s="156" t="s">
        <v>97</v>
      </c>
      <c r="E3285" s="157" t="s">
        <v>222</v>
      </c>
      <c r="F3285" s="158">
        <v>35</v>
      </c>
      <c r="G3285" s="159">
        <v>45744.591099652775</v>
      </c>
    </row>
    <row r="3286" spans="2:7" x14ac:dyDescent="0.3">
      <c r="B3286" s="154">
        <v>45744</v>
      </c>
      <c r="C3286" s="155" t="s">
        <v>49</v>
      </c>
      <c r="D3286" s="156" t="s">
        <v>122</v>
      </c>
      <c r="E3286" s="157" t="s">
        <v>238</v>
      </c>
      <c r="F3286" s="158">
        <v>-1600</v>
      </c>
      <c r="G3286" s="159">
        <v>45744.592140972221</v>
      </c>
    </row>
    <row r="3287" spans="2:7" x14ac:dyDescent="0.3">
      <c r="B3287" s="154">
        <v>45744</v>
      </c>
      <c r="C3287" s="155" t="s">
        <v>49</v>
      </c>
      <c r="D3287" s="156" t="s">
        <v>123</v>
      </c>
      <c r="E3287" s="157" t="s">
        <v>238</v>
      </c>
      <c r="F3287" s="158">
        <v>1600</v>
      </c>
      <c r="G3287" s="159">
        <v>45744.592177314815</v>
      </c>
    </row>
    <row r="3288" spans="2:7" x14ac:dyDescent="0.3">
      <c r="B3288" s="154">
        <v>45744</v>
      </c>
      <c r="C3288" s="155" t="s">
        <v>49</v>
      </c>
      <c r="D3288" s="156" t="s">
        <v>122</v>
      </c>
      <c r="E3288" s="157" t="s">
        <v>238</v>
      </c>
      <c r="F3288" s="158">
        <v>-3880</v>
      </c>
      <c r="G3288" s="159">
        <v>45744.592227777779</v>
      </c>
    </row>
    <row r="3289" spans="2:7" x14ac:dyDescent="0.3">
      <c r="B3289" s="154">
        <v>45744</v>
      </c>
      <c r="C3289" s="155" t="s">
        <v>49</v>
      </c>
      <c r="D3289" s="156" t="s">
        <v>123</v>
      </c>
      <c r="E3289" s="157" t="s">
        <v>238</v>
      </c>
      <c r="F3289" s="158">
        <v>3880</v>
      </c>
      <c r="G3289" s="159">
        <v>45744.592264814812</v>
      </c>
    </row>
    <row r="3290" spans="2:7" x14ac:dyDescent="0.3">
      <c r="B3290" s="154">
        <v>45744</v>
      </c>
      <c r="C3290" s="155" t="s">
        <v>49</v>
      </c>
      <c r="D3290" s="156" t="s">
        <v>122</v>
      </c>
      <c r="E3290" s="157" t="s">
        <v>239</v>
      </c>
      <c r="F3290" s="158">
        <v>5</v>
      </c>
      <c r="G3290" s="159">
        <v>45744.593438541669</v>
      </c>
    </row>
    <row r="3291" spans="2:7" x14ac:dyDescent="0.3">
      <c r="B3291" s="154">
        <v>45744</v>
      </c>
      <c r="C3291" s="155" t="s">
        <v>49</v>
      </c>
      <c r="D3291" s="156" t="s">
        <v>121</v>
      </c>
      <c r="E3291" s="157" t="s">
        <v>239</v>
      </c>
      <c r="F3291" s="158">
        <v>-5</v>
      </c>
      <c r="G3291" s="159">
        <v>45744.593476388887</v>
      </c>
    </row>
    <row r="3292" spans="2:7" x14ac:dyDescent="0.3">
      <c r="B3292" s="154">
        <v>45744</v>
      </c>
      <c r="C3292" s="155" t="s">
        <v>49</v>
      </c>
      <c r="D3292" s="156" t="s">
        <v>122</v>
      </c>
      <c r="E3292" s="157" t="s">
        <v>237</v>
      </c>
      <c r="F3292" s="158">
        <v>195</v>
      </c>
      <c r="G3292" s="159">
        <v>45744.593532754632</v>
      </c>
    </row>
    <row r="3293" spans="2:7" x14ac:dyDescent="0.3">
      <c r="B3293" s="154">
        <v>45744</v>
      </c>
      <c r="C3293" s="155" t="s">
        <v>49</v>
      </c>
      <c r="D3293" s="156" t="s">
        <v>123</v>
      </c>
      <c r="E3293" s="157" t="s">
        <v>237</v>
      </c>
      <c r="F3293" s="158">
        <v>-195</v>
      </c>
      <c r="G3293" s="159">
        <v>45744.593567939817</v>
      </c>
    </row>
    <row r="3294" spans="2:7" x14ac:dyDescent="0.3">
      <c r="B3294" s="154">
        <v>45744</v>
      </c>
      <c r="C3294" s="155" t="s">
        <v>49</v>
      </c>
      <c r="D3294" s="156" t="s">
        <v>122</v>
      </c>
      <c r="E3294" s="157" t="s">
        <v>221</v>
      </c>
      <c r="F3294" s="158">
        <v>120</v>
      </c>
      <c r="G3294" s="159">
        <v>45744.599287731478</v>
      </c>
    </row>
    <row r="3295" spans="2:7" x14ac:dyDescent="0.3">
      <c r="B3295" s="154">
        <v>45744</v>
      </c>
      <c r="C3295" s="155" t="s">
        <v>49</v>
      </c>
      <c r="D3295" s="156" t="s">
        <v>97</v>
      </c>
      <c r="E3295" s="157" t="s">
        <v>221</v>
      </c>
      <c r="F3295" s="158">
        <v>-120</v>
      </c>
      <c r="G3295" s="159">
        <v>45744.599325115742</v>
      </c>
    </row>
    <row r="3296" spans="2:7" x14ac:dyDescent="0.3">
      <c r="B3296" s="154">
        <v>45744</v>
      </c>
      <c r="C3296" s="155" t="s">
        <v>49</v>
      </c>
      <c r="D3296" s="156" t="s">
        <v>122</v>
      </c>
      <c r="E3296" s="157" t="s">
        <v>222</v>
      </c>
      <c r="F3296" s="158">
        <v>-1450</v>
      </c>
      <c r="G3296" s="159">
        <v>45744.599377430553</v>
      </c>
    </row>
    <row r="3297" spans="2:7" x14ac:dyDescent="0.3">
      <c r="B3297" s="154">
        <v>45744</v>
      </c>
      <c r="C3297" s="155" t="s">
        <v>49</v>
      </c>
      <c r="D3297" s="156" t="s">
        <v>97</v>
      </c>
      <c r="E3297" s="157" t="s">
        <v>222</v>
      </c>
      <c r="F3297" s="158">
        <v>1450</v>
      </c>
      <c r="G3297" s="159">
        <v>45744.599412384261</v>
      </c>
    </row>
    <row r="3298" spans="2:7" x14ac:dyDescent="0.3">
      <c r="B3298" s="154">
        <v>45744</v>
      </c>
      <c r="C3298" s="155" t="s">
        <v>49</v>
      </c>
      <c r="D3298" s="156" t="s">
        <v>122</v>
      </c>
      <c r="E3298" s="157" t="s">
        <v>237</v>
      </c>
      <c r="F3298" s="158">
        <v>420</v>
      </c>
      <c r="G3298" s="159">
        <v>45744.599773263886</v>
      </c>
    </row>
    <row r="3299" spans="2:7" x14ac:dyDescent="0.3">
      <c r="B3299" s="154">
        <v>45744</v>
      </c>
      <c r="C3299" s="155" t="s">
        <v>49</v>
      </c>
      <c r="D3299" s="156" t="s">
        <v>123</v>
      </c>
      <c r="E3299" s="157" t="s">
        <v>237</v>
      </c>
      <c r="F3299" s="158">
        <v>-420</v>
      </c>
      <c r="G3299" s="159">
        <v>45744.599807175924</v>
      </c>
    </row>
    <row r="3300" spans="2:7" x14ac:dyDescent="0.3">
      <c r="B3300" s="154">
        <v>45744</v>
      </c>
      <c r="C3300" s="155" t="s">
        <v>49</v>
      </c>
      <c r="D3300" s="156" t="s">
        <v>122</v>
      </c>
      <c r="E3300" s="157" t="s">
        <v>238</v>
      </c>
      <c r="F3300" s="158">
        <v>-1294</v>
      </c>
      <c r="G3300" s="159">
        <v>45744.599857986112</v>
      </c>
    </row>
    <row r="3301" spans="2:7" x14ac:dyDescent="0.3">
      <c r="B3301" s="154">
        <v>45744</v>
      </c>
      <c r="C3301" s="155" t="s">
        <v>49</v>
      </c>
      <c r="D3301" s="156" t="s">
        <v>123</v>
      </c>
      <c r="E3301" s="157" t="s">
        <v>238</v>
      </c>
      <c r="F3301" s="158">
        <v>1294</v>
      </c>
      <c r="G3301" s="159">
        <v>45744.599895949075</v>
      </c>
    </row>
    <row r="3302" spans="2:7" x14ac:dyDescent="0.3">
      <c r="B3302" s="154">
        <v>45744</v>
      </c>
      <c r="C3302" s="155" t="s">
        <v>49</v>
      </c>
      <c r="D3302" s="156" t="s">
        <v>122</v>
      </c>
      <c r="E3302" s="157" t="s">
        <v>237</v>
      </c>
      <c r="F3302" s="158">
        <v>974</v>
      </c>
      <c r="G3302" s="159">
        <v>45744.599944907408</v>
      </c>
    </row>
    <row r="3303" spans="2:7" x14ac:dyDescent="0.3">
      <c r="B3303" s="154">
        <v>45744</v>
      </c>
      <c r="C3303" s="155" t="s">
        <v>49</v>
      </c>
      <c r="D3303" s="156" t="s">
        <v>123</v>
      </c>
      <c r="E3303" s="157" t="s">
        <v>237</v>
      </c>
      <c r="F3303" s="158">
        <v>-974</v>
      </c>
      <c r="G3303" s="159">
        <v>45744.599977893522</v>
      </c>
    </row>
    <row r="3304" spans="2:7" x14ac:dyDescent="0.3">
      <c r="B3304" s="154">
        <v>45744</v>
      </c>
      <c r="C3304" s="155" t="s">
        <v>49</v>
      </c>
      <c r="D3304" s="156" t="s">
        <v>122</v>
      </c>
      <c r="E3304" s="157" t="s">
        <v>285</v>
      </c>
      <c r="F3304" s="158">
        <v>-20</v>
      </c>
      <c r="G3304" s="159">
        <v>45744.601078356478</v>
      </c>
    </row>
    <row r="3305" spans="2:7" x14ac:dyDescent="0.3">
      <c r="B3305" s="154">
        <v>45744</v>
      </c>
      <c r="C3305" s="155" t="s">
        <v>48</v>
      </c>
      <c r="D3305" s="156" t="s">
        <v>4</v>
      </c>
      <c r="E3305" s="157" t="s">
        <v>285</v>
      </c>
      <c r="F3305" s="158">
        <v>20</v>
      </c>
      <c r="G3305" s="159">
        <v>45744.601111805554</v>
      </c>
    </row>
    <row r="3306" spans="2:7" x14ac:dyDescent="0.3">
      <c r="B3306" s="154">
        <v>45744</v>
      </c>
      <c r="C3306" s="155" t="s">
        <v>49</v>
      </c>
      <c r="D3306" s="156" t="s">
        <v>122</v>
      </c>
      <c r="E3306" s="157" t="s">
        <v>237</v>
      </c>
      <c r="F3306" s="158">
        <v>160</v>
      </c>
      <c r="G3306" s="159">
        <v>45744.601912152779</v>
      </c>
    </row>
    <row r="3307" spans="2:7" x14ac:dyDescent="0.3">
      <c r="B3307" s="154">
        <v>45744</v>
      </c>
      <c r="C3307" s="155" t="s">
        <v>49</v>
      </c>
      <c r="D3307" s="156" t="s">
        <v>123</v>
      </c>
      <c r="E3307" s="157" t="s">
        <v>237</v>
      </c>
      <c r="F3307" s="158">
        <v>-160</v>
      </c>
      <c r="G3307" s="159">
        <v>45744.601948148149</v>
      </c>
    </row>
    <row r="3308" spans="2:7" x14ac:dyDescent="0.3">
      <c r="B3308" s="154">
        <v>45744</v>
      </c>
      <c r="C3308" s="155" t="s">
        <v>52</v>
      </c>
      <c r="D3308" s="156" t="s">
        <v>209</v>
      </c>
      <c r="E3308" s="157" t="s">
        <v>223</v>
      </c>
      <c r="F3308" s="158">
        <v>-1120</v>
      </c>
      <c r="G3308" s="159">
        <v>45744.604414583337</v>
      </c>
    </row>
    <row r="3309" spans="2:7" x14ac:dyDescent="0.3">
      <c r="B3309" s="154">
        <v>45744</v>
      </c>
      <c r="C3309" s="155" t="s">
        <v>49</v>
      </c>
      <c r="D3309" s="156" t="s">
        <v>122</v>
      </c>
      <c r="E3309" s="157" t="s">
        <v>223</v>
      </c>
      <c r="F3309" s="158">
        <v>1120</v>
      </c>
      <c r="G3309" s="159">
        <v>45744.604451736108</v>
      </c>
    </row>
    <row r="3310" spans="2:7" x14ac:dyDescent="0.3">
      <c r="B3310" s="154">
        <v>45744</v>
      </c>
      <c r="C3310" s="155" t="s">
        <v>52</v>
      </c>
      <c r="D3310" s="156" t="s">
        <v>209</v>
      </c>
      <c r="E3310" s="157" t="s">
        <v>223</v>
      </c>
      <c r="F3310" s="158">
        <v>-175</v>
      </c>
      <c r="G3310" s="159">
        <v>45744.60498113426</v>
      </c>
    </row>
    <row r="3311" spans="2:7" x14ac:dyDescent="0.3">
      <c r="B3311" s="154">
        <v>45744</v>
      </c>
      <c r="C3311" s="155" t="s">
        <v>49</v>
      </c>
      <c r="D3311" s="156" t="s">
        <v>122</v>
      </c>
      <c r="E3311" s="157" t="s">
        <v>223</v>
      </c>
      <c r="F3311" s="158">
        <v>175</v>
      </c>
      <c r="G3311" s="159">
        <v>45744.605013310182</v>
      </c>
    </row>
    <row r="3312" spans="2:7" x14ac:dyDescent="0.3">
      <c r="B3312" s="154">
        <v>45744</v>
      </c>
      <c r="C3312" s="155" t="s">
        <v>49</v>
      </c>
      <c r="D3312" s="156" t="s">
        <v>97</v>
      </c>
      <c r="E3312" s="157" t="s">
        <v>265</v>
      </c>
      <c r="F3312" s="158">
        <v>-20000</v>
      </c>
      <c r="G3312" s="159">
        <v>45744.606695833332</v>
      </c>
    </row>
    <row r="3313" spans="2:7" x14ac:dyDescent="0.3">
      <c r="B3313" s="154">
        <v>45744</v>
      </c>
      <c r="C3313" s="155" t="s">
        <v>49</v>
      </c>
      <c r="D3313" s="156" t="s">
        <v>210</v>
      </c>
      <c r="E3313" s="157" t="s">
        <v>265</v>
      </c>
      <c r="F3313" s="158">
        <v>20000</v>
      </c>
      <c r="G3313" s="159">
        <v>45744.606732291664</v>
      </c>
    </row>
    <row r="3314" spans="2:7" x14ac:dyDescent="0.3">
      <c r="B3314" s="154">
        <v>45744</v>
      </c>
      <c r="C3314" s="155" t="s">
        <v>49</v>
      </c>
      <c r="D3314" s="156" t="s">
        <v>97</v>
      </c>
      <c r="E3314" s="157" t="s">
        <v>265</v>
      </c>
      <c r="F3314" s="158">
        <v>-12</v>
      </c>
      <c r="G3314" s="159">
        <v>45744.606767476849</v>
      </c>
    </row>
    <row r="3315" spans="2:7" x14ac:dyDescent="0.3">
      <c r="B3315" s="154">
        <v>45744</v>
      </c>
      <c r="C3315" s="155" t="s">
        <v>48</v>
      </c>
      <c r="D3315" s="156" t="s">
        <v>278</v>
      </c>
      <c r="E3315" s="157" t="s">
        <v>265</v>
      </c>
      <c r="F3315" s="158">
        <v>12</v>
      </c>
      <c r="G3315" s="159">
        <v>45744.606804745374</v>
      </c>
    </row>
    <row r="3316" spans="2:7" x14ac:dyDescent="0.3">
      <c r="B3316" s="154">
        <v>45744</v>
      </c>
      <c r="C3316" s="155" t="s">
        <v>49</v>
      </c>
      <c r="D3316" s="156" t="s">
        <v>122</v>
      </c>
      <c r="E3316" s="157" t="s">
        <v>237</v>
      </c>
      <c r="F3316" s="158">
        <v>2</v>
      </c>
      <c r="G3316" s="159">
        <v>45744.609051967593</v>
      </c>
    </row>
    <row r="3317" spans="2:7" x14ac:dyDescent="0.3">
      <c r="B3317" s="154">
        <v>45744</v>
      </c>
      <c r="C3317" s="155" t="s">
        <v>49</v>
      </c>
      <c r="D3317" s="156" t="s">
        <v>123</v>
      </c>
      <c r="E3317" s="157" t="s">
        <v>237</v>
      </c>
      <c r="F3317" s="158">
        <v>-2</v>
      </c>
      <c r="G3317" s="159">
        <v>45744.609089583333</v>
      </c>
    </row>
    <row r="3318" spans="2:7" x14ac:dyDescent="0.3">
      <c r="B3318" s="154">
        <v>45744</v>
      </c>
      <c r="C3318" s="155" t="s">
        <v>49</v>
      </c>
      <c r="D3318" s="156" t="s">
        <v>122</v>
      </c>
      <c r="E3318" s="157" t="s">
        <v>222</v>
      </c>
      <c r="F3318" s="158">
        <v>-250</v>
      </c>
      <c r="G3318" s="159">
        <v>45744.610048726849</v>
      </c>
    </row>
    <row r="3319" spans="2:7" x14ac:dyDescent="0.3">
      <c r="B3319" s="154">
        <v>45744</v>
      </c>
      <c r="C3319" s="155" t="s">
        <v>49</v>
      </c>
      <c r="D3319" s="156" t="s">
        <v>97</v>
      </c>
      <c r="E3319" s="157" t="s">
        <v>222</v>
      </c>
      <c r="F3319" s="158">
        <v>250</v>
      </c>
      <c r="G3319" s="159">
        <v>45744.61008402778</v>
      </c>
    </row>
    <row r="3320" spans="2:7" x14ac:dyDescent="0.3">
      <c r="B3320" s="154">
        <v>45744</v>
      </c>
      <c r="C3320" s="155" t="s">
        <v>49</v>
      </c>
      <c r="D3320" s="156" t="s">
        <v>122</v>
      </c>
      <c r="E3320" s="157" t="s">
        <v>237</v>
      </c>
      <c r="F3320" s="158">
        <v>2000</v>
      </c>
      <c r="G3320" s="159">
        <v>45744.614671180556</v>
      </c>
    </row>
    <row r="3321" spans="2:7" x14ac:dyDescent="0.3">
      <c r="B3321" s="154">
        <v>45744</v>
      </c>
      <c r="C3321" s="155" t="s">
        <v>49</v>
      </c>
      <c r="D3321" s="156" t="s">
        <v>123</v>
      </c>
      <c r="E3321" s="157" t="s">
        <v>237</v>
      </c>
      <c r="F3321" s="158">
        <v>-2000</v>
      </c>
      <c r="G3321" s="159">
        <v>45744.614709606481</v>
      </c>
    </row>
    <row r="3322" spans="2:7" x14ac:dyDescent="0.3">
      <c r="B3322" s="154">
        <v>45744</v>
      </c>
      <c r="C3322" s="155" t="s">
        <v>49</v>
      </c>
      <c r="D3322" s="156" t="s">
        <v>122</v>
      </c>
      <c r="E3322" s="157" t="s">
        <v>238</v>
      </c>
      <c r="F3322" s="158">
        <v>-50</v>
      </c>
      <c r="G3322" s="159">
        <v>45744.620892245373</v>
      </c>
    </row>
    <row r="3323" spans="2:7" x14ac:dyDescent="0.3">
      <c r="B3323" s="154">
        <v>45744</v>
      </c>
      <c r="C3323" s="155" t="s">
        <v>49</v>
      </c>
      <c r="D3323" s="156" t="s">
        <v>123</v>
      </c>
      <c r="E3323" s="157" t="s">
        <v>238</v>
      </c>
      <c r="F3323" s="158">
        <v>50</v>
      </c>
      <c r="G3323" s="159">
        <v>45744.620927430558</v>
      </c>
    </row>
    <row r="3324" spans="2:7" x14ac:dyDescent="0.3">
      <c r="B3324" s="154">
        <v>45744</v>
      </c>
      <c r="C3324" s="155" t="s">
        <v>49</v>
      </c>
      <c r="D3324" s="156" t="s">
        <v>122</v>
      </c>
      <c r="E3324" s="157" t="s">
        <v>237</v>
      </c>
      <c r="F3324" s="158">
        <v>500</v>
      </c>
      <c r="G3324" s="159">
        <v>45744.624342592593</v>
      </c>
    </row>
    <row r="3325" spans="2:7" x14ac:dyDescent="0.3">
      <c r="B3325" s="154">
        <v>45744</v>
      </c>
      <c r="C3325" s="155" t="s">
        <v>49</v>
      </c>
      <c r="D3325" s="156" t="s">
        <v>123</v>
      </c>
      <c r="E3325" s="157" t="s">
        <v>237</v>
      </c>
      <c r="F3325" s="158">
        <v>-500</v>
      </c>
      <c r="G3325" s="159">
        <v>45744.624375115738</v>
      </c>
    </row>
    <row r="3326" spans="2:7" x14ac:dyDescent="0.3">
      <c r="B3326" s="154">
        <v>45744</v>
      </c>
      <c r="C3326" s="155" t="s">
        <v>49</v>
      </c>
      <c r="D3326" s="156" t="s">
        <v>210</v>
      </c>
      <c r="E3326" s="157" t="s">
        <v>266</v>
      </c>
      <c r="F3326" s="158">
        <v>-20000</v>
      </c>
      <c r="G3326" s="159">
        <v>45744.627839236113</v>
      </c>
    </row>
    <row r="3327" spans="2:7" x14ac:dyDescent="0.3">
      <c r="B3327" s="154">
        <v>45744</v>
      </c>
      <c r="C3327" s="155" t="s">
        <v>49</v>
      </c>
      <c r="D3327" s="156" t="s">
        <v>121</v>
      </c>
      <c r="E3327" s="157" t="s">
        <v>266</v>
      </c>
      <c r="F3327" s="158">
        <v>20000</v>
      </c>
      <c r="G3327" s="159">
        <v>45744.627878240739</v>
      </c>
    </row>
    <row r="3328" spans="2:7" x14ac:dyDescent="0.3">
      <c r="B3328" s="154">
        <v>45744</v>
      </c>
      <c r="C3328" s="155" t="s">
        <v>49</v>
      </c>
      <c r="D3328" s="156" t="s">
        <v>121</v>
      </c>
      <c r="E3328" s="157" t="s">
        <v>242</v>
      </c>
      <c r="F3328" s="158">
        <v>-21702.5</v>
      </c>
      <c r="G3328" s="159">
        <v>45744.628631828702</v>
      </c>
    </row>
    <row r="3329" spans="2:7" x14ac:dyDescent="0.3">
      <c r="B3329" s="154">
        <v>45744</v>
      </c>
      <c r="C3329" s="155" t="s">
        <v>49</v>
      </c>
      <c r="D3329" s="156" t="s">
        <v>123</v>
      </c>
      <c r="E3329" s="157" t="s">
        <v>242</v>
      </c>
      <c r="F3329" s="158">
        <v>21702.5</v>
      </c>
      <c r="G3329" s="159">
        <v>45744.628666087963</v>
      </c>
    </row>
    <row r="3330" spans="2:7" x14ac:dyDescent="0.3">
      <c r="B3330" s="154">
        <v>45744</v>
      </c>
      <c r="C3330" s="155" t="s">
        <v>49</v>
      </c>
      <c r="D3330" s="156" t="s">
        <v>121</v>
      </c>
      <c r="E3330" s="157" t="s">
        <v>243</v>
      </c>
      <c r="F3330" s="158">
        <v>-7.5</v>
      </c>
      <c r="G3330" s="159">
        <v>45744.628702083333</v>
      </c>
    </row>
    <row r="3331" spans="2:7" x14ac:dyDescent="0.3">
      <c r="B3331" s="154">
        <v>45744</v>
      </c>
      <c r="C3331" s="155" t="s">
        <v>48</v>
      </c>
      <c r="D3331" s="156" t="s">
        <v>278</v>
      </c>
      <c r="E3331" s="157" t="s">
        <v>243</v>
      </c>
      <c r="F3331" s="158">
        <v>7.5</v>
      </c>
      <c r="G3331" s="159">
        <v>45744.628735185186</v>
      </c>
    </row>
    <row r="3332" spans="2:7" x14ac:dyDescent="0.3">
      <c r="B3332" s="154">
        <v>45744</v>
      </c>
      <c r="C3332" s="155" t="s">
        <v>49</v>
      </c>
      <c r="D3332" s="156" t="s">
        <v>122</v>
      </c>
      <c r="E3332" s="157" t="s">
        <v>221</v>
      </c>
      <c r="F3332" s="158">
        <v>40</v>
      </c>
      <c r="G3332" s="159">
        <v>45744.631997916666</v>
      </c>
    </row>
    <row r="3333" spans="2:7" x14ac:dyDescent="0.3">
      <c r="B3333" s="154">
        <v>45744</v>
      </c>
      <c r="C3333" s="155" t="s">
        <v>49</v>
      </c>
      <c r="D3333" s="156" t="s">
        <v>97</v>
      </c>
      <c r="E3333" s="157" t="s">
        <v>221</v>
      </c>
      <c r="F3333" s="158">
        <v>-40</v>
      </c>
      <c r="G3333" s="159">
        <v>45744.632037268515</v>
      </c>
    </row>
    <row r="3334" spans="2:7" x14ac:dyDescent="0.3">
      <c r="B3334" s="154">
        <v>45744</v>
      </c>
      <c r="C3334" s="155" t="s">
        <v>49</v>
      </c>
      <c r="D3334" s="156" t="s">
        <v>122</v>
      </c>
      <c r="E3334" s="157" t="s">
        <v>237</v>
      </c>
      <c r="F3334" s="158">
        <v>210</v>
      </c>
      <c r="G3334" s="159">
        <v>45744.632442708331</v>
      </c>
    </row>
    <row r="3335" spans="2:7" x14ac:dyDescent="0.3">
      <c r="B3335" s="154">
        <v>45744</v>
      </c>
      <c r="C3335" s="155" t="s">
        <v>49</v>
      </c>
      <c r="D3335" s="156" t="s">
        <v>123</v>
      </c>
      <c r="E3335" s="157" t="s">
        <v>237</v>
      </c>
      <c r="F3335" s="158">
        <v>-210</v>
      </c>
      <c r="G3335" s="159">
        <v>45744.632476620369</v>
      </c>
    </row>
    <row r="3336" spans="2:7" x14ac:dyDescent="0.3">
      <c r="B3336" s="154">
        <v>45744</v>
      </c>
      <c r="C3336" s="155" t="s">
        <v>52</v>
      </c>
      <c r="D3336" s="156" t="s">
        <v>209</v>
      </c>
      <c r="E3336" s="157" t="s">
        <v>223</v>
      </c>
      <c r="F3336" s="158">
        <v>-35</v>
      </c>
      <c r="G3336" s="159">
        <v>45744.633589004632</v>
      </c>
    </row>
    <row r="3337" spans="2:7" x14ac:dyDescent="0.3">
      <c r="B3337" s="154">
        <v>45744</v>
      </c>
      <c r="C3337" s="155" t="s">
        <v>49</v>
      </c>
      <c r="D3337" s="156" t="s">
        <v>97</v>
      </c>
      <c r="E3337" s="157" t="s">
        <v>223</v>
      </c>
      <c r="F3337" s="158">
        <v>35</v>
      </c>
      <c r="G3337" s="159">
        <v>45744.633626157411</v>
      </c>
    </row>
    <row r="3338" spans="2:7" x14ac:dyDescent="0.3">
      <c r="B3338" s="154">
        <v>45744</v>
      </c>
      <c r="C3338" s="155" t="s">
        <v>49</v>
      </c>
      <c r="D3338" s="156" t="s">
        <v>122</v>
      </c>
      <c r="E3338" s="157" t="s">
        <v>222</v>
      </c>
      <c r="F3338" s="158">
        <v>-100</v>
      </c>
      <c r="G3338" s="159">
        <v>45744.633777893519</v>
      </c>
    </row>
    <row r="3339" spans="2:7" x14ac:dyDescent="0.3">
      <c r="B3339" s="154">
        <v>45744</v>
      </c>
      <c r="C3339" s="155" t="s">
        <v>49</v>
      </c>
      <c r="D3339" s="156" t="s">
        <v>97</v>
      </c>
      <c r="E3339" s="157" t="s">
        <v>222</v>
      </c>
      <c r="F3339" s="158">
        <v>100</v>
      </c>
      <c r="G3339" s="159">
        <v>45744.633812962966</v>
      </c>
    </row>
    <row r="3340" spans="2:7" x14ac:dyDescent="0.3">
      <c r="B3340" s="154">
        <v>45744</v>
      </c>
      <c r="C3340" s="155" t="s">
        <v>52</v>
      </c>
      <c r="D3340" s="156" t="s">
        <v>209</v>
      </c>
      <c r="E3340" s="157" t="s">
        <v>223</v>
      </c>
      <c r="F3340" s="158">
        <v>-105</v>
      </c>
      <c r="G3340" s="159">
        <v>45744.636893750001</v>
      </c>
    </row>
    <row r="3341" spans="2:7" x14ac:dyDescent="0.3">
      <c r="B3341" s="154">
        <v>45744</v>
      </c>
      <c r="C3341" s="155" t="s">
        <v>49</v>
      </c>
      <c r="D3341" s="156" t="s">
        <v>122</v>
      </c>
      <c r="E3341" s="157" t="s">
        <v>223</v>
      </c>
      <c r="F3341" s="158">
        <v>105</v>
      </c>
      <c r="G3341" s="159">
        <v>45744.636930324072</v>
      </c>
    </row>
    <row r="3342" spans="2:7" x14ac:dyDescent="0.3">
      <c r="B3342" s="154">
        <v>45744</v>
      </c>
      <c r="C3342" s="155" t="s">
        <v>49</v>
      </c>
      <c r="D3342" s="156" t="s">
        <v>122</v>
      </c>
      <c r="E3342" s="157" t="s">
        <v>221</v>
      </c>
      <c r="F3342" s="158">
        <v>30</v>
      </c>
      <c r="G3342" s="159">
        <v>45744.637120833337</v>
      </c>
    </row>
    <row r="3343" spans="2:7" x14ac:dyDescent="0.3">
      <c r="B3343" s="154">
        <v>45744</v>
      </c>
      <c r="C3343" s="155" t="s">
        <v>49</v>
      </c>
      <c r="D3343" s="156" t="s">
        <v>97</v>
      </c>
      <c r="E3343" s="157" t="s">
        <v>221</v>
      </c>
      <c r="F3343" s="158">
        <v>-30</v>
      </c>
      <c r="G3343" s="159">
        <v>45744.637158796293</v>
      </c>
    </row>
    <row r="3344" spans="2:7" x14ac:dyDescent="0.3">
      <c r="B3344" s="154">
        <v>45744</v>
      </c>
      <c r="C3344" s="155" t="s">
        <v>52</v>
      </c>
      <c r="D3344" s="156" t="s">
        <v>209</v>
      </c>
      <c r="E3344" s="157" t="s">
        <v>223</v>
      </c>
      <c r="F3344" s="158">
        <v>-35</v>
      </c>
      <c r="G3344" s="159">
        <v>45744.640331249997</v>
      </c>
    </row>
    <row r="3345" spans="2:7" x14ac:dyDescent="0.3">
      <c r="B3345" s="154">
        <v>45744</v>
      </c>
      <c r="C3345" s="155" t="s">
        <v>49</v>
      </c>
      <c r="D3345" s="156" t="s">
        <v>97</v>
      </c>
      <c r="E3345" s="157" t="s">
        <v>223</v>
      </c>
      <c r="F3345" s="158">
        <v>35</v>
      </c>
      <c r="G3345" s="159">
        <v>45744.640369675923</v>
      </c>
    </row>
    <row r="3346" spans="2:7" x14ac:dyDescent="0.3">
      <c r="B3346" s="154">
        <v>45744</v>
      </c>
      <c r="C3346" s="155" t="s">
        <v>52</v>
      </c>
      <c r="D3346" s="156" t="s">
        <v>209</v>
      </c>
      <c r="E3346" s="157" t="s">
        <v>223</v>
      </c>
      <c r="F3346" s="158">
        <v>-35</v>
      </c>
      <c r="G3346" s="159">
        <v>45744.64323090278</v>
      </c>
    </row>
    <row r="3347" spans="2:7" x14ac:dyDescent="0.3">
      <c r="B3347" s="154">
        <v>45744</v>
      </c>
      <c r="C3347" s="155" t="s">
        <v>49</v>
      </c>
      <c r="D3347" s="156" t="s">
        <v>122</v>
      </c>
      <c r="E3347" s="157" t="s">
        <v>223</v>
      </c>
      <c r="F3347" s="158">
        <v>35</v>
      </c>
      <c r="G3347" s="159">
        <v>45744.643269444445</v>
      </c>
    </row>
    <row r="3348" spans="2:7" x14ac:dyDescent="0.3">
      <c r="B3348" s="154">
        <v>45744</v>
      </c>
      <c r="C3348" s="155" t="s">
        <v>52</v>
      </c>
      <c r="D3348" s="156" t="s">
        <v>209</v>
      </c>
      <c r="E3348" s="157" t="s">
        <v>223</v>
      </c>
      <c r="F3348" s="158">
        <v>-70</v>
      </c>
      <c r="G3348" s="159">
        <v>45744.644927430556</v>
      </c>
    </row>
    <row r="3349" spans="2:7" x14ac:dyDescent="0.3">
      <c r="B3349" s="154">
        <v>45744</v>
      </c>
      <c r="C3349" s="155" t="s">
        <v>49</v>
      </c>
      <c r="D3349" s="156" t="s">
        <v>122</v>
      </c>
      <c r="E3349" s="157" t="s">
        <v>223</v>
      </c>
      <c r="F3349" s="158">
        <v>70</v>
      </c>
      <c r="G3349" s="159">
        <v>45744.644971643516</v>
      </c>
    </row>
    <row r="3350" spans="2:7" x14ac:dyDescent="0.3">
      <c r="B3350" s="154">
        <v>45744</v>
      </c>
      <c r="C3350" s="155" t="s">
        <v>52</v>
      </c>
      <c r="D3350" s="156" t="s">
        <v>209</v>
      </c>
      <c r="E3350" s="157" t="s">
        <v>223</v>
      </c>
      <c r="F3350" s="158">
        <v>-35</v>
      </c>
      <c r="G3350" s="159">
        <v>45744.649974884262</v>
      </c>
    </row>
    <row r="3351" spans="2:7" x14ac:dyDescent="0.3">
      <c r="B3351" s="154">
        <v>45744</v>
      </c>
      <c r="C3351" s="155" t="s">
        <v>49</v>
      </c>
      <c r="D3351" s="156" t="s">
        <v>122</v>
      </c>
      <c r="E3351" s="157" t="s">
        <v>223</v>
      </c>
      <c r="F3351" s="158">
        <v>35</v>
      </c>
      <c r="G3351" s="159">
        <v>45744.650009837962</v>
      </c>
    </row>
    <row r="3352" spans="2:7" x14ac:dyDescent="0.3">
      <c r="B3352" s="154">
        <v>45744</v>
      </c>
      <c r="C3352" s="155" t="s">
        <v>49</v>
      </c>
      <c r="D3352" s="156" t="s">
        <v>122</v>
      </c>
      <c r="E3352" s="157" t="s">
        <v>237</v>
      </c>
      <c r="F3352" s="158">
        <v>5600</v>
      </c>
      <c r="G3352" s="159">
        <v>45744.650126851855</v>
      </c>
    </row>
    <row r="3353" spans="2:7" x14ac:dyDescent="0.3">
      <c r="B3353" s="154">
        <v>45744</v>
      </c>
      <c r="C3353" s="155" t="s">
        <v>49</v>
      </c>
      <c r="D3353" s="156" t="s">
        <v>123</v>
      </c>
      <c r="E3353" s="157" t="s">
        <v>237</v>
      </c>
      <c r="F3353" s="158">
        <v>-5600</v>
      </c>
      <c r="G3353" s="159">
        <v>45744.650165740743</v>
      </c>
    </row>
    <row r="3354" spans="2:7" x14ac:dyDescent="0.3">
      <c r="B3354" s="154">
        <v>45744</v>
      </c>
      <c r="C3354" s="155" t="s">
        <v>52</v>
      </c>
      <c r="D3354" s="156" t="s">
        <v>209</v>
      </c>
      <c r="E3354" s="157" t="s">
        <v>223</v>
      </c>
      <c r="F3354" s="158">
        <v>-35</v>
      </c>
      <c r="G3354" s="159">
        <v>45744.654585300923</v>
      </c>
    </row>
    <row r="3355" spans="2:7" x14ac:dyDescent="0.3">
      <c r="B3355" s="154">
        <v>45744</v>
      </c>
      <c r="C3355" s="155" t="s">
        <v>49</v>
      </c>
      <c r="D3355" s="156" t="s">
        <v>122</v>
      </c>
      <c r="E3355" s="157" t="s">
        <v>223</v>
      </c>
      <c r="F3355" s="158">
        <v>35</v>
      </c>
      <c r="G3355" s="159">
        <v>45744.654621180554</v>
      </c>
    </row>
    <row r="3356" spans="2:7" x14ac:dyDescent="0.3">
      <c r="B3356" s="154">
        <v>45744</v>
      </c>
      <c r="C3356" s="155" t="s">
        <v>52</v>
      </c>
      <c r="D3356" s="156" t="s">
        <v>209</v>
      </c>
      <c r="E3356" s="157" t="s">
        <v>223</v>
      </c>
      <c r="F3356" s="158">
        <v>-70</v>
      </c>
      <c r="G3356" s="159">
        <v>45744.658565277779</v>
      </c>
    </row>
    <row r="3357" spans="2:7" x14ac:dyDescent="0.3">
      <c r="B3357" s="154">
        <v>45744</v>
      </c>
      <c r="C3357" s="155" t="s">
        <v>49</v>
      </c>
      <c r="D3357" s="156" t="s">
        <v>97</v>
      </c>
      <c r="E3357" s="157" t="s">
        <v>223</v>
      </c>
      <c r="F3357" s="158">
        <v>70</v>
      </c>
      <c r="G3357" s="159">
        <v>45744.658599305556</v>
      </c>
    </row>
    <row r="3358" spans="2:7" x14ac:dyDescent="0.3">
      <c r="B3358" s="154">
        <v>45744</v>
      </c>
      <c r="C3358" s="155" t="s">
        <v>49</v>
      </c>
      <c r="D3358" s="156" t="s">
        <v>122</v>
      </c>
      <c r="E3358" s="157" t="s">
        <v>222</v>
      </c>
      <c r="F3358" s="158">
        <v>-475</v>
      </c>
      <c r="G3358" s="159">
        <v>45744.658730555559</v>
      </c>
    </row>
    <row r="3359" spans="2:7" x14ac:dyDescent="0.3">
      <c r="B3359" s="154">
        <v>45744</v>
      </c>
      <c r="C3359" s="155" t="s">
        <v>49</v>
      </c>
      <c r="D3359" s="156" t="s">
        <v>97</v>
      </c>
      <c r="E3359" s="157" t="s">
        <v>222</v>
      </c>
      <c r="F3359" s="158">
        <v>475</v>
      </c>
      <c r="G3359" s="159">
        <v>45744.658765624998</v>
      </c>
    </row>
    <row r="3360" spans="2:7" x14ac:dyDescent="0.3">
      <c r="B3360" s="154">
        <v>45744</v>
      </c>
      <c r="C3360" s="155" t="s">
        <v>49</v>
      </c>
      <c r="D3360" s="156" t="s">
        <v>122</v>
      </c>
      <c r="E3360" s="157" t="s">
        <v>222</v>
      </c>
      <c r="F3360" s="158">
        <v>-500</v>
      </c>
      <c r="G3360" s="159">
        <v>45744.658809490742</v>
      </c>
    </row>
    <row r="3361" spans="2:7" x14ac:dyDescent="0.3">
      <c r="B3361" s="154">
        <v>45744</v>
      </c>
      <c r="C3361" s="155" t="s">
        <v>49</v>
      </c>
      <c r="D3361" s="156" t="s">
        <v>97</v>
      </c>
      <c r="E3361" s="157" t="s">
        <v>222</v>
      </c>
      <c r="F3361" s="158">
        <v>500</v>
      </c>
      <c r="G3361" s="159">
        <v>45744.658846759259</v>
      </c>
    </row>
    <row r="3362" spans="2:7" x14ac:dyDescent="0.3">
      <c r="B3362" s="154">
        <v>45744</v>
      </c>
      <c r="C3362" s="155" t="s">
        <v>49</v>
      </c>
      <c r="D3362" s="156" t="s">
        <v>122</v>
      </c>
      <c r="E3362" s="157" t="s">
        <v>237</v>
      </c>
      <c r="F3362" s="158">
        <v>475</v>
      </c>
      <c r="G3362" s="159">
        <v>45744.659210532409</v>
      </c>
    </row>
    <row r="3363" spans="2:7" x14ac:dyDescent="0.3">
      <c r="B3363" s="154">
        <v>45744</v>
      </c>
      <c r="C3363" s="155" t="s">
        <v>49</v>
      </c>
      <c r="D3363" s="156" t="s">
        <v>123</v>
      </c>
      <c r="E3363" s="157" t="s">
        <v>237</v>
      </c>
      <c r="F3363" s="158">
        <v>-475</v>
      </c>
      <c r="G3363" s="159">
        <v>45744.65924641204</v>
      </c>
    </row>
    <row r="3364" spans="2:7" x14ac:dyDescent="0.3">
      <c r="B3364" s="154">
        <v>45744</v>
      </c>
      <c r="C3364" s="155" t="s">
        <v>49</v>
      </c>
      <c r="D3364" s="156" t="s">
        <v>122</v>
      </c>
      <c r="E3364" s="157" t="s">
        <v>221</v>
      </c>
      <c r="F3364" s="158">
        <v>290</v>
      </c>
      <c r="G3364" s="159">
        <v>45744.660547569445</v>
      </c>
    </row>
    <row r="3365" spans="2:7" x14ac:dyDescent="0.3">
      <c r="B3365" s="154">
        <v>45744</v>
      </c>
      <c r="C3365" s="155" t="s">
        <v>49</v>
      </c>
      <c r="D3365" s="156" t="s">
        <v>97</v>
      </c>
      <c r="E3365" s="157" t="s">
        <v>221</v>
      </c>
      <c r="F3365" s="158">
        <v>-290</v>
      </c>
      <c r="G3365" s="159">
        <v>45744.660583101853</v>
      </c>
    </row>
    <row r="3366" spans="2:7" x14ac:dyDescent="0.3">
      <c r="B3366" s="154">
        <v>45744</v>
      </c>
      <c r="C3366" s="155" t="s">
        <v>49</v>
      </c>
      <c r="D3366" s="156" t="s">
        <v>122</v>
      </c>
      <c r="E3366" s="157" t="s">
        <v>244</v>
      </c>
      <c r="F3366" s="158">
        <v>2</v>
      </c>
      <c r="G3366" s="159">
        <v>45744.662476620368</v>
      </c>
    </row>
    <row r="3367" spans="2:7" x14ac:dyDescent="0.3">
      <c r="B3367" s="154">
        <v>45744</v>
      </c>
      <c r="C3367" s="155" t="s">
        <v>43</v>
      </c>
      <c r="D3367" s="156" t="s">
        <v>150</v>
      </c>
      <c r="E3367" s="157" t="s">
        <v>244</v>
      </c>
      <c r="F3367" s="158">
        <v>-2</v>
      </c>
      <c r="G3367" s="159">
        <v>45744.662514930555</v>
      </c>
    </row>
    <row r="3368" spans="2:7" x14ac:dyDescent="0.3">
      <c r="B3368" s="154">
        <v>45744</v>
      </c>
      <c r="C3368" s="155" t="s">
        <v>52</v>
      </c>
      <c r="D3368" s="156" t="s">
        <v>209</v>
      </c>
      <c r="E3368" s="157" t="s">
        <v>223</v>
      </c>
      <c r="F3368" s="158">
        <v>-35</v>
      </c>
      <c r="G3368" s="159">
        <v>45744.662933101848</v>
      </c>
    </row>
    <row r="3369" spans="2:7" x14ac:dyDescent="0.3">
      <c r="B3369" s="154">
        <v>45744</v>
      </c>
      <c r="C3369" s="155" t="s">
        <v>49</v>
      </c>
      <c r="D3369" s="156" t="s">
        <v>122</v>
      </c>
      <c r="E3369" s="157" t="s">
        <v>223</v>
      </c>
      <c r="F3369" s="158">
        <v>35</v>
      </c>
      <c r="G3369" s="159">
        <v>45744.662967245371</v>
      </c>
    </row>
    <row r="3370" spans="2:7" x14ac:dyDescent="0.3">
      <c r="B3370" s="154">
        <v>45744</v>
      </c>
      <c r="C3370" s="155" t="s">
        <v>49</v>
      </c>
      <c r="D3370" s="156" t="s">
        <v>122</v>
      </c>
      <c r="E3370" s="157" t="s">
        <v>221</v>
      </c>
      <c r="F3370" s="158">
        <v>10</v>
      </c>
      <c r="G3370" s="159">
        <v>45744.663414930554</v>
      </c>
    </row>
    <row r="3371" spans="2:7" x14ac:dyDescent="0.3">
      <c r="B3371" s="154">
        <v>45744</v>
      </c>
      <c r="C3371" s="155" t="s">
        <v>49</v>
      </c>
      <c r="D3371" s="156" t="s">
        <v>97</v>
      </c>
      <c r="E3371" s="157" t="s">
        <v>221</v>
      </c>
      <c r="F3371" s="158">
        <v>-10</v>
      </c>
      <c r="G3371" s="159">
        <v>45744.663452546294</v>
      </c>
    </row>
    <row r="3372" spans="2:7" x14ac:dyDescent="0.3">
      <c r="B3372" s="154">
        <v>45744</v>
      </c>
      <c r="C3372" s="155" t="s">
        <v>49</v>
      </c>
      <c r="D3372" s="156" t="s">
        <v>122</v>
      </c>
      <c r="E3372" s="157" t="s">
        <v>222</v>
      </c>
      <c r="F3372" s="158">
        <v>-80</v>
      </c>
      <c r="G3372" s="159">
        <v>45744.664536689816</v>
      </c>
    </row>
    <row r="3373" spans="2:7" x14ac:dyDescent="0.3">
      <c r="B3373" s="154">
        <v>45744</v>
      </c>
      <c r="C3373" s="155" t="s">
        <v>49</v>
      </c>
      <c r="D3373" s="156" t="s">
        <v>97</v>
      </c>
      <c r="E3373" s="157" t="s">
        <v>222</v>
      </c>
      <c r="F3373" s="158">
        <v>80</v>
      </c>
      <c r="G3373" s="159">
        <v>45744.664572569447</v>
      </c>
    </row>
    <row r="3374" spans="2:7" x14ac:dyDescent="0.3">
      <c r="B3374" s="154">
        <v>45744</v>
      </c>
      <c r="C3374" s="155" t="s">
        <v>49</v>
      </c>
      <c r="D3374" s="156" t="s">
        <v>122</v>
      </c>
      <c r="E3374" s="157" t="s">
        <v>237</v>
      </c>
      <c r="F3374" s="158">
        <v>447</v>
      </c>
      <c r="G3374" s="159">
        <v>45744.666008333334</v>
      </c>
    </row>
    <row r="3375" spans="2:7" x14ac:dyDescent="0.3">
      <c r="B3375" s="154">
        <v>45744</v>
      </c>
      <c r="C3375" s="155" t="s">
        <v>49</v>
      </c>
      <c r="D3375" s="156" t="s">
        <v>123</v>
      </c>
      <c r="E3375" s="157" t="s">
        <v>237</v>
      </c>
      <c r="F3375" s="158">
        <v>-447</v>
      </c>
      <c r="G3375" s="159">
        <v>45744.66604398148</v>
      </c>
    </row>
    <row r="3376" spans="2:7" x14ac:dyDescent="0.3">
      <c r="B3376" s="154">
        <v>45744</v>
      </c>
      <c r="C3376" s="155" t="s">
        <v>49</v>
      </c>
      <c r="D3376" s="156" t="s">
        <v>122</v>
      </c>
      <c r="E3376" s="157" t="s">
        <v>221</v>
      </c>
      <c r="F3376" s="158">
        <v>0</v>
      </c>
      <c r="G3376" s="159">
        <v>45744.666359953706</v>
      </c>
    </row>
    <row r="3377" spans="2:7" x14ac:dyDescent="0.3">
      <c r="B3377" s="154">
        <v>45744</v>
      </c>
      <c r="C3377" s="155" t="s">
        <v>49</v>
      </c>
      <c r="D3377" s="156" t="s">
        <v>97</v>
      </c>
      <c r="E3377" s="157" t="s">
        <v>221</v>
      </c>
      <c r="F3377" s="158">
        <v>0</v>
      </c>
      <c r="G3377" s="159">
        <v>45744.666398148147</v>
      </c>
    </row>
    <row r="3378" spans="2:7" x14ac:dyDescent="0.3">
      <c r="B3378" s="154">
        <v>45744</v>
      </c>
      <c r="C3378" s="155" t="s">
        <v>49</v>
      </c>
      <c r="D3378" s="156" t="s">
        <v>122</v>
      </c>
      <c r="E3378" s="157" t="s">
        <v>282</v>
      </c>
      <c r="F3378" s="158">
        <v>3</v>
      </c>
      <c r="G3378" s="159">
        <v>45744.666646180558</v>
      </c>
    </row>
    <row r="3379" spans="2:7" x14ac:dyDescent="0.3">
      <c r="B3379" s="154">
        <v>45744</v>
      </c>
      <c r="C3379" s="155" t="s">
        <v>51</v>
      </c>
      <c r="D3379" s="156" t="s">
        <v>280</v>
      </c>
      <c r="E3379" s="157" t="s">
        <v>282</v>
      </c>
      <c r="F3379" s="158">
        <v>-3</v>
      </c>
      <c r="G3379" s="159">
        <v>45744.666684606484</v>
      </c>
    </row>
    <row r="3380" spans="2:7" x14ac:dyDescent="0.3">
      <c r="B3380" s="154">
        <v>45744</v>
      </c>
      <c r="C3380" s="155" t="s">
        <v>49</v>
      </c>
      <c r="D3380" s="156" t="s">
        <v>122</v>
      </c>
      <c r="E3380" s="157" t="s">
        <v>222</v>
      </c>
      <c r="F3380" s="158">
        <v>-120</v>
      </c>
      <c r="G3380" s="159">
        <v>45744.668381597221</v>
      </c>
    </row>
    <row r="3381" spans="2:7" x14ac:dyDescent="0.3">
      <c r="B3381" s="154">
        <v>45744</v>
      </c>
      <c r="C3381" s="155" t="s">
        <v>49</v>
      </c>
      <c r="D3381" s="156" t="s">
        <v>97</v>
      </c>
      <c r="E3381" s="157" t="s">
        <v>222</v>
      </c>
      <c r="F3381" s="158">
        <v>120</v>
      </c>
      <c r="G3381" s="159">
        <v>45744.668417592591</v>
      </c>
    </row>
    <row r="3382" spans="2:7" x14ac:dyDescent="0.3">
      <c r="B3382" s="154">
        <v>45744</v>
      </c>
      <c r="C3382" s="155" t="s">
        <v>49</v>
      </c>
      <c r="D3382" s="156" t="s">
        <v>122</v>
      </c>
      <c r="E3382" s="157" t="s">
        <v>224</v>
      </c>
      <c r="F3382" s="158">
        <v>-20</v>
      </c>
      <c r="G3382" s="159">
        <v>45744.668601851852</v>
      </c>
    </row>
    <row r="3383" spans="2:7" x14ac:dyDescent="0.3">
      <c r="B3383" s="154">
        <v>45744</v>
      </c>
      <c r="C3383" s="155" t="s">
        <v>48</v>
      </c>
      <c r="D3383" s="156" t="s">
        <v>4</v>
      </c>
      <c r="E3383" s="157" t="s">
        <v>224</v>
      </c>
      <c r="F3383" s="158">
        <v>20</v>
      </c>
      <c r="G3383" s="159">
        <v>45744.668636574075</v>
      </c>
    </row>
    <row r="3384" spans="2:7" x14ac:dyDescent="0.3">
      <c r="B3384" s="154">
        <v>45744</v>
      </c>
      <c r="C3384" s="155" t="s">
        <v>49</v>
      </c>
      <c r="D3384" s="156" t="s">
        <v>122</v>
      </c>
      <c r="E3384" s="157" t="s">
        <v>222</v>
      </c>
      <c r="F3384" s="158">
        <v>-300</v>
      </c>
      <c r="G3384" s="159">
        <v>45744.673289699072</v>
      </c>
    </row>
    <row r="3385" spans="2:7" x14ac:dyDescent="0.3">
      <c r="B3385" s="154">
        <v>45744</v>
      </c>
      <c r="C3385" s="155" t="s">
        <v>49</v>
      </c>
      <c r="D3385" s="156" t="s">
        <v>97</v>
      </c>
      <c r="E3385" s="157" t="s">
        <v>222</v>
      </c>
      <c r="F3385" s="158">
        <v>300</v>
      </c>
      <c r="G3385" s="159">
        <v>45744.673324074072</v>
      </c>
    </row>
    <row r="3386" spans="2:7" x14ac:dyDescent="0.3">
      <c r="B3386" s="154">
        <v>45744</v>
      </c>
      <c r="C3386" s="155" t="s">
        <v>49</v>
      </c>
      <c r="D3386" s="156" t="s">
        <v>122</v>
      </c>
      <c r="E3386" s="157" t="s">
        <v>237</v>
      </c>
      <c r="F3386" s="158">
        <v>195</v>
      </c>
      <c r="G3386" s="159">
        <v>45744.673439120372</v>
      </c>
    </row>
    <row r="3387" spans="2:7" x14ac:dyDescent="0.3">
      <c r="B3387" s="154">
        <v>45744</v>
      </c>
      <c r="C3387" s="155" t="s">
        <v>49</v>
      </c>
      <c r="D3387" s="156" t="s">
        <v>123</v>
      </c>
      <c r="E3387" s="157" t="s">
        <v>237</v>
      </c>
      <c r="F3387" s="158">
        <v>-195</v>
      </c>
      <c r="G3387" s="159">
        <v>45744.673476851851</v>
      </c>
    </row>
    <row r="3388" spans="2:7" x14ac:dyDescent="0.3">
      <c r="B3388" s="154">
        <v>45744</v>
      </c>
      <c r="C3388" s="155" t="s">
        <v>49</v>
      </c>
      <c r="D3388" s="156" t="s">
        <v>122</v>
      </c>
      <c r="E3388" s="157" t="s">
        <v>222</v>
      </c>
      <c r="F3388" s="158">
        <v>-3100</v>
      </c>
      <c r="G3388" s="159">
        <v>45744.674599189813</v>
      </c>
    </row>
    <row r="3389" spans="2:7" x14ac:dyDescent="0.3">
      <c r="B3389" s="154">
        <v>45744</v>
      </c>
      <c r="C3389" s="155" t="s">
        <v>49</v>
      </c>
      <c r="D3389" s="156" t="s">
        <v>97</v>
      </c>
      <c r="E3389" s="157" t="s">
        <v>222</v>
      </c>
      <c r="F3389" s="158">
        <v>3100</v>
      </c>
      <c r="G3389" s="159">
        <v>45744.674636111115</v>
      </c>
    </row>
    <row r="3390" spans="2:7" x14ac:dyDescent="0.3">
      <c r="B3390" s="154">
        <v>45744</v>
      </c>
      <c r="C3390" s="155" t="s">
        <v>49</v>
      </c>
      <c r="D3390" s="156" t="s">
        <v>122</v>
      </c>
      <c r="E3390" s="157" t="s">
        <v>237</v>
      </c>
      <c r="F3390" s="158">
        <v>3100</v>
      </c>
      <c r="G3390" s="159">
        <v>45744.674684490739</v>
      </c>
    </row>
    <row r="3391" spans="2:7" x14ac:dyDescent="0.3">
      <c r="B3391" s="154">
        <v>45744</v>
      </c>
      <c r="C3391" s="155" t="s">
        <v>49</v>
      </c>
      <c r="D3391" s="156" t="s">
        <v>123</v>
      </c>
      <c r="E3391" s="157" t="s">
        <v>237</v>
      </c>
      <c r="F3391" s="158">
        <v>-3100</v>
      </c>
      <c r="G3391" s="159">
        <v>45744.674723032411</v>
      </c>
    </row>
    <row r="3392" spans="2:7" x14ac:dyDescent="0.3">
      <c r="B3392" s="154">
        <v>45744</v>
      </c>
      <c r="C3392" s="155" t="s">
        <v>49</v>
      </c>
      <c r="D3392" s="156" t="s">
        <v>122</v>
      </c>
      <c r="E3392" s="157" t="s">
        <v>222</v>
      </c>
      <c r="F3392" s="158">
        <v>-110</v>
      </c>
      <c r="G3392" s="159">
        <v>45744.675139467596</v>
      </c>
    </row>
    <row r="3393" spans="2:7" x14ac:dyDescent="0.3">
      <c r="B3393" s="154">
        <v>45744</v>
      </c>
      <c r="C3393" s="155" t="s">
        <v>49</v>
      </c>
      <c r="D3393" s="156" t="s">
        <v>97</v>
      </c>
      <c r="E3393" s="157" t="s">
        <v>222</v>
      </c>
      <c r="F3393" s="158">
        <v>110</v>
      </c>
      <c r="G3393" s="159">
        <v>45744.675175462966</v>
      </c>
    </row>
    <row r="3394" spans="2:7" x14ac:dyDescent="0.3">
      <c r="B3394" s="154">
        <v>45744</v>
      </c>
      <c r="C3394" s="155" t="s">
        <v>49</v>
      </c>
      <c r="D3394" s="156" t="s">
        <v>122</v>
      </c>
      <c r="E3394" s="157" t="s">
        <v>222</v>
      </c>
      <c r="F3394" s="158">
        <v>-500</v>
      </c>
      <c r="G3394" s="159">
        <v>45744.676030555558</v>
      </c>
    </row>
    <row r="3395" spans="2:7" x14ac:dyDescent="0.3">
      <c r="B3395" s="154">
        <v>45744</v>
      </c>
      <c r="C3395" s="155" t="s">
        <v>49</v>
      </c>
      <c r="D3395" s="156" t="s">
        <v>97</v>
      </c>
      <c r="E3395" s="157" t="s">
        <v>222</v>
      </c>
      <c r="F3395" s="158">
        <v>500</v>
      </c>
      <c r="G3395" s="159">
        <v>45744.676068749999</v>
      </c>
    </row>
    <row r="3396" spans="2:7" x14ac:dyDescent="0.3">
      <c r="B3396" s="154">
        <v>45744</v>
      </c>
      <c r="C3396" s="155" t="s">
        <v>49</v>
      </c>
      <c r="D3396" s="156" t="s">
        <v>122</v>
      </c>
      <c r="E3396" s="157" t="s">
        <v>237</v>
      </c>
      <c r="F3396" s="158">
        <v>500</v>
      </c>
      <c r="G3396" s="159">
        <v>45744.676110532404</v>
      </c>
    </row>
    <row r="3397" spans="2:7" x14ac:dyDescent="0.3">
      <c r="B3397" s="154">
        <v>45744</v>
      </c>
      <c r="C3397" s="155" t="s">
        <v>49</v>
      </c>
      <c r="D3397" s="156" t="s">
        <v>123</v>
      </c>
      <c r="E3397" s="157" t="s">
        <v>237</v>
      </c>
      <c r="F3397" s="158">
        <v>-500</v>
      </c>
      <c r="G3397" s="159">
        <v>45744.676151504631</v>
      </c>
    </row>
    <row r="3398" spans="2:7" x14ac:dyDescent="0.3">
      <c r="B3398" s="154">
        <v>45744</v>
      </c>
      <c r="C3398" s="155" t="s">
        <v>49</v>
      </c>
      <c r="D3398" s="156" t="s">
        <v>122</v>
      </c>
      <c r="E3398" s="157" t="s">
        <v>237</v>
      </c>
      <c r="F3398" s="158">
        <v>67</v>
      </c>
      <c r="G3398" s="159">
        <v>45744.677040277777</v>
      </c>
    </row>
    <row r="3399" spans="2:7" x14ac:dyDescent="0.3">
      <c r="B3399" s="154">
        <v>45744</v>
      </c>
      <c r="C3399" s="155" t="s">
        <v>49</v>
      </c>
      <c r="D3399" s="156" t="s">
        <v>123</v>
      </c>
      <c r="E3399" s="157" t="s">
        <v>237</v>
      </c>
      <c r="F3399" s="158">
        <v>-67</v>
      </c>
      <c r="G3399" s="159">
        <v>45744.677077314816</v>
      </c>
    </row>
    <row r="3400" spans="2:7" x14ac:dyDescent="0.3">
      <c r="B3400" s="154">
        <v>45744</v>
      </c>
      <c r="C3400" s="155" t="s">
        <v>49</v>
      </c>
      <c r="D3400" s="156" t="s">
        <v>122</v>
      </c>
      <c r="E3400" s="157" t="s">
        <v>221</v>
      </c>
      <c r="F3400" s="158">
        <v>13</v>
      </c>
      <c r="G3400" s="159">
        <v>45744.680861689812</v>
      </c>
    </row>
    <row r="3401" spans="2:7" x14ac:dyDescent="0.3">
      <c r="B3401" s="154">
        <v>45744</v>
      </c>
      <c r="C3401" s="155" t="s">
        <v>49</v>
      </c>
      <c r="D3401" s="156" t="s">
        <v>97</v>
      </c>
      <c r="E3401" s="157" t="s">
        <v>221</v>
      </c>
      <c r="F3401" s="158">
        <v>-13</v>
      </c>
      <c r="G3401" s="159">
        <v>45744.680901273146</v>
      </c>
    </row>
    <row r="3402" spans="2:7" x14ac:dyDescent="0.3">
      <c r="B3402" s="154">
        <v>45744</v>
      </c>
      <c r="C3402" s="155" t="s">
        <v>52</v>
      </c>
      <c r="D3402" s="156" t="s">
        <v>209</v>
      </c>
      <c r="E3402" s="157" t="s">
        <v>223</v>
      </c>
      <c r="F3402" s="158">
        <v>-35</v>
      </c>
      <c r="G3402" s="159">
        <v>45744.682071990741</v>
      </c>
    </row>
    <row r="3403" spans="2:7" x14ac:dyDescent="0.3">
      <c r="B3403" s="154">
        <v>45744</v>
      </c>
      <c r="C3403" s="155" t="s">
        <v>49</v>
      </c>
      <c r="D3403" s="156" t="s">
        <v>121</v>
      </c>
      <c r="E3403" s="157" t="s">
        <v>223</v>
      </c>
      <c r="F3403" s="158">
        <v>35</v>
      </c>
      <c r="G3403" s="159">
        <v>45744.682106944441</v>
      </c>
    </row>
    <row r="3404" spans="2:7" x14ac:dyDescent="0.3">
      <c r="B3404" s="154">
        <v>45744</v>
      </c>
      <c r="C3404" s="155" t="s">
        <v>52</v>
      </c>
      <c r="D3404" s="156" t="s">
        <v>209</v>
      </c>
      <c r="E3404" s="157" t="s">
        <v>223</v>
      </c>
      <c r="F3404" s="158">
        <v>-35</v>
      </c>
      <c r="G3404" s="159">
        <v>45744.682487500002</v>
      </c>
    </row>
    <row r="3405" spans="2:7" x14ac:dyDescent="0.3">
      <c r="B3405" s="154">
        <v>45744</v>
      </c>
      <c r="C3405" s="155" t="s">
        <v>49</v>
      </c>
      <c r="D3405" s="156" t="s">
        <v>122</v>
      </c>
      <c r="E3405" s="157" t="s">
        <v>223</v>
      </c>
      <c r="F3405" s="158">
        <v>35</v>
      </c>
      <c r="G3405" s="159">
        <v>45744.682523148149</v>
      </c>
    </row>
    <row r="3406" spans="2:7" x14ac:dyDescent="0.3">
      <c r="B3406" s="154">
        <v>45744</v>
      </c>
      <c r="C3406" s="155" t="s">
        <v>49</v>
      </c>
      <c r="D3406" s="156" t="s">
        <v>122</v>
      </c>
      <c r="E3406" s="157" t="s">
        <v>238</v>
      </c>
      <c r="F3406" s="158">
        <v>-600</v>
      </c>
      <c r="G3406" s="159">
        <v>45744.686528356484</v>
      </c>
    </row>
    <row r="3407" spans="2:7" x14ac:dyDescent="0.3">
      <c r="B3407" s="154">
        <v>45744</v>
      </c>
      <c r="C3407" s="155" t="s">
        <v>49</v>
      </c>
      <c r="D3407" s="156" t="s">
        <v>123</v>
      </c>
      <c r="E3407" s="157" t="s">
        <v>238</v>
      </c>
      <c r="F3407" s="158">
        <v>600</v>
      </c>
      <c r="G3407" s="159">
        <v>45744.686567939818</v>
      </c>
    </row>
    <row r="3408" spans="2:7" x14ac:dyDescent="0.3">
      <c r="B3408" s="154">
        <v>45744</v>
      </c>
      <c r="C3408" s="155" t="s">
        <v>49</v>
      </c>
      <c r="D3408" s="156" t="s">
        <v>122</v>
      </c>
      <c r="E3408" s="157" t="s">
        <v>221</v>
      </c>
      <c r="F3408" s="158">
        <v>30</v>
      </c>
      <c r="G3408" s="159">
        <v>45744.688502083336</v>
      </c>
    </row>
    <row r="3409" spans="2:7" x14ac:dyDescent="0.3">
      <c r="B3409" s="154">
        <v>45744</v>
      </c>
      <c r="C3409" s="155" t="s">
        <v>49</v>
      </c>
      <c r="D3409" s="156" t="s">
        <v>97</v>
      </c>
      <c r="E3409" s="157" t="s">
        <v>221</v>
      </c>
      <c r="F3409" s="158">
        <v>-30</v>
      </c>
      <c r="G3409" s="159">
        <v>45744.688540856485</v>
      </c>
    </row>
    <row r="3410" spans="2:7" x14ac:dyDescent="0.3">
      <c r="B3410" s="154">
        <v>45744</v>
      </c>
      <c r="C3410" s="155" t="s">
        <v>49</v>
      </c>
      <c r="D3410" s="156" t="s">
        <v>122</v>
      </c>
      <c r="E3410" s="157" t="s">
        <v>222</v>
      </c>
      <c r="F3410" s="158">
        <v>-280</v>
      </c>
      <c r="G3410" s="159">
        <v>45744.688585532407</v>
      </c>
    </row>
    <row r="3411" spans="2:7" x14ac:dyDescent="0.3">
      <c r="B3411" s="154">
        <v>45744</v>
      </c>
      <c r="C3411" s="155" t="s">
        <v>49</v>
      </c>
      <c r="D3411" s="156" t="s">
        <v>97</v>
      </c>
      <c r="E3411" s="157" t="s">
        <v>222</v>
      </c>
      <c r="F3411" s="158">
        <v>280</v>
      </c>
      <c r="G3411" s="159">
        <v>45744.688625810188</v>
      </c>
    </row>
    <row r="3412" spans="2:7" x14ac:dyDescent="0.3">
      <c r="B3412" s="154">
        <v>45744</v>
      </c>
      <c r="C3412" s="155" t="s">
        <v>49</v>
      </c>
      <c r="D3412" s="156" t="s">
        <v>122</v>
      </c>
      <c r="E3412" s="157" t="s">
        <v>237</v>
      </c>
      <c r="F3412" s="158">
        <v>210</v>
      </c>
      <c r="G3412" s="159">
        <v>45744.68920601852</v>
      </c>
    </row>
    <row r="3413" spans="2:7" x14ac:dyDescent="0.3">
      <c r="B3413" s="154">
        <v>45744</v>
      </c>
      <c r="C3413" s="155" t="s">
        <v>49</v>
      </c>
      <c r="D3413" s="156" t="s">
        <v>123</v>
      </c>
      <c r="E3413" s="157" t="s">
        <v>237</v>
      </c>
      <c r="F3413" s="158">
        <v>-210</v>
      </c>
      <c r="G3413" s="159">
        <v>45744.689242939814</v>
      </c>
    </row>
    <row r="3414" spans="2:7" x14ac:dyDescent="0.3">
      <c r="B3414" s="154">
        <v>45744</v>
      </c>
      <c r="C3414" s="155" t="s">
        <v>49</v>
      </c>
      <c r="D3414" s="156" t="s">
        <v>122</v>
      </c>
      <c r="E3414" s="157" t="s">
        <v>222</v>
      </c>
      <c r="F3414" s="158">
        <v>-550</v>
      </c>
      <c r="G3414" s="159">
        <v>45744.690206481479</v>
      </c>
    </row>
    <row r="3415" spans="2:7" x14ac:dyDescent="0.3">
      <c r="B3415" s="154">
        <v>45744</v>
      </c>
      <c r="C3415" s="155" t="s">
        <v>49</v>
      </c>
      <c r="D3415" s="156" t="s">
        <v>97</v>
      </c>
      <c r="E3415" s="157" t="s">
        <v>222</v>
      </c>
      <c r="F3415" s="158">
        <v>550</v>
      </c>
      <c r="G3415" s="159">
        <v>45744.690244560188</v>
      </c>
    </row>
    <row r="3416" spans="2:7" x14ac:dyDescent="0.3">
      <c r="B3416" s="154">
        <v>45744</v>
      </c>
      <c r="C3416" s="155" t="s">
        <v>49</v>
      </c>
      <c r="D3416" s="156" t="s">
        <v>122</v>
      </c>
      <c r="E3416" s="157" t="s">
        <v>237</v>
      </c>
      <c r="F3416" s="158">
        <v>550</v>
      </c>
      <c r="G3416" s="159">
        <v>45744.69040428241</v>
      </c>
    </row>
    <row r="3417" spans="2:7" x14ac:dyDescent="0.3">
      <c r="B3417" s="154">
        <v>45744</v>
      </c>
      <c r="C3417" s="155" t="s">
        <v>49</v>
      </c>
      <c r="D3417" s="156" t="s">
        <v>123</v>
      </c>
      <c r="E3417" s="157" t="s">
        <v>237</v>
      </c>
      <c r="F3417" s="158">
        <v>-550</v>
      </c>
      <c r="G3417" s="159">
        <v>45744.690444328706</v>
      </c>
    </row>
    <row r="3418" spans="2:7" x14ac:dyDescent="0.3">
      <c r="B3418" s="154">
        <v>45744</v>
      </c>
      <c r="C3418" s="155" t="s">
        <v>52</v>
      </c>
      <c r="D3418" s="156" t="s">
        <v>209</v>
      </c>
      <c r="E3418" s="157" t="s">
        <v>223</v>
      </c>
      <c r="F3418" s="158">
        <v>-70</v>
      </c>
      <c r="G3418" s="159">
        <v>45744.691287847221</v>
      </c>
    </row>
    <row r="3419" spans="2:7" x14ac:dyDescent="0.3">
      <c r="B3419" s="154">
        <v>45744</v>
      </c>
      <c r="C3419" s="155" t="s">
        <v>49</v>
      </c>
      <c r="D3419" s="156" t="s">
        <v>122</v>
      </c>
      <c r="E3419" s="157" t="s">
        <v>223</v>
      </c>
      <c r="F3419" s="158">
        <v>70</v>
      </c>
      <c r="G3419" s="159">
        <v>45744.691325115738</v>
      </c>
    </row>
    <row r="3420" spans="2:7" x14ac:dyDescent="0.3">
      <c r="B3420" s="154">
        <v>45744</v>
      </c>
      <c r="C3420" s="155" t="s">
        <v>49</v>
      </c>
      <c r="D3420" s="156" t="s">
        <v>122</v>
      </c>
      <c r="E3420" s="157" t="s">
        <v>222</v>
      </c>
      <c r="F3420" s="158">
        <v>-50</v>
      </c>
      <c r="G3420" s="159">
        <v>45744.692569560182</v>
      </c>
    </row>
    <row r="3421" spans="2:7" x14ac:dyDescent="0.3">
      <c r="B3421" s="154">
        <v>45744</v>
      </c>
      <c r="C3421" s="155" t="s">
        <v>49</v>
      </c>
      <c r="D3421" s="156" t="s">
        <v>97</v>
      </c>
      <c r="E3421" s="157" t="s">
        <v>222</v>
      </c>
      <c r="F3421" s="158">
        <v>50</v>
      </c>
      <c r="G3421" s="159">
        <v>45744.692610879632</v>
      </c>
    </row>
    <row r="3422" spans="2:7" x14ac:dyDescent="0.3">
      <c r="B3422" s="154">
        <v>45744</v>
      </c>
      <c r="C3422" s="155" t="s">
        <v>49</v>
      </c>
      <c r="D3422" s="156" t="s">
        <v>122</v>
      </c>
      <c r="E3422" s="157" t="s">
        <v>237</v>
      </c>
      <c r="F3422" s="158">
        <v>210</v>
      </c>
      <c r="G3422" s="159">
        <v>45744.693121064818</v>
      </c>
    </row>
    <row r="3423" spans="2:7" x14ac:dyDescent="0.3">
      <c r="B3423" s="154">
        <v>45744</v>
      </c>
      <c r="C3423" s="155" t="s">
        <v>49</v>
      </c>
      <c r="D3423" s="156" t="s">
        <v>123</v>
      </c>
      <c r="E3423" s="157" t="s">
        <v>237</v>
      </c>
      <c r="F3423" s="158">
        <v>-210</v>
      </c>
      <c r="G3423" s="159">
        <v>45744.693161342591</v>
      </c>
    </row>
    <row r="3424" spans="2:7" x14ac:dyDescent="0.3">
      <c r="B3424" s="154">
        <v>45744</v>
      </c>
      <c r="C3424" s="155" t="s">
        <v>49</v>
      </c>
      <c r="D3424" s="156" t="s">
        <v>122</v>
      </c>
      <c r="E3424" s="157" t="s">
        <v>282</v>
      </c>
      <c r="F3424" s="158">
        <v>40</v>
      </c>
      <c r="G3424" s="159">
        <v>45744.693347337961</v>
      </c>
    </row>
    <row r="3425" spans="2:7" x14ac:dyDescent="0.3">
      <c r="B3425" s="154">
        <v>45744</v>
      </c>
      <c r="C3425" s="155" t="s">
        <v>51</v>
      </c>
      <c r="D3425" s="156" t="s">
        <v>280</v>
      </c>
      <c r="E3425" s="157" t="s">
        <v>282</v>
      </c>
      <c r="F3425" s="158">
        <v>-40</v>
      </c>
      <c r="G3425" s="159">
        <v>45744.693386458333</v>
      </c>
    </row>
    <row r="3426" spans="2:7" x14ac:dyDescent="0.3">
      <c r="B3426" s="154">
        <v>45744</v>
      </c>
      <c r="C3426" s="155" t="s">
        <v>49</v>
      </c>
      <c r="D3426" s="156" t="s">
        <v>122</v>
      </c>
      <c r="E3426" s="157" t="s">
        <v>222</v>
      </c>
      <c r="F3426" s="158">
        <v>-50</v>
      </c>
      <c r="G3426" s="159">
        <v>45744.694513078706</v>
      </c>
    </row>
    <row r="3427" spans="2:7" x14ac:dyDescent="0.3">
      <c r="B3427" s="154">
        <v>45744</v>
      </c>
      <c r="C3427" s="155" t="s">
        <v>49</v>
      </c>
      <c r="D3427" s="156" t="s">
        <v>97</v>
      </c>
      <c r="E3427" s="157" t="s">
        <v>222</v>
      </c>
      <c r="F3427" s="158">
        <v>50</v>
      </c>
      <c r="G3427" s="159">
        <v>45744.694549537038</v>
      </c>
    </row>
    <row r="3428" spans="2:7" x14ac:dyDescent="0.3">
      <c r="B3428" s="154">
        <v>45744</v>
      </c>
      <c r="C3428" s="155" t="s">
        <v>49</v>
      </c>
      <c r="D3428" s="156" t="s">
        <v>122</v>
      </c>
      <c r="E3428" s="157" t="s">
        <v>221</v>
      </c>
      <c r="F3428" s="158">
        <v>150</v>
      </c>
      <c r="G3428" s="159">
        <v>45744.694618518515</v>
      </c>
    </row>
    <row r="3429" spans="2:7" x14ac:dyDescent="0.3">
      <c r="B3429" s="154">
        <v>45744</v>
      </c>
      <c r="C3429" s="155" t="s">
        <v>49</v>
      </c>
      <c r="D3429" s="156" t="s">
        <v>97</v>
      </c>
      <c r="E3429" s="157" t="s">
        <v>221</v>
      </c>
      <c r="F3429" s="158">
        <v>-150</v>
      </c>
      <c r="G3429" s="159">
        <v>45744.694655439816</v>
      </c>
    </row>
    <row r="3430" spans="2:7" x14ac:dyDescent="0.3">
      <c r="B3430" s="154">
        <v>45744</v>
      </c>
      <c r="C3430" s="155" t="s">
        <v>49</v>
      </c>
      <c r="D3430" s="156" t="s">
        <v>122</v>
      </c>
      <c r="E3430" s="157" t="s">
        <v>237</v>
      </c>
      <c r="F3430" s="158">
        <v>1089</v>
      </c>
      <c r="G3430" s="159">
        <v>45744.697751967593</v>
      </c>
    </row>
    <row r="3431" spans="2:7" x14ac:dyDescent="0.3">
      <c r="B3431" s="154">
        <v>45744</v>
      </c>
      <c r="C3431" s="155" t="s">
        <v>49</v>
      </c>
      <c r="D3431" s="156" t="s">
        <v>123</v>
      </c>
      <c r="E3431" s="157" t="s">
        <v>237</v>
      </c>
      <c r="F3431" s="158">
        <v>-1089</v>
      </c>
      <c r="G3431" s="159">
        <v>45744.697785532408</v>
      </c>
    </row>
    <row r="3432" spans="2:7" x14ac:dyDescent="0.3">
      <c r="B3432" s="154">
        <v>45744</v>
      </c>
      <c r="C3432" s="155" t="s">
        <v>49</v>
      </c>
      <c r="D3432" s="156" t="s">
        <v>122</v>
      </c>
      <c r="E3432" s="157" t="s">
        <v>221</v>
      </c>
      <c r="F3432" s="158">
        <v>30</v>
      </c>
      <c r="G3432" s="159">
        <v>45744.698822106482</v>
      </c>
    </row>
    <row r="3433" spans="2:7" x14ac:dyDescent="0.3">
      <c r="B3433" s="154">
        <v>45744</v>
      </c>
      <c r="C3433" s="155" t="s">
        <v>49</v>
      </c>
      <c r="D3433" s="156" t="s">
        <v>97</v>
      </c>
      <c r="E3433" s="157" t="s">
        <v>221</v>
      </c>
      <c r="F3433" s="158">
        <v>-30</v>
      </c>
      <c r="G3433" s="159">
        <v>45744.698855092596</v>
      </c>
    </row>
    <row r="3434" spans="2:7" x14ac:dyDescent="0.3">
      <c r="B3434" s="154">
        <v>45744</v>
      </c>
      <c r="C3434" s="155" t="s">
        <v>49</v>
      </c>
      <c r="D3434" s="156" t="s">
        <v>122</v>
      </c>
      <c r="E3434" s="157" t="s">
        <v>283</v>
      </c>
      <c r="F3434" s="158">
        <v>-40</v>
      </c>
      <c r="G3434" s="159">
        <v>45744.699035300924</v>
      </c>
    </row>
    <row r="3435" spans="2:7" x14ac:dyDescent="0.3">
      <c r="B3435" s="154">
        <v>45744</v>
      </c>
      <c r="C3435" s="155" t="s">
        <v>51</v>
      </c>
      <c r="D3435" s="156" t="s">
        <v>280</v>
      </c>
      <c r="E3435" s="157" t="s">
        <v>283</v>
      </c>
      <c r="F3435" s="158">
        <v>40</v>
      </c>
      <c r="G3435" s="159">
        <v>45744.699069212962</v>
      </c>
    </row>
    <row r="3436" spans="2:7" x14ac:dyDescent="0.3">
      <c r="B3436" s="154">
        <v>45744</v>
      </c>
      <c r="C3436" s="155" t="s">
        <v>52</v>
      </c>
      <c r="D3436" s="156" t="s">
        <v>209</v>
      </c>
      <c r="E3436" s="157" t="s">
        <v>223</v>
      </c>
      <c r="F3436" s="158">
        <v>-70</v>
      </c>
      <c r="G3436" s="159">
        <v>45744.699265277777</v>
      </c>
    </row>
    <row r="3437" spans="2:7" x14ac:dyDescent="0.3">
      <c r="B3437" s="154">
        <v>45744</v>
      </c>
      <c r="C3437" s="155" t="s">
        <v>49</v>
      </c>
      <c r="D3437" s="156" t="s">
        <v>122</v>
      </c>
      <c r="E3437" s="157" t="s">
        <v>223</v>
      </c>
      <c r="F3437" s="158">
        <v>70</v>
      </c>
      <c r="G3437" s="159">
        <v>45744.699300810185</v>
      </c>
    </row>
    <row r="3438" spans="2:7" x14ac:dyDescent="0.3">
      <c r="B3438" s="154">
        <v>45744</v>
      </c>
      <c r="C3438" s="155" t="s">
        <v>49</v>
      </c>
      <c r="D3438" s="156" t="s">
        <v>122</v>
      </c>
      <c r="E3438" s="157" t="s">
        <v>222</v>
      </c>
      <c r="F3438" s="158">
        <v>-5000</v>
      </c>
      <c r="G3438" s="159">
        <v>45744.707926041665</v>
      </c>
    </row>
    <row r="3439" spans="2:7" x14ac:dyDescent="0.3">
      <c r="B3439" s="154">
        <v>45744</v>
      </c>
      <c r="C3439" s="155" t="s">
        <v>49</v>
      </c>
      <c r="D3439" s="156" t="s">
        <v>97</v>
      </c>
      <c r="E3439" s="157" t="s">
        <v>222</v>
      </c>
      <c r="F3439" s="158">
        <v>5000</v>
      </c>
      <c r="G3439" s="159">
        <v>45744.707959027779</v>
      </c>
    </row>
    <row r="3440" spans="2:7" x14ac:dyDescent="0.3">
      <c r="B3440" s="154">
        <v>45744</v>
      </c>
      <c r="C3440" s="155" t="s">
        <v>49</v>
      </c>
      <c r="D3440" s="156" t="s">
        <v>122</v>
      </c>
      <c r="E3440" s="157" t="s">
        <v>222</v>
      </c>
      <c r="F3440" s="158">
        <v>-600</v>
      </c>
      <c r="G3440" s="159">
        <v>45744.707997800928</v>
      </c>
    </row>
    <row r="3441" spans="2:7" x14ac:dyDescent="0.3">
      <c r="B3441" s="154">
        <v>45744</v>
      </c>
      <c r="C3441" s="155" t="s">
        <v>49</v>
      </c>
      <c r="D3441" s="156" t="s">
        <v>97</v>
      </c>
      <c r="E3441" s="157" t="s">
        <v>222</v>
      </c>
      <c r="F3441" s="158">
        <v>600</v>
      </c>
      <c r="G3441" s="159">
        <v>45744.708030324073</v>
      </c>
    </row>
    <row r="3442" spans="2:7" x14ac:dyDescent="0.3">
      <c r="B3442" s="154">
        <v>45744</v>
      </c>
      <c r="C3442" s="155" t="s">
        <v>49</v>
      </c>
      <c r="D3442" s="156" t="s">
        <v>122</v>
      </c>
      <c r="E3442" s="157" t="s">
        <v>237</v>
      </c>
      <c r="F3442" s="158">
        <v>5600</v>
      </c>
      <c r="G3442" s="159">
        <v>45744.708093055553</v>
      </c>
    </row>
    <row r="3443" spans="2:7" x14ac:dyDescent="0.3">
      <c r="B3443" s="154">
        <v>45744</v>
      </c>
      <c r="C3443" s="155" t="s">
        <v>49</v>
      </c>
      <c r="D3443" s="156" t="s">
        <v>123</v>
      </c>
      <c r="E3443" s="157" t="s">
        <v>237</v>
      </c>
      <c r="F3443" s="158">
        <v>-5600</v>
      </c>
      <c r="G3443" s="159">
        <v>45744.708126620368</v>
      </c>
    </row>
    <row r="3444" spans="2:7" x14ac:dyDescent="0.3">
      <c r="B3444" s="154">
        <v>45744</v>
      </c>
      <c r="C3444" s="155" t="s">
        <v>49</v>
      </c>
      <c r="D3444" s="156" t="s">
        <v>122</v>
      </c>
      <c r="E3444" s="157" t="s">
        <v>237</v>
      </c>
      <c r="F3444" s="158">
        <v>265</v>
      </c>
      <c r="G3444" s="159">
        <v>45744.70865601852</v>
      </c>
    </row>
    <row r="3445" spans="2:7" x14ac:dyDescent="0.3">
      <c r="B3445" s="154">
        <v>45744</v>
      </c>
      <c r="C3445" s="155" t="s">
        <v>49</v>
      </c>
      <c r="D3445" s="156" t="s">
        <v>123</v>
      </c>
      <c r="E3445" s="157" t="s">
        <v>237</v>
      </c>
      <c r="F3445" s="158">
        <v>-265</v>
      </c>
      <c r="G3445" s="159">
        <v>45744.708687384256</v>
      </c>
    </row>
    <row r="3446" spans="2:7" x14ac:dyDescent="0.3">
      <c r="B3446" s="154">
        <v>45744</v>
      </c>
      <c r="C3446" s="155" t="s">
        <v>49</v>
      </c>
      <c r="D3446" s="156" t="s">
        <v>122</v>
      </c>
      <c r="E3446" s="157" t="s">
        <v>237</v>
      </c>
      <c r="F3446" s="158">
        <v>10</v>
      </c>
      <c r="G3446" s="159">
        <v>45744.709005902776</v>
      </c>
    </row>
    <row r="3447" spans="2:7" x14ac:dyDescent="0.3">
      <c r="B3447" s="154">
        <v>45744</v>
      </c>
      <c r="C3447" s="155" t="s">
        <v>49</v>
      </c>
      <c r="D3447" s="156" t="s">
        <v>123</v>
      </c>
      <c r="E3447" s="157" t="s">
        <v>237</v>
      </c>
      <c r="F3447" s="158">
        <v>-10</v>
      </c>
      <c r="G3447" s="159">
        <v>45744.709039004629</v>
      </c>
    </row>
    <row r="3448" spans="2:7" x14ac:dyDescent="0.3">
      <c r="B3448" s="154">
        <v>45744</v>
      </c>
      <c r="C3448" s="155" t="s">
        <v>49</v>
      </c>
      <c r="D3448" s="156" t="s">
        <v>122</v>
      </c>
      <c r="E3448" s="157" t="s">
        <v>221</v>
      </c>
      <c r="F3448" s="158">
        <v>25</v>
      </c>
      <c r="G3448" s="159">
        <v>45744.711522685182</v>
      </c>
    </row>
    <row r="3449" spans="2:7" x14ac:dyDescent="0.3">
      <c r="B3449" s="154">
        <v>45744</v>
      </c>
      <c r="C3449" s="155" t="s">
        <v>49</v>
      </c>
      <c r="D3449" s="156" t="s">
        <v>97</v>
      </c>
      <c r="E3449" s="157" t="s">
        <v>221</v>
      </c>
      <c r="F3449" s="158">
        <v>-25</v>
      </c>
      <c r="G3449" s="159">
        <v>45744.711555671296</v>
      </c>
    </row>
    <row r="3450" spans="2:7" x14ac:dyDescent="0.3">
      <c r="B3450" s="154">
        <v>45744</v>
      </c>
      <c r="C3450" s="155" t="s">
        <v>49</v>
      </c>
      <c r="D3450" s="156" t="s">
        <v>122</v>
      </c>
      <c r="E3450" s="157" t="s">
        <v>222</v>
      </c>
      <c r="F3450" s="158">
        <v>-200</v>
      </c>
      <c r="G3450" s="159">
        <v>45744.714408449072</v>
      </c>
    </row>
    <row r="3451" spans="2:7" x14ac:dyDescent="0.3">
      <c r="B3451" s="154">
        <v>45744</v>
      </c>
      <c r="C3451" s="155" t="s">
        <v>49</v>
      </c>
      <c r="D3451" s="156" t="s">
        <v>97</v>
      </c>
      <c r="E3451" s="157" t="s">
        <v>222</v>
      </c>
      <c r="F3451" s="158">
        <v>200</v>
      </c>
      <c r="G3451" s="159">
        <v>45744.714442939818</v>
      </c>
    </row>
    <row r="3452" spans="2:7" x14ac:dyDescent="0.3">
      <c r="B3452" s="154">
        <v>45744</v>
      </c>
      <c r="C3452" s="155" t="s">
        <v>49</v>
      </c>
      <c r="D3452" s="156" t="s">
        <v>122</v>
      </c>
      <c r="E3452" s="157" t="s">
        <v>224</v>
      </c>
      <c r="F3452" s="158">
        <v>-1310</v>
      </c>
      <c r="G3452" s="159">
        <v>45744.717575115741</v>
      </c>
    </row>
    <row r="3453" spans="2:7" x14ac:dyDescent="0.3">
      <c r="B3453" s="154">
        <v>45744</v>
      </c>
      <c r="C3453" s="155" t="s">
        <v>54</v>
      </c>
      <c r="D3453" s="156" t="s">
        <v>240</v>
      </c>
      <c r="E3453" s="157" t="s">
        <v>224</v>
      </c>
      <c r="F3453" s="158">
        <v>1310</v>
      </c>
      <c r="G3453" s="159">
        <v>45744.717609143518</v>
      </c>
    </row>
    <row r="3454" spans="2:7" x14ac:dyDescent="0.3">
      <c r="B3454" s="154">
        <v>45744</v>
      </c>
      <c r="C3454" s="155" t="s">
        <v>49</v>
      </c>
      <c r="D3454" s="156" t="s">
        <v>122</v>
      </c>
      <c r="E3454" s="157" t="s">
        <v>222</v>
      </c>
      <c r="F3454" s="158">
        <v>-100</v>
      </c>
      <c r="G3454" s="159">
        <v>45744.76008414352</v>
      </c>
    </row>
    <row r="3455" spans="2:7" x14ac:dyDescent="0.3">
      <c r="B3455" s="154">
        <v>45744</v>
      </c>
      <c r="C3455" s="155" t="s">
        <v>49</v>
      </c>
      <c r="D3455" s="156" t="s">
        <v>97</v>
      </c>
      <c r="E3455" s="157" t="s">
        <v>222</v>
      </c>
      <c r="F3455" s="158">
        <v>100</v>
      </c>
      <c r="G3455" s="159">
        <v>45744.760119791667</v>
      </c>
    </row>
    <row r="3456" spans="2:7" x14ac:dyDescent="0.3">
      <c r="B3456" s="154">
        <v>45746</v>
      </c>
      <c r="C3456" s="155" t="s">
        <v>49</v>
      </c>
      <c r="D3456" s="156" t="s">
        <v>122</v>
      </c>
      <c r="E3456" s="157" t="s">
        <v>222</v>
      </c>
      <c r="F3456" s="158">
        <v>-500</v>
      </c>
      <c r="G3456" s="159">
        <v>45746.251006712962</v>
      </c>
    </row>
    <row r="3457" spans="2:7" x14ac:dyDescent="0.3">
      <c r="B3457" s="154">
        <v>45746</v>
      </c>
      <c r="C3457" s="155" t="s">
        <v>49</v>
      </c>
      <c r="D3457" s="156" t="s">
        <v>97</v>
      </c>
      <c r="E3457" s="157" t="s">
        <v>222</v>
      </c>
      <c r="F3457" s="158">
        <v>500</v>
      </c>
      <c r="G3457" s="159">
        <v>45746.251027662038</v>
      </c>
    </row>
    <row r="3458" spans="2:7" x14ac:dyDescent="0.3">
      <c r="B3458" s="154">
        <v>45746</v>
      </c>
      <c r="C3458" s="155" t="s">
        <v>49</v>
      </c>
      <c r="D3458" s="156" t="s">
        <v>122</v>
      </c>
      <c r="E3458" s="157" t="s">
        <v>221</v>
      </c>
      <c r="F3458" s="158">
        <v>500</v>
      </c>
      <c r="G3458" s="159">
        <v>45746.252168171297</v>
      </c>
    </row>
    <row r="3459" spans="2:7" x14ac:dyDescent="0.3">
      <c r="B3459" s="154">
        <v>45746</v>
      </c>
      <c r="C3459" s="155" t="s">
        <v>49</v>
      </c>
      <c r="D3459" s="156" t="s">
        <v>97</v>
      </c>
      <c r="E3459" s="157" t="s">
        <v>221</v>
      </c>
      <c r="F3459" s="158">
        <v>-500</v>
      </c>
      <c r="G3459" s="159">
        <v>45746.25219097222</v>
      </c>
    </row>
    <row r="3460" spans="2:7" ht="15" thickBot="1" x14ac:dyDescent="0.35">
      <c r="B3460" s="245"/>
      <c r="C3460" s="245"/>
      <c r="D3460" s="245"/>
      <c r="E3460" s="245"/>
      <c r="F3460" s="245">
        <f>SUBTOTAL(109,Table1[Txn Amount])</f>
        <v>3.637978807091713E-12</v>
      </c>
      <c r="G3460" s="245"/>
    </row>
  </sheetData>
  <sheetProtection insertHyperlinks="0" selectLockedCells="1" sort="0" autoFilter="0" pivotTables="0"/>
  <mergeCells count="7">
    <mergeCell ref="Z5:AA5"/>
    <mergeCell ref="V2:Y2"/>
    <mergeCell ref="B4:C4"/>
    <mergeCell ref="B5:C5"/>
    <mergeCell ref="B19:G19"/>
    <mergeCell ref="L2:O2"/>
    <mergeCell ref="Q2:T2"/>
  </mergeCells>
  <phoneticPr fontId="12" type="noConversion"/>
  <conditionalFormatting sqref="D15">
    <cfRule type="containsText" dxfId="126" priority="1" operator="containsText" text="Incomplete">
      <formula>NOT(ISERROR(SEARCH("Incomplete",D15)))</formula>
    </cfRule>
    <cfRule type="containsText" dxfId="125" priority="2" operator="containsText" text="Satisfied">
      <formula>NOT(ISERROR(SEARCH("Satisfied",D15)))</formula>
    </cfRule>
  </conditionalFormatting>
  <dataValidations xWindow="822" yWindow="334" count="8">
    <dataValidation type="textLength" allowBlank="1" showInputMessage="1" showErrorMessage="1" sqref="D8:E8 B8 C15 B11:B15 G3:G14 C9 I19 B20:E20 B19 H20:H21 F8:F14 A1 B5:F6 A7:A14 A16:A18 G3462:G1048576 B3461:G3461 B3472:F1048576 A20:A1048576 I22:XFD1048576" xr:uid="{B9913164-80C0-4664-AB09-2D87C859C536}">
      <formula1>0</formula1>
      <formula2>0</formula2>
    </dataValidation>
    <dataValidation allowBlank="1" showInputMessage="1" showErrorMessage="1" error="Please select from the drop down list!" prompt="Select from the list" sqref="E12" xr:uid="{197CAEB1-C44E-4144-8A0E-007B68E6BF77}"/>
    <dataValidation type="textLength" allowBlank="1" showInputMessage="1" showErrorMessage="1" error="Oops, can't edit this cell..." sqref="A6" xr:uid="{9419D57A-3632-44C2-B367-8B1FA81719A2}">
      <formula1>0</formula1>
      <formula2>0</formula2>
    </dataValidation>
    <dataValidation allowBlank="1" showErrorMessage="1" error="Please select from the drop-down list!" prompt="Is it an expense, asset, drawing, liability, sales income, or capital?" sqref="E11" xr:uid="{BE7E511D-97CC-4EBE-B46A-607329ACED05}"/>
    <dataValidation operator="greaterThan" allowBlank="1" showInputMessage="1" showErrorMessage="1" sqref="F21:F259" xr:uid="{615634EE-1BB8-47A3-9B79-BBC4CB91E793}"/>
    <dataValidation operator="greaterThan" allowBlank="1" showInputMessage="1" showErrorMessage="1" error="Invalid date format!_x000a_Please use this format:_x000a_DD/MM/YYYY_x000a_E.g. 20/01/2022" prompt="Use this format:_x000a_dd/mm/yyyy_x000a_E.g. 20/01/2022" sqref="G21:G259 B21:B259" xr:uid="{EC79CFB8-5AD7-428A-B515-9CD6E9473AE6}"/>
    <dataValidation type="list" allowBlank="1" showInputMessage="1" showErrorMessage="1" sqref="C21:C3459" xr:uid="{854CCA00-FBE1-4400-8DFE-D3533E3CEE69}">
      <formula1>Account_type.</formula1>
    </dataValidation>
    <dataValidation type="list" allowBlank="1" showInputMessage="1" showErrorMessage="1" sqref="D21:D3459" xr:uid="{2B268247-A382-4F25-AFDF-0F686CBA66DA}">
      <formula1>INDIRECT(C21)</formula1>
    </dataValidation>
  </dataValidations>
  <pageMargins left="0.27559055118110237" right="0.23622047244094491" top="0.74803149606299213" bottom="0.74803149606299213" header="0.31496062992125984" footer="0.31496062992125984"/>
  <pageSetup paperSize="9" scale="78"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9" r:id="rId4" name="Button 35">
              <controlPr defaultSize="0" autoFill="0" autoPict="0" macro="[0]!Excel_Cash_In_Button">
                <anchor moveWithCells="1">
                  <from>
                    <xdr:col>5</xdr:col>
                    <xdr:colOff>525780</xdr:colOff>
                    <xdr:row>9</xdr:row>
                    <xdr:rowOff>83820</xdr:rowOff>
                  </from>
                  <to>
                    <xdr:col>5</xdr:col>
                    <xdr:colOff>1539240</xdr:colOff>
                    <xdr:row>14</xdr:row>
                    <xdr:rowOff>106680</xdr:rowOff>
                  </to>
                </anchor>
              </controlPr>
            </control>
          </mc:Choice>
        </mc:AlternateContent>
        <mc:AlternateContent xmlns:mc="http://schemas.openxmlformats.org/markup-compatibility/2006">
          <mc:Choice Requires="x14">
            <control shapeId="1060" r:id="rId5" name="Button 36">
              <controlPr defaultSize="0" autoFill="0" autoPict="0" macro="[0]!Excel_Cash_Out_Button">
                <anchor moveWithCells="1">
                  <from>
                    <xdr:col>5</xdr:col>
                    <xdr:colOff>1569720</xdr:colOff>
                    <xdr:row>9</xdr:row>
                    <xdr:rowOff>83820</xdr:rowOff>
                  </from>
                  <to>
                    <xdr:col>6</xdr:col>
                    <xdr:colOff>693420</xdr:colOff>
                    <xdr:row>14</xdr:row>
                    <xdr:rowOff>106680</xdr:rowOff>
                  </to>
                </anchor>
              </controlPr>
            </control>
          </mc:Choice>
        </mc:AlternateContent>
        <mc:AlternateContent xmlns:mc="http://schemas.openxmlformats.org/markup-compatibility/2006">
          <mc:Choice Requires="x14">
            <control shapeId="1616" r:id="rId6" name="Button 592">
              <controlPr defaultSize="0" autoFill="0" autoPict="0" macro="[0]!Excel_Commission_Button">
                <anchor moveWithCells="1">
                  <from>
                    <xdr:col>3</xdr:col>
                    <xdr:colOff>213360</xdr:colOff>
                    <xdr:row>10</xdr:row>
                    <xdr:rowOff>121920</xdr:rowOff>
                  </from>
                  <to>
                    <xdr:col>3</xdr:col>
                    <xdr:colOff>1150620</xdr:colOff>
                    <xdr:row>12</xdr:row>
                    <xdr:rowOff>106680</xdr:rowOff>
                  </to>
                </anchor>
              </controlPr>
            </control>
          </mc:Choice>
        </mc:AlternateContent>
        <mc:AlternateContent xmlns:mc="http://schemas.openxmlformats.org/markup-compatibility/2006">
          <mc:Choice Requires="x14">
            <control shapeId="1619" r:id="rId7" name="Button 595">
              <controlPr defaultSize="0" autoFill="0" autoPict="0" macro="[0]!Excel_Loans_Button">
                <anchor moveWithCells="1">
                  <from>
                    <xdr:col>3</xdr:col>
                    <xdr:colOff>1203960</xdr:colOff>
                    <xdr:row>10</xdr:row>
                    <xdr:rowOff>121920</xdr:rowOff>
                  </from>
                  <to>
                    <xdr:col>3</xdr:col>
                    <xdr:colOff>2164080</xdr:colOff>
                    <xdr:row>12</xdr:row>
                    <xdr:rowOff>106680</xdr:rowOff>
                  </to>
                </anchor>
              </controlPr>
            </control>
          </mc:Choice>
        </mc:AlternateContent>
        <mc:AlternateContent xmlns:mc="http://schemas.openxmlformats.org/markup-compatibility/2006">
          <mc:Choice Requires="x14">
            <control shapeId="1620" r:id="rId8" name="Button 596">
              <controlPr defaultSize="0" autoFill="0" autoPict="0" macro="[0]!Excel_Transfer_Button">
                <anchor moveWithCells="1">
                  <from>
                    <xdr:col>3</xdr:col>
                    <xdr:colOff>2209800</xdr:colOff>
                    <xdr:row>10</xdr:row>
                    <xdr:rowOff>121920</xdr:rowOff>
                  </from>
                  <to>
                    <xdr:col>4</xdr:col>
                    <xdr:colOff>556260</xdr:colOff>
                    <xdr:row>12</xdr:row>
                    <xdr:rowOff>106680</xdr:rowOff>
                  </to>
                </anchor>
              </controlPr>
            </control>
          </mc:Choice>
        </mc:AlternateContent>
        <mc:AlternateContent xmlns:mc="http://schemas.openxmlformats.org/markup-compatibility/2006">
          <mc:Choice Requires="x14">
            <control shapeId="1621" r:id="rId9" name="Button 597">
              <controlPr defaultSize="0" autoFill="0" autoPict="0" macro="[0]!Excel_Expense_Button">
                <anchor moveWithCells="1">
                  <from>
                    <xdr:col>4</xdr:col>
                    <xdr:colOff>1607820</xdr:colOff>
                    <xdr:row>10</xdr:row>
                    <xdr:rowOff>121920</xdr:rowOff>
                  </from>
                  <to>
                    <xdr:col>4</xdr:col>
                    <xdr:colOff>2552700</xdr:colOff>
                    <xdr:row>12</xdr:row>
                    <xdr:rowOff>106680</xdr:rowOff>
                  </to>
                </anchor>
              </controlPr>
            </control>
          </mc:Choice>
        </mc:AlternateContent>
        <mc:AlternateContent xmlns:mc="http://schemas.openxmlformats.org/markup-compatibility/2006">
          <mc:Choice Requires="x14">
            <control shapeId="1622" r:id="rId10" name="Button 598">
              <controlPr defaultSize="0" autoFill="0" autoPict="0" macro="[0]!Excel_Sale_Button">
                <anchor moveWithCells="1">
                  <from>
                    <xdr:col>4</xdr:col>
                    <xdr:colOff>2613660</xdr:colOff>
                    <xdr:row>10</xdr:row>
                    <xdr:rowOff>121920</xdr:rowOff>
                  </from>
                  <to>
                    <xdr:col>4</xdr:col>
                    <xdr:colOff>3550920</xdr:colOff>
                    <xdr:row>12</xdr:row>
                    <xdr:rowOff>106680</xdr:rowOff>
                  </to>
                </anchor>
              </controlPr>
            </control>
          </mc:Choice>
        </mc:AlternateContent>
        <mc:AlternateContent xmlns:mc="http://schemas.openxmlformats.org/markup-compatibility/2006">
          <mc:Choice Requires="x14">
            <control shapeId="1623" r:id="rId11" name="Button 599">
              <controlPr defaultSize="0" autoFill="0" autoPict="0" macro="[0]!Excel_Stock_Button">
                <anchor moveWithCells="1">
                  <from>
                    <xdr:col>4</xdr:col>
                    <xdr:colOff>609600</xdr:colOff>
                    <xdr:row>10</xdr:row>
                    <xdr:rowOff>121920</xdr:rowOff>
                  </from>
                  <to>
                    <xdr:col>4</xdr:col>
                    <xdr:colOff>1554480</xdr:colOff>
                    <xdr:row>12</xdr:row>
                    <xdr:rowOff>106680</xdr:rowOff>
                  </to>
                </anchor>
              </controlPr>
            </control>
          </mc:Choice>
        </mc:AlternateContent>
      </controls>
    </mc:Choice>
  </mc:AlternateContent>
  <tableParts count="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FA210-82C7-4BA5-8A05-C0C58F5EFBC3}">
  <sheetPr codeName="Sheet2">
    <pageSetUpPr fitToPage="1"/>
  </sheetPr>
  <dimension ref="A1:J3455"/>
  <sheetViews>
    <sheetView zoomScaleNormal="100" workbookViewId="0">
      <selection activeCell="A7" sqref="A7"/>
    </sheetView>
  </sheetViews>
  <sheetFormatPr defaultColWidth="9.109375" defaultRowHeight="14.4" x14ac:dyDescent="0.3"/>
  <cols>
    <col min="1" max="1" width="13.44140625" style="14" customWidth="1"/>
    <col min="2" max="2" width="15.33203125" style="14" customWidth="1"/>
    <col min="3" max="3" width="15.109375" style="14" customWidth="1"/>
    <col min="4" max="4" width="28.6640625" style="14" customWidth="1"/>
    <col min="5" max="5" width="26.44140625" style="14" customWidth="1"/>
    <col min="6" max="6" width="25.6640625" style="14" customWidth="1"/>
    <col min="7" max="7" width="31" style="14" customWidth="1"/>
    <col min="8" max="8" width="28.44140625" style="14" customWidth="1"/>
    <col min="9" max="9" width="0.6640625" style="14" customWidth="1"/>
    <col min="10" max="10" width="19.88671875" style="14" customWidth="1"/>
    <col min="11" max="11" width="1.33203125" style="14" customWidth="1"/>
    <col min="12" max="12" width="19.5546875" style="14" customWidth="1"/>
    <col min="13" max="13" width="64.33203125" style="14" customWidth="1"/>
    <col min="14" max="14" width="15.44140625" style="14" customWidth="1"/>
    <col min="15" max="15" width="16.88671875" style="14" customWidth="1"/>
    <col min="16" max="16" width="21.88671875" style="14" customWidth="1"/>
    <col min="17" max="17" width="24.88671875" style="14" customWidth="1"/>
    <col min="18" max="18" width="64.33203125" style="14" customWidth="1"/>
    <col min="19" max="19" width="15.44140625" style="14" customWidth="1"/>
    <col min="20" max="20" width="16.88671875" style="14" customWidth="1"/>
    <col min="21" max="21" width="21.88671875" style="14" customWidth="1"/>
    <col min="22" max="22" width="24.88671875" style="14" customWidth="1"/>
    <col min="23" max="23" width="64.33203125" style="14" customWidth="1"/>
    <col min="24" max="24" width="15.44140625" style="14" customWidth="1"/>
    <col min="25" max="25" width="16.88671875" style="14" customWidth="1"/>
    <col min="26" max="26" width="21.88671875" style="14" customWidth="1"/>
    <col min="27" max="27" width="24.88671875" style="14" customWidth="1"/>
    <col min="28" max="28" width="64.33203125" style="14" customWidth="1"/>
    <col min="29" max="29" width="15.44140625" style="14" customWidth="1"/>
    <col min="30" max="30" width="16.88671875" style="14" customWidth="1"/>
    <col min="31" max="31" width="21.88671875" style="14" customWidth="1"/>
    <col min="32" max="32" width="24.88671875" style="14" customWidth="1"/>
    <col min="33" max="33" width="64.33203125" style="14" customWidth="1"/>
    <col min="34" max="34" width="15.44140625" style="14" customWidth="1"/>
    <col min="35" max="35" width="16.88671875" style="14" customWidth="1"/>
    <col min="36" max="36" width="21.88671875" style="14" customWidth="1"/>
    <col min="37" max="37" width="24.88671875" style="14" customWidth="1"/>
    <col min="38" max="38" width="64.33203125" style="14" customWidth="1"/>
    <col min="39" max="39" width="15.44140625" style="14" customWidth="1"/>
    <col min="40" max="40" width="16.88671875" style="14" customWidth="1"/>
    <col min="41" max="41" width="21.88671875" style="14" customWidth="1"/>
    <col min="42" max="42" width="24.88671875" style="14" customWidth="1"/>
    <col min="43" max="43" width="64.33203125" style="14" customWidth="1"/>
    <col min="44" max="44" width="15.44140625" style="14" customWidth="1"/>
    <col min="45" max="45" width="16.88671875" style="14" customWidth="1"/>
    <col min="46" max="46" width="21.88671875" style="14" customWidth="1"/>
    <col min="47" max="47" width="24.88671875" style="14" customWidth="1"/>
    <col min="48" max="16384" width="9.109375" style="14"/>
  </cols>
  <sheetData>
    <row r="1" spans="1:10" s="53" customFormat="1" ht="30" customHeight="1" x14ac:dyDescent="0.3">
      <c r="A1" s="123" t="s">
        <v>127</v>
      </c>
    </row>
    <row r="2" spans="1:10" ht="22.5" customHeight="1" x14ac:dyDescent="0.3">
      <c r="J2" s="176">
        <f>(H3446*-1)+F3446</f>
        <v>66211.37</v>
      </c>
    </row>
    <row r="3" spans="1:10" ht="22.5" customHeight="1" x14ac:dyDescent="0.3">
      <c r="J3" s="41">
        <f>G3446</f>
        <v>66211.37</v>
      </c>
    </row>
    <row r="4" spans="1:10" ht="22.5" customHeight="1" thickBot="1" x14ac:dyDescent="0.35">
      <c r="J4" s="51" t="str">
        <f>IF('GO TO P&amp;L'!$D$62&gt;0,"-",'GO TO P&amp;L'!$D$62)</f>
        <v>-</v>
      </c>
    </row>
    <row r="5" spans="1:10" ht="15" customHeight="1" x14ac:dyDescent="0.3">
      <c r="A5" s="61" t="str">
        <f>IF(Table2[[#Totals],[ASSETS             =]]=Table2[[#Totals],[CAPITAL + INCOME + LIABILITIES]]+Table2[[#Totals],[LESS: EXPENSES - DRAWINGS]],"ACL_Balanced","ACL Not Balanced")</f>
        <v>ACL_Balanced</v>
      </c>
      <c r="B5" s="337" t="s">
        <v>128</v>
      </c>
      <c r="C5" s="338"/>
      <c r="D5" s="338"/>
      <c r="E5" s="338"/>
      <c r="F5" s="338"/>
      <c r="G5" s="338"/>
      <c r="H5" s="339"/>
      <c r="J5" s="175">
        <f>IF('GO TO P&amp;L'!$D$62&lt;0,"-",'GO TO P&amp;L'!$D$62)</f>
        <v>11998.6844</v>
      </c>
    </row>
    <row r="6" spans="1:10" ht="48.75" customHeight="1" x14ac:dyDescent="0.3">
      <c r="B6" s="54" t="s">
        <v>34</v>
      </c>
      <c r="C6" s="55" t="s">
        <v>47</v>
      </c>
      <c r="D6" s="55" t="s">
        <v>46</v>
      </c>
      <c r="E6" s="55" t="s">
        <v>36</v>
      </c>
      <c r="F6" s="56" t="s">
        <v>62</v>
      </c>
      <c r="G6" s="57" t="s">
        <v>64</v>
      </c>
      <c r="H6" s="58" t="s">
        <v>63</v>
      </c>
    </row>
    <row r="7" spans="1:10" x14ac:dyDescent="0.3">
      <c r="A7" s="122"/>
      <c r="B7" s="160">
        <f>IF('MAIN CB'!B21="","",'MAIN CB'!B21)</f>
        <v>45722</v>
      </c>
      <c r="C7" s="161" t="str">
        <f>IF('MAIN CB'!C21="","",'MAIN CB'!C21)</f>
        <v>Capital</v>
      </c>
      <c r="D7" s="237" t="str">
        <f>IF('MAIN CB'!D21="","",'MAIN CB'!D21)</f>
        <v>Capital (Net-worth)</v>
      </c>
      <c r="E7" s="157" t="str">
        <f>IF('MAIN CB'!E21="","",'MAIN CB'!E21)</f>
        <v>Beginning Balance</v>
      </c>
      <c r="F7" s="238" t="str">
        <f>IF('MAIN CB'!C21="Asset",'MAIN CB'!F21,"")</f>
        <v/>
      </c>
      <c r="G7" s="162">
        <f>IF('MAIN CB'!C21="Capital",'MAIN CB'!F21,IF('MAIN CB'!C21="Income",'MAIN CB'!F21,IF('MAIN CB'!C21="Liability",'MAIN CB'!F21,"")))</f>
        <v>-33396.339999999997</v>
      </c>
      <c r="H7" s="163" t="str">
        <f>IF('MAIN CB'!C21="Expense",'MAIN CB'!F21,IF('MAIN CB'!C21="Drawing",'MAIN CB'!F21,IF('MAIN CB'!C21="COS",'MAIN CB'!F21,"")))</f>
        <v/>
      </c>
    </row>
    <row r="8" spans="1:10" x14ac:dyDescent="0.3">
      <c r="B8" s="160">
        <f>IF('MAIN CB'!B22="","",'MAIN CB'!B22)</f>
        <v>45722</v>
      </c>
      <c r="C8" s="161" t="str">
        <f>IF('MAIN CB'!C22="","",'MAIN CB'!C22)</f>
        <v>Asset</v>
      </c>
      <c r="D8" s="237" t="str">
        <f>IF('MAIN CB'!D22="","",'MAIN CB'!D22)</f>
        <v>Furniture &amp; Fixtures</v>
      </c>
      <c r="E8" s="157" t="str">
        <f>IF('MAIN CB'!E22="","",'MAIN CB'!E22)</f>
        <v>Beginning Balance</v>
      </c>
      <c r="F8" s="238">
        <f>IF('MAIN CB'!C22="Asset",'MAIN CB'!F22,"")</f>
        <v>0</v>
      </c>
      <c r="G8" s="162" t="str">
        <f>IF('MAIN CB'!C22="Capital",'MAIN CB'!F22,IF('MAIN CB'!C22="Income",'MAIN CB'!F22,IF('MAIN CB'!C22="Liability",'MAIN CB'!F22,"")))</f>
        <v/>
      </c>
      <c r="H8" s="163" t="str">
        <f>IF('MAIN CB'!C22="Expense",'MAIN CB'!F22,IF('MAIN CB'!C22="Drawing",'MAIN CB'!F22,IF('MAIN CB'!C22="COS",'MAIN CB'!F22,"")))</f>
        <v/>
      </c>
    </row>
    <row r="9" spans="1:10" x14ac:dyDescent="0.3">
      <c r="B9" s="160">
        <f>IF('MAIN CB'!B23="","",'MAIN CB'!B23)</f>
        <v>45722</v>
      </c>
      <c r="C9" s="161" t="str">
        <f>IF('MAIN CB'!C23="","",'MAIN CB'!C23)</f>
        <v>Asset</v>
      </c>
      <c r="D9" s="237" t="str">
        <f>IF('MAIN CB'!D23="","",'MAIN CB'!D23)</f>
        <v>Mobile Phones &amp; Tablets</v>
      </c>
      <c r="E9" s="157" t="str">
        <f>IF('MAIN CB'!E23="","",'MAIN CB'!E23)</f>
        <v>Beginning Balance</v>
      </c>
      <c r="F9" s="238">
        <f>IF('MAIN CB'!C23="Asset",'MAIN CB'!F23,"")</f>
        <v>0</v>
      </c>
      <c r="G9" s="162" t="str">
        <f>IF('MAIN CB'!C23="Capital",'MAIN CB'!F23,IF('MAIN CB'!C23="Income",'MAIN CB'!F23,IF('MAIN CB'!C23="Liability",'MAIN CB'!F23,"")))</f>
        <v/>
      </c>
      <c r="H9" s="163" t="str">
        <f>IF('MAIN CB'!C23="Expense",'MAIN CB'!F23,IF('MAIN CB'!C23="Drawing",'MAIN CB'!F23,IF('MAIN CB'!C23="COS",'MAIN CB'!F23,"")))</f>
        <v/>
      </c>
    </row>
    <row r="10" spans="1:10" x14ac:dyDescent="0.3">
      <c r="B10" s="160">
        <f>IF('MAIN CB'!B24="","",'MAIN CB'!B24)</f>
        <v>45722</v>
      </c>
      <c r="C10" s="161" t="str">
        <f>IF('MAIN CB'!C24="","",'MAIN CB'!C24)</f>
        <v>Asset</v>
      </c>
      <c r="D10" s="237" t="str">
        <f>IF('MAIN CB'!D24="","",'MAIN CB'!D24)</f>
        <v>Cameras</v>
      </c>
      <c r="E10" s="157" t="str">
        <f>IF('MAIN CB'!E24="","",'MAIN CB'!E24)</f>
        <v>Beginning Balance</v>
      </c>
      <c r="F10" s="238">
        <f>IF('MAIN CB'!C24="Asset",'MAIN CB'!F24,"")</f>
        <v>0</v>
      </c>
      <c r="G10" s="162" t="str">
        <f>IF('MAIN CB'!C24="Capital",'MAIN CB'!F24,IF('MAIN CB'!C24="Income",'MAIN CB'!F24,IF('MAIN CB'!C24="Liability",'MAIN CB'!F24,"")))</f>
        <v/>
      </c>
      <c r="H10" s="163" t="str">
        <f>IF('MAIN CB'!C24="Expense",'MAIN CB'!F24,IF('MAIN CB'!C24="Drawing",'MAIN CB'!F24,IF('MAIN CB'!C24="COS",'MAIN CB'!F24,"")))</f>
        <v/>
      </c>
    </row>
    <row r="11" spans="1:10" x14ac:dyDescent="0.3">
      <c r="B11" s="160">
        <f>IF('MAIN CB'!B25="","",'MAIN CB'!B25)</f>
        <v>45722</v>
      </c>
      <c r="C11" s="161" t="str">
        <f>IF('MAIN CB'!C25="","",'MAIN CB'!C25)</f>
        <v>Asset</v>
      </c>
      <c r="D11" s="237" t="str">
        <f>IF('MAIN CB'!D25="","",'MAIN CB'!D25)</f>
        <v>Office Desktops</v>
      </c>
      <c r="E11" s="157" t="str">
        <f>IF('MAIN CB'!E25="","",'MAIN CB'!E25)</f>
        <v>Beginning Balance</v>
      </c>
      <c r="F11" s="238">
        <f>IF('MAIN CB'!C25="Asset",'MAIN CB'!F25,"")</f>
        <v>0</v>
      </c>
      <c r="G11" s="162" t="str">
        <f>IF('MAIN CB'!C25="Capital",'MAIN CB'!F25,IF('MAIN CB'!C25="Income",'MAIN CB'!F25,IF('MAIN CB'!C25="Liability",'MAIN CB'!F25,"")))</f>
        <v/>
      </c>
      <c r="H11" s="163" t="str">
        <f>IF('MAIN CB'!C25="Expense",'MAIN CB'!F25,IF('MAIN CB'!C25="Drawing",'MAIN CB'!F25,IF('MAIN CB'!C25="COS",'MAIN CB'!F25,"")))</f>
        <v/>
      </c>
    </row>
    <row r="12" spans="1:10" x14ac:dyDescent="0.3">
      <c r="B12" s="160">
        <f>IF('MAIN CB'!B26="","",'MAIN CB'!B26)</f>
        <v>45722</v>
      </c>
      <c r="C12" s="161" t="str">
        <f>IF('MAIN CB'!C26="","",'MAIN CB'!C26)</f>
        <v>Asset</v>
      </c>
      <c r="D12" s="237" t="str">
        <f>IF('MAIN CB'!D26="","",'MAIN CB'!D26)</f>
        <v>Wifi &amp; Internet</v>
      </c>
      <c r="E12" s="157" t="str">
        <f>IF('MAIN CB'!E26="","",'MAIN CB'!E26)</f>
        <v>Beginning Balance</v>
      </c>
      <c r="F12" s="238">
        <f>IF('MAIN CB'!C26="Asset",'MAIN CB'!F26,"")</f>
        <v>0</v>
      </c>
      <c r="G12" s="162" t="str">
        <f>IF('MAIN CB'!C26="Capital",'MAIN CB'!F26,IF('MAIN CB'!C26="Income",'MAIN CB'!F26,IF('MAIN CB'!C26="Liability",'MAIN CB'!F26,"")))</f>
        <v/>
      </c>
      <c r="H12" s="163" t="str">
        <f>IF('MAIN CB'!C26="Expense",'MAIN CB'!F26,IF('MAIN CB'!C26="Drawing",'MAIN CB'!F26,IF('MAIN CB'!C26="COS",'MAIN CB'!F26,"")))</f>
        <v/>
      </c>
    </row>
    <row r="13" spans="1:10" x14ac:dyDescent="0.3">
      <c r="B13" s="160">
        <f>IF('MAIN CB'!B27="","",'MAIN CB'!B27)</f>
        <v>45722</v>
      </c>
      <c r="C13" s="161" t="str">
        <f>IF('MAIN CB'!C27="","",'MAIN CB'!C27)</f>
        <v>Asset</v>
      </c>
      <c r="D13" s="237" t="str">
        <f>IF('MAIN CB'!D27="","",'MAIN CB'!D27)</f>
        <v>Other Fixed Asset1</v>
      </c>
      <c r="E13" s="157" t="str">
        <f>IF('MAIN CB'!E27="","",'MAIN CB'!E27)</f>
        <v>Beginning Balance</v>
      </c>
      <c r="F13" s="238">
        <f>IF('MAIN CB'!C27="Asset",'MAIN CB'!F27,"")</f>
        <v>0</v>
      </c>
      <c r="G13" s="162" t="str">
        <f>IF('MAIN CB'!C27="Capital",'MAIN CB'!F27,IF('MAIN CB'!C27="Income",'MAIN CB'!F27,IF('MAIN CB'!C27="Liability",'MAIN CB'!F27,"")))</f>
        <v/>
      </c>
      <c r="H13" s="163" t="str">
        <f>IF('MAIN CB'!C27="Expense",'MAIN CB'!F27,IF('MAIN CB'!C27="Drawing",'MAIN CB'!F27,IF('MAIN CB'!C27="COS",'MAIN CB'!F27,"")))</f>
        <v/>
      </c>
    </row>
    <row r="14" spans="1:10" x14ac:dyDescent="0.3">
      <c r="B14" s="160">
        <f>IF('MAIN CB'!B28="","",'MAIN CB'!B28)</f>
        <v>45722</v>
      </c>
      <c r="C14" s="161" t="str">
        <f>IF('MAIN CB'!C28="","",'MAIN CB'!C28)</f>
        <v>Asset</v>
      </c>
      <c r="D14" s="237" t="str">
        <f>IF('MAIN CB'!D28="","",'MAIN CB'!D28)</f>
        <v>Other Fixed Asset2</v>
      </c>
      <c r="E14" s="157" t="str">
        <f>IF('MAIN CB'!E28="","",'MAIN CB'!E28)</f>
        <v>Beginning Balance</v>
      </c>
      <c r="F14" s="238">
        <f>IF('MAIN CB'!C28="Asset",'MAIN CB'!F28,"")</f>
        <v>0</v>
      </c>
      <c r="G14" s="162" t="str">
        <f>IF('MAIN CB'!C28="Capital",'MAIN CB'!F28,IF('MAIN CB'!C28="Income",'MAIN CB'!F28,IF('MAIN CB'!C28="Liability",'MAIN CB'!F28,"")))</f>
        <v/>
      </c>
      <c r="H14" s="163" t="str">
        <f>IF('MAIN CB'!C28="Expense",'MAIN CB'!F28,IF('MAIN CB'!C28="Drawing",'MAIN CB'!F28,IF('MAIN CB'!C28="COS",'MAIN CB'!F28,"")))</f>
        <v/>
      </c>
    </row>
    <row r="15" spans="1:10" x14ac:dyDescent="0.3">
      <c r="B15" s="160">
        <f>IF('MAIN CB'!B29="","",'MAIN CB'!B29)</f>
        <v>45722</v>
      </c>
      <c r="C15" s="161" t="str">
        <f>IF('MAIN CB'!C29="","",'MAIN CB'!C29)</f>
        <v>Asset</v>
      </c>
      <c r="D15" s="237" t="str">
        <f>IF('MAIN CB'!D29="","",'MAIN CB'!D29)</f>
        <v>Other Fixed Asset3</v>
      </c>
      <c r="E15" s="157" t="str">
        <f>IF('MAIN CB'!E29="","",'MAIN CB'!E29)</f>
        <v>Beginning Balance</v>
      </c>
      <c r="F15" s="238">
        <f>IF('MAIN CB'!C29="Asset",'MAIN CB'!F29,"")</f>
        <v>0</v>
      </c>
      <c r="G15" s="162" t="str">
        <f>IF('MAIN CB'!C29="Capital",'MAIN CB'!F29,IF('MAIN CB'!C29="Income",'MAIN CB'!F29,IF('MAIN CB'!C29="Liability",'MAIN CB'!F29,"")))</f>
        <v/>
      </c>
      <c r="H15" s="163" t="str">
        <f>IF('MAIN CB'!C29="Expense",'MAIN CB'!F29,IF('MAIN CB'!C29="Drawing",'MAIN CB'!F29,IF('MAIN CB'!C29="COS",'MAIN CB'!F29,"")))</f>
        <v/>
      </c>
    </row>
    <row r="16" spans="1:10" x14ac:dyDescent="0.3">
      <c r="B16" s="160">
        <f>IF('MAIN CB'!B30="","",'MAIN CB'!B30)</f>
        <v>45722</v>
      </c>
      <c r="C16" s="161" t="str">
        <f>IF('MAIN CB'!C30="","",'MAIN CB'!C30)</f>
        <v>Asset</v>
      </c>
      <c r="D16" s="237" t="str">
        <f>IF('MAIN CB'!D30="","",'MAIN CB'!D30)</f>
        <v>Office Branding</v>
      </c>
      <c r="E16" s="157" t="str">
        <f>IF('MAIN CB'!E30="","",'MAIN CB'!E30)</f>
        <v>Beginning Balance</v>
      </c>
      <c r="F16" s="238">
        <f>IF('MAIN CB'!C30="Asset",'MAIN CB'!F30,"")</f>
        <v>0</v>
      </c>
      <c r="G16" s="162" t="str">
        <f>IF('MAIN CB'!C30="Capital",'MAIN CB'!F30,IF('MAIN CB'!C30="Income",'MAIN CB'!F30,IF('MAIN CB'!C30="Liability",'MAIN CB'!F30,"")))</f>
        <v/>
      </c>
      <c r="H16" s="163" t="str">
        <f>IF('MAIN CB'!C30="Expense",'MAIN CB'!F30,IF('MAIN CB'!C30="Drawing",'MAIN CB'!F30,IF('MAIN CB'!C30="COS",'MAIN CB'!F30,"")))</f>
        <v/>
      </c>
    </row>
    <row r="17" spans="2:8" x14ac:dyDescent="0.3">
      <c r="B17" s="160">
        <f>IF('MAIN CB'!B31="","",'MAIN CB'!B31)</f>
        <v>45722</v>
      </c>
      <c r="C17" s="161" t="str">
        <f>IF('MAIN CB'!C31="","",'MAIN CB'!C31)</f>
        <v>Asset</v>
      </c>
      <c r="D17" s="237" t="str">
        <f>IF('MAIN CB'!D31="","",'MAIN CB'!D31)</f>
        <v>Printers &amp; Photocopy Machine</v>
      </c>
      <c r="E17" s="157" t="str">
        <f>IF('MAIN CB'!E31="","",'MAIN CB'!E31)</f>
        <v>Beginning Balance</v>
      </c>
      <c r="F17" s="238">
        <f>IF('MAIN CB'!C31="Asset",'MAIN CB'!F31,"")</f>
        <v>0</v>
      </c>
      <c r="G17" s="162" t="str">
        <f>IF('MAIN CB'!C31="Capital",'MAIN CB'!F31,IF('MAIN CB'!C31="Income",'MAIN CB'!F31,IF('MAIN CB'!C31="Liability",'MAIN CB'!F31,"")))</f>
        <v/>
      </c>
      <c r="H17" s="163" t="str">
        <f>IF('MAIN CB'!C31="Expense",'MAIN CB'!F31,IF('MAIN CB'!C31="Drawing",'MAIN CB'!F31,IF('MAIN CB'!C31="COS",'MAIN CB'!F31,"")))</f>
        <v/>
      </c>
    </row>
    <row r="18" spans="2:8" x14ac:dyDescent="0.3">
      <c r="B18" s="160">
        <f>IF('MAIN CB'!B32="","",'MAIN CB'!B32)</f>
        <v>45722</v>
      </c>
      <c r="C18" s="161" t="str">
        <f>IF('MAIN CB'!C32="","",'MAIN CB'!C32)</f>
        <v>Asset</v>
      </c>
      <c r="D18" s="237" t="str">
        <f>IF('MAIN CB'!D32="","",'MAIN CB'!D32)</f>
        <v>Zanaco Xpress</v>
      </c>
      <c r="E18" s="157" t="str">
        <f>IF('MAIN CB'!E32="","",'MAIN CB'!E32)</f>
        <v>Beginning Balance</v>
      </c>
      <c r="F18" s="238">
        <f>IF('MAIN CB'!C32="Asset",'MAIN CB'!F32,"")</f>
        <v>8686.18</v>
      </c>
      <c r="G18" s="162" t="str">
        <f>IF('MAIN CB'!C32="Capital",'MAIN CB'!F32,IF('MAIN CB'!C32="Income",'MAIN CB'!F32,IF('MAIN CB'!C32="Liability",'MAIN CB'!F32,"")))</f>
        <v/>
      </c>
      <c r="H18" s="163" t="str">
        <f>IF('MAIN CB'!C32="Expense",'MAIN CB'!F32,IF('MAIN CB'!C32="Drawing",'MAIN CB'!F32,IF('MAIN CB'!C32="COS",'MAIN CB'!F32,"")))</f>
        <v/>
      </c>
    </row>
    <row r="19" spans="2:8" x14ac:dyDescent="0.3">
      <c r="B19" s="160">
        <f>IF('MAIN CB'!B33="","",'MAIN CB'!B33)</f>
        <v>45722</v>
      </c>
      <c r="C19" s="161" t="str">
        <f>IF('MAIN CB'!C33="","",'MAIN CB'!C33)</f>
        <v>Asset</v>
      </c>
      <c r="D19" s="237" t="str">
        <f>IF('MAIN CB'!D33="","",'MAIN CB'!D33)</f>
        <v>Airtel Money</v>
      </c>
      <c r="E19" s="157" t="str">
        <f>IF('MAIN CB'!E33="","",'MAIN CB'!E33)</f>
        <v>Beginning Balance</v>
      </c>
      <c r="F19" s="238">
        <f>IF('MAIN CB'!C33="Asset",'MAIN CB'!F33,"")</f>
        <v>546.85</v>
      </c>
      <c r="G19" s="162" t="str">
        <f>IF('MAIN CB'!C33="Capital",'MAIN CB'!F33,IF('MAIN CB'!C33="Income",'MAIN CB'!F33,IF('MAIN CB'!C33="Liability",'MAIN CB'!F33,"")))</f>
        <v/>
      </c>
      <c r="H19" s="163" t="str">
        <f>IF('MAIN CB'!C33="Expense",'MAIN CB'!F33,IF('MAIN CB'!C33="Drawing",'MAIN CB'!F33,IF('MAIN CB'!C33="COS",'MAIN CB'!F33,"")))</f>
        <v/>
      </c>
    </row>
    <row r="20" spans="2:8" x14ac:dyDescent="0.3">
      <c r="B20" s="160">
        <f>IF('MAIN CB'!B34="","",'MAIN CB'!B34)</f>
        <v>45722</v>
      </c>
      <c r="C20" s="161" t="str">
        <f>IF('MAIN CB'!C34="","",'MAIN CB'!C34)</f>
        <v>Asset</v>
      </c>
      <c r="D20" s="237" t="str">
        <f>IF('MAIN CB'!D34="","",'MAIN CB'!D34)</f>
        <v>543 Konse Konse</v>
      </c>
      <c r="E20" s="157" t="str">
        <f>IF('MAIN CB'!E34="","",'MAIN CB'!E34)</f>
        <v>Beginning Balance</v>
      </c>
      <c r="F20" s="238">
        <f>IF('MAIN CB'!C34="Asset",'MAIN CB'!F34,"")</f>
        <v>0</v>
      </c>
      <c r="G20" s="162" t="str">
        <f>IF('MAIN CB'!C34="Capital",'MAIN CB'!F34,IF('MAIN CB'!C34="Income",'MAIN CB'!F34,IF('MAIN CB'!C34="Liability",'MAIN CB'!F34,"")))</f>
        <v/>
      </c>
      <c r="H20" s="163" t="str">
        <f>IF('MAIN CB'!C34="Expense",'MAIN CB'!F34,IF('MAIN CB'!C34="Drawing",'MAIN CB'!F34,IF('MAIN CB'!C34="COS",'MAIN CB'!F34,"")))</f>
        <v/>
      </c>
    </row>
    <row r="21" spans="2:8" x14ac:dyDescent="0.3">
      <c r="B21" s="160">
        <f>IF('MAIN CB'!B35="","",'MAIN CB'!B35)</f>
        <v>45722</v>
      </c>
      <c r="C21" s="161" t="str">
        <f>IF('MAIN CB'!C35="","",'MAIN CB'!C35)</f>
        <v>Asset</v>
      </c>
      <c r="D21" s="237" t="str">
        <f>IF('MAIN CB'!D35="","",'MAIN CB'!D35)</f>
        <v>Vault Cash</v>
      </c>
      <c r="E21" s="157" t="str">
        <f>IF('MAIN CB'!E35="","",'MAIN CB'!E35)</f>
        <v>Beginning Balance</v>
      </c>
      <c r="F21" s="238">
        <f>IF('MAIN CB'!C35="Asset",'MAIN CB'!F35,"")</f>
        <v>20766.97</v>
      </c>
      <c r="G21" s="162" t="str">
        <f>IF('MAIN CB'!C35="Capital",'MAIN CB'!F35,IF('MAIN CB'!C35="Income",'MAIN CB'!F35,IF('MAIN CB'!C35="Liability",'MAIN CB'!F35,"")))</f>
        <v/>
      </c>
      <c r="H21" s="163" t="str">
        <f>IF('MAIN CB'!C35="Expense",'MAIN CB'!F35,IF('MAIN CB'!C35="Drawing",'MAIN CB'!F35,IF('MAIN CB'!C35="COS",'MAIN CB'!F35,"")))</f>
        <v/>
      </c>
    </row>
    <row r="22" spans="2:8" x14ac:dyDescent="0.3">
      <c r="B22" s="160">
        <f>IF('MAIN CB'!B36="","",'MAIN CB'!B36)</f>
        <v>45722</v>
      </c>
      <c r="C22" s="161" t="str">
        <f>IF('MAIN CB'!C36="","",'MAIN CB'!C36)</f>
        <v>Asset</v>
      </c>
      <c r="D22" s="237" t="str">
        <f>IF('MAIN CB'!D36="","",'MAIN CB'!D36)</f>
        <v>Commission Receivable</v>
      </c>
      <c r="E22" s="157" t="str">
        <f>IF('MAIN CB'!E36="","",'MAIN CB'!E36)</f>
        <v>Beginning Balance</v>
      </c>
      <c r="F22" s="238">
        <f>IF('MAIN CB'!C36="Asset",'MAIN CB'!F36,"")</f>
        <v>859.34</v>
      </c>
      <c r="G22" s="162" t="str">
        <f>IF('MAIN CB'!C36="Capital",'MAIN CB'!F36,IF('MAIN CB'!C36="Income",'MAIN CB'!F36,IF('MAIN CB'!C36="Liability",'MAIN CB'!F36,"")))</f>
        <v/>
      </c>
      <c r="H22" s="163" t="str">
        <f>IF('MAIN CB'!C36="Expense",'MAIN CB'!F36,IF('MAIN CB'!C36="Drawing",'MAIN CB'!F36,IF('MAIN CB'!C36="COS",'MAIN CB'!F36,"")))</f>
        <v/>
      </c>
    </row>
    <row r="23" spans="2:8" x14ac:dyDescent="0.3">
      <c r="B23" s="160">
        <f>IF('MAIN CB'!B37="","",'MAIN CB'!B37)</f>
        <v>45722</v>
      </c>
      <c r="C23" s="161" t="str">
        <f>IF('MAIN CB'!C37="","",'MAIN CB'!C37)</f>
        <v>Asset</v>
      </c>
      <c r="D23" s="237" t="str">
        <f>IF('MAIN CB'!D37="","",'MAIN CB'!D37)</f>
        <v>Accounts Receivable</v>
      </c>
      <c r="E23" s="157" t="str">
        <f>IF('MAIN CB'!E37="","",'MAIN CB'!E37)</f>
        <v>Beginning Balance</v>
      </c>
      <c r="F23" s="238">
        <f>IF('MAIN CB'!C37="Asset",'MAIN CB'!F37,"")</f>
        <v>2537</v>
      </c>
      <c r="G23" s="162" t="str">
        <f>IF('MAIN CB'!C37="Capital",'MAIN CB'!F37,IF('MAIN CB'!C37="Income",'MAIN CB'!F37,IF('MAIN CB'!C37="Liability",'MAIN CB'!F37,"")))</f>
        <v/>
      </c>
      <c r="H23" s="163" t="str">
        <f>IF('MAIN CB'!C37="Expense",'MAIN CB'!F37,IF('MAIN CB'!C37="Drawing",'MAIN CB'!F37,IF('MAIN CB'!C37="COS",'MAIN CB'!F37,"")))</f>
        <v/>
      </c>
    </row>
    <row r="24" spans="2:8" x14ac:dyDescent="0.3">
      <c r="B24" s="160">
        <f>IF('MAIN CB'!B38="","",'MAIN CB'!B38)</f>
        <v>45722</v>
      </c>
      <c r="C24" s="161" t="str">
        <f>IF('MAIN CB'!C38="","",'MAIN CB'!C38)</f>
        <v>Asset</v>
      </c>
      <c r="D24" s="237" t="str">
        <f>IF('MAIN CB'!D38="","",'MAIN CB'!D38)</f>
        <v>Indo Zambia Bank</v>
      </c>
      <c r="E24" s="157" t="str">
        <f>IF('MAIN CB'!E38="","",'MAIN CB'!E38)</f>
        <v>Beginning Balance</v>
      </c>
      <c r="F24" s="238">
        <f>IF('MAIN CB'!C38="Asset",'MAIN CB'!F38,"")</f>
        <v>0</v>
      </c>
      <c r="G24" s="162" t="str">
        <f>IF('MAIN CB'!C38="Capital",'MAIN CB'!F38,IF('MAIN CB'!C38="Income",'MAIN CB'!F38,IF('MAIN CB'!C38="Liability",'MAIN CB'!F38,"")))</f>
        <v/>
      </c>
      <c r="H24" s="163" t="str">
        <f>IF('MAIN CB'!C38="Expense",'MAIN CB'!F38,IF('MAIN CB'!C38="Drawing",'MAIN CB'!F38,IF('MAIN CB'!C38="COS",'MAIN CB'!F38,"")))</f>
        <v/>
      </c>
    </row>
    <row r="25" spans="2:8" x14ac:dyDescent="0.3">
      <c r="B25" s="160">
        <f>IF('MAIN CB'!B39="","",'MAIN CB'!B39)</f>
        <v>45722</v>
      </c>
      <c r="C25" s="161" t="str">
        <f>IF('MAIN CB'!C39="","",'MAIN CB'!C39)</f>
        <v>Asset</v>
      </c>
      <c r="D25" s="237" t="str">
        <f>IF('MAIN CB'!D39="","",'MAIN CB'!D39)</f>
        <v>Interest Receivable</v>
      </c>
      <c r="E25" s="157" t="str">
        <f>IF('MAIN CB'!E39="","",'MAIN CB'!E39)</f>
        <v>Beginning Balance</v>
      </c>
      <c r="F25" s="238">
        <f>IF('MAIN CB'!C39="Asset",'MAIN CB'!F39,"")</f>
        <v>0</v>
      </c>
      <c r="G25" s="162" t="str">
        <f>IF('MAIN CB'!C39="Capital",'MAIN CB'!F39,IF('MAIN CB'!C39="Income",'MAIN CB'!F39,IF('MAIN CB'!C39="Liability",'MAIN CB'!F39,"")))</f>
        <v/>
      </c>
      <c r="H25" s="163" t="str">
        <f>IF('MAIN CB'!C39="Expense",'MAIN CB'!F39,IF('MAIN CB'!C39="Drawing",'MAIN CB'!F39,IF('MAIN CB'!C39="COS",'MAIN CB'!F39,"")))</f>
        <v/>
      </c>
    </row>
    <row r="26" spans="2:8" x14ac:dyDescent="0.3">
      <c r="B26" s="160">
        <f>IF('MAIN CB'!B40="","",'MAIN CB'!B40)</f>
        <v>45722</v>
      </c>
      <c r="C26" s="161" t="str">
        <f>IF('MAIN CB'!C40="","",'MAIN CB'!C40)</f>
        <v>Asset</v>
      </c>
      <c r="D26" s="237" t="str">
        <f>IF('MAIN CB'!D40="","",'MAIN CB'!D40)</f>
        <v>Principal Receivable</v>
      </c>
      <c r="E26" s="157" t="str">
        <f>IF('MAIN CB'!E40="","",'MAIN CB'!E40)</f>
        <v>Beginning Balance</v>
      </c>
      <c r="F26" s="238">
        <f>IF('MAIN CB'!C40="Asset",'MAIN CB'!F40,"")</f>
        <v>0</v>
      </c>
      <c r="G26" s="162" t="str">
        <f>IF('MAIN CB'!C40="Capital",'MAIN CB'!F40,IF('MAIN CB'!C40="Income",'MAIN CB'!F40,IF('MAIN CB'!C40="Liability",'MAIN CB'!F40,"")))</f>
        <v/>
      </c>
      <c r="H26" s="163" t="str">
        <f>IF('MAIN CB'!C40="Expense",'MAIN CB'!F40,IF('MAIN CB'!C40="Drawing",'MAIN CB'!F40,IF('MAIN CB'!C40="COS",'MAIN CB'!F40,"")))</f>
        <v/>
      </c>
    </row>
    <row r="27" spans="2:8" x14ac:dyDescent="0.3">
      <c r="B27" s="160">
        <f>IF('MAIN CB'!B41="","",'MAIN CB'!B41)</f>
        <v>45722</v>
      </c>
      <c r="C27" s="161" t="str">
        <f>IF('MAIN CB'!C41="","",'MAIN CB'!C41)</f>
        <v>Asset</v>
      </c>
      <c r="D27" s="237" t="str">
        <f>IF('MAIN CB'!D41="","",'MAIN CB'!D41)</f>
        <v>Inventory (Closing Stock)</v>
      </c>
      <c r="E27" s="157" t="str">
        <f>IF('MAIN CB'!E41="","",'MAIN CB'!E41)</f>
        <v>Beginning Balance</v>
      </c>
      <c r="F27" s="238">
        <f>IF('MAIN CB'!C41="Asset",'MAIN CB'!F41,"")</f>
        <v>0</v>
      </c>
      <c r="G27" s="162" t="str">
        <f>IF('MAIN CB'!C41="Capital",'MAIN CB'!F41,IF('MAIN CB'!C41="Income",'MAIN CB'!F41,IF('MAIN CB'!C41="Liability",'MAIN CB'!F41,"")))</f>
        <v/>
      </c>
      <c r="H27" s="163" t="str">
        <f>IF('MAIN CB'!C41="Expense",'MAIN CB'!F41,IF('MAIN CB'!C41="Drawing",'MAIN CB'!F41,IF('MAIN CB'!C41="COS",'MAIN CB'!F41,"")))</f>
        <v/>
      </c>
    </row>
    <row r="28" spans="2:8" x14ac:dyDescent="0.3">
      <c r="B28" s="160">
        <f>IF('MAIN CB'!B42="","",'MAIN CB'!B42)</f>
        <v>45722</v>
      </c>
      <c r="C28" s="161" t="str">
        <f>IF('MAIN CB'!C42="","",'MAIN CB'!C42)</f>
        <v>Liability</v>
      </c>
      <c r="D28" s="237" t="str">
        <f>IF('MAIN CB'!D42="","",'MAIN CB'!D42)</f>
        <v xml:space="preserve">Bank Loans </v>
      </c>
      <c r="E28" s="157" t="str">
        <f>IF('MAIN CB'!E42="","",'MAIN CB'!E42)</f>
        <v>Beginning Balance</v>
      </c>
      <c r="F28" s="238" t="str">
        <f>IF('MAIN CB'!C42="Asset",'MAIN CB'!F42,"")</f>
        <v/>
      </c>
      <c r="G28" s="162">
        <f>IF('MAIN CB'!C42="Capital",'MAIN CB'!F42,IF('MAIN CB'!C42="Income",'MAIN CB'!F42,IF('MAIN CB'!C42="Liability",'MAIN CB'!F42,"")))</f>
        <v>0</v>
      </c>
      <c r="H28" s="163" t="str">
        <f>IF('MAIN CB'!C42="Expense",'MAIN CB'!F42,IF('MAIN CB'!C42="Drawing",'MAIN CB'!F42,IF('MAIN CB'!C42="COS",'MAIN CB'!F42,"")))</f>
        <v/>
      </c>
    </row>
    <row r="29" spans="2:8" x14ac:dyDescent="0.3">
      <c r="B29" s="160">
        <f>IF('MAIN CB'!B43="","",'MAIN CB'!B43)</f>
        <v>45722</v>
      </c>
      <c r="C29" s="161" t="str">
        <f>IF('MAIN CB'!C43="","",'MAIN CB'!C43)</f>
        <v>Liability</v>
      </c>
      <c r="D29" s="237" t="str">
        <f>IF('MAIN CB'!D43="","",'MAIN CB'!D43)</f>
        <v xml:space="preserve">MicroFin Loans </v>
      </c>
      <c r="E29" s="157" t="str">
        <f>IF('MAIN CB'!E43="","",'MAIN CB'!E43)</f>
        <v>Beginning Balance</v>
      </c>
      <c r="F29" s="238" t="str">
        <f>IF('MAIN CB'!C43="Asset",'MAIN CB'!F43,"")</f>
        <v/>
      </c>
      <c r="G29" s="162">
        <f>IF('MAIN CB'!C43="Capital",'MAIN CB'!F43,IF('MAIN CB'!C43="Income",'MAIN CB'!F43,IF('MAIN CB'!C43="Liability",'MAIN CB'!F43,"")))</f>
        <v>0</v>
      </c>
      <c r="H29" s="163" t="str">
        <f>IF('MAIN CB'!C43="Expense",'MAIN CB'!F43,IF('MAIN CB'!C43="Drawing",'MAIN CB'!F43,IF('MAIN CB'!C43="COS",'MAIN CB'!F43,"")))</f>
        <v/>
      </c>
    </row>
    <row r="30" spans="2:8" x14ac:dyDescent="0.3">
      <c r="B30" s="160">
        <f>IF('MAIN CB'!B44="","",'MAIN CB'!B44)</f>
        <v>45722</v>
      </c>
      <c r="C30" s="161" t="str">
        <f>IF('MAIN CB'!C44="","",'MAIN CB'!C44)</f>
        <v>Liability</v>
      </c>
      <c r="D30" s="237" t="str">
        <f>IF('MAIN CB'!D44="","",'MAIN CB'!D44)</f>
        <v xml:space="preserve">Creditors </v>
      </c>
      <c r="E30" s="157" t="str">
        <f>IF('MAIN CB'!E44="","",'MAIN CB'!E44)</f>
        <v>Beginning Balance</v>
      </c>
      <c r="F30" s="238" t="str">
        <f>IF('MAIN CB'!C44="Asset",'MAIN CB'!F44,"")</f>
        <v/>
      </c>
      <c r="G30" s="162">
        <f>IF('MAIN CB'!C44="Capital",'MAIN CB'!F44,IF('MAIN CB'!C44="Income",'MAIN CB'!F44,IF('MAIN CB'!C44="Liability",'MAIN CB'!F44,"")))</f>
        <v>0</v>
      </c>
      <c r="H30" s="163" t="str">
        <f>IF('MAIN CB'!C44="Expense",'MAIN CB'!F44,IF('MAIN CB'!C44="Drawing",'MAIN CB'!F44,IF('MAIN CB'!C44="COS",'MAIN CB'!F44,"")))</f>
        <v/>
      </c>
    </row>
    <row r="31" spans="2:8" x14ac:dyDescent="0.3">
      <c r="B31" s="160">
        <f>IF('MAIN CB'!B45="","",'MAIN CB'!B45)</f>
        <v>45722</v>
      </c>
      <c r="C31" s="161" t="str">
        <f>IF('MAIN CB'!C45="","",'MAIN CB'!C45)</f>
        <v>Liability</v>
      </c>
      <c r="D31" s="237" t="str">
        <f>IF('MAIN CB'!D45="","",'MAIN CB'!D45)</f>
        <v xml:space="preserve">Overdraft </v>
      </c>
      <c r="E31" s="157" t="str">
        <f>IF('MAIN CB'!E45="","",'MAIN CB'!E45)</f>
        <v>Beginning Balance</v>
      </c>
      <c r="F31" s="238" t="str">
        <f>IF('MAIN CB'!C45="Asset",'MAIN CB'!F45,"")</f>
        <v/>
      </c>
      <c r="G31" s="162">
        <f>IF('MAIN CB'!C45="Capital",'MAIN CB'!F45,IF('MAIN CB'!C45="Income",'MAIN CB'!F45,IF('MAIN CB'!C45="Liability",'MAIN CB'!F45,"")))</f>
        <v>0</v>
      </c>
      <c r="H31" s="163" t="str">
        <f>IF('MAIN CB'!C45="Expense",'MAIN CB'!F45,IF('MAIN CB'!C45="Drawing",'MAIN CB'!F45,IF('MAIN CB'!C45="COS",'MAIN CB'!F45,"")))</f>
        <v/>
      </c>
    </row>
    <row r="32" spans="2:8" x14ac:dyDescent="0.3">
      <c r="B32" s="160">
        <f>IF('MAIN CB'!B46="","",'MAIN CB'!B46)</f>
        <v>45722</v>
      </c>
      <c r="C32" s="161" t="str">
        <f>IF('MAIN CB'!C46="","",'MAIN CB'!C46)</f>
        <v>Liability</v>
      </c>
      <c r="D32" s="237" t="str">
        <f>IF('MAIN CB'!D46="","",'MAIN CB'!D46)</f>
        <v xml:space="preserve">Accrued Liabilities </v>
      </c>
      <c r="E32" s="157" t="str">
        <f>IF('MAIN CB'!E46="","",'MAIN CB'!E46)</f>
        <v>Beginning Balance</v>
      </c>
      <c r="F32" s="238" t="str">
        <f>IF('MAIN CB'!C46="Asset",'MAIN CB'!F46,"")</f>
        <v/>
      </c>
      <c r="G32" s="162">
        <f>IF('MAIN CB'!C46="Capital",'MAIN CB'!F46,IF('MAIN CB'!C46="Income",'MAIN CB'!F46,IF('MAIN CB'!C46="Liability",'MAIN CB'!F46,"")))</f>
        <v>0</v>
      </c>
      <c r="H32" s="163" t="str">
        <f>IF('MAIN CB'!C46="Expense",'MAIN CB'!F46,IF('MAIN CB'!C46="Drawing",'MAIN CB'!F46,IF('MAIN CB'!C46="COS",'MAIN CB'!F46,"")))</f>
        <v/>
      </c>
    </row>
    <row r="33" spans="2:8" x14ac:dyDescent="0.3">
      <c r="B33" s="160">
        <f>IF('MAIN CB'!B47="","",'MAIN CB'!B47)</f>
        <v>45722</v>
      </c>
      <c r="C33" s="161" t="str">
        <f>IF('MAIN CB'!C47="","",'MAIN CB'!C47)</f>
        <v>Liability</v>
      </c>
      <c r="D33" s="237" t="str">
        <f>IF('MAIN CB'!D47="","",'MAIN CB'!D47)</f>
        <v xml:space="preserve">Cash Shortage </v>
      </c>
      <c r="E33" s="157" t="str">
        <f>IF('MAIN CB'!E47="","",'MAIN CB'!E47)</f>
        <v>Beginning Balance</v>
      </c>
      <c r="F33" s="238" t="str">
        <f>IF('MAIN CB'!C47="Asset",'MAIN CB'!F47,"")</f>
        <v/>
      </c>
      <c r="G33" s="162">
        <f>IF('MAIN CB'!C47="Capital",'MAIN CB'!F47,IF('MAIN CB'!C47="Income",'MAIN CB'!F47,IF('MAIN CB'!C47="Liability",'MAIN CB'!F47,"")))</f>
        <v>0</v>
      </c>
      <c r="H33" s="163" t="str">
        <f>IF('MAIN CB'!C47="Expense",'MAIN CB'!F47,IF('MAIN CB'!C47="Drawing",'MAIN CB'!F47,IF('MAIN CB'!C47="COS",'MAIN CB'!F47,"")))</f>
        <v/>
      </c>
    </row>
    <row r="34" spans="2:8" x14ac:dyDescent="0.3">
      <c r="B34" s="160">
        <f>IF('MAIN CB'!B48="","",'MAIN CB'!B48)</f>
        <v>45722</v>
      </c>
      <c r="C34" s="161" t="str">
        <f>IF('MAIN CB'!C48="","",'MAIN CB'!C48)</f>
        <v>Capital</v>
      </c>
      <c r="D34" s="237" t="str">
        <f>IF('MAIN CB'!D48="","",'MAIN CB'!D48)</f>
        <v>Capital (Net-worth)</v>
      </c>
      <c r="E34" s="157" t="str">
        <f>IF('MAIN CB'!E48="","",'MAIN CB'!E48)</f>
        <v>Beginning Balance</v>
      </c>
      <c r="F34" s="238" t="str">
        <f>IF('MAIN CB'!C48="Asset",'MAIN CB'!F48,"")</f>
        <v/>
      </c>
      <c r="G34" s="162">
        <f>IF('MAIN CB'!C48="Capital",'MAIN CB'!F48,IF('MAIN CB'!C48="Income",'MAIN CB'!F48,IF('MAIN CB'!C48="Liability",'MAIN CB'!F48,"")))</f>
        <v>859.34</v>
      </c>
      <c r="H34" s="163" t="str">
        <f>IF('MAIN CB'!C48="Expense",'MAIN CB'!F48,IF('MAIN CB'!C48="Drawing",'MAIN CB'!F48,IF('MAIN CB'!C48="COS",'MAIN CB'!F48,"")))</f>
        <v/>
      </c>
    </row>
    <row r="35" spans="2:8" x14ac:dyDescent="0.3">
      <c r="B35" s="160">
        <f>IF('MAIN CB'!B49="","",'MAIN CB'!B49)</f>
        <v>45722</v>
      </c>
      <c r="C35" s="161" t="str">
        <f>IF('MAIN CB'!C49="","",'MAIN CB'!C49)</f>
        <v>Income</v>
      </c>
      <c r="D35" s="237" t="str">
        <f>IF('MAIN CB'!D49="","",'MAIN CB'!D49)</f>
        <v>Accrued Commission Income</v>
      </c>
      <c r="E35" s="157" t="str">
        <f>IF('MAIN CB'!E49="","",'MAIN CB'!E49)</f>
        <v>Beginning Balance</v>
      </c>
      <c r="F35" s="238" t="str">
        <f>IF('MAIN CB'!C49="Asset",'MAIN CB'!F49,"")</f>
        <v/>
      </c>
      <c r="G35" s="162">
        <f>IF('MAIN CB'!C49="Capital",'MAIN CB'!F49,IF('MAIN CB'!C49="Income",'MAIN CB'!F49,IF('MAIN CB'!C49="Liability",'MAIN CB'!F49,"")))</f>
        <v>-859.34</v>
      </c>
      <c r="H35" s="163" t="str">
        <f>IF('MAIN CB'!C49="Expense",'MAIN CB'!F49,IF('MAIN CB'!C49="Drawing",'MAIN CB'!F49,IF('MAIN CB'!C49="COS",'MAIN CB'!F49,"")))</f>
        <v/>
      </c>
    </row>
    <row r="36" spans="2:8" x14ac:dyDescent="0.3">
      <c r="B36" s="160">
        <f>IF('MAIN CB'!B50="","",'MAIN CB'!B50)</f>
        <v>45722</v>
      </c>
      <c r="C36" s="161" t="str">
        <f>IF('MAIN CB'!C50="","",'MAIN CB'!C50)</f>
        <v>Asset</v>
      </c>
      <c r="D36" s="237" t="str">
        <f>IF('MAIN CB'!D50="","",'MAIN CB'!D50)</f>
        <v>Vault Cash</v>
      </c>
      <c r="E36" s="157" t="str">
        <f>IF('MAIN CB'!E50="","",'MAIN CB'!E50)</f>
        <v>Airtel Money Withdraw</v>
      </c>
      <c r="F36" s="238">
        <f>IF('MAIN CB'!C50="Asset",'MAIN CB'!F50,"")</f>
        <v>-70</v>
      </c>
      <c r="G36" s="162" t="str">
        <f>IF('MAIN CB'!C50="Capital",'MAIN CB'!F50,IF('MAIN CB'!C50="Income",'MAIN CB'!F50,IF('MAIN CB'!C50="Liability",'MAIN CB'!F50,"")))</f>
        <v/>
      </c>
      <c r="H36" s="163" t="str">
        <f>IF('MAIN CB'!C50="Expense",'MAIN CB'!F50,IF('MAIN CB'!C50="Drawing",'MAIN CB'!F50,IF('MAIN CB'!C50="COS",'MAIN CB'!F50,"")))</f>
        <v/>
      </c>
    </row>
    <row r="37" spans="2:8" x14ac:dyDescent="0.3">
      <c r="B37" s="160">
        <f>IF('MAIN CB'!B51="","",'MAIN CB'!B51)</f>
        <v>45722</v>
      </c>
      <c r="C37" s="161" t="str">
        <f>IF('MAIN CB'!C51="","",'MAIN CB'!C51)</f>
        <v>Asset</v>
      </c>
      <c r="D37" s="237" t="str">
        <f>IF('MAIN CB'!D51="","",'MAIN CB'!D51)</f>
        <v>Airtel Money</v>
      </c>
      <c r="E37" s="157" t="str">
        <f>IF('MAIN CB'!E51="","",'MAIN CB'!E51)</f>
        <v>Airtel Money Withdraw</v>
      </c>
      <c r="F37" s="238">
        <f>IF('MAIN CB'!C51="Asset",'MAIN CB'!F51,"")</f>
        <v>70</v>
      </c>
      <c r="G37" s="162" t="str">
        <f>IF('MAIN CB'!C51="Capital",'MAIN CB'!F51,IF('MAIN CB'!C51="Income",'MAIN CB'!F51,IF('MAIN CB'!C51="Liability",'MAIN CB'!F51,"")))</f>
        <v/>
      </c>
      <c r="H37" s="163" t="str">
        <f>IF('MAIN CB'!C51="Expense",'MAIN CB'!F51,IF('MAIN CB'!C51="Drawing",'MAIN CB'!F51,IF('MAIN CB'!C51="COS",'MAIN CB'!F51,"")))</f>
        <v/>
      </c>
    </row>
    <row r="38" spans="2:8" x14ac:dyDescent="0.3">
      <c r="B38" s="160">
        <f>IF('MAIN CB'!B52="","",'MAIN CB'!B52)</f>
        <v>45722</v>
      </c>
      <c r="C38" s="161" t="str">
        <f>IF('MAIN CB'!C52="","",'MAIN CB'!C52)</f>
        <v>Asset</v>
      </c>
      <c r="D38" s="237" t="str">
        <f>IF('MAIN CB'!D52="","",'MAIN CB'!D52)</f>
        <v>Vault Cash</v>
      </c>
      <c r="E38" s="157" t="str">
        <f>IF('MAIN CB'!E52="","",'MAIN CB'!E52)</f>
        <v>Airtel Money Withdraw</v>
      </c>
      <c r="F38" s="238">
        <f>IF('MAIN CB'!C52="Asset",'MAIN CB'!F52,"")</f>
        <v>-17</v>
      </c>
      <c r="G38" s="162" t="str">
        <f>IF('MAIN CB'!C52="Capital",'MAIN CB'!F52,IF('MAIN CB'!C52="Income",'MAIN CB'!F52,IF('MAIN CB'!C52="Liability",'MAIN CB'!F52,"")))</f>
        <v/>
      </c>
      <c r="H38" s="163" t="str">
        <f>IF('MAIN CB'!C52="Expense",'MAIN CB'!F52,IF('MAIN CB'!C52="Drawing",'MAIN CB'!F52,IF('MAIN CB'!C52="COS",'MAIN CB'!F52,"")))</f>
        <v/>
      </c>
    </row>
    <row r="39" spans="2:8" x14ac:dyDescent="0.3">
      <c r="B39" s="160">
        <f>IF('MAIN CB'!B53="","",'MAIN CB'!B53)</f>
        <v>45722</v>
      </c>
      <c r="C39" s="161" t="str">
        <f>IF('MAIN CB'!C53="","",'MAIN CB'!C53)</f>
        <v>Asset</v>
      </c>
      <c r="D39" s="237" t="str">
        <f>IF('MAIN CB'!D53="","",'MAIN CB'!D53)</f>
        <v>Airtel Money</v>
      </c>
      <c r="E39" s="157" t="str">
        <f>IF('MAIN CB'!E53="","",'MAIN CB'!E53)</f>
        <v>Airtel Money Withdraw</v>
      </c>
      <c r="F39" s="238">
        <f>IF('MAIN CB'!C53="Asset",'MAIN CB'!F53,"")</f>
        <v>17</v>
      </c>
      <c r="G39" s="162" t="str">
        <f>IF('MAIN CB'!C53="Capital",'MAIN CB'!F53,IF('MAIN CB'!C53="Income",'MAIN CB'!F53,IF('MAIN CB'!C53="Liability",'MAIN CB'!F53,"")))</f>
        <v/>
      </c>
      <c r="H39" s="163" t="str">
        <f>IF('MAIN CB'!C53="Expense",'MAIN CB'!F53,IF('MAIN CB'!C53="Drawing",'MAIN CB'!F53,IF('MAIN CB'!C53="COS",'MAIN CB'!F53,"")))</f>
        <v/>
      </c>
    </row>
    <row r="40" spans="2:8" x14ac:dyDescent="0.3">
      <c r="B40" s="160">
        <f>IF('MAIN CB'!B54="","",'MAIN CB'!B54)</f>
        <v>45722</v>
      </c>
      <c r="C40" s="161" t="str">
        <f>IF('MAIN CB'!C54="","",'MAIN CB'!C54)</f>
        <v>Asset</v>
      </c>
      <c r="D40" s="237" t="str">
        <f>IF('MAIN CB'!D54="","",'MAIN CB'!D54)</f>
        <v>Vault Cash</v>
      </c>
      <c r="E40" s="157" t="str">
        <f>IF('MAIN CB'!E54="","",'MAIN CB'!E54)</f>
        <v>Airtel Money Withdraw</v>
      </c>
      <c r="F40" s="238">
        <f>IF('MAIN CB'!C54="Asset",'MAIN CB'!F54,"")</f>
        <v>-100</v>
      </c>
      <c r="G40" s="162" t="str">
        <f>IF('MAIN CB'!C54="Capital",'MAIN CB'!F54,IF('MAIN CB'!C54="Income",'MAIN CB'!F54,IF('MAIN CB'!C54="Liability",'MAIN CB'!F54,"")))</f>
        <v/>
      </c>
      <c r="H40" s="163" t="str">
        <f>IF('MAIN CB'!C54="Expense",'MAIN CB'!F54,IF('MAIN CB'!C54="Drawing",'MAIN CB'!F54,IF('MAIN CB'!C54="COS",'MAIN CB'!F54,"")))</f>
        <v/>
      </c>
    </row>
    <row r="41" spans="2:8" x14ac:dyDescent="0.3">
      <c r="B41" s="160">
        <f>IF('MAIN CB'!B55="","",'MAIN CB'!B55)</f>
        <v>45722</v>
      </c>
      <c r="C41" s="161" t="str">
        <f>IF('MAIN CB'!C55="","",'MAIN CB'!C55)</f>
        <v>Asset</v>
      </c>
      <c r="D41" s="237" t="str">
        <f>IF('MAIN CB'!D55="","",'MAIN CB'!D55)</f>
        <v>Airtel Money</v>
      </c>
      <c r="E41" s="157" t="str">
        <f>IF('MAIN CB'!E55="","",'MAIN CB'!E55)</f>
        <v>Airtel Money Withdraw</v>
      </c>
      <c r="F41" s="238">
        <f>IF('MAIN CB'!C55="Asset",'MAIN CB'!F55,"")</f>
        <v>100</v>
      </c>
      <c r="G41" s="162" t="str">
        <f>IF('MAIN CB'!C55="Capital",'MAIN CB'!F55,IF('MAIN CB'!C55="Income",'MAIN CB'!F55,IF('MAIN CB'!C55="Liability",'MAIN CB'!F55,"")))</f>
        <v/>
      </c>
      <c r="H41" s="163" t="str">
        <f>IF('MAIN CB'!C55="Expense",'MAIN CB'!F55,IF('MAIN CB'!C55="Drawing",'MAIN CB'!F55,IF('MAIN CB'!C55="COS",'MAIN CB'!F55,"")))</f>
        <v/>
      </c>
    </row>
    <row r="42" spans="2:8" x14ac:dyDescent="0.3">
      <c r="B42" s="160">
        <f>IF('MAIN CB'!B56="","",'MAIN CB'!B56)</f>
        <v>45722</v>
      </c>
      <c r="C42" s="161" t="str">
        <f>IF('MAIN CB'!C56="","",'MAIN CB'!C56)</f>
        <v>Asset</v>
      </c>
      <c r="D42" s="237" t="str">
        <f>IF('MAIN CB'!D56="","",'MAIN CB'!D56)</f>
        <v>Vault Cash</v>
      </c>
      <c r="E42" s="157" t="str">
        <f>IF('MAIN CB'!E56="","",'MAIN CB'!E56)</f>
        <v>543 Withdraw</v>
      </c>
      <c r="F42" s="238">
        <f>IF('MAIN CB'!C56="Asset",'MAIN CB'!F56,"")</f>
        <v>-30</v>
      </c>
      <c r="G42" s="162" t="str">
        <f>IF('MAIN CB'!C56="Capital",'MAIN CB'!F56,IF('MAIN CB'!C56="Income",'MAIN CB'!F56,IF('MAIN CB'!C56="Liability",'MAIN CB'!F56,"")))</f>
        <v/>
      </c>
      <c r="H42" s="163" t="str">
        <f>IF('MAIN CB'!C56="Expense",'MAIN CB'!F56,IF('MAIN CB'!C56="Drawing",'MAIN CB'!F56,IF('MAIN CB'!C56="COS",'MAIN CB'!F56,"")))</f>
        <v/>
      </c>
    </row>
    <row r="43" spans="2:8" x14ac:dyDescent="0.3">
      <c r="B43" s="160">
        <f>IF('MAIN CB'!B57="","",'MAIN CB'!B57)</f>
        <v>45722</v>
      </c>
      <c r="C43" s="161" t="str">
        <f>IF('MAIN CB'!C57="","",'MAIN CB'!C57)</f>
        <v>Asset</v>
      </c>
      <c r="D43" s="237" t="str">
        <f>IF('MAIN CB'!D57="","",'MAIN CB'!D57)</f>
        <v>543 Konse Konse</v>
      </c>
      <c r="E43" s="157" t="str">
        <f>IF('MAIN CB'!E57="","",'MAIN CB'!E57)</f>
        <v>543 Withdraw</v>
      </c>
      <c r="F43" s="238">
        <f>IF('MAIN CB'!C57="Asset",'MAIN CB'!F57,"")</f>
        <v>30</v>
      </c>
      <c r="G43" s="162" t="str">
        <f>IF('MAIN CB'!C57="Capital",'MAIN CB'!F57,IF('MAIN CB'!C57="Income",'MAIN CB'!F57,IF('MAIN CB'!C57="Liability",'MAIN CB'!F57,"")))</f>
        <v/>
      </c>
      <c r="H43" s="163" t="str">
        <f>IF('MAIN CB'!C57="Expense",'MAIN CB'!F57,IF('MAIN CB'!C57="Drawing",'MAIN CB'!F57,IF('MAIN CB'!C57="COS",'MAIN CB'!F57,"")))</f>
        <v/>
      </c>
    </row>
    <row r="44" spans="2:8" x14ac:dyDescent="0.3">
      <c r="B44" s="160">
        <f>IF('MAIN CB'!B58="","",'MAIN CB'!B58)</f>
        <v>45722</v>
      </c>
      <c r="C44" s="161" t="str">
        <f>IF('MAIN CB'!C58="","",'MAIN CB'!C58)</f>
        <v>Asset</v>
      </c>
      <c r="D44" s="237" t="str">
        <f>IF('MAIN CB'!D58="","",'MAIN CB'!D58)</f>
        <v>Vault Cash</v>
      </c>
      <c r="E44" s="157" t="str">
        <f>IF('MAIN CB'!E58="","",'MAIN CB'!E58)</f>
        <v>543 Withdraw</v>
      </c>
      <c r="F44" s="238">
        <f>IF('MAIN CB'!C58="Asset",'MAIN CB'!F58,"")</f>
        <v>-948</v>
      </c>
      <c r="G44" s="162" t="str">
        <f>IF('MAIN CB'!C58="Capital",'MAIN CB'!F58,IF('MAIN CB'!C58="Income",'MAIN CB'!F58,IF('MAIN CB'!C58="Liability",'MAIN CB'!F58,"")))</f>
        <v/>
      </c>
      <c r="H44" s="163" t="str">
        <f>IF('MAIN CB'!C58="Expense",'MAIN CB'!F58,IF('MAIN CB'!C58="Drawing",'MAIN CB'!F58,IF('MAIN CB'!C58="COS",'MAIN CB'!F58,"")))</f>
        <v/>
      </c>
    </row>
    <row r="45" spans="2:8" x14ac:dyDescent="0.3">
      <c r="B45" s="160">
        <f>IF('MAIN CB'!B59="","",'MAIN CB'!B59)</f>
        <v>45722</v>
      </c>
      <c r="C45" s="161" t="str">
        <f>IF('MAIN CB'!C59="","",'MAIN CB'!C59)</f>
        <v>Asset</v>
      </c>
      <c r="D45" s="237" t="str">
        <f>IF('MAIN CB'!D59="","",'MAIN CB'!D59)</f>
        <v>543 Konse Konse</v>
      </c>
      <c r="E45" s="157" t="str">
        <f>IF('MAIN CB'!E59="","",'MAIN CB'!E59)</f>
        <v>543 Withdraw</v>
      </c>
      <c r="F45" s="238">
        <f>IF('MAIN CB'!C59="Asset",'MAIN CB'!F59,"")</f>
        <v>948</v>
      </c>
      <c r="G45" s="162" t="str">
        <f>IF('MAIN CB'!C59="Capital",'MAIN CB'!F59,IF('MAIN CB'!C59="Income",'MAIN CB'!F59,IF('MAIN CB'!C59="Liability",'MAIN CB'!F59,"")))</f>
        <v/>
      </c>
      <c r="H45" s="163" t="str">
        <f>IF('MAIN CB'!C59="Expense",'MAIN CB'!F59,IF('MAIN CB'!C59="Drawing",'MAIN CB'!F59,IF('MAIN CB'!C59="COS",'MAIN CB'!F59,"")))</f>
        <v/>
      </c>
    </row>
    <row r="46" spans="2:8" x14ac:dyDescent="0.3">
      <c r="B46" s="160">
        <f>IF('MAIN CB'!B60="","",'MAIN CB'!B60)</f>
        <v>45722</v>
      </c>
      <c r="C46" s="161" t="str">
        <f>IF('MAIN CB'!C60="","",'MAIN CB'!C60)</f>
        <v>Asset</v>
      </c>
      <c r="D46" s="237" t="str">
        <f>IF('MAIN CB'!D60="","",'MAIN CB'!D60)</f>
        <v>Vault Cash</v>
      </c>
      <c r="E46" s="157" t="str">
        <f>IF('MAIN CB'!E60="","",'MAIN CB'!E60)</f>
        <v>Zanaco Xpress Withdraw</v>
      </c>
      <c r="F46" s="238">
        <f>IF('MAIN CB'!C60="Asset",'MAIN CB'!F60,"")</f>
        <v>-1342</v>
      </c>
      <c r="G46" s="162" t="str">
        <f>IF('MAIN CB'!C60="Capital",'MAIN CB'!F60,IF('MAIN CB'!C60="Income",'MAIN CB'!F60,IF('MAIN CB'!C60="Liability",'MAIN CB'!F60,"")))</f>
        <v/>
      </c>
      <c r="H46" s="163" t="str">
        <f>IF('MAIN CB'!C60="Expense",'MAIN CB'!F60,IF('MAIN CB'!C60="Drawing",'MAIN CB'!F60,IF('MAIN CB'!C60="COS",'MAIN CB'!F60,"")))</f>
        <v/>
      </c>
    </row>
    <row r="47" spans="2:8" x14ac:dyDescent="0.3">
      <c r="B47" s="160">
        <f>IF('MAIN CB'!B61="","",'MAIN CB'!B61)</f>
        <v>45722</v>
      </c>
      <c r="C47" s="161" t="str">
        <f>IF('MAIN CB'!C61="","",'MAIN CB'!C61)</f>
        <v>Asset</v>
      </c>
      <c r="D47" s="237" t="str">
        <f>IF('MAIN CB'!D61="","",'MAIN CB'!D61)</f>
        <v>Zanaco Xpress</v>
      </c>
      <c r="E47" s="157" t="str">
        <f>IF('MAIN CB'!E61="","",'MAIN CB'!E61)</f>
        <v>Zanaco Xpress Withdraw</v>
      </c>
      <c r="F47" s="238">
        <f>IF('MAIN CB'!C61="Asset",'MAIN CB'!F61,"")</f>
        <v>1342</v>
      </c>
      <c r="G47" s="162" t="str">
        <f>IF('MAIN CB'!C61="Capital",'MAIN CB'!F61,IF('MAIN CB'!C61="Income",'MAIN CB'!F61,IF('MAIN CB'!C61="Liability",'MAIN CB'!F61,"")))</f>
        <v/>
      </c>
      <c r="H47" s="163" t="str">
        <f>IF('MAIN CB'!C61="Expense",'MAIN CB'!F61,IF('MAIN CB'!C61="Drawing",'MAIN CB'!F61,IF('MAIN CB'!C61="COS",'MAIN CB'!F61,"")))</f>
        <v/>
      </c>
    </row>
    <row r="48" spans="2:8" x14ac:dyDescent="0.3">
      <c r="B48" s="160">
        <f>IF('MAIN CB'!B62="","",'MAIN CB'!B62)</f>
        <v>45722</v>
      </c>
      <c r="C48" s="161" t="str">
        <f>IF('MAIN CB'!C62="","",'MAIN CB'!C62)</f>
        <v>Asset</v>
      </c>
      <c r="D48" s="237" t="str">
        <f>IF('MAIN CB'!D62="","",'MAIN CB'!D62)</f>
        <v>Vault Cash</v>
      </c>
      <c r="E48" s="157" t="str">
        <f>IF('MAIN CB'!E62="","",'MAIN CB'!E62)</f>
        <v>Zanaco Xpress Deposit</v>
      </c>
      <c r="F48" s="238">
        <f>IF('MAIN CB'!C62="Asset",'MAIN CB'!F62,"")</f>
        <v>342</v>
      </c>
      <c r="G48" s="162" t="str">
        <f>IF('MAIN CB'!C62="Capital",'MAIN CB'!F62,IF('MAIN CB'!C62="Income",'MAIN CB'!F62,IF('MAIN CB'!C62="Liability",'MAIN CB'!F62,"")))</f>
        <v/>
      </c>
      <c r="H48" s="163" t="str">
        <f>IF('MAIN CB'!C62="Expense",'MAIN CB'!F62,IF('MAIN CB'!C62="Drawing",'MAIN CB'!F62,IF('MAIN CB'!C62="COS",'MAIN CB'!F62,"")))</f>
        <v/>
      </c>
    </row>
    <row r="49" spans="2:8" x14ac:dyDescent="0.3">
      <c r="B49" s="160">
        <f>IF('MAIN CB'!B63="","",'MAIN CB'!B63)</f>
        <v>45722</v>
      </c>
      <c r="C49" s="161" t="str">
        <f>IF('MAIN CB'!C63="","",'MAIN CB'!C63)</f>
        <v>Asset</v>
      </c>
      <c r="D49" s="237" t="str">
        <f>IF('MAIN CB'!D63="","",'MAIN CB'!D63)</f>
        <v>Zanaco Xpress</v>
      </c>
      <c r="E49" s="157" t="str">
        <f>IF('MAIN CB'!E63="","",'MAIN CB'!E63)</f>
        <v>Zanaco Xpress Deposit</v>
      </c>
      <c r="F49" s="238">
        <f>IF('MAIN CB'!C63="Asset",'MAIN CB'!F63,"")</f>
        <v>-342</v>
      </c>
      <c r="G49" s="162" t="str">
        <f>IF('MAIN CB'!C63="Capital",'MAIN CB'!F63,IF('MAIN CB'!C63="Income",'MAIN CB'!F63,IF('MAIN CB'!C63="Liability",'MAIN CB'!F63,"")))</f>
        <v/>
      </c>
      <c r="H49" s="163" t="str">
        <f>IF('MAIN CB'!C63="Expense",'MAIN CB'!F63,IF('MAIN CB'!C63="Drawing",'MAIN CB'!F63,IF('MAIN CB'!C63="COS",'MAIN CB'!F63,"")))</f>
        <v/>
      </c>
    </row>
    <row r="50" spans="2:8" x14ac:dyDescent="0.3">
      <c r="B50" s="160">
        <f>IF('MAIN CB'!B64="","",'MAIN CB'!B64)</f>
        <v>45722</v>
      </c>
      <c r="C50" s="161" t="str">
        <f>IF('MAIN CB'!C64="","",'MAIN CB'!C64)</f>
        <v>Asset</v>
      </c>
      <c r="D50" s="237" t="str">
        <f>IF('MAIN CB'!D64="","",'MAIN CB'!D64)</f>
        <v>Vault Cash</v>
      </c>
      <c r="E50" s="157" t="str">
        <f>IF('MAIN CB'!E64="","",'MAIN CB'!E64)</f>
        <v>Zanaco Xpress Withdraw</v>
      </c>
      <c r="F50" s="238">
        <f>IF('MAIN CB'!C64="Asset",'MAIN CB'!F64,"")</f>
        <v>-1440</v>
      </c>
      <c r="G50" s="162" t="str">
        <f>IF('MAIN CB'!C64="Capital",'MAIN CB'!F64,IF('MAIN CB'!C64="Income",'MAIN CB'!F64,IF('MAIN CB'!C64="Liability",'MAIN CB'!F64,"")))</f>
        <v/>
      </c>
      <c r="H50" s="163" t="str">
        <f>IF('MAIN CB'!C64="Expense",'MAIN CB'!F64,IF('MAIN CB'!C64="Drawing",'MAIN CB'!F64,IF('MAIN CB'!C64="COS",'MAIN CB'!F64,"")))</f>
        <v/>
      </c>
    </row>
    <row r="51" spans="2:8" x14ac:dyDescent="0.3">
      <c r="B51" s="160">
        <f>IF('MAIN CB'!B65="","",'MAIN CB'!B65)</f>
        <v>45722</v>
      </c>
      <c r="C51" s="161" t="str">
        <f>IF('MAIN CB'!C65="","",'MAIN CB'!C65)</f>
        <v>Asset</v>
      </c>
      <c r="D51" s="237" t="str">
        <f>IF('MAIN CB'!D65="","",'MAIN CB'!D65)</f>
        <v>Zanaco Xpress</v>
      </c>
      <c r="E51" s="157" t="str">
        <f>IF('MAIN CB'!E65="","",'MAIN CB'!E65)</f>
        <v>Zanaco Xpress Withdraw</v>
      </c>
      <c r="F51" s="238">
        <f>IF('MAIN CB'!C65="Asset",'MAIN CB'!F65,"")</f>
        <v>1440</v>
      </c>
      <c r="G51" s="162" t="str">
        <f>IF('MAIN CB'!C65="Capital",'MAIN CB'!F65,IF('MAIN CB'!C65="Income",'MAIN CB'!F65,IF('MAIN CB'!C65="Liability",'MAIN CB'!F65,"")))</f>
        <v/>
      </c>
      <c r="H51" s="163" t="str">
        <f>IF('MAIN CB'!C65="Expense",'MAIN CB'!F65,IF('MAIN CB'!C65="Drawing",'MAIN CB'!F65,IF('MAIN CB'!C65="COS",'MAIN CB'!F65,"")))</f>
        <v/>
      </c>
    </row>
    <row r="52" spans="2:8" x14ac:dyDescent="0.3">
      <c r="B52" s="160">
        <f>IF('MAIN CB'!B66="","",'MAIN CB'!B66)</f>
        <v>45722</v>
      </c>
      <c r="C52" s="161" t="str">
        <f>IF('MAIN CB'!C66="","",'MAIN CB'!C66)</f>
        <v>Asset</v>
      </c>
      <c r="D52" s="237" t="str">
        <f>IF('MAIN CB'!D66="","",'MAIN CB'!D66)</f>
        <v>Vault Cash</v>
      </c>
      <c r="E52" s="157" t="str">
        <f>IF('MAIN CB'!E66="","",'MAIN CB'!E66)</f>
        <v>Zanaco Xpress Deposit</v>
      </c>
      <c r="F52" s="238">
        <f>IF('MAIN CB'!C66="Asset",'MAIN CB'!F66,"")</f>
        <v>1017</v>
      </c>
      <c r="G52" s="162" t="str">
        <f>IF('MAIN CB'!C66="Capital",'MAIN CB'!F66,IF('MAIN CB'!C66="Income",'MAIN CB'!F66,IF('MAIN CB'!C66="Liability",'MAIN CB'!F66,"")))</f>
        <v/>
      </c>
      <c r="H52" s="163" t="str">
        <f>IF('MAIN CB'!C66="Expense",'MAIN CB'!F66,IF('MAIN CB'!C66="Drawing",'MAIN CB'!F66,IF('MAIN CB'!C66="COS",'MAIN CB'!F66,"")))</f>
        <v/>
      </c>
    </row>
    <row r="53" spans="2:8" x14ac:dyDescent="0.3">
      <c r="B53" s="160">
        <f>IF('MAIN CB'!B67="","",'MAIN CB'!B67)</f>
        <v>45722</v>
      </c>
      <c r="C53" s="161" t="str">
        <f>IF('MAIN CB'!C67="","",'MAIN CB'!C67)</f>
        <v>Asset</v>
      </c>
      <c r="D53" s="237" t="str">
        <f>IF('MAIN CB'!D67="","",'MAIN CB'!D67)</f>
        <v>Zanaco Xpress</v>
      </c>
      <c r="E53" s="157" t="str">
        <f>IF('MAIN CB'!E67="","",'MAIN CB'!E67)</f>
        <v>Zanaco Xpress Deposit</v>
      </c>
      <c r="F53" s="238">
        <f>IF('MAIN CB'!C67="Asset",'MAIN CB'!F67,"")</f>
        <v>-1017</v>
      </c>
      <c r="G53" s="162" t="str">
        <f>IF('MAIN CB'!C67="Capital",'MAIN CB'!F67,IF('MAIN CB'!C67="Income",'MAIN CB'!F67,IF('MAIN CB'!C67="Liability",'MAIN CB'!F67,"")))</f>
        <v/>
      </c>
      <c r="H53" s="163" t="str">
        <f>IF('MAIN CB'!C67="Expense",'MAIN CB'!F67,IF('MAIN CB'!C67="Drawing",'MAIN CB'!F67,IF('MAIN CB'!C67="COS",'MAIN CB'!F67,"")))</f>
        <v/>
      </c>
    </row>
    <row r="54" spans="2:8" x14ac:dyDescent="0.3">
      <c r="B54" s="160">
        <f>IF('MAIN CB'!B68="","",'MAIN CB'!B68)</f>
        <v>45722</v>
      </c>
      <c r="C54" s="161" t="str">
        <f>IF('MAIN CB'!C68="","",'MAIN CB'!C68)</f>
        <v>Asset</v>
      </c>
      <c r="D54" s="237" t="str">
        <f>IF('MAIN CB'!D68="","",'MAIN CB'!D68)</f>
        <v>Vault Cash</v>
      </c>
      <c r="E54" s="157" t="str">
        <f>IF('MAIN CB'!E68="","",'MAIN CB'!E68)</f>
        <v>Zanaco Xpress Deposit</v>
      </c>
      <c r="F54" s="238">
        <f>IF('MAIN CB'!C68="Asset",'MAIN CB'!F68,"")</f>
        <v>948</v>
      </c>
      <c r="G54" s="162" t="str">
        <f>IF('MAIN CB'!C68="Capital",'MAIN CB'!F68,IF('MAIN CB'!C68="Income",'MAIN CB'!F68,IF('MAIN CB'!C68="Liability",'MAIN CB'!F68,"")))</f>
        <v/>
      </c>
      <c r="H54" s="163" t="str">
        <f>IF('MAIN CB'!C68="Expense",'MAIN CB'!F68,IF('MAIN CB'!C68="Drawing",'MAIN CB'!F68,IF('MAIN CB'!C68="COS",'MAIN CB'!F68,"")))</f>
        <v/>
      </c>
    </row>
    <row r="55" spans="2:8" x14ac:dyDescent="0.3">
      <c r="B55" s="160">
        <f>IF('MAIN CB'!B69="","",'MAIN CB'!B69)</f>
        <v>45722</v>
      </c>
      <c r="C55" s="161" t="str">
        <f>IF('MAIN CB'!C69="","",'MAIN CB'!C69)</f>
        <v>Asset</v>
      </c>
      <c r="D55" s="237" t="str">
        <f>IF('MAIN CB'!D69="","",'MAIN CB'!D69)</f>
        <v>Zanaco Xpress</v>
      </c>
      <c r="E55" s="157" t="str">
        <f>IF('MAIN CB'!E69="","",'MAIN CB'!E69)</f>
        <v>Zanaco Xpress Deposit</v>
      </c>
      <c r="F55" s="238">
        <f>IF('MAIN CB'!C69="Asset",'MAIN CB'!F69,"")</f>
        <v>-948</v>
      </c>
      <c r="G55" s="162" t="str">
        <f>IF('MAIN CB'!C69="Capital",'MAIN CB'!F69,IF('MAIN CB'!C69="Income",'MAIN CB'!F69,IF('MAIN CB'!C69="Liability",'MAIN CB'!F69,"")))</f>
        <v/>
      </c>
      <c r="H55" s="163" t="str">
        <f>IF('MAIN CB'!C69="Expense",'MAIN CB'!F69,IF('MAIN CB'!C69="Drawing",'MAIN CB'!F69,IF('MAIN CB'!C69="COS",'MAIN CB'!F69,"")))</f>
        <v/>
      </c>
    </row>
    <row r="56" spans="2:8" x14ac:dyDescent="0.3">
      <c r="B56" s="160">
        <f>IF('MAIN CB'!B70="","",'MAIN CB'!B70)</f>
        <v>45722</v>
      </c>
      <c r="C56" s="161" t="str">
        <f>IF('MAIN CB'!C70="","",'MAIN CB'!C70)</f>
        <v>Asset</v>
      </c>
      <c r="D56" s="237" t="str">
        <f>IF('MAIN CB'!D70="","",'MAIN CB'!D70)</f>
        <v>Vault Cash</v>
      </c>
      <c r="E56" s="157" t="str">
        <f>IF('MAIN CB'!E70="","",'MAIN CB'!E70)</f>
        <v>Zanaco Xpress Deposit</v>
      </c>
      <c r="F56" s="238">
        <f>IF('MAIN CB'!C70="Asset",'MAIN CB'!F70,"")</f>
        <v>474</v>
      </c>
      <c r="G56" s="162" t="str">
        <f>IF('MAIN CB'!C70="Capital",'MAIN CB'!F70,IF('MAIN CB'!C70="Income",'MAIN CB'!F70,IF('MAIN CB'!C70="Liability",'MAIN CB'!F70,"")))</f>
        <v/>
      </c>
      <c r="H56" s="163" t="str">
        <f>IF('MAIN CB'!C70="Expense",'MAIN CB'!F70,IF('MAIN CB'!C70="Drawing",'MAIN CB'!F70,IF('MAIN CB'!C70="COS",'MAIN CB'!F70,"")))</f>
        <v/>
      </c>
    </row>
    <row r="57" spans="2:8" x14ac:dyDescent="0.3">
      <c r="B57" s="160">
        <f>IF('MAIN CB'!B71="","",'MAIN CB'!B71)</f>
        <v>45722</v>
      </c>
      <c r="C57" s="161" t="str">
        <f>IF('MAIN CB'!C71="","",'MAIN CB'!C71)</f>
        <v>Asset</v>
      </c>
      <c r="D57" s="237" t="str">
        <f>IF('MAIN CB'!D71="","",'MAIN CB'!D71)</f>
        <v>Zanaco Xpress</v>
      </c>
      <c r="E57" s="157" t="str">
        <f>IF('MAIN CB'!E71="","",'MAIN CB'!E71)</f>
        <v>Zanaco Xpress Deposit</v>
      </c>
      <c r="F57" s="238">
        <f>IF('MAIN CB'!C71="Asset",'MAIN CB'!F71,"")</f>
        <v>-474</v>
      </c>
      <c r="G57" s="162" t="str">
        <f>IF('MAIN CB'!C71="Capital",'MAIN CB'!F71,IF('MAIN CB'!C71="Income",'MAIN CB'!F71,IF('MAIN CB'!C71="Liability",'MAIN CB'!F71,"")))</f>
        <v/>
      </c>
      <c r="H57" s="163" t="str">
        <f>IF('MAIN CB'!C71="Expense",'MAIN CB'!F71,IF('MAIN CB'!C71="Drawing",'MAIN CB'!F71,IF('MAIN CB'!C71="COS",'MAIN CB'!F71,"")))</f>
        <v/>
      </c>
    </row>
    <row r="58" spans="2:8" x14ac:dyDescent="0.3">
      <c r="B58" s="160">
        <f>IF('MAIN CB'!B72="","",'MAIN CB'!B72)</f>
        <v>45722</v>
      </c>
      <c r="C58" s="161" t="str">
        <f>IF('MAIN CB'!C72="","",'MAIN CB'!C72)</f>
        <v>Asset</v>
      </c>
      <c r="D58" s="237" t="str">
        <f>IF('MAIN CB'!D72="","",'MAIN CB'!D72)</f>
        <v>Vault Cash</v>
      </c>
      <c r="E58" s="157" t="str">
        <f>IF('MAIN CB'!E72="","",'MAIN CB'!E72)</f>
        <v>Zanaco Xpress Deposit</v>
      </c>
      <c r="F58" s="238">
        <f>IF('MAIN CB'!C72="Asset",'MAIN CB'!F72,"")</f>
        <v>474</v>
      </c>
      <c r="G58" s="162" t="str">
        <f>IF('MAIN CB'!C72="Capital",'MAIN CB'!F72,IF('MAIN CB'!C72="Income",'MAIN CB'!F72,IF('MAIN CB'!C72="Liability",'MAIN CB'!F72,"")))</f>
        <v/>
      </c>
      <c r="H58" s="163" t="str">
        <f>IF('MAIN CB'!C72="Expense",'MAIN CB'!F72,IF('MAIN CB'!C72="Drawing",'MAIN CB'!F72,IF('MAIN CB'!C72="COS",'MAIN CB'!F72,"")))</f>
        <v/>
      </c>
    </row>
    <row r="59" spans="2:8" x14ac:dyDescent="0.3">
      <c r="B59" s="160">
        <f>IF('MAIN CB'!B73="","",'MAIN CB'!B73)</f>
        <v>45722</v>
      </c>
      <c r="C59" s="161" t="str">
        <f>IF('MAIN CB'!C73="","",'MAIN CB'!C73)</f>
        <v>Asset</v>
      </c>
      <c r="D59" s="237" t="str">
        <f>IF('MAIN CB'!D73="","",'MAIN CB'!D73)</f>
        <v>Zanaco Xpress</v>
      </c>
      <c r="E59" s="157" t="str">
        <f>IF('MAIN CB'!E73="","",'MAIN CB'!E73)</f>
        <v>Zanaco Xpress Deposit</v>
      </c>
      <c r="F59" s="238">
        <f>IF('MAIN CB'!C73="Asset",'MAIN CB'!F73,"")</f>
        <v>-474</v>
      </c>
      <c r="G59" s="162" t="str">
        <f>IF('MAIN CB'!C73="Capital",'MAIN CB'!F73,IF('MAIN CB'!C73="Income",'MAIN CB'!F73,IF('MAIN CB'!C73="Liability",'MAIN CB'!F73,"")))</f>
        <v/>
      </c>
      <c r="H59" s="163" t="str">
        <f>IF('MAIN CB'!C73="Expense",'MAIN CB'!F73,IF('MAIN CB'!C73="Drawing",'MAIN CB'!F73,IF('MAIN CB'!C73="COS",'MAIN CB'!F73,"")))</f>
        <v/>
      </c>
    </row>
    <row r="60" spans="2:8" x14ac:dyDescent="0.3">
      <c r="B60" s="160">
        <f>IF('MAIN CB'!B74="","",'MAIN CB'!B74)</f>
        <v>45722</v>
      </c>
      <c r="C60" s="161" t="str">
        <f>IF('MAIN CB'!C74="","",'MAIN CB'!C74)</f>
        <v>Income</v>
      </c>
      <c r="D60" s="237" t="str">
        <f>IF('MAIN CB'!D74="","",'MAIN CB'!D74)</f>
        <v>Sales</v>
      </c>
      <c r="E60" s="157" t="str">
        <f>IF('MAIN CB'!E74="","",'MAIN CB'!E74)</f>
        <v xml:space="preserve">Takeaway Sale </v>
      </c>
      <c r="F60" s="238" t="str">
        <f>IF('MAIN CB'!C74="Asset",'MAIN CB'!F74,"")</f>
        <v/>
      </c>
      <c r="G60" s="162">
        <f>IF('MAIN CB'!C74="Capital",'MAIN CB'!F74,IF('MAIN CB'!C74="Income",'MAIN CB'!F74,IF('MAIN CB'!C74="Liability",'MAIN CB'!F74,"")))</f>
        <v>-245</v>
      </c>
      <c r="H60" s="163" t="str">
        <f>IF('MAIN CB'!C74="Expense",'MAIN CB'!F74,IF('MAIN CB'!C74="Drawing",'MAIN CB'!F74,IF('MAIN CB'!C74="COS",'MAIN CB'!F74,"")))</f>
        <v/>
      </c>
    </row>
    <row r="61" spans="2:8" x14ac:dyDescent="0.3">
      <c r="B61" s="160">
        <f>IF('MAIN CB'!B75="","",'MAIN CB'!B75)</f>
        <v>45722</v>
      </c>
      <c r="C61" s="161" t="str">
        <f>IF('MAIN CB'!C75="","",'MAIN CB'!C75)</f>
        <v>Asset</v>
      </c>
      <c r="D61" s="237" t="str">
        <f>IF('MAIN CB'!D75="","",'MAIN CB'!D75)</f>
        <v>Vault Cash</v>
      </c>
      <c r="E61" s="157" t="str">
        <f>IF('MAIN CB'!E75="","",'MAIN CB'!E75)</f>
        <v xml:space="preserve">Takeaway Sale </v>
      </c>
      <c r="F61" s="238">
        <f>IF('MAIN CB'!C75="Asset",'MAIN CB'!F75,"")</f>
        <v>245</v>
      </c>
      <c r="G61" s="162" t="str">
        <f>IF('MAIN CB'!C75="Capital",'MAIN CB'!F75,IF('MAIN CB'!C75="Income",'MAIN CB'!F75,IF('MAIN CB'!C75="Liability",'MAIN CB'!F75,"")))</f>
        <v/>
      </c>
      <c r="H61" s="163" t="str">
        <f>IF('MAIN CB'!C75="Expense",'MAIN CB'!F75,IF('MAIN CB'!C75="Drawing",'MAIN CB'!F75,IF('MAIN CB'!C75="COS",'MAIN CB'!F75,"")))</f>
        <v/>
      </c>
    </row>
    <row r="62" spans="2:8" x14ac:dyDescent="0.3">
      <c r="B62" s="160">
        <f>IF('MAIN CB'!B76="","",'MAIN CB'!B76)</f>
        <v>45722</v>
      </c>
      <c r="C62" s="161" t="str">
        <f>IF('MAIN CB'!C76="","",'MAIN CB'!C76)</f>
        <v>Asset</v>
      </c>
      <c r="D62" s="237" t="str">
        <f>IF('MAIN CB'!D76="","",'MAIN CB'!D76)</f>
        <v>Vault Cash</v>
      </c>
      <c r="E62" s="157" t="str">
        <f>IF('MAIN CB'!E76="","",'MAIN CB'!E76)</f>
        <v>Zanaco Xpress Deposit</v>
      </c>
      <c r="F62" s="238">
        <f>IF('MAIN CB'!C76="Asset",'MAIN CB'!F76,"")</f>
        <v>300</v>
      </c>
      <c r="G62" s="162" t="str">
        <f>IF('MAIN CB'!C76="Capital",'MAIN CB'!F76,IF('MAIN CB'!C76="Income",'MAIN CB'!F76,IF('MAIN CB'!C76="Liability",'MAIN CB'!F76,"")))</f>
        <v/>
      </c>
      <c r="H62" s="163" t="str">
        <f>IF('MAIN CB'!C76="Expense",'MAIN CB'!F76,IF('MAIN CB'!C76="Drawing",'MAIN CB'!F76,IF('MAIN CB'!C76="COS",'MAIN CB'!F76,"")))</f>
        <v/>
      </c>
    </row>
    <row r="63" spans="2:8" x14ac:dyDescent="0.3">
      <c r="B63" s="160">
        <f>IF('MAIN CB'!B77="","",'MAIN CB'!B77)</f>
        <v>45722</v>
      </c>
      <c r="C63" s="161" t="str">
        <f>IF('MAIN CB'!C77="","",'MAIN CB'!C77)</f>
        <v>Asset</v>
      </c>
      <c r="D63" s="237" t="str">
        <f>IF('MAIN CB'!D77="","",'MAIN CB'!D77)</f>
        <v>Zanaco Xpress</v>
      </c>
      <c r="E63" s="157" t="str">
        <f>IF('MAIN CB'!E77="","",'MAIN CB'!E77)</f>
        <v>Zanaco Xpress Deposit</v>
      </c>
      <c r="F63" s="238">
        <f>IF('MAIN CB'!C77="Asset",'MAIN CB'!F77,"")</f>
        <v>-300</v>
      </c>
      <c r="G63" s="162" t="str">
        <f>IF('MAIN CB'!C77="Capital",'MAIN CB'!F77,IF('MAIN CB'!C77="Income",'MAIN CB'!F77,IF('MAIN CB'!C77="Liability",'MAIN CB'!F77,"")))</f>
        <v/>
      </c>
      <c r="H63" s="163" t="str">
        <f>IF('MAIN CB'!C77="Expense",'MAIN CB'!F77,IF('MAIN CB'!C77="Drawing",'MAIN CB'!F77,IF('MAIN CB'!C77="COS",'MAIN CB'!F77,"")))</f>
        <v/>
      </c>
    </row>
    <row r="64" spans="2:8" x14ac:dyDescent="0.3">
      <c r="B64" s="160">
        <f>IF('MAIN CB'!B78="","",'MAIN CB'!B78)</f>
        <v>45722</v>
      </c>
      <c r="C64" s="161" t="str">
        <f>IF('MAIN CB'!C78="","",'MAIN CB'!C78)</f>
        <v>Asset</v>
      </c>
      <c r="D64" s="237" t="str">
        <f>IF('MAIN CB'!D78="","",'MAIN CB'!D78)</f>
        <v>Vault Cash</v>
      </c>
      <c r="E64" s="157" t="str">
        <f>IF('MAIN CB'!E78="","",'MAIN CB'!E78)</f>
        <v>Airtel Money Deposit</v>
      </c>
      <c r="F64" s="238">
        <f>IF('MAIN CB'!C78="Asset",'MAIN CB'!F78,"")</f>
        <v>150</v>
      </c>
      <c r="G64" s="162" t="str">
        <f>IF('MAIN CB'!C78="Capital",'MAIN CB'!F78,IF('MAIN CB'!C78="Income",'MAIN CB'!F78,IF('MAIN CB'!C78="Liability",'MAIN CB'!F78,"")))</f>
        <v/>
      </c>
      <c r="H64" s="163" t="str">
        <f>IF('MAIN CB'!C78="Expense",'MAIN CB'!F78,IF('MAIN CB'!C78="Drawing",'MAIN CB'!F78,IF('MAIN CB'!C78="COS",'MAIN CB'!F78,"")))</f>
        <v/>
      </c>
    </row>
    <row r="65" spans="2:8" x14ac:dyDescent="0.3">
      <c r="B65" s="160">
        <f>IF('MAIN CB'!B79="","",'MAIN CB'!B79)</f>
        <v>45722</v>
      </c>
      <c r="C65" s="161" t="str">
        <f>IF('MAIN CB'!C79="","",'MAIN CB'!C79)</f>
        <v>Asset</v>
      </c>
      <c r="D65" s="237" t="str">
        <f>IF('MAIN CB'!D79="","",'MAIN CB'!D79)</f>
        <v>Airtel Money</v>
      </c>
      <c r="E65" s="157" t="str">
        <f>IF('MAIN CB'!E79="","",'MAIN CB'!E79)</f>
        <v>Airtel Money Deposit</v>
      </c>
      <c r="F65" s="238">
        <f>IF('MAIN CB'!C79="Asset",'MAIN CB'!F79,"")</f>
        <v>-150</v>
      </c>
      <c r="G65" s="162" t="str">
        <f>IF('MAIN CB'!C79="Capital",'MAIN CB'!F79,IF('MAIN CB'!C79="Income",'MAIN CB'!F79,IF('MAIN CB'!C79="Liability",'MAIN CB'!F79,"")))</f>
        <v/>
      </c>
      <c r="H65" s="163" t="str">
        <f>IF('MAIN CB'!C79="Expense",'MAIN CB'!F79,IF('MAIN CB'!C79="Drawing",'MAIN CB'!F79,IF('MAIN CB'!C79="COS",'MAIN CB'!F79,"")))</f>
        <v/>
      </c>
    </row>
    <row r="66" spans="2:8" x14ac:dyDescent="0.3">
      <c r="B66" s="160">
        <f>IF('MAIN CB'!B80="","",'MAIN CB'!B80)</f>
        <v>45722</v>
      </c>
      <c r="C66" s="161" t="str">
        <f>IF('MAIN CB'!C80="","",'MAIN CB'!C80)</f>
        <v>Income</v>
      </c>
      <c r="D66" s="237" t="str">
        <f>IF('MAIN CB'!D80="","",'MAIN CB'!D80)</f>
        <v>Sales</v>
      </c>
      <c r="E66" s="157" t="str">
        <f>IF('MAIN CB'!E80="","",'MAIN CB'!E80)</f>
        <v xml:space="preserve">Takeaway Sale </v>
      </c>
      <c r="F66" s="238" t="str">
        <f>IF('MAIN CB'!C80="Asset",'MAIN CB'!F80,"")</f>
        <v/>
      </c>
      <c r="G66" s="162">
        <f>IF('MAIN CB'!C80="Capital",'MAIN CB'!F80,IF('MAIN CB'!C80="Income",'MAIN CB'!F80,IF('MAIN CB'!C80="Liability",'MAIN CB'!F80,"")))</f>
        <v>-35</v>
      </c>
      <c r="H66" s="163" t="str">
        <f>IF('MAIN CB'!C80="Expense",'MAIN CB'!F80,IF('MAIN CB'!C80="Drawing",'MAIN CB'!F80,IF('MAIN CB'!C80="COS",'MAIN CB'!F80,"")))</f>
        <v/>
      </c>
    </row>
    <row r="67" spans="2:8" x14ac:dyDescent="0.3">
      <c r="B67" s="160">
        <f>IF('MAIN CB'!B81="","",'MAIN CB'!B81)</f>
        <v>45722</v>
      </c>
      <c r="C67" s="161" t="str">
        <f>IF('MAIN CB'!C81="","",'MAIN CB'!C81)</f>
        <v>Asset</v>
      </c>
      <c r="D67" s="237" t="str">
        <f>IF('MAIN CB'!D81="","",'MAIN CB'!D81)</f>
        <v>Vault Cash</v>
      </c>
      <c r="E67" s="157" t="str">
        <f>IF('MAIN CB'!E81="","",'MAIN CB'!E81)</f>
        <v xml:space="preserve">Takeaway Sale </v>
      </c>
      <c r="F67" s="238">
        <f>IF('MAIN CB'!C81="Asset",'MAIN CB'!F81,"")</f>
        <v>35</v>
      </c>
      <c r="G67" s="162" t="str">
        <f>IF('MAIN CB'!C81="Capital",'MAIN CB'!F81,IF('MAIN CB'!C81="Income",'MAIN CB'!F81,IF('MAIN CB'!C81="Liability",'MAIN CB'!F81,"")))</f>
        <v/>
      </c>
      <c r="H67" s="163" t="str">
        <f>IF('MAIN CB'!C81="Expense",'MAIN CB'!F81,IF('MAIN CB'!C81="Drawing",'MAIN CB'!F81,IF('MAIN CB'!C81="COS",'MAIN CB'!F81,"")))</f>
        <v/>
      </c>
    </row>
    <row r="68" spans="2:8" x14ac:dyDescent="0.3">
      <c r="B68" s="160">
        <f>IF('MAIN CB'!B82="","",'MAIN CB'!B82)</f>
        <v>45722</v>
      </c>
      <c r="C68" s="161" t="str">
        <f>IF('MAIN CB'!C82="","",'MAIN CB'!C82)</f>
        <v>Income</v>
      </c>
      <c r="D68" s="237" t="str">
        <f>IF('MAIN CB'!D82="","",'MAIN CB'!D82)</f>
        <v>Sales</v>
      </c>
      <c r="E68" s="157" t="str">
        <f>IF('MAIN CB'!E82="","",'MAIN CB'!E82)</f>
        <v xml:space="preserve">Takeaway Sale </v>
      </c>
      <c r="F68" s="238" t="str">
        <f>IF('MAIN CB'!C82="Asset",'MAIN CB'!F82,"")</f>
        <v/>
      </c>
      <c r="G68" s="162">
        <f>IF('MAIN CB'!C82="Capital",'MAIN CB'!F82,IF('MAIN CB'!C82="Income",'MAIN CB'!F82,IF('MAIN CB'!C82="Liability",'MAIN CB'!F82,"")))</f>
        <v>-70</v>
      </c>
      <c r="H68" s="163" t="str">
        <f>IF('MAIN CB'!C82="Expense",'MAIN CB'!F82,IF('MAIN CB'!C82="Drawing",'MAIN CB'!F82,IF('MAIN CB'!C82="COS",'MAIN CB'!F82,"")))</f>
        <v/>
      </c>
    </row>
    <row r="69" spans="2:8" x14ac:dyDescent="0.3">
      <c r="B69" s="160">
        <f>IF('MAIN CB'!B83="","",'MAIN CB'!B83)</f>
        <v>45722</v>
      </c>
      <c r="C69" s="161" t="str">
        <f>IF('MAIN CB'!C83="","",'MAIN CB'!C83)</f>
        <v>Asset</v>
      </c>
      <c r="D69" s="237" t="str">
        <f>IF('MAIN CB'!D83="","",'MAIN CB'!D83)</f>
        <v>Vault Cash</v>
      </c>
      <c r="E69" s="157" t="str">
        <f>IF('MAIN CB'!E83="","",'MAIN CB'!E83)</f>
        <v xml:space="preserve">Takeaway Sale </v>
      </c>
      <c r="F69" s="238">
        <f>IF('MAIN CB'!C83="Asset",'MAIN CB'!F83,"")</f>
        <v>70</v>
      </c>
      <c r="G69" s="162" t="str">
        <f>IF('MAIN CB'!C83="Capital",'MAIN CB'!F83,IF('MAIN CB'!C83="Income",'MAIN CB'!F83,IF('MAIN CB'!C83="Liability",'MAIN CB'!F83,"")))</f>
        <v/>
      </c>
      <c r="H69" s="163" t="str">
        <f>IF('MAIN CB'!C83="Expense",'MAIN CB'!F83,IF('MAIN CB'!C83="Drawing",'MAIN CB'!F83,IF('MAIN CB'!C83="COS",'MAIN CB'!F83,"")))</f>
        <v/>
      </c>
    </row>
    <row r="70" spans="2:8" x14ac:dyDescent="0.3">
      <c r="B70" s="160">
        <f>IF('MAIN CB'!B84="","",'MAIN CB'!B84)</f>
        <v>45722</v>
      </c>
      <c r="C70" s="161" t="str">
        <f>IF('MAIN CB'!C84="","",'MAIN CB'!C84)</f>
        <v>Asset</v>
      </c>
      <c r="D70" s="237" t="str">
        <f>IF('MAIN CB'!D84="","",'MAIN CB'!D84)</f>
        <v>Vault Cash</v>
      </c>
      <c r="E70" s="157" t="str">
        <f>IF('MAIN CB'!E84="","",'MAIN CB'!E84)</f>
        <v>Cash Added</v>
      </c>
      <c r="F70" s="238">
        <f>IF('MAIN CB'!C84="Asset",'MAIN CB'!F84,"")</f>
        <v>0.03</v>
      </c>
      <c r="G70" s="162" t="str">
        <f>IF('MAIN CB'!C84="Capital",'MAIN CB'!F84,IF('MAIN CB'!C84="Income",'MAIN CB'!F84,IF('MAIN CB'!C84="Liability",'MAIN CB'!F84,"")))</f>
        <v/>
      </c>
      <c r="H70" s="163" t="str">
        <f>IF('MAIN CB'!C84="Expense",'MAIN CB'!F84,IF('MAIN CB'!C84="Drawing",'MAIN CB'!F84,IF('MAIN CB'!C84="COS",'MAIN CB'!F84,"")))</f>
        <v/>
      </c>
    </row>
    <row r="71" spans="2:8" x14ac:dyDescent="0.3">
      <c r="B71" s="160">
        <f>IF('MAIN CB'!B85="","",'MAIN CB'!B85)</f>
        <v>45722</v>
      </c>
      <c r="C71" s="161" t="str">
        <f>IF('MAIN CB'!C85="","",'MAIN CB'!C85)</f>
        <v>Capital</v>
      </c>
      <c r="D71" s="237" t="str">
        <f>IF('MAIN CB'!D85="","",'MAIN CB'!D85)</f>
        <v>Capital (Net-worth)</v>
      </c>
      <c r="E71" s="157" t="str">
        <f>IF('MAIN CB'!E85="","",'MAIN CB'!E85)</f>
        <v>Cash Added</v>
      </c>
      <c r="F71" s="238" t="str">
        <f>IF('MAIN CB'!C85="Asset",'MAIN CB'!F85,"")</f>
        <v/>
      </c>
      <c r="G71" s="162">
        <f>IF('MAIN CB'!C85="Capital",'MAIN CB'!F85,IF('MAIN CB'!C85="Income",'MAIN CB'!F85,IF('MAIN CB'!C85="Liability",'MAIN CB'!F85,"")))</f>
        <v>-0.03</v>
      </c>
      <c r="H71" s="163" t="str">
        <f>IF('MAIN CB'!C85="Expense",'MAIN CB'!F85,IF('MAIN CB'!C85="Drawing",'MAIN CB'!F85,IF('MAIN CB'!C85="COS",'MAIN CB'!F85,"")))</f>
        <v/>
      </c>
    </row>
    <row r="72" spans="2:8" x14ac:dyDescent="0.3">
      <c r="B72" s="160">
        <f>IF('MAIN CB'!B86="","",'MAIN CB'!B86)</f>
        <v>45722</v>
      </c>
      <c r="C72" s="161" t="str">
        <f>IF('MAIN CB'!C86="","",'MAIN CB'!C86)</f>
        <v>Asset</v>
      </c>
      <c r="D72" s="237" t="str">
        <f>IF('MAIN CB'!D86="","",'MAIN CB'!D86)</f>
        <v>Vault Cash</v>
      </c>
      <c r="E72" s="157" t="str">
        <f>IF('MAIN CB'!E86="","",'MAIN CB'!E86)</f>
        <v>Zanaco Xpress Deposit</v>
      </c>
      <c r="F72" s="238">
        <f>IF('MAIN CB'!C86="Asset",'MAIN CB'!F86,"")</f>
        <v>342</v>
      </c>
      <c r="G72" s="162" t="str">
        <f>IF('MAIN CB'!C86="Capital",'MAIN CB'!F86,IF('MAIN CB'!C86="Income",'MAIN CB'!F86,IF('MAIN CB'!C86="Liability",'MAIN CB'!F86,"")))</f>
        <v/>
      </c>
      <c r="H72" s="163" t="str">
        <f>IF('MAIN CB'!C86="Expense",'MAIN CB'!F86,IF('MAIN CB'!C86="Drawing",'MAIN CB'!F86,IF('MAIN CB'!C86="COS",'MAIN CB'!F86,"")))</f>
        <v/>
      </c>
    </row>
    <row r="73" spans="2:8" x14ac:dyDescent="0.3">
      <c r="B73" s="160">
        <f>IF('MAIN CB'!B87="","",'MAIN CB'!B87)</f>
        <v>45722</v>
      </c>
      <c r="C73" s="161" t="str">
        <f>IF('MAIN CB'!C87="","",'MAIN CB'!C87)</f>
        <v>Asset</v>
      </c>
      <c r="D73" s="237" t="str">
        <f>IF('MAIN CB'!D87="","",'MAIN CB'!D87)</f>
        <v>Zanaco Xpress</v>
      </c>
      <c r="E73" s="157" t="str">
        <f>IF('MAIN CB'!E87="","",'MAIN CB'!E87)</f>
        <v>Zanaco Xpress Deposit</v>
      </c>
      <c r="F73" s="238">
        <f>IF('MAIN CB'!C87="Asset",'MAIN CB'!F87,"")</f>
        <v>-342</v>
      </c>
      <c r="G73" s="162" t="str">
        <f>IF('MAIN CB'!C87="Capital",'MAIN CB'!F87,IF('MAIN CB'!C87="Income",'MAIN CB'!F87,IF('MAIN CB'!C87="Liability",'MAIN CB'!F87,"")))</f>
        <v/>
      </c>
      <c r="H73" s="163" t="str">
        <f>IF('MAIN CB'!C87="Expense",'MAIN CB'!F87,IF('MAIN CB'!C87="Drawing",'MAIN CB'!F87,IF('MAIN CB'!C87="COS",'MAIN CB'!F87,"")))</f>
        <v/>
      </c>
    </row>
    <row r="74" spans="2:8" x14ac:dyDescent="0.3">
      <c r="B74" s="160">
        <f>IF('MAIN CB'!B88="","",'MAIN CB'!B88)</f>
        <v>45722</v>
      </c>
      <c r="C74" s="161" t="str">
        <f>IF('MAIN CB'!C88="","",'MAIN CB'!C88)</f>
        <v>Asset</v>
      </c>
      <c r="D74" s="237" t="str">
        <f>IF('MAIN CB'!D88="","",'MAIN CB'!D88)</f>
        <v>Vault Cash</v>
      </c>
      <c r="E74" s="157" t="str">
        <f>IF('MAIN CB'!E88="","",'MAIN CB'!E88)</f>
        <v>Airtel Money Withdraw</v>
      </c>
      <c r="F74" s="238">
        <f>IF('MAIN CB'!C88="Asset",'MAIN CB'!F88,"")</f>
        <v>-42</v>
      </c>
      <c r="G74" s="162" t="str">
        <f>IF('MAIN CB'!C88="Capital",'MAIN CB'!F88,IF('MAIN CB'!C88="Income",'MAIN CB'!F88,IF('MAIN CB'!C88="Liability",'MAIN CB'!F88,"")))</f>
        <v/>
      </c>
      <c r="H74" s="163" t="str">
        <f>IF('MAIN CB'!C88="Expense",'MAIN CB'!F88,IF('MAIN CB'!C88="Drawing",'MAIN CB'!F88,IF('MAIN CB'!C88="COS",'MAIN CB'!F88,"")))</f>
        <v/>
      </c>
    </row>
    <row r="75" spans="2:8" x14ac:dyDescent="0.3">
      <c r="B75" s="160">
        <f>IF('MAIN CB'!B89="","",'MAIN CB'!B89)</f>
        <v>45722</v>
      </c>
      <c r="C75" s="161" t="str">
        <f>IF('MAIN CB'!C89="","",'MAIN CB'!C89)</f>
        <v>Asset</v>
      </c>
      <c r="D75" s="237" t="str">
        <f>IF('MAIN CB'!D89="","",'MAIN CB'!D89)</f>
        <v>Airtel Money</v>
      </c>
      <c r="E75" s="157" t="str">
        <f>IF('MAIN CB'!E89="","",'MAIN CB'!E89)</f>
        <v>Airtel Money Withdraw</v>
      </c>
      <c r="F75" s="238">
        <f>IF('MAIN CB'!C89="Asset",'MAIN CB'!F89,"")</f>
        <v>42</v>
      </c>
      <c r="G75" s="162" t="str">
        <f>IF('MAIN CB'!C89="Capital",'MAIN CB'!F89,IF('MAIN CB'!C89="Income",'MAIN CB'!F89,IF('MAIN CB'!C89="Liability",'MAIN CB'!F89,"")))</f>
        <v/>
      </c>
      <c r="H75" s="163" t="str">
        <f>IF('MAIN CB'!C89="Expense",'MAIN CB'!F89,IF('MAIN CB'!C89="Drawing",'MAIN CB'!F89,IF('MAIN CB'!C89="COS",'MAIN CB'!F89,"")))</f>
        <v/>
      </c>
    </row>
    <row r="76" spans="2:8" x14ac:dyDescent="0.3">
      <c r="B76" s="160">
        <f>IF('MAIN CB'!B90="","",'MAIN CB'!B90)</f>
        <v>45722</v>
      </c>
      <c r="C76" s="161" t="str">
        <f>IF('MAIN CB'!C90="","",'MAIN CB'!C90)</f>
        <v>Asset</v>
      </c>
      <c r="D76" s="237" t="str">
        <f>IF('MAIN CB'!D90="","",'MAIN CB'!D90)</f>
        <v>Vault Cash</v>
      </c>
      <c r="E76" s="157" t="str">
        <f>IF('MAIN CB'!E90="","",'MAIN CB'!E90)</f>
        <v>Airtel Money Withdraw</v>
      </c>
      <c r="F76" s="238">
        <f>IF('MAIN CB'!C90="Asset",'MAIN CB'!F90,"")</f>
        <v>-136</v>
      </c>
      <c r="G76" s="162" t="str">
        <f>IF('MAIN CB'!C90="Capital",'MAIN CB'!F90,IF('MAIN CB'!C90="Income",'MAIN CB'!F90,IF('MAIN CB'!C90="Liability",'MAIN CB'!F90,"")))</f>
        <v/>
      </c>
      <c r="H76" s="163" t="str">
        <f>IF('MAIN CB'!C90="Expense",'MAIN CB'!F90,IF('MAIN CB'!C90="Drawing",'MAIN CB'!F90,IF('MAIN CB'!C90="COS",'MAIN CB'!F90,"")))</f>
        <v/>
      </c>
    </row>
    <row r="77" spans="2:8" x14ac:dyDescent="0.3">
      <c r="B77" s="160">
        <f>IF('MAIN CB'!B91="","",'MAIN CB'!B91)</f>
        <v>45722</v>
      </c>
      <c r="C77" s="161" t="str">
        <f>IF('MAIN CB'!C91="","",'MAIN CB'!C91)</f>
        <v>Asset</v>
      </c>
      <c r="D77" s="237" t="str">
        <f>IF('MAIN CB'!D91="","",'MAIN CB'!D91)</f>
        <v>Airtel Money</v>
      </c>
      <c r="E77" s="157" t="str">
        <f>IF('MAIN CB'!E91="","",'MAIN CB'!E91)</f>
        <v>Airtel Money Withdraw</v>
      </c>
      <c r="F77" s="238">
        <f>IF('MAIN CB'!C91="Asset",'MAIN CB'!F91,"")</f>
        <v>136</v>
      </c>
      <c r="G77" s="162" t="str">
        <f>IF('MAIN CB'!C91="Capital",'MAIN CB'!F91,IF('MAIN CB'!C91="Income",'MAIN CB'!F91,IF('MAIN CB'!C91="Liability",'MAIN CB'!F91,"")))</f>
        <v/>
      </c>
      <c r="H77" s="163" t="str">
        <f>IF('MAIN CB'!C91="Expense",'MAIN CB'!F91,IF('MAIN CB'!C91="Drawing",'MAIN CB'!F91,IF('MAIN CB'!C91="COS",'MAIN CB'!F91,"")))</f>
        <v/>
      </c>
    </row>
    <row r="78" spans="2:8" x14ac:dyDescent="0.3">
      <c r="B78" s="160">
        <f>IF('MAIN CB'!B92="","",'MAIN CB'!B92)</f>
        <v>45722</v>
      </c>
      <c r="C78" s="161" t="str">
        <f>IF('MAIN CB'!C92="","",'MAIN CB'!C92)</f>
        <v>Asset</v>
      </c>
      <c r="D78" s="237" t="str">
        <f>IF('MAIN CB'!D92="","",'MAIN CB'!D92)</f>
        <v>Vault Cash</v>
      </c>
      <c r="E78" s="157" t="str">
        <f>IF('MAIN CB'!E92="","",'MAIN CB'!E92)</f>
        <v>Airtel Money Deposit</v>
      </c>
      <c r="F78" s="238">
        <f>IF('MAIN CB'!C92="Asset",'MAIN CB'!F92,"")</f>
        <v>150</v>
      </c>
      <c r="G78" s="162" t="str">
        <f>IF('MAIN CB'!C92="Capital",'MAIN CB'!F92,IF('MAIN CB'!C92="Income",'MAIN CB'!F92,IF('MAIN CB'!C92="Liability",'MAIN CB'!F92,"")))</f>
        <v/>
      </c>
      <c r="H78" s="163" t="str">
        <f>IF('MAIN CB'!C92="Expense",'MAIN CB'!F92,IF('MAIN CB'!C92="Drawing",'MAIN CB'!F92,IF('MAIN CB'!C92="COS",'MAIN CB'!F92,"")))</f>
        <v/>
      </c>
    </row>
    <row r="79" spans="2:8" x14ac:dyDescent="0.3">
      <c r="B79" s="160">
        <f>IF('MAIN CB'!B93="","",'MAIN CB'!B93)</f>
        <v>45722</v>
      </c>
      <c r="C79" s="161" t="str">
        <f>IF('MAIN CB'!C93="","",'MAIN CB'!C93)</f>
        <v>Asset</v>
      </c>
      <c r="D79" s="237" t="str">
        <f>IF('MAIN CB'!D93="","",'MAIN CB'!D93)</f>
        <v>Airtel Money</v>
      </c>
      <c r="E79" s="157" t="str">
        <f>IF('MAIN CB'!E93="","",'MAIN CB'!E93)</f>
        <v>Airtel Money Deposit</v>
      </c>
      <c r="F79" s="238">
        <f>IF('MAIN CB'!C93="Asset",'MAIN CB'!F93,"")</f>
        <v>-150</v>
      </c>
      <c r="G79" s="162" t="str">
        <f>IF('MAIN CB'!C93="Capital",'MAIN CB'!F93,IF('MAIN CB'!C93="Income",'MAIN CB'!F93,IF('MAIN CB'!C93="Liability",'MAIN CB'!F93,"")))</f>
        <v/>
      </c>
      <c r="H79" s="163" t="str">
        <f>IF('MAIN CB'!C93="Expense",'MAIN CB'!F93,IF('MAIN CB'!C93="Drawing",'MAIN CB'!F93,IF('MAIN CB'!C93="COS",'MAIN CB'!F93,"")))</f>
        <v/>
      </c>
    </row>
    <row r="80" spans="2:8" x14ac:dyDescent="0.3">
      <c r="B80" s="160">
        <f>IF('MAIN CB'!B94="","",'MAIN CB'!B94)</f>
        <v>45722</v>
      </c>
      <c r="C80" s="161" t="str">
        <f>IF('MAIN CB'!C94="","",'MAIN CB'!C94)</f>
        <v>Asset</v>
      </c>
      <c r="D80" s="237" t="str">
        <f>IF('MAIN CB'!D94="","",'MAIN CB'!D94)</f>
        <v>Vault Cash</v>
      </c>
      <c r="E80" s="157" t="str">
        <f>IF('MAIN CB'!E94="","",'MAIN CB'!E94)</f>
        <v>Airtel Money Withdraw</v>
      </c>
      <c r="F80" s="238">
        <f>IF('MAIN CB'!C94="Asset",'MAIN CB'!F94,"")</f>
        <v>-150</v>
      </c>
      <c r="G80" s="162" t="str">
        <f>IF('MAIN CB'!C94="Capital",'MAIN CB'!F94,IF('MAIN CB'!C94="Income",'MAIN CB'!F94,IF('MAIN CB'!C94="Liability",'MAIN CB'!F94,"")))</f>
        <v/>
      </c>
      <c r="H80" s="163" t="str">
        <f>IF('MAIN CB'!C94="Expense",'MAIN CB'!F94,IF('MAIN CB'!C94="Drawing",'MAIN CB'!F94,IF('MAIN CB'!C94="COS",'MAIN CB'!F94,"")))</f>
        <v/>
      </c>
    </row>
    <row r="81" spans="2:8" x14ac:dyDescent="0.3">
      <c r="B81" s="160">
        <f>IF('MAIN CB'!B95="","",'MAIN CB'!B95)</f>
        <v>45722</v>
      </c>
      <c r="C81" s="161" t="str">
        <f>IF('MAIN CB'!C95="","",'MAIN CB'!C95)</f>
        <v>Asset</v>
      </c>
      <c r="D81" s="237" t="str">
        <f>IF('MAIN CB'!D95="","",'MAIN CB'!D95)</f>
        <v>Airtel Money</v>
      </c>
      <c r="E81" s="157" t="str">
        <f>IF('MAIN CB'!E95="","",'MAIN CB'!E95)</f>
        <v>Airtel Money Withdraw</v>
      </c>
      <c r="F81" s="238">
        <f>IF('MAIN CB'!C95="Asset",'MAIN CB'!F95,"")</f>
        <v>150</v>
      </c>
      <c r="G81" s="162" t="str">
        <f>IF('MAIN CB'!C95="Capital",'MAIN CB'!F95,IF('MAIN CB'!C95="Income",'MAIN CB'!F95,IF('MAIN CB'!C95="Liability",'MAIN CB'!F95,"")))</f>
        <v/>
      </c>
      <c r="H81" s="163" t="str">
        <f>IF('MAIN CB'!C95="Expense",'MAIN CB'!F95,IF('MAIN CB'!C95="Drawing",'MAIN CB'!F95,IF('MAIN CB'!C95="COS",'MAIN CB'!F95,"")))</f>
        <v/>
      </c>
    </row>
    <row r="82" spans="2:8" x14ac:dyDescent="0.3">
      <c r="B82" s="160">
        <f>IF('MAIN CB'!B96="","",'MAIN CB'!B96)</f>
        <v>45722</v>
      </c>
      <c r="C82" s="161" t="str">
        <f>IF('MAIN CB'!C96="","",'MAIN CB'!C96)</f>
        <v>Income</v>
      </c>
      <c r="D82" s="237" t="str">
        <f>IF('MAIN CB'!D96="","",'MAIN CB'!D96)</f>
        <v>Sales</v>
      </c>
      <c r="E82" s="157" t="str">
        <f>IF('MAIN CB'!E96="","",'MAIN CB'!E96)</f>
        <v xml:space="preserve">Takeaway Sale </v>
      </c>
      <c r="F82" s="238" t="str">
        <f>IF('MAIN CB'!C96="Asset",'MAIN CB'!F96,"")</f>
        <v/>
      </c>
      <c r="G82" s="162">
        <f>IF('MAIN CB'!C96="Capital",'MAIN CB'!F96,IF('MAIN CB'!C96="Income",'MAIN CB'!F96,IF('MAIN CB'!C96="Liability",'MAIN CB'!F96,"")))</f>
        <v>-35</v>
      </c>
      <c r="H82" s="163" t="str">
        <f>IF('MAIN CB'!C96="Expense",'MAIN CB'!F96,IF('MAIN CB'!C96="Drawing",'MAIN CB'!F96,IF('MAIN CB'!C96="COS",'MAIN CB'!F96,"")))</f>
        <v/>
      </c>
    </row>
    <row r="83" spans="2:8" x14ac:dyDescent="0.3">
      <c r="B83" s="160">
        <f>IF('MAIN CB'!B97="","",'MAIN CB'!B97)</f>
        <v>45722</v>
      </c>
      <c r="C83" s="161" t="str">
        <f>IF('MAIN CB'!C97="","",'MAIN CB'!C97)</f>
        <v>Asset</v>
      </c>
      <c r="D83" s="237" t="str">
        <f>IF('MAIN CB'!D97="","",'MAIN CB'!D97)</f>
        <v>Vault Cash</v>
      </c>
      <c r="E83" s="157" t="str">
        <f>IF('MAIN CB'!E97="","",'MAIN CB'!E97)</f>
        <v xml:space="preserve">Takeaway Sale </v>
      </c>
      <c r="F83" s="238">
        <f>IF('MAIN CB'!C97="Asset",'MAIN CB'!F97,"")</f>
        <v>35</v>
      </c>
      <c r="G83" s="162" t="str">
        <f>IF('MAIN CB'!C97="Capital",'MAIN CB'!F97,IF('MAIN CB'!C97="Income",'MAIN CB'!F97,IF('MAIN CB'!C97="Liability",'MAIN CB'!F97,"")))</f>
        <v/>
      </c>
      <c r="H83" s="163" t="str">
        <f>IF('MAIN CB'!C97="Expense",'MAIN CB'!F97,IF('MAIN CB'!C97="Drawing",'MAIN CB'!F97,IF('MAIN CB'!C97="COS",'MAIN CB'!F97,"")))</f>
        <v/>
      </c>
    </row>
    <row r="84" spans="2:8" x14ac:dyDescent="0.3">
      <c r="B84" s="160">
        <f>IF('MAIN CB'!B98="","",'MAIN CB'!B98)</f>
        <v>45722</v>
      </c>
      <c r="C84" s="161" t="str">
        <f>IF('MAIN CB'!C98="","",'MAIN CB'!C98)</f>
        <v>Income</v>
      </c>
      <c r="D84" s="237" t="str">
        <f>IF('MAIN CB'!D98="","",'MAIN CB'!D98)</f>
        <v>Sales</v>
      </c>
      <c r="E84" s="157" t="str">
        <f>IF('MAIN CB'!E98="","",'MAIN CB'!E98)</f>
        <v xml:space="preserve">Takeaway Sale </v>
      </c>
      <c r="F84" s="238" t="str">
        <f>IF('MAIN CB'!C98="Asset",'MAIN CB'!F98,"")</f>
        <v/>
      </c>
      <c r="G84" s="162">
        <f>IF('MAIN CB'!C98="Capital",'MAIN CB'!F98,IF('MAIN CB'!C98="Income",'MAIN CB'!F98,IF('MAIN CB'!C98="Liability",'MAIN CB'!F98,"")))</f>
        <v>-35</v>
      </c>
      <c r="H84" s="163" t="str">
        <f>IF('MAIN CB'!C98="Expense",'MAIN CB'!F98,IF('MAIN CB'!C98="Drawing",'MAIN CB'!F98,IF('MAIN CB'!C98="COS",'MAIN CB'!F98,"")))</f>
        <v/>
      </c>
    </row>
    <row r="85" spans="2:8" x14ac:dyDescent="0.3">
      <c r="B85" s="160">
        <f>IF('MAIN CB'!B99="","",'MAIN CB'!B99)</f>
        <v>45722</v>
      </c>
      <c r="C85" s="161" t="str">
        <f>IF('MAIN CB'!C99="","",'MAIN CB'!C99)</f>
        <v>Asset</v>
      </c>
      <c r="D85" s="237" t="str">
        <f>IF('MAIN CB'!D99="","",'MAIN CB'!D99)</f>
        <v>Airtel Money</v>
      </c>
      <c r="E85" s="157" t="str">
        <f>IF('MAIN CB'!E99="","",'MAIN CB'!E99)</f>
        <v xml:space="preserve">Takeaway Sale </v>
      </c>
      <c r="F85" s="238">
        <f>IF('MAIN CB'!C99="Asset",'MAIN CB'!F99,"")</f>
        <v>35</v>
      </c>
      <c r="G85" s="162" t="str">
        <f>IF('MAIN CB'!C99="Capital",'MAIN CB'!F99,IF('MAIN CB'!C99="Income",'MAIN CB'!F99,IF('MAIN CB'!C99="Liability",'MAIN CB'!F99,"")))</f>
        <v/>
      </c>
      <c r="H85" s="163" t="str">
        <f>IF('MAIN CB'!C99="Expense",'MAIN CB'!F99,IF('MAIN CB'!C99="Drawing",'MAIN CB'!F99,IF('MAIN CB'!C99="COS",'MAIN CB'!F99,"")))</f>
        <v/>
      </c>
    </row>
    <row r="86" spans="2:8" x14ac:dyDescent="0.3">
      <c r="B86" s="160">
        <f>IF('MAIN CB'!B100="","",'MAIN CB'!B100)</f>
        <v>45722</v>
      </c>
      <c r="C86" s="161" t="str">
        <f>IF('MAIN CB'!C100="","",'MAIN CB'!C100)</f>
        <v>Asset</v>
      </c>
      <c r="D86" s="237" t="str">
        <f>IF('MAIN CB'!D100="","",'MAIN CB'!D100)</f>
        <v>Vault Cash</v>
      </c>
      <c r="E86" s="157" t="str">
        <f>IF('MAIN CB'!E100="","",'MAIN CB'!E100)</f>
        <v>Zanaco Xpress Withdraw</v>
      </c>
      <c r="F86" s="238">
        <f>IF('MAIN CB'!C100="Asset",'MAIN CB'!F100,"")</f>
        <v>-500</v>
      </c>
      <c r="G86" s="162" t="str">
        <f>IF('MAIN CB'!C100="Capital",'MAIN CB'!F100,IF('MAIN CB'!C100="Income",'MAIN CB'!F100,IF('MAIN CB'!C100="Liability",'MAIN CB'!F100,"")))</f>
        <v/>
      </c>
      <c r="H86" s="163" t="str">
        <f>IF('MAIN CB'!C100="Expense",'MAIN CB'!F100,IF('MAIN CB'!C100="Drawing",'MAIN CB'!F100,IF('MAIN CB'!C100="COS",'MAIN CB'!F100,"")))</f>
        <v/>
      </c>
    </row>
    <row r="87" spans="2:8" x14ac:dyDescent="0.3">
      <c r="B87" s="160">
        <f>IF('MAIN CB'!B101="","",'MAIN CB'!B101)</f>
        <v>45722</v>
      </c>
      <c r="C87" s="161" t="str">
        <f>IF('MAIN CB'!C101="","",'MAIN CB'!C101)</f>
        <v>Asset</v>
      </c>
      <c r="D87" s="237" t="str">
        <f>IF('MAIN CB'!D101="","",'MAIN CB'!D101)</f>
        <v>Zanaco Xpress</v>
      </c>
      <c r="E87" s="157" t="str">
        <f>IF('MAIN CB'!E101="","",'MAIN CB'!E101)</f>
        <v>Zanaco Xpress Withdraw</v>
      </c>
      <c r="F87" s="238">
        <f>IF('MAIN CB'!C101="Asset",'MAIN CB'!F101,"")</f>
        <v>500</v>
      </c>
      <c r="G87" s="162" t="str">
        <f>IF('MAIN CB'!C101="Capital",'MAIN CB'!F101,IF('MAIN CB'!C101="Income",'MAIN CB'!F101,IF('MAIN CB'!C101="Liability",'MAIN CB'!F101,"")))</f>
        <v/>
      </c>
      <c r="H87" s="163" t="str">
        <f>IF('MAIN CB'!C101="Expense",'MAIN CB'!F101,IF('MAIN CB'!C101="Drawing",'MAIN CB'!F101,IF('MAIN CB'!C101="COS",'MAIN CB'!F101,"")))</f>
        <v/>
      </c>
    </row>
    <row r="88" spans="2:8" x14ac:dyDescent="0.3">
      <c r="B88" s="160">
        <f>IF('MAIN CB'!B102="","",'MAIN CB'!B102)</f>
        <v>45722</v>
      </c>
      <c r="C88" s="161" t="str">
        <f>IF('MAIN CB'!C102="","",'MAIN CB'!C102)</f>
        <v>Income</v>
      </c>
      <c r="D88" s="237" t="str">
        <f>IF('MAIN CB'!D102="","",'MAIN CB'!D102)</f>
        <v>Sales</v>
      </c>
      <c r="E88" s="157" t="str">
        <f>IF('MAIN CB'!E102="","",'MAIN CB'!E102)</f>
        <v xml:space="preserve">Takeaway Sale </v>
      </c>
      <c r="F88" s="238" t="str">
        <f>IF('MAIN CB'!C102="Asset",'MAIN CB'!F102,"")</f>
        <v/>
      </c>
      <c r="G88" s="162">
        <f>IF('MAIN CB'!C102="Capital",'MAIN CB'!F102,IF('MAIN CB'!C102="Income",'MAIN CB'!F102,IF('MAIN CB'!C102="Liability",'MAIN CB'!F102,"")))</f>
        <v>-35</v>
      </c>
      <c r="H88" s="163" t="str">
        <f>IF('MAIN CB'!C102="Expense",'MAIN CB'!F102,IF('MAIN CB'!C102="Drawing",'MAIN CB'!F102,IF('MAIN CB'!C102="COS",'MAIN CB'!F102,"")))</f>
        <v/>
      </c>
    </row>
    <row r="89" spans="2:8" x14ac:dyDescent="0.3">
      <c r="B89" s="160">
        <f>IF('MAIN CB'!B103="","",'MAIN CB'!B103)</f>
        <v>45722</v>
      </c>
      <c r="C89" s="161" t="str">
        <f>IF('MAIN CB'!C103="","",'MAIN CB'!C103)</f>
        <v>Asset</v>
      </c>
      <c r="D89" s="237" t="str">
        <f>IF('MAIN CB'!D103="","",'MAIN CB'!D103)</f>
        <v>Vault Cash</v>
      </c>
      <c r="E89" s="157" t="str">
        <f>IF('MAIN CB'!E103="","",'MAIN CB'!E103)</f>
        <v xml:space="preserve">Takeaway Sale </v>
      </c>
      <c r="F89" s="238">
        <f>IF('MAIN CB'!C103="Asset",'MAIN CB'!F103,"")</f>
        <v>35</v>
      </c>
      <c r="G89" s="162" t="str">
        <f>IF('MAIN CB'!C103="Capital",'MAIN CB'!F103,IF('MAIN CB'!C103="Income",'MAIN CB'!F103,IF('MAIN CB'!C103="Liability",'MAIN CB'!F103,"")))</f>
        <v/>
      </c>
      <c r="H89" s="163" t="str">
        <f>IF('MAIN CB'!C103="Expense",'MAIN CB'!F103,IF('MAIN CB'!C103="Drawing",'MAIN CB'!F103,IF('MAIN CB'!C103="COS",'MAIN CB'!F103,"")))</f>
        <v/>
      </c>
    </row>
    <row r="90" spans="2:8" x14ac:dyDescent="0.3">
      <c r="B90" s="160">
        <f>IF('MAIN CB'!B104="","",'MAIN CB'!B104)</f>
        <v>45722</v>
      </c>
      <c r="C90" s="161" t="str">
        <f>IF('MAIN CB'!C104="","",'MAIN CB'!C104)</f>
        <v>Asset</v>
      </c>
      <c r="D90" s="237" t="str">
        <f>IF('MAIN CB'!D104="","",'MAIN CB'!D104)</f>
        <v>Vault Cash</v>
      </c>
      <c r="E90" s="157" t="str">
        <f>IF('MAIN CB'!E104="","",'MAIN CB'!E104)</f>
        <v>Airtel Money Withdraw</v>
      </c>
      <c r="F90" s="238">
        <f>IF('MAIN CB'!C104="Asset",'MAIN CB'!F104,"")</f>
        <v>-85</v>
      </c>
      <c r="G90" s="162" t="str">
        <f>IF('MAIN CB'!C104="Capital",'MAIN CB'!F104,IF('MAIN CB'!C104="Income",'MAIN CB'!F104,IF('MAIN CB'!C104="Liability",'MAIN CB'!F104,"")))</f>
        <v/>
      </c>
      <c r="H90" s="163" t="str">
        <f>IF('MAIN CB'!C104="Expense",'MAIN CB'!F104,IF('MAIN CB'!C104="Drawing",'MAIN CB'!F104,IF('MAIN CB'!C104="COS",'MAIN CB'!F104,"")))</f>
        <v/>
      </c>
    </row>
    <row r="91" spans="2:8" x14ac:dyDescent="0.3">
      <c r="B91" s="160">
        <f>IF('MAIN CB'!B105="","",'MAIN CB'!B105)</f>
        <v>45722</v>
      </c>
      <c r="C91" s="161" t="str">
        <f>IF('MAIN CB'!C105="","",'MAIN CB'!C105)</f>
        <v>Asset</v>
      </c>
      <c r="D91" s="237" t="str">
        <f>IF('MAIN CB'!D105="","",'MAIN CB'!D105)</f>
        <v>Airtel Money</v>
      </c>
      <c r="E91" s="157" t="str">
        <f>IF('MAIN CB'!E105="","",'MAIN CB'!E105)</f>
        <v>Airtel Money Withdraw</v>
      </c>
      <c r="F91" s="238">
        <f>IF('MAIN CB'!C105="Asset",'MAIN CB'!F105,"")</f>
        <v>85</v>
      </c>
      <c r="G91" s="162" t="str">
        <f>IF('MAIN CB'!C105="Capital",'MAIN CB'!F105,IF('MAIN CB'!C105="Income",'MAIN CB'!F105,IF('MAIN CB'!C105="Liability",'MAIN CB'!F105,"")))</f>
        <v/>
      </c>
      <c r="H91" s="163" t="str">
        <f>IF('MAIN CB'!C105="Expense",'MAIN CB'!F105,IF('MAIN CB'!C105="Drawing",'MAIN CB'!F105,IF('MAIN CB'!C105="COS",'MAIN CB'!F105,"")))</f>
        <v/>
      </c>
    </row>
    <row r="92" spans="2:8" x14ac:dyDescent="0.3">
      <c r="B92" s="160">
        <f>IF('MAIN CB'!B106="","",'MAIN CB'!B106)</f>
        <v>45722</v>
      </c>
      <c r="C92" s="161" t="str">
        <f>IF('MAIN CB'!C106="","",'MAIN CB'!C106)</f>
        <v>Asset</v>
      </c>
      <c r="D92" s="237" t="str">
        <f>IF('MAIN CB'!D106="","",'MAIN CB'!D106)</f>
        <v>Vault Cash</v>
      </c>
      <c r="E92" s="157" t="str">
        <f>IF('MAIN CB'!E106="","",'MAIN CB'!E106)</f>
        <v>Airtel Money Withdraw</v>
      </c>
      <c r="F92" s="238">
        <f>IF('MAIN CB'!C106="Asset",'MAIN CB'!F106,"")</f>
        <v>-300</v>
      </c>
      <c r="G92" s="162" t="str">
        <f>IF('MAIN CB'!C106="Capital",'MAIN CB'!F106,IF('MAIN CB'!C106="Income",'MAIN CB'!F106,IF('MAIN CB'!C106="Liability",'MAIN CB'!F106,"")))</f>
        <v/>
      </c>
      <c r="H92" s="163" t="str">
        <f>IF('MAIN CB'!C106="Expense",'MAIN CB'!F106,IF('MAIN CB'!C106="Drawing",'MAIN CB'!F106,IF('MAIN CB'!C106="COS",'MAIN CB'!F106,"")))</f>
        <v/>
      </c>
    </row>
    <row r="93" spans="2:8" x14ac:dyDescent="0.3">
      <c r="B93" s="160">
        <f>IF('MAIN CB'!B107="","",'MAIN CB'!B107)</f>
        <v>45722</v>
      </c>
      <c r="C93" s="161" t="str">
        <f>IF('MAIN CB'!C107="","",'MAIN CB'!C107)</f>
        <v>Asset</v>
      </c>
      <c r="D93" s="237" t="str">
        <f>IF('MAIN CB'!D107="","",'MAIN CB'!D107)</f>
        <v>Airtel Money</v>
      </c>
      <c r="E93" s="157" t="str">
        <f>IF('MAIN CB'!E107="","",'MAIN CB'!E107)</f>
        <v>Airtel Money Withdraw</v>
      </c>
      <c r="F93" s="238">
        <f>IF('MAIN CB'!C107="Asset",'MAIN CB'!F107,"")</f>
        <v>300</v>
      </c>
      <c r="G93" s="162" t="str">
        <f>IF('MAIN CB'!C107="Capital",'MAIN CB'!F107,IF('MAIN CB'!C107="Income",'MAIN CB'!F107,IF('MAIN CB'!C107="Liability",'MAIN CB'!F107,"")))</f>
        <v/>
      </c>
      <c r="H93" s="163" t="str">
        <f>IF('MAIN CB'!C107="Expense",'MAIN CB'!F107,IF('MAIN CB'!C107="Drawing",'MAIN CB'!F107,IF('MAIN CB'!C107="COS",'MAIN CB'!F107,"")))</f>
        <v/>
      </c>
    </row>
    <row r="94" spans="2:8" x14ac:dyDescent="0.3">
      <c r="B94" s="160">
        <f>IF('MAIN CB'!B108="","",'MAIN CB'!B108)</f>
        <v>45722</v>
      </c>
      <c r="C94" s="161" t="str">
        <f>IF('MAIN CB'!C108="","",'MAIN CB'!C108)</f>
        <v>Asset</v>
      </c>
      <c r="D94" s="237" t="str">
        <f>IF('MAIN CB'!D108="","",'MAIN CB'!D108)</f>
        <v>Vault Cash</v>
      </c>
      <c r="E94" s="157" t="str">
        <f>IF('MAIN CB'!E108="","",'MAIN CB'!E108)</f>
        <v>Airtel Money Withdraw</v>
      </c>
      <c r="F94" s="238">
        <f>IF('MAIN CB'!C108="Asset",'MAIN CB'!F108,"")</f>
        <v>-165</v>
      </c>
      <c r="G94" s="162" t="str">
        <f>IF('MAIN CB'!C108="Capital",'MAIN CB'!F108,IF('MAIN CB'!C108="Income",'MAIN CB'!F108,IF('MAIN CB'!C108="Liability",'MAIN CB'!F108,"")))</f>
        <v/>
      </c>
      <c r="H94" s="163" t="str">
        <f>IF('MAIN CB'!C108="Expense",'MAIN CB'!F108,IF('MAIN CB'!C108="Drawing",'MAIN CB'!F108,IF('MAIN CB'!C108="COS",'MAIN CB'!F108,"")))</f>
        <v/>
      </c>
    </row>
    <row r="95" spans="2:8" x14ac:dyDescent="0.3">
      <c r="B95" s="160">
        <f>IF('MAIN CB'!B109="","",'MAIN CB'!B109)</f>
        <v>45722</v>
      </c>
      <c r="C95" s="161" t="str">
        <f>IF('MAIN CB'!C109="","",'MAIN CB'!C109)</f>
        <v>Asset</v>
      </c>
      <c r="D95" s="237" t="str">
        <f>IF('MAIN CB'!D109="","",'MAIN CB'!D109)</f>
        <v>Airtel Money</v>
      </c>
      <c r="E95" s="157" t="str">
        <f>IF('MAIN CB'!E109="","",'MAIN CB'!E109)</f>
        <v>Airtel Money Withdraw</v>
      </c>
      <c r="F95" s="238">
        <f>IF('MAIN CB'!C109="Asset",'MAIN CB'!F109,"")</f>
        <v>165</v>
      </c>
      <c r="G95" s="162" t="str">
        <f>IF('MAIN CB'!C109="Capital",'MAIN CB'!F109,IF('MAIN CB'!C109="Income",'MAIN CB'!F109,IF('MAIN CB'!C109="Liability",'MAIN CB'!F109,"")))</f>
        <v/>
      </c>
      <c r="H95" s="163" t="str">
        <f>IF('MAIN CB'!C109="Expense",'MAIN CB'!F109,IF('MAIN CB'!C109="Drawing",'MAIN CB'!F109,IF('MAIN CB'!C109="COS",'MAIN CB'!F109,"")))</f>
        <v/>
      </c>
    </row>
    <row r="96" spans="2:8" x14ac:dyDescent="0.3">
      <c r="B96" s="160">
        <f>IF('MAIN CB'!B110="","",'MAIN CB'!B110)</f>
        <v>45722</v>
      </c>
      <c r="C96" s="161" t="str">
        <f>IF('MAIN CB'!C110="","",'MAIN CB'!C110)</f>
        <v>Asset</v>
      </c>
      <c r="D96" s="237" t="str">
        <f>IF('MAIN CB'!D110="","",'MAIN CB'!D110)</f>
        <v>Vault Cash</v>
      </c>
      <c r="E96" s="157" t="str">
        <f>IF('MAIN CB'!E110="","",'MAIN CB'!E110)</f>
        <v>Airtel Money Withdraw</v>
      </c>
      <c r="F96" s="238">
        <f>IF('MAIN CB'!C110="Asset",'MAIN CB'!F110,"")</f>
        <v>-100</v>
      </c>
      <c r="G96" s="162" t="str">
        <f>IF('MAIN CB'!C110="Capital",'MAIN CB'!F110,IF('MAIN CB'!C110="Income",'MAIN CB'!F110,IF('MAIN CB'!C110="Liability",'MAIN CB'!F110,"")))</f>
        <v/>
      </c>
      <c r="H96" s="163" t="str">
        <f>IF('MAIN CB'!C110="Expense",'MAIN CB'!F110,IF('MAIN CB'!C110="Drawing",'MAIN CB'!F110,IF('MAIN CB'!C110="COS",'MAIN CB'!F110,"")))</f>
        <v/>
      </c>
    </row>
    <row r="97" spans="2:8" x14ac:dyDescent="0.3">
      <c r="B97" s="160">
        <f>IF('MAIN CB'!B111="","",'MAIN CB'!B111)</f>
        <v>45722</v>
      </c>
      <c r="C97" s="161" t="str">
        <f>IF('MAIN CB'!C111="","",'MAIN CB'!C111)</f>
        <v>Asset</v>
      </c>
      <c r="D97" s="237" t="str">
        <f>IF('MAIN CB'!D111="","",'MAIN CB'!D111)</f>
        <v>Airtel Money</v>
      </c>
      <c r="E97" s="157" t="str">
        <f>IF('MAIN CB'!E111="","",'MAIN CB'!E111)</f>
        <v>Airtel Money Withdraw</v>
      </c>
      <c r="F97" s="238">
        <f>IF('MAIN CB'!C111="Asset",'MAIN CB'!F111,"")</f>
        <v>100</v>
      </c>
      <c r="G97" s="162" t="str">
        <f>IF('MAIN CB'!C111="Capital",'MAIN CB'!F111,IF('MAIN CB'!C111="Income",'MAIN CB'!F111,IF('MAIN CB'!C111="Liability",'MAIN CB'!F111,"")))</f>
        <v/>
      </c>
      <c r="H97" s="163" t="str">
        <f>IF('MAIN CB'!C111="Expense",'MAIN CB'!F111,IF('MAIN CB'!C111="Drawing",'MAIN CB'!F111,IF('MAIN CB'!C111="COS",'MAIN CB'!F111,"")))</f>
        <v/>
      </c>
    </row>
    <row r="98" spans="2:8" x14ac:dyDescent="0.3">
      <c r="B98" s="160">
        <f>IF('MAIN CB'!B112="","",'MAIN CB'!B112)</f>
        <v>45722</v>
      </c>
      <c r="C98" s="161" t="str">
        <f>IF('MAIN CB'!C112="","",'MAIN CB'!C112)</f>
        <v>Income</v>
      </c>
      <c r="D98" s="237" t="str">
        <f>IF('MAIN CB'!D112="","",'MAIN CB'!D112)</f>
        <v>Sales</v>
      </c>
      <c r="E98" s="157" t="str">
        <f>IF('MAIN CB'!E112="","",'MAIN CB'!E112)</f>
        <v xml:space="preserve">Takeaway Sale </v>
      </c>
      <c r="F98" s="238" t="str">
        <f>IF('MAIN CB'!C112="Asset",'MAIN CB'!F112,"")</f>
        <v/>
      </c>
      <c r="G98" s="162">
        <f>IF('MAIN CB'!C112="Capital",'MAIN CB'!F112,IF('MAIN CB'!C112="Income",'MAIN CB'!F112,IF('MAIN CB'!C112="Liability",'MAIN CB'!F112,"")))</f>
        <v>-105</v>
      </c>
      <c r="H98" s="163" t="str">
        <f>IF('MAIN CB'!C112="Expense",'MAIN CB'!F112,IF('MAIN CB'!C112="Drawing",'MAIN CB'!F112,IF('MAIN CB'!C112="COS",'MAIN CB'!F112,"")))</f>
        <v/>
      </c>
    </row>
    <row r="99" spans="2:8" x14ac:dyDescent="0.3">
      <c r="B99" s="160">
        <f>IF('MAIN CB'!B113="","",'MAIN CB'!B113)</f>
        <v>45722</v>
      </c>
      <c r="C99" s="161" t="str">
        <f>IF('MAIN CB'!C113="","",'MAIN CB'!C113)</f>
        <v>Asset</v>
      </c>
      <c r="D99" s="237" t="str">
        <f>IF('MAIN CB'!D113="","",'MAIN CB'!D113)</f>
        <v>Vault Cash</v>
      </c>
      <c r="E99" s="157" t="str">
        <f>IF('MAIN CB'!E113="","",'MAIN CB'!E113)</f>
        <v xml:space="preserve">Takeaway Sale </v>
      </c>
      <c r="F99" s="238">
        <f>IF('MAIN CB'!C113="Asset",'MAIN CB'!F113,"")</f>
        <v>105</v>
      </c>
      <c r="G99" s="162" t="str">
        <f>IF('MAIN CB'!C113="Capital",'MAIN CB'!F113,IF('MAIN CB'!C113="Income",'MAIN CB'!F113,IF('MAIN CB'!C113="Liability",'MAIN CB'!F113,"")))</f>
        <v/>
      </c>
      <c r="H99" s="163" t="str">
        <f>IF('MAIN CB'!C113="Expense",'MAIN CB'!F113,IF('MAIN CB'!C113="Drawing",'MAIN CB'!F113,IF('MAIN CB'!C113="COS",'MAIN CB'!F113,"")))</f>
        <v/>
      </c>
    </row>
    <row r="100" spans="2:8" x14ac:dyDescent="0.3">
      <c r="B100" s="160">
        <f>IF('MAIN CB'!B114="","",'MAIN CB'!B114)</f>
        <v>45722</v>
      </c>
      <c r="C100" s="161" t="str">
        <f>IF('MAIN CB'!C114="","",'MAIN CB'!C114)</f>
        <v>Asset</v>
      </c>
      <c r="D100" s="237" t="str">
        <f>IF('MAIN CB'!D114="","",'MAIN CB'!D114)</f>
        <v>Vault Cash</v>
      </c>
      <c r="E100" s="157" t="str">
        <f>IF('MAIN CB'!E114="","",'MAIN CB'!E114)</f>
        <v>Zanaco Xpress Deposit</v>
      </c>
      <c r="F100" s="238">
        <f>IF('MAIN CB'!C114="Asset",'MAIN CB'!F114,"")</f>
        <v>171</v>
      </c>
      <c r="G100" s="162" t="str">
        <f>IF('MAIN CB'!C114="Capital",'MAIN CB'!F114,IF('MAIN CB'!C114="Income",'MAIN CB'!F114,IF('MAIN CB'!C114="Liability",'MAIN CB'!F114,"")))</f>
        <v/>
      </c>
      <c r="H100" s="163" t="str">
        <f>IF('MAIN CB'!C114="Expense",'MAIN CB'!F114,IF('MAIN CB'!C114="Drawing",'MAIN CB'!F114,IF('MAIN CB'!C114="COS",'MAIN CB'!F114,"")))</f>
        <v/>
      </c>
    </row>
    <row r="101" spans="2:8" x14ac:dyDescent="0.3">
      <c r="B101" s="160">
        <f>IF('MAIN CB'!B115="","",'MAIN CB'!B115)</f>
        <v>45722</v>
      </c>
      <c r="C101" s="161" t="str">
        <f>IF('MAIN CB'!C115="","",'MAIN CB'!C115)</f>
        <v>Asset</v>
      </c>
      <c r="D101" s="237" t="str">
        <f>IF('MAIN CB'!D115="","",'MAIN CB'!D115)</f>
        <v>Zanaco Xpress</v>
      </c>
      <c r="E101" s="157" t="str">
        <f>IF('MAIN CB'!E115="","",'MAIN CB'!E115)</f>
        <v>Zanaco Xpress Deposit</v>
      </c>
      <c r="F101" s="238">
        <f>IF('MAIN CB'!C115="Asset",'MAIN CB'!F115,"")</f>
        <v>-171</v>
      </c>
      <c r="G101" s="162" t="str">
        <f>IF('MAIN CB'!C115="Capital",'MAIN CB'!F115,IF('MAIN CB'!C115="Income",'MAIN CB'!F115,IF('MAIN CB'!C115="Liability",'MAIN CB'!F115,"")))</f>
        <v/>
      </c>
      <c r="H101" s="163" t="str">
        <f>IF('MAIN CB'!C115="Expense",'MAIN CB'!F115,IF('MAIN CB'!C115="Drawing",'MAIN CB'!F115,IF('MAIN CB'!C115="COS",'MAIN CB'!F115,"")))</f>
        <v/>
      </c>
    </row>
    <row r="102" spans="2:8" x14ac:dyDescent="0.3">
      <c r="B102" s="160">
        <f>IF('MAIN CB'!B116="","",'MAIN CB'!B116)</f>
        <v>45722</v>
      </c>
      <c r="C102" s="161" t="str">
        <f>IF('MAIN CB'!C116="","",'MAIN CB'!C116)</f>
        <v>Asset</v>
      </c>
      <c r="D102" s="237" t="str">
        <f>IF('MAIN CB'!D116="","",'MAIN CB'!D116)</f>
        <v>Vault Cash</v>
      </c>
      <c r="E102" s="157" t="str">
        <f>IF('MAIN CB'!E116="","",'MAIN CB'!E116)</f>
        <v>Airtel Money Withdraw</v>
      </c>
      <c r="F102" s="238">
        <f>IF('MAIN CB'!C116="Asset",'MAIN CB'!F116,"")</f>
        <v>-90</v>
      </c>
      <c r="G102" s="162" t="str">
        <f>IF('MAIN CB'!C116="Capital",'MAIN CB'!F116,IF('MAIN CB'!C116="Income",'MAIN CB'!F116,IF('MAIN CB'!C116="Liability",'MAIN CB'!F116,"")))</f>
        <v/>
      </c>
      <c r="H102" s="163" t="str">
        <f>IF('MAIN CB'!C116="Expense",'MAIN CB'!F116,IF('MAIN CB'!C116="Drawing",'MAIN CB'!F116,IF('MAIN CB'!C116="COS",'MAIN CB'!F116,"")))</f>
        <v/>
      </c>
    </row>
    <row r="103" spans="2:8" x14ac:dyDescent="0.3">
      <c r="B103" s="160">
        <f>IF('MAIN CB'!B117="","",'MAIN CB'!B117)</f>
        <v>45722</v>
      </c>
      <c r="C103" s="161" t="str">
        <f>IF('MAIN CB'!C117="","",'MAIN CB'!C117)</f>
        <v>Asset</v>
      </c>
      <c r="D103" s="237" t="str">
        <f>IF('MAIN CB'!D117="","",'MAIN CB'!D117)</f>
        <v>Airtel Money</v>
      </c>
      <c r="E103" s="157" t="str">
        <f>IF('MAIN CB'!E117="","",'MAIN CB'!E117)</f>
        <v>Airtel Money Withdraw</v>
      </c>
      <c r="F103" s="238">
        <f>IF('MAIN CB'!C117="Asset",'MAIN CB'!F117,"")</f>
        <v>90</v>
      </c>
      <c r="G103" s="162" t="str">
        <f>IF('MAIN CB'!C117="Capital",'MAIN CB'!F117,IF('MAIN CB'!C117="Income",'MAIN CB'!F117,IF('MAIN CB'!C117="Liability",'MAIN CB'!F117,"")))</f>
        <v/>
      </c>
      <c r="H103" s="163" t="str">
        <f>IF('MAIN CB'!C117="Expense",'MAIN CB'!F117,IF('MAIN CB'!C117="Drawing",'MAIN CB'!F117,IF('MAIN CB'!C117="COS",'MAIN CB'!F117,"")))</f>
        <v/>
      </c>
    </row>
    <row r="104" spans="2:8" x14ac:dyDescent="0.3">
      <c r="B104" s="160">
        <f>IF('MAIN CB'!B118="","",'MAIN CB'!B118)</f>
        <v>45722</v>
      </c>
      <c r="C104" s="161" t="str">
        <f>IF('MAIN CB'!C118="","",'MAIN CB'!C118)</f>
        <v>Asset</v>
      </c>
      <c r="D104" s="237" t="str">
        <f>IF('MAIN CB'!D118="","",'MAIN CB'!D118)</f>
        <v>Vault Cash</v>
      </c>
      <c r="E104" s="157" t="str">
        <f>IF('MAIN CB'!E118="","",'MAIN CB'!E118)</f>
        <v>Zanaco Xpress Deposit</v>
      </c>
      <c r="F104" s="238">
        <f>IF('MAIN CB'!C118="Asset",'MAIN CB'!F118,"")</f>
        <v>100</v>
      </c>
      <c r="G104" s="162" t="str">
        <f>IF('MAIN CB'!C118="Capital",'MAIN CB'!F118,IF('MAIN CB'!C118="Income",'MAIN CB'!F118,IF('MAIN CB'!C118="Liability",'MAIN CB'!F118,"")))</f>
        <v/>
      </c>
      <c r="H104" s="163" t="str">
        <f>IF('MAIN CB'!C118="Expense",'MAIN CB'!F118,IF('MAIN CB'!C118="Drawing",'MAIN CB'!F118,IF('MAIN CB'!C118="COS",'MAIN CB'!F118,"")))</f>
        <v/>
      </c>
    </row>
    <row r="105" spans="2:8" x14ac:dyDescent="0.3">
      <c r="B105" s="160">
        <f>IF('MAIN CB'!B119="","",'MAIN CB'!B119)</f>
        <v>45722</v>
      </c>
      <c r="C105" s="161" t="str">
        <f>IF('MAIN CB'!C119="","",'MAIN CB'!C119)</f>
        <v>Asset</v>
      </c>
      <c r="D105" s="237" t="str">
        <f>IF('MAIN CB'!D119="","",'MAIN CB'!D119)</f>
        <v>Zanaco Xpress</v>
      </c>
      <c r="E105" s="157" t="str">
        <f>IF('MAIN CB'!E119="","",'MAIN CB'!E119)</f>
        <v>Zanaco Xpress Deposit</v>
      </c>
      <c r="F105" s="238">
        <f>IF('MAIN CB'!C119="Asset",'MAIN CB'!F119,"")</f>
        <v>-100</v>
      </c>
      <c r="G105" s="162" t="str">
        <f>IF('MAIN CB'!C119="Capital",'MAIN CB'!F119,IF('MAIN CB'!C119="Income",'MAIN CB'!F119,IF('MAIN CB'!C119="Liability",'MAIN CB'!F119,"")))</f>
        <v/>
      </c>
      <c r="H105" s="163" t="str">
        <f>IF('MAIN CB'!C119="Expense",'MAIN CB'!F119,IF('MAIN CB'!C119="Drawing",'MAIN CB'!F119,IF('MAIN CB'!C119="COS",'MAIN CB'!F119,"")))</f>
        <v/>
      </c>
    </row>
    <row r="106" spans="2:8" x14ac:dyDescent="0.3">
      <c r="B106" s="160">
        <f>IF('MAIN CB'!B120="","",'MAIN CB'!B120)</f>
        <v>45722</v>
      </c>
      <c r="C106" s="161" t="str">
        <f>IF('MAIN CB'!C120="","",'MAIN CB'!C120)</f>
        <v>Asset</v>
      </c>
      <c r="D106" s="237" t="str">
        <f>IF('MAIN CB'!D120="","",'MAIN CB'!D120)</f>
        <v>Vault Cash</v>
      </c>
      <c r="E106" s="157" t="str">
        <f>IF('MAIN CB'!E120="","",'MAIN CB'!E120)</f>
        <v>Airtel Money Withdraw</v>
      </c>
      <c r="F106" s="238">
        <f>IF('MAIN CB'!C120="Asset",'MAIN CB'!F120,"")</f>
        <v>-300</v>
      </c>
      <c r="G106" s="162" t="str">
        <f>IF('MAIN CB'!C120="Capital",'MAIN CB'!F120,IF('MAIN CB'!C120="Income",'MAIN CB'!F120,IF('MAIN CB'!C120="Liability",'MAIN CB'!F120,"")))</f>
        <v/>
      </c>
      <c r="H106" s="163" t="str">
        <f>IF('MAIN CB'!C120="Expense",'MAIN CB'!F120,IF('MAIN CB'!C120="Drawing",'MAIN CB'!F120,IF('MAIN CB'!C120="COS",'MAIN CB'!F120,"")))</f>
        <v/>
      </c>
    </row>
    <row r="107" spans="2:8" x14ac:dyDescent="0.3">
      <c r="B107" s="160">
        <f>IF('MAIN CB'!B121="","",'MAIN CB'!B121)</f>
        <v>45722</v>
      </c>
      <c r="C107" s="161" t="str">
        <f>IF('MAIN CB'!C121="","",'MAIN CB'!C121)</f>
        <v>Asset</v>
      </c>
      <c r="D107" s="237" t="str">
        <f>IF('MAIN CB'!D121="","",'MAIN CB'!D121)</f>
        <v>Airtel Money</v>
      </c>
      <c r="E107" s="157" t="str">
        <f>IF('MAIN CB'!E121="","",'MAIN CB'!E121)</f>
        <v>Airtel Money Withdraw</v>
      </c>
      <c r="F107" s="238">
        <f>IF('MAIN CB'!C121="Asset",'MAIN CB'!F121,"")</f>
        <v>300</v>
      </c>
      <c r="G107" s="162" t="str">
        <f>IF('MAIN CB'!C121="Capital",'MAIN CB'!F121,IF('MAIN CB'!C121="Income",'MAIN CB'!F121,IF('MAIN CB'!C121="Liability",'MAIN CB'!F121,"")))</f>
        <v/>
      </c>
      <c r="H107" s="163" t="str">
        <f>IF('MAIN CB'!C121="Expense",'MAIN CB'!F121,IF('MAIN CB'!C121="Drawing",'MAIN CB'!F121,IF('MAIN CB'!C121="COS",'MAIN CB'!F121,"")))</f>
        <v/>
      </c>
    </row>
    <row r="108" spans="2:8" x14ac:dyDescent="0.3">
      <c r="B108" s="160">
        <f>IF('MAIN CB'!B122="","",'MAIN CB'!B122)</f>
        <v>45722</v>
      </c>
      <c r="C108" s="161" t="str">
        <f>IF('MAIN CB'!C122="","",'MAIN CB'!C122)</f>
        <v>Asset</v>
      </c>
      <c r="D108" s="237" t="str">
        <f>IF('MAIN CB'!D122="","",'MAIN CB'!D122)</f>
        <v>Vault Cash</v>
      </c>
      <c r="E108" s="157" t="str">
        <f>IF('MAIN CB'!E122="","",'MAIN CB'!E122)</f>
        <v>Zanaco Xpress Deposit</v>
      </c>
      <c r="F108" s="238">
        <f>IF('MAIN CB'!C122="Asset",'MAIN CB'!F122,"")</f>
        <v>329</v>
      </c>
      <c r="G108" s="162" t="str">
        <f>IF('MAIN CB'!C122="Capital",'MAIN CB'!F122,IF('MAIN CB'!C122="Income",'MAIN CB'!F122,IF('MAIN CB'!C122="Liability",'MAIN CB'!F122,"")))</f>
        <v/>
      </c>
      <c r="H108" s="163" t="str">
        <f>IF('MAIN CB'!C122="Expense",'MAIN CB'!F122,IF('MAIN CB'!C122="Drawing",'MAIN CB'!F122,IF('MAIN CB'!C122="COS",'MAIN CB'!F122,"")))</f>
        <v/>
      </c>
    </row>
    <row r="109" spans="2:8" x14ac:dyDescent="0.3">
      <c r="B109" s="160">
        <f>IF('MAIN CB'!B123="","",'MAIN CB'!B123)</f>
        <v>45722</v>
      </c>
      <c r="C109" s="161" t="str">
        <f>IF('MAIN CB'!C123="","",'MAIN CB'!C123)</f>
        <v>Asset</v>
      </c>
      <c r="D109" s="237" t="str">
        <f>IF('MAIN CB'!D123="","",'MAIN CB'!D123)</f>
        <v>Zanaco Xpress</v>
      </c>
      <c r="E109" s="157" t="str">
        <f>IF('MAIN CB'!E123="","",'MAIN CB'!E123)</f>
        <v>Zanaco Xpress Deposit</v>
      </c>
      <c r="F109" s="238">
        <f>IF('MAIN CB'!C123="Asset",'MAIN CB'!F123,"")</f>
        <v>-329</v>
      </c>
      <c r="G109" s="162" t="str">
        <f>IF('MAIN CB'!C123="Capital",'MAIN CB'!F123,IF('MAIN CB'!C123="Income",'MAIN CB'!F123,IF('MAIN CB'!C123="Liability",'MAIN CB'!F123,"")))</f>
        <v/>
      </c>
      <c r="H109" s="163" t="str">
        <f>IF('MAIN CB'!C123="Expense",'MAIN CB'!F123,IF('MAIN CB'!C123="Drawing",'MAIN CB'!F123,IF('MAIN CB'!C123="COS",'MAIN CB'!F123,"")))</f>
        <v/>
      </c>
    </row>
    <row r="110" spans="2:8" x14ac:dyDescent="0.3">
      <c r="B110" s="160">
        <f>IF('MAIN CB'!B124="","",'MAIN CB'!B124)</f>
        <v>45722</v>
      </c>
      <c r="C110" s="161" t="str">
        <f>IF('MAIN CB'!C124="","",'MAIN CB'!C124)</f>
        <v>Asset</v>
      </c>
      <c r="D110" s="237" t="str">
        <f>IF('MAIN CB'!D124="","",'MAIN CB'!D124)</f>
        <v>Vault Cash</v>
      </c>
      <c r="E110" s="157" t="str">
        <f>IF('MAIN CB'!E124="","",'MAIN CB'!E124)</f>
        <v>Airtel Money Withdraw</v>
      </c>
      <c r="F110" s="238">
        <f>IF('MAIN CB'!C124="Asset",'MAIN CB'!F124,"")</f>
        <v>-130</v>
      </c>
      <c r="G110" s="162" t="str">
        <f>IF('MAIN CB'!C124="Capital",'MAIN CB'!F124,IF('MAIN CB'!C124="Income",'MAIN CB'!F124,IF('MAIN CB'!C124="Liability",'MAIN CB'!F124,"")))</f>
        <v/>
      </c>
      <c r="H110" s="163" t="str">
        <f>IF('MAIN CB'!C124="Expense",'MAIN CB'!F124,IF('MAIN CB'!C124="Drawing",'MAIN CB'!F124,IF('MAIN CB'!C124="COS",'MAIN CB'!F124,"")))</f>
        <v/>
      </c>
    </row>
    <row r="111" spans="2:8" x14ac:dyDescent="0.3">
      <c r="B111" s="160">
        <f>IF('MAIN CB'!B125="","",'MAIN CB'!B125)</f>
        <v>45722</v>
      </c>
      <c r="C111" s="161" t="str">
        <f>IF('MAIN CB'!C125="","",'MAIN CB'!C125)</f>
        <v>Asset</v>
      </c>
      <c r="D111" s="237" t="str">
        <f>IF('MAIN CB'!D125="","",'MAIN CB'!D125)</f>
        <v>Airtel Money</v>
      </c>
      <c r="E111" s="157" t="str">
        <f>IF('MAIN CB'!E125="","",'MAIN CB'!E125)</f>
        <v>Airtel Money Withdraw</v>
      </c>
      <c r="F111" s="238">
        <f>IF('MAIN CB'!C125="Asset",'MAIN CB'!F125,"")</f>
        <v>130</v>
      </c>
      <c r="G111" s="162" t="str">
        <f>IF('MAIN CB'!C125="Capital",'MAIN CB'!F125,IF('MAIN CB'!C125="Income",'MAIN CB'!F125,IF('MAIN CB'!C125="Liability",'MAIN CB'!F125,"")))</f>
        <v/>
      </c>
      <c r="H111" s="163" t="str">
        <f>IF('MAIN CB'!C125="Expense",'MAIN CB'!F125,IF('MAIN CB'!C125="Drawing",'MAIN CB'!F125,IF('MAIN CB'!C125="COS",'MAIN CB'!F125,"")))</f>
        <v/>
      </c>
    </row>
    <row r="112" spans="2:8" x14ac:dyDescent="0.3">
      <c r="B112" s="160">
        <f>IF('MAIN CB'!B126="","",'MAIN CB'!B126)</f>
        <v>45722</v>
      </c>
      <c r="C112" s="161" t="str">
        <f>IF('MAIN CB'!C126="","",'MAIN CB'!C126)</f>
        <v>Income</v>
      </c>
      <c r="D112" s="237" t="str">
        <f>IF('MAIN CB'!D126="","",'MAIN CB'!D126)</f>
        <v>Sales</v>
      </c>
      <c r="E112" s="157" t="str">
        <f>IF('MAIN CB'!E126="","",'MAIN CB'!E126)</f>
        <v xml:space="preserve">Takeaway Sale </v>
      </c>
      <c r="F112" s="238" t="str">
        <f>IF('MAIN CB'!C126="Asset",'MAIN CB'!F126,"")</f>
        <v/>
      </c>
      <c r="G112" s="162">
        <f>IF('MAIN CB'!C126="Capital",'MAIN CB'!F126,IF('MAIN CB'!C126="Income",'MAIN CB'!F126,IF('MAIN CB'!C126="Liability",'MAIN CB'!F126,"")))</f>
        <v>-35</v>
      </c>
      <c r="H112" s="163" t="str">
        <f>IF('MAIN CB'!C126="Expense",'MAIN CB'!F126,IF('MAIN CB'!C126="Drawing",'MAIN CB'!F126,IF('MAIN CB'!C126="COS",'MAIN CB'!F126,"")))</f>
        <v/>
      </c>
    </row>
    <row r="113" spans="2:8" x14ac:dyDescent="0.3">
      <c r="B113" s="160">
        <f>IF('MAIN CB'!B127="","",'MAIN CB'!B127)</f>
        <v>45722</v>
      </c>
      <c r="C113" s="161" t="str">
        <f>IF('MAIN CB'!C127="","",'MAIN CB'!C127)</f>
        <v>Asset</v>
      </c>
      <c r="D113" s="237" t="str">
        <f>IF('MAIN CB'!D127="","",'MAIN CB'!D127)</f>
        <v>Vault Cash</v>
      </c>
      <c r="E113" s="157" t="str">
        <f>IF('MAIN CB'!E127="","",'MAIN CB'!E127)</f>
        <v xml:space="preserve">Takeaway Sale </v>
      </c>
      <c r="F113" s="238">
        <f>IF('MAIN CB'!C127="Asset",'MAIN CB'!F127,"")</f>
        <v>35</v>
      </c>
      <c r="G113" s="162" t="str">
        <f>IF('MAIN CB'!C127="Capital",'MAIN CB'!F127,IF('MAIN CB'!C127="Income",'MAIN CB'!F127,IF('MAIN CB'!C127="Liability",'MAIN CB'!F127,"")))</f>
        <v/>
      </c>
      <c r="H113" s="163" t="str">
        <f>IF('MAIN CB'!C127="Expense",'MAIN CB'!F127,IF('MAIN CB'!C127="Drawing",'MAIN CB'!F127,IF('MAIN CB'!C127="COS",'MAIN CB'!F127,"")))</f>
        <v/>
      </c>
    </row>
    <row r="114" spans="2:8" x14ac:dyDescent="0.3">
      <c r="B114" s="160">
        <f>IF('MAIN CB'!B128="","",'MAIN CB'!B128)</f>
        <v>45722</v>
      </c>
      <c r="C114" s="161" t="str">
        <f>IF('MAIN CB'!C128="","",'MAIN CB'!C128)</f>
        <v>Asset</v>
      </c>
      <c r="D114" s="237" t="str">
        <f>IF('MAIN CB'!D128="","",'MAIN CB'!D128)</f>
        <v>Vault Cash</v>
      </c>
      <c r="E114" s="157" t="str">
        <f>IF('MAIN CB'!E128="","",'MAIN CB'!E128)</f>
        <v>Zanaco Xpress Withdraw</v>
      </c>
      <c r="F114" s="238">
        <f>IF('MAIN CB'!C128="Asset",'MAIN CB'!F128,"")</f>
        <v>-1070</v>
      </c>
      <c r="G114" s="162" t="str">
        <f>IF('MAIN CB'!C128="Capital",'MAIN CB'!F128,IF('MAIN CB'!C128="Income",'MAIN CB'!F128,IF('MAIN CB'!C128="Liability",'MAIN CB'!F128,"")))</f>
        <v/>
      </c>
      <c r="H114" s="163" t="str">
        <f>IF('MAIN CB'!C128="Expense",'MAIN CB'!F128,IF('MAIN CB'!C128="Drawing",'MAIN CB'!F128,IF('MAIN CB'!C128="COS",'MAIN CB'!F128,"")))</f>
        <v/>
      </c>
    </row>
    <row r="115" spans="2:8" x14ac:dyDescent="0.3">
      <c r="B115" s="160">
        <f>IF('MAIN CB'!B129="","",'MAIN CB'!B129)</f>
        <v>45722</v>
      </c>
      <c r="C115" s="161" t="str">
        <f>IF('MAIN CB'!C129="","",'MAIN CB'!C129)</f>
        <v>Asset</v>
      </c>
      <c r="D115" s="237" t="str">
        <f>IF('MAIN CB'!D129="","",'MAIN CB'!D129)</f>
        <v>Zanaco Xpress</v>
      </c>
      <c r="E115" s="157" t="str">
        <f>IF('MAIN CB'!E129="","",'MAIN CB'!E129)</f>
        <v>Zanaco Xpress Withdraw</v>
      </c>
      <c r="F115" s="238">
        <f>IF('MAIN CB'!C129="Asset",'MAIN CB'!F129,"")</f>
        <v>1070</v>
      </c>
      <c r="G115" s="162" t="str">
        <f>IF('MAIN CB'!C129="Capital",'MAIN CB'!F129,IF('MAIN CB'!C129="Income",'MAIN CB'!F129,IF('MAIN CB'!C129="Liability",'MAIN CB'!F129,"")))</f>
        <v/>
      </c>
      <c r="H115" s="163" t="str">
        <f>IF('MAIN CB'!C129="Expense",'MAIN CB'!F129,IF('MAIN CB'!C129="Drawing",'MAIN CB'!F129,IF('MAIN CB'!C129="COS",'MAIN CB'!F129,"")))</f>
        <v/>
      </c>
    </row>
    <row r="116" spans="2:8" x14ac:dyDescent="0.3">
      <c r="B116" s="160">
        <f>IF('MAIN CB'!B130="","",'MAIN CB'!B130)</f>
        <v>45722</v>
      </c>
      <c r="C116" s="161" t="str">
        <f>IF('MAIN CB'!C130="","",'MAIN CB'!C130)</f>
        <v>Asset</v>
      </c>
      <c r="D116" s="237" t="str">
        <f>IF('MAIN CB'!D130="","",'MAIN CB'!D130)</f>
        <v>Vault Cash</v>
      </c>
      <c r="E116" s="157" t="str">
        <f>IF('MAIN CB'!E130="","",'MAIN CB'!E130)</f>
        <v>Zanaco Xpress Deposit</v>
      </c>
      <c r="F116" s="238">
        <f>IF('MAIN CB'!C130="Asset",'MAIN CB'!F130,"")</f>
        <v>100</v>
      </c>
      <c r="G116" s="162" t="str">
        <f>IF('MAIN CB'!C130="Capital",'MAIN CB'!F130,IF('MAIN CB'!C130="Income",'MAIN CB'!F130,IF('MAIN CB'!C130="Liability",'MAIN CB'!F130,"")))</f>
        <v/>
      </c>
      <c r="H116" s="163" t="str">
        <f>IF('MAIN CB'!C130="Expense",'MAIN CB'!F130,IF('MAIN CB'!C130="Drawing",'MAIN CB'!F130,IF('MAIN CB'!C130="COS",'MAIN CB'!F130,"")))</f>
        <v/>
      </c>
    </row>
    <row r="117" spans="2:8" x14ac:dyDescent="0.3">
      <c r="B117" s="160">
        <f>IF('MAIN CB'!B131="","",'MAIN CB'!B131)</f>
        <v>45722</v>
      </c>
      <c r="C117" s="161" t="str">
        <f>IF('MAIN CB'!C131="","",'MAIN CB'!C131)</f>
        <v>Asset</v>
      </c>
      <c r="D117" s="237" t="str">
        <f>IF('MAIN CB'!D131="","",'MAIN CB'!D131)</f>
        <v>Zanaco Xpress</v>
      </c>
      <c r="E117" s="157" t="str">
        <f>IF('MAIN CB'!E131="","",'MAIN CB'!E131)</f>
        <v>Zanaco Xpress Deposit</v>
      </c>
      <c r="F117" s="238">
        <f>IF('MAIN CB'!C131="Asset",'MAIN CB'!F131,"")</f>
        <v>-100</v>
      </c>
      <c r="G117" s="162" t="str">
        <f>IF('MAIN CB'!C131="Capital",'MAIN CB'!F131,IF('MAIN CB'!C131="Income",'MAIN CB'!F131,IF('MAIN CB'!C131="Liability",'MAIN CB'!F131,"")))</f>
        <v/>
      </c>
      <c r="H117" s="163" t="str">
        <f>IF('MAIN CB'!C131="Expense",'MAIN CB'!F131,IF('MAIN CB'!C131="Drawing",'MAIN CB'!F131,IF('MAIN CB'!C131="COS",'MAIN CB'!F131,"")))</f>
        <v/>
      </c>
    </row>
    <row r="118" spans="2:8" x14ac:dyDescent="0.3">
      <c r="B118" s="160">
        <f>IF('MAIN CB'!B132="","",'MAIN CB'!B132)</f>
        <v>45722</v>
      </c>
      <c r="C118" s="161" t="str">
        <f>IF('MAIN CB'!C132="","",'MAIN CB'!C132)</f>
        <v>Income</v>
      </c>
      <c r="D118" s="237" t="str">
        <f>IF('MAIN CB'!D132="","",'MAIN CB'!D132)</f>
        <v>Sales</v>
      </c>
      <c r="E118" s="157" t="str">
        <f>IF('MAIN CB'!E132="","",'MAIN CB'!E132)</f>
        <v xml:space="preserve">Takeaway Sale </v>
      </c>
      <c r="F118" s="238" t="str">
        <f>IF('MAIN CB'!C132="Asset",'MAIN CB'!F132,"")</f>
        <v/>
      </c>
      <c r="G118" s="162">
        <f>IF('MAIN CB'!C132="Capital",'MAIN CB'!F132,IF('MAIN CB'!C132="Income",'MAIN CB'!F132,IF('MAIN CB'!C132="Liability",'MAIN CB'!F132,"")))</f>
        <v>-35</v>
      </c>
      <c r="H118" s="163" t="str">
        <f>IF('MAIN CB'!C132="Expense",'MAIN CB'!F132,IF('MAIN CB'!C132="Drawing",'MAIN CB'!F132,IF('MAIN CB'!C132="COS",'MAIN CB'!F132,"")))</f>
        <v/>
      </c>
    </row>
    <row r="119" spans="2:8" x14ac:dyDescent="0.3">
      <c r="B119" s="160">
        <f>IF('MAIN CB'!B133="","",'MAIN CB'!B133)</f>
        <v>45722</v>
      </c>
      <c r="C119" s="161" t="str">
        <f>IF('MAIN CB'!C133="","",'MAIN CB'!C133)</f>
        <v>Asset</v>
      </c>
      <c r="D119" s="237" t="str">
        <f>IF('MAIN CB'!D133="","",'MAIN CB'!D133)</f>
        <v>Vault Cash</v>
      </c>
      <c r="E119" s="157" t="str">
        <f>IF('MAIN CB'!E133="","",'MAIN CB'!E133)</f>
        <v xml:space="preserve">Takeaway Sale </v>
      </c>
      <c r="F119" s="238">
        <f>IF('MAIN CB'!C133="Asset",'MAIN CB'!F133,"")</f>
        <v>35</v>
      </c>
      <c r="G119" s="162" t="str">
        <f>IF('MAIN CB'!C133="Capital",'MAIN CB'!F133,IF('MAIN CB'!C133="Income",'MAIN CB'!F133,IF('MAIN CB'!C133="Liability",'MAIN CB'!F133,"")))</f>
        <v/>
      </c>
      <c r="H119" s="163" t="str">
        <f>IF('MAIN CB'!C133="Expense",'MAIN CB'!F133,IF('MAIN CB'!C133="Drawing",'MAIN CB'!F133,IF('MAIN CB'!C133="COS",'MAIN CB'!F133,"")))</f>
        <v/>
      </c>
    </row>
    <row r="120" spans="2:8" x14ac:dyDescent="0.3">
      <c r="B120" s="160">
        <f>IF('MAIN CB'!B134="","",'MAIN CB'!B134)</f>
        <v>45722</v>
      </c>
      <c r="C120" s="161" t="str">
        <f>IF('MAIN CB'!C134="","",'MAIN CB'!C134)</f>
        <v>Income</v>
      </c>
      <c r="D120" s="237" t="str">
        <f>IF('MAIN CB'!D134="","",'MAIN CB'!D134)</f>
        <v>Sales</v>
      </c>
      <c r="E120" s="157" t="str">
        <f>IF('MAIN CB'!E134="","",'MAIN CB'!E134)</f>
        <v xml:space="preserve">Takeaway Sale </v>
      </c>
      <c r="F120" s="238" t="str">
        <f>IF('MAIN CB'!C134="Asset",'MAIN CB'!F134,"")</f>
        <v/>
      </c>
      <c r="G120" s="162">
        <f>IF('MAIN CB'!C134="Capital",'MAIN CB'!F134,IF('MAIN CB'!C134="Income",'MAIN CB'!F134,IF('MAIN CB'!C134="Liability",'MAIN CB'!F134,"")))</f>
        <v>-35</v>
      </c>
      <c r="H120" s="163" t="str">
        <f>IF('MAIN CB'!C134="Expense",'MAIN CB'!F134,IF('MAIN CB'!C134="Drawing",'MAIN CB'!F134,IF('MAIN CB'!C134="COS",'MAIN CB'!F134,"")))</f>
        <v/>
      </c>
    </row>
    <row r="121" spans="2:8" x14ac:dyDescent="0.3">
      <c r="B121" s="160">
        <f>IF('MAIN CB'!B135="","",'MAIN CB'!B135)</f>
        <v>45722</v>
      </c>
      <c r="C121" s="161" t="str">
        <f>IF('MAIN CB'!C135="","",'MAIN CB'!C135)</f>
        <v>Asset</v>
      </c>
      <c r="D121" s="237" t="str">
        <f>IF('MAIN CB'!D135="","",'MAIN CB'!D135)</f>
        <v>Vault Cash</v>
      </c>
      <c r="E121" s="157" t="str">
        <f>IF('MAIN CB'!E135="","",'MAIN CB'!E135)</f>
        <v xml:space="preserve">Takeaway Sale </v>
      </c>
      <c r="F121" s="238">
        <f>IF('MAIN CB'!C135="Asset",'MAIN CB'!F135,"")</f>
        <v>35</v>
      </c>
      <c r="G121" s="162" t="str">
        <f>IF('MAIN CB'!C135="Capital",'MAIN CB'!F135,IF('MAIN CB'!C135="Income",'MAIN CB'!F135,IF('MAIN CB'!C135="Liability",'MAIN CB'!F135,"")))</f>
        <v/>
      </c>
      <c r="H121" s="163" t="str">
        <f>IF('MAIN CB'!C135="Expense",'MAIN CB'!F135,IF('MAIN CB'!C135="Drawing",'MAIN CB'!F135,IF('MAIN CB'!C135="COS",'MAIN CB'!F135,"")))</f>
        <v/>
      </c>
    </row>
    <row r="122" spans="2:8" x14ac:dyDescent="0.3">
      <c r="B122" s="160">
        <f>IF('MAIN CB'!B136="","",'MAIN CB'!B136)</f>
        <v>45722</v>
      </c>
      <c r="C122" s="161" t="str">
        <f>IF('MAIN CB'!C136="","",'MAIN CB'!C136)</f>
        <v>Asset</v>
      </c>
      <c r="D122" s="237" t="str">
        <f>IF('MAIN CB'!D136="","",'MAIN CB'!D136)</f>
        <v>Vault Cash</v>
      </c>
      <c r="E122" s="157" t="str">
        <f>IF('MAIN CB'!E136="","",'MAIN CB'!E136)</f>
        <v>Airtel Money Deposit</v>
      </c>
      <c r="F122" s="238">
        <f>IF('MAIN CB'!C136="Asset",'MAIN CB'!F136,"")</f>
        <v>15</v>
      </c>
      <c r="G122" s="162" t="str">
        <f>IF('MAIN CB'!C136="Capital",'MAIN CB'!F136,IF('MAIN CB'!C136="Income",'MAIN CB'!F136,IF('MAIN CB'!C136="Liability",'MAIN CB'!F136,"")))</f>
        <v/>
      </c>
      <c r="H122" s="163" t="str">
        <f>IF('MAIN CB'!C136="Expense",'MAIN CB'!F136,IF('MAIN CB'!C136="Drawing",'MAIN CB'!F136,IF('MAIN CB'!C136="COS",'MAIN CB'!F136,"")))</f>
        <v/>
      </c>
    </row>
    <row r="123" spans="2:8" x14ac:dyDescent="0.3">
      <c r="B123" s="160">
        <f>IF('MAIN CB'!B137="","",'MAIN CB'!B137)</f>
        <v>45722</v>
      </c>
      <c r="C123" s="161" t="str">
        <f>IF('MAIN CB'!C137="","",'MAIN CB'!C137)</f>
        <v>Asset</v>
      </c>
      <c r="D123" s="237" t="str">
        <f>IF('MAIN CB'!D137="","",'MAIN CB'!D137)</f>
        <v>Airtel Money</v>
      </c>
      <c r="E123" s="157" t="str">
        <f>IF('MAIN CB'!E137="","",'MAIN CB'!E137)</f>
        <v>Airtel Money Deposit</v>
      </c>
      <c r="F123" s="238">
        <f>IF('MAIN CB'!C137="Asset",'MAIN CB'!F137,"")</f>
        <v>-15</v>
      </c>
      <c r="G123" s="162" t="str">
        <f>IF('MAIN CB'!C137="Capital",'MAIN CB'!F137,IF('MAIN CB'!C137="Income",'MAIN CB'!F137,IF('MAIN CB'!C137="Liability",'MAIN CB'!F137,"")))</f>
        <v/>
      </c>
      <c r="H123" s="163" t="str">
        <f>IF('MAIN CB'!C137="Expense",'MAIN CB'!F137,IF('MAIN CB'!C137="Drawing",'MAIN CB'!F137,IF('MAIN CB'!C137="COS",'MAIN CB'!F137,"")))</f>
        <v/>
      </c>
    </row>
    <row r="124" spans="2:8" x14ac:dyDescent="0.3">
      <c r="B124" s="160">
        <f>IF('MAIN CB'!B138="","",'MAIN CB'!B138)</f>
        <v>45722</v>
      </c>
      <c r="C124" s="161" t="str">
        <f>IF('MAIN CB'!C138="","",'MAIN CB'!C138)</f>
        <v>Asset</v>
      </c>
      <c r="D124" s="237" t="str">
        <f>IF('MAIN CB'!D138="","",'MAIN CB'!D138)</f>
        <v>Vault Cash</v>
      </c>
      <c r="E124" s="157" t="str">
        <f>IF('MAIN CB'!E138="","",'MAIN CB'!E138)</f>
        <v>Airtel Money Withdraw</v>
      </c>
      <c r="F124" s="238">
        <f>IF('MAIN CB'!C138="Asset",'MAIN CB'!F138,"")</f>
        <v>-424</v>
      </c>
      <c r="G124" s="162" t="str">
        <f>IF('MAIN CB'!C138="Capital",'MAIN CB'!F138,IF('MAIN CB'!C138="Income",'MAIN CB'!F138,IF('MAIN CB'!C138="Liability",'MAIN CB'!F138,"")))</f>
        <v/>
      </c>
      <c r="H124" s="163" t="str">
        <f>IF('MAIN CB'!C138="Expense",'MAIN CB'!F138,IF('MAIN CB'!C138="Drawing",'MAIN CB'!F138,IF('MAIN CB'!C138="COS",'MAIN CB'!F138,"")))</f>
        <v/>
      </c>
    </row>
    <row r="125" spans="2:8" x14ac:dyDescent="0.3">
      <c r="B125" s="160">
        <f>IF('MAIN CB'!B139="","",'MAIN CB'!B139)</f>
        <v>45722</v>
      </c>
      <c r="C125" s="161" t="str">
        <f>IF('MAIN CB'!C139="","",'MAIN CB'!C139)</f>
        <v>Asset</v>
      </c>
      <c r="D125" s="237" t="str">
        <f>IF('MAIN CB'!D139="","",'MAIN CB'!D139)</f>
        <v>Airtel Money</v>
      </c>
      <c r="E125" s="157" t="str">
        <f>IF('MAIN CB'!E139="","",'MAIN CB'!E139)</f>
        <v>Airtel Money Withdraw</v>
      </c>
      <c r="F125" s="238">
        <f>IF('MAIN CB'!C139="Asset",'MAIN CB'!F139,"")</f>
        <v>424</v>
      </c>
      <c r="G125" s="162" t="str">
        <f>IF('MAIN CB'!C139="Capital",'MAIN CB'!F139,IF('MAIN CB'!C139="Income",'MAIN CB'!F139,IF('MAIN CB'!C139="Liability",'MAIN CB'!F139,"")))</f>
        <v/>
      </c>
      <c r="H125" s="163" t="str">
        <f>IF('MAIN CB'!C139="Expense",'MAIN CB'!F139,IF('MAIN CB'!C139="Drawing",'MAIN CB'!F139,IF('MAIN CB'!C139="COS",'MAIN CB'!F139,"")))</f>
        <v/>
      </c>
    </row>
    <row r="126" spans="2:8" x14ac:dyDescent="0.3">
      <c r="B126" s="160">
        <f>IF('MAIN CB'!B140="","",'MAIN CB'!B140)</f>
        <v>45722</v>
      </c>
      <c r="C126" s="161" t="str">
        <f>IF('MAIN CB'!C140="","",'MAIN CB'!C140)</f>
        <v>Asset</v>
      </c>
      <c r="D126" s="237" t="str">
        <f>IF('MAIN CB'!D140="","",'MAIN CB'!D140)</f>
        <v>Vault Cash</v>
      </c>
      <c r="E126" s="157" t="str">
        <f>IF('MAIN CB'!E140="","",'MAIN CB'!E140)</f>
        <v>Zanaco Xpress Deposit</v>
      </c>
      <c r="F126" s="238">
        <f>IF('MAIN CB'!C140="Asset",'MAIN CB'!F140,"")</f>
        <v>215</v>
      </c>
      <c r="G126" s="162" t="str">
        <f>IF('MAIN CB'!C140="Capital",'MAIN CB'!F140,IF('MAIN CB'!C140="Income",'MAIN CB'!F140,IF('MAIN CB'!C140="Liability",'MAIN CB'!F140,"")))</f>
        <v/>
      </c>
      <c r="H126" s="163" t="str">
        <f>IF('MAIN CB'!C140="Expense",'MAIN CB'!F140,IF('MAIN CB'!C140="Drawing",'MAIN CB'!F140,IF('MAIN CB'!C140="COS",'MAIN CB'!F140,"")))</f>
        <v/>
      </c>
    </row>
    <row r="127" spans="2:8" x14ac:dyDescent="0.3">
      <c r="B127" s="160">
        <f>IF('MAIN CB'!B141="","",'MAIN CB'!B141)</f>
        <v>45722</v>
      </c>
      <c r="C127" s="161" t="str">
        <f>IF('MAIN CB'!C141="","",'MAIN CB'!C141)</f>
        <v>Asset</v>
      </c>
      <c r="D127" s="237" t="str">
        <f>IF('MAIN CB'!D141="","",'MAIN CB'!D141)</f>
        <v>Zanaco Xpress</v>
      </c>
      <c r="E127" s="157" t="str">
        <f>IF('MAIN CB'!E141="","",'MAIN CB'!E141)</f>
        <v>Zanaco Xpress Deposit</v>
      </c>
      <c r="F127" s="238">
        <f>IF('MAIN CB'!C141="Asset",'MAIN CB'!F141,"")</f>
        <v>-215</v>
      </c>
      <c r="G127" s="162" t="str">
        <f>IF('MAIN CB'!C141="Capital",'MAIN CB'!F141,IF('MAIN CB'!C141="Income",'MAIN CB'!F141,IF('MAIN CB'!C141="Liability",'MAIN CB'!F141,"")))</f>
        <v/>
      </c>
      <c r="H127" s="163" t="str">
        <f>IF('MAIN CB'!C141="Expense",'MAIN CB'!F141,IF('MAIN CB'!C141="Drawing",'MAIN CB'!F141,IF('MAIN CB'!C141="COS",'MAIN CB'!F141,"")))</f>
        <v/>
      </c>
    </row>
    <row r="128" spans="2:8" x14ac:dyDescent="0.3">
      <c r="B128" s="160">
        <f>IF('MAIN CB'!B142="","",'MAIN CB'!B142)</f>
        <v>45722</v>
      </c>
      <c r="C128" s="161" t="str">
        <f>IF('MAIN CB'!C142="","",'MAIN CB'!C142)</f>
        <v>Asset</v>
      </c>
      <c r="D128" s="237" t="str">
        <f>IF('MAIN CB'!D142="","",'MAIN CB'!D142)</f>
        <v>Vault Cash</v>
      </c>
      <c r="E128" s="157" t="str">
        <f>IF('MAIN CB'!E142="","",'MAIN CB'!E142)</f>
        <v>Zanaco Xpress Deposit</v>
      </c>
      <c r="F128" s="238">
        <f>IF('MAIN CB'!C142="Asset",'MAIN CB'!F142,"")</f>
        <v>209</v>
      </c>
      <c r="G128" s="162" t="str">
        <f>IF('MAIN CB'!C142="Capital",'MAIN CB'!F142,IF('MAIN CB'!C142="Income",'MAIN CB'!F142,IF('MAIN CB'!C142="Liability",'MAIN CB'!F142,"")))</f>
        <v/>
      </c>
      <c r="H128" s="163" t="str">
        <f>IF('MAIN CB'!C142="Expense",'MAIN CB'!F142,IF('MAIN CB'!C142="Drawing",'MAIN CB'!F142,IF('MAIN CB'!C142="COS",'MAIN CB'!F142,"")))</f>
        <v/>
      </c>
    </row>
    <row r="129" spans="2:8" x14ac:dyDescent="0.3">
      <c r="B129" s="160">
        <f>IF('MAIN CB'!B143="","",'MAIN CB'!B143)</f>
        <v>45722</v>
      </c>
      <c r="C129" s="161" t="str">
        <f>IF('MAIN CB'!C143="","",'MAIN CB'!C143)</f>
        <v>Asset</v>
      </c>
      <c r="D129" s="237" t="str">
        <f>IF('MAIN CB'!D143="","",'MAIN CB'!D143)</f>
        <v>Zanaco Xpress</v>
      </c>
      <c r="E129" s="157" t="str">
        <f>IF('MAIN CB'!E143="","",'MAIN CB'!E143)</f>
        <v>Zanaco Xpress Deposit</v>
      </c>
      <c r="F129" s="238">
        <f>IF('MAIN CB'!C143="Asset",'MAIN CB'!F143,"")</f>
        <v>-209</v>
      </c>
      <c r="G129" s="162" t="str">
        <f>IF('MAIN CB'!C143="Capital",'MAIN CB'!F143,IF('MAIN CB'!C143="Income",'MAIN CB'!F143,IF('MAIN CB'!C143="Liability",'MAIN CB'!F143,"")))</f>
        <v/>
      </c>
      <c r="H129" s="163" t="str">
        <f>IF('MAIN CB'!C143="Expense",'MAIN CB'!F143,IF('MAIN CB'!C143="Drawing",'MAIN CB'!F143,IF('MAIN CB'!C143="COS",'MAIN CB'!F143,"")))</f>
        <v/>
      </c>
    </row>
    <row r="130" spans="2:8" x14ac:dyDescent="0.3">
      <c r="B130" s="160">
        <f>IF('MAIN CB'!B144="","",'MAIN CB'!B144)</f>
        <v>45722</v>
      </c>
      <c r="C130" s="161" t="str">
        <f>IF('MAIN CB'!C144="","",'MAIN CB'!C144)</f>
        <v>Income</v>
      </c>
      <c r="D130" s="237" t="str">
        <f>IF('MAIN CB'!D144="","",'MAIN CB'!D144)</f>
        <v>Sales</v>
      </c>
      <c r="E130" s="157" t="str">
        <f>IF('MAIN CB'!E144="","",'MAIN CB'!E144)</f>
        <v xml:space="preserve">Takeaway Sale </v>
      </c>
      <c r="F130" s="238" t="str">
        <f>IF('MAIN CB'!C144="Asset",'MAIN CB'!F144,"")</f>
        <v/>
      </c>
      <c r="G130" s="162">
        <f>IF('MAIN CB'!C144="Capital",'MAIN CB'!F144,IF('MAIN CB'!C144="Income",'MAIN CB'!F144,IF('MAIN CB'!C144="Liability",'MAIN CB'!F144,"")))</f>
        <v>-70</v>
      </c>
      <c r="H130" s="163" t="str">
        <f>IF('MAIN CB'!C144="Expense",'MAIN CB'!F144,IF('MAIN CB'!C144="Drawing",'MAIN CB'!F144,IF('MAIN CB'!C144="COS",'MAIN CB'!F144,"")))</f>
        <v/>
      </c>
    </row>
    <row r="131" spans="2:8" x14ac:dyDescent="0.3">
      <c r="B131" s="160">
        <f>IF('MAIN CB'!B145="","",'MAIN CB'!B145)</f>
        <v>45722</v>
      </c>
      <c r="C131" s="161" t="str">
        <f>IF('MAIN CB'!C145="","",'MAIN CB'!C145)</f>
        <v>Asset</v>
      </c>
      <c r="D131" s="237" t="str">
        <f>IF('MAIN CB'!D145="","",'MAIN CB'!D145)</f>
        <v>Airtel Money</v>
      </c>
      <c r="E131" s="157" t="str">
        <f>IF('MAIN CB'!E145="","",'MAIN CB'!E145)</f>
        <v xml:space="preserve">Takeaway Sale </v>
      </c>
      <c r="F131" s="238">
        <f>IF('MAIN CB'!C145="Asset",'MAIN CB'!F145,"")</f>
        <v>70</v>
      </c>
      <c r="G131" s="162" t="str">
        <f>IF('MAIN CB'!C145="Capital",'MAIN CB'!F145,IF('MAIN CB'!C145="Income",'MAIN CB'!F145,IF('MAIN CB'!C145="Liability",'MAIN CB'!F145,"")))</f>
        <v/>
      </c>
      <c r="H131" s="163" t="str">
        <f>IF('MAIN CB'!C145="Expense",'MAIN CB'!F145,IF('MAIN CB'!C145="Drawing",'MAIN CB'!F145,IF('MAIN CB'!C145="COS",'MAIN CB'!F145,"")))</f>
        <v/>
      </c>
    </row>
    <row r="132" spans="2:8" x14ac:dyDescent="0.3">
      <c r="B132" s="160">
        <f>IF('MAIN CB'!B146="","",'MAIN CB'!B146)</f>
        <v>45722</v>
      </c>
      <c r="C132" s="161" t="str">
        <f>IF('MAIN CB'!C146="","",'MAIN CB'!C146)</f>
        <v>Asset</v>
      </c>
      <c r="D132" s="237" t="str">
        <f>IF('MAIN CB'!D146="","",'MAIN CB'!D146)</f>
        <v>Vault Cash</v>
      </c>
      <c r="E132" s="157" t="str">
        <f>IF('MAIN CB'!E146="","",'MAIN CB'!E146)</f>
        <v>Cash Added</v>
      </c>
      <c r="F132" s="238">
        <f>IF('MAIN CB'!C146="Asset",'MAIN CB'!F146,"")</f>
        <v>7</v>
      </c>
      <c r="G132" s="162" t="str">
        <f>IF('MAIN CB'!C146="Capital",'MAIN CB'!F146,IF('MAIN CB'!C146="Income",'MAIN CB'!F146,IF('MAIN CB'!C146="Liability",'MAIN CB'!F146,"")))</f>
        <v/>
      </c>
      <c r="H132" s="163" t="str">
        <f>IF('MAIN CB'!C146="Expense",'MAIN CB'!F146,IF('MAIN CB'!C146="Drawing",'MAIN CB'!F146,IF('MAIN CB'!C146="COS",'MAIN CB'!F146,"")))</f>
        <v/>
      </c>
    </row>
    <row r="133" spans="2:8" x14ac:dyDescent="0.3">
      <c r="B133" s="160">
        <f>IF('MAIN CB'!B147="","",'MAIN CB'!B147)</f>
        <v>45722</v>
      </c>
      <c r="C133" s="161" t="str">
        <f>IF('MAIN CB'!C147="","",'MAIN CB'!C147)</f>
        <v>Capital</v>
      </c>
      <c r="D133" s="237" t="str">
        <f>IF('MAIN CB'!D147="","",'MAIN CB'!D147)</f>
        <v>Capital (Net-worth)</v>
      </c>
      <c r="E133" s="157" t="str">
        <f>IF('MAIN CB'!E147="","",'MAIN CB'!E147)</f>
        <v>Cash Added</v>
      </c>
      <c r="F133" s="238" t="str">
        <f>IF('MAIN CB'!C147="Asset",'MAIN CB'!F147,"")</f>
        <v/>
      </c>
      <c r="G133" s="162">
        <f>IF('MAIN CB'!C147="Capital",'MAIN CB'!F147,IF('MAIN CB'!C147="Income",'MAIN CB'!F147,IF('MAIN CB'!C147="Liability",'MAIN CB'!F147,"")))</f>
        <v>-7</v>
      </c>
      <c r="H133" s="163" t="str">
        <f>IF('MAIN CB'!C147="Expense",'MAIN CB'!F147,IF('MAIN CB'!C147="Drawing",'MAIN CB'!F147,IF('MAIN CB'!C147="COS",'MAIN CB'!F147,"")))</f>
        <v/>
      </c>
    </row>
    <row r="134" spans="2:8" x14ac:dyDescent="0.3">
      <c r="B134" s="160">
        <f>IF('MAIN CB'!B148="","",'MAIN CB'!B148)</f>
        <v>45722</v>
      </c>
      <c r="C134" s="161" t="str">
        <f>IF('MAIN CB'!C148="","",'MAIN CB'!C148)</f>
        <v>Income</v>
      </c>
      <c r="D134" s="237" t="str">
        <f>IF('MAIN CB'!D148="","",'MAIN CB'!D148)</f>
        <v>Sales</v>
      </c>
      <c r="E134" s="157" t="str">
        <f>IF('MAIN CB'!E148="","",'MAIN CB'!E148)</f>
        <v xml:space="preserve">Takeaway Sale </v>
      </c>
      <c r="F134" s="238" t="str">
        <f>IF('MAIN CB'!C148="Asset",'MAIN CB'!F148,"")</f>
        <v/>
      </c>
      <c r="G134" s="162">
        <f>IF('MAIN CB'!C148="Capital",'MAIN CB'!F148,IF('MAIN CB'!C148="Income",'MAIN CB'!F148,IF('MAIN CB'!C148="Liability",'MAIN CB'!F148,"")))</f>
        <v>-35</v>
      </c>
      <c r="H134" s="163" t="str">
        <f>IF('MAIN CB'!C148="Expense",'MAIN CB'!F148,IF('MAIN CB'!C148="Drawing",'MAIN CB'!F148,IF('MAIN CB'!C148="COS",'MAIN CB'!F148,"")))</f>
        <v/>
      </c>
    </row>
    <row r="135" spans="2:8" x14ac:dyDescent="0.3">
      <c r="B135" s="160">
        <f>IF('MAIN CB'!B149="","",'MAIN CB'!B149)</f>
        <v>45722</v>
      </c>
      <c r="C135" s="161" t="str">
        <f>IF('MAIN CB'!C149="","",'MAIN CB'!C149)</f>
        <v>Asset</v>
      </c>
      <c r="D135" s="237" t="str">
        <f>IF('MAIN CB'!D149="","",'MAIN CB'!D149)</f>
        <v>Airtel Money</v>
      </c>
      <c r="E135" s="157" t="str">
        <f>IF('MAIN CB'!E149="","",'MAIN CB'!E149)</f>
        <v xml:space="preserve">Takeaway Sale </v>
      </c>
      <c r="F135" s="238">
        <f>IF('MAIN CB'!C149="Asset",'MAIN CB'!F149,"")</f>
        <v>35</v>
      </c>
      <c r="G135" s="162" t="str">
        <f>IF('MAIN CB'!C149="Capital",'MAIN CB'!F149,IF('MAIN CB'!C149="Income",'MAIN CB'!F149,IF('MAIN CB'!C149="Liability",'MAIN CB'!F149,"")))</f>
        <v/>
      </c>
      <c r="H135" s="163" t="str">
        <f>IF('MAIN CB'!C149="Expense",'MAIN CB'!F149,IF('MAIN CB'!C149="Drawing",'MAIN CB'!F149,IF('MAIN CB'!C149="COS",'MAIN CB'!F149,"")))</f>
        <v/>
      </c>
    </row>
    <row r="136" spans="2:8" x14ac:dyDescent="0.3">
      <c r="B136" s="160">
        <f>IF('MAIN CB'!B150="","",'MAIN CB'!B150)</f>
        <v>45722</v>
      </c>
      <c r="C136" s="161" t="str">
        <f>IF('MAIN CB'!C150="","",'MAIN CB'!C150)</f>
        <v>Asset</v>
      </c>
      <c r="D136" s="237" t="str">
        <f>IF('MAIN CB'!D150="","",'MAIN CB'!D150)</f>
        <v>Vault Cash</v>
      </c>
      <c r="E136" s="157" t="str">
        <f>IF('MAIN CB'!E150="","",'MAIN CB'!E150)</f>
        <v>Airtel Money Deposit</v>
      </c>
      <c r="F136" s="238">
        <f>IF('MAIN CB'!C150="Asset",'MAIN CB'!F150,"")</f>
        <v>50</v>
      </c>
      <c r="G136" s="162" t="str">
        <f>IF('MAIN CB'!C150="Capital",'MAIN CB'!F150,IF('MAIN CB'!C150="Income",'MAIN CB'!F150,IF('MAIN CB'!C150="Liability",'MAIN CB'!F150,"")))</f>
        <v/>
      </c>
      <c r="H136" s="163" t="str">
        <f>IF('MAIN CB'!C150="Expense",'MAIN CB'!F150,IF('MAIN CB'!C150="Drawing",'MAIN CB'!F150,IF('MAIN CB'!C150="COS",'MAIN CB'!F150,"")))</f>
        <v/>
      </c>
    </row>
    <row r="137" spans="2:8" x14ac:dyDescent="0.3">
      <c r="B137" s="160">
        <f>IF('MAIN CB'!B151="","",'MAIN CB'!B151)</f>
        <v>45722</v>
      </c>
      <c r="C137" s="161" t="str">
        <f>IF('MAIN CB'!C151="","",'MAIN CB'!C151)</f>
        <v>Asset</v>
      </c>
      <c r="D137" s="237" t="str">
        <f>IF('MAIN CB'!D151="","",'MAIN CB'!D151)</f>
        <v>Airtel Money</v>
      </c>
      <c r="E137" s="157" t="str">
        <f>IF('MAIN CB'!E151="","",'MAIN CB'!E151)</f>
        <v>Airtel Money Deposit</v>
      </c>
      <c r="F137" s="238">
        <f>IF('MAIN CB'!C151="Asset",'MAIN CB'!F151,"")</f>
        <v>-50</v>
      </c>
      <c r="G137" s="162" t="str">
        <f>IF('MAIN CB'!C151="Capital",'MAIN CB'!F151,IF('MAIN CB'!C151="Income",'MAIN CB'!F151,IF('MAIN CB'!C151="Liability",'MAIN CB'!F151,"")))</f>
        <v/>
      </c>
      <c r="H137" s="163" t="str">
        <f>IF('MAIN CB'!C151="Expense",'MAIN CB'!F151,IF('MAIN CB'!C151="Drawing",'MAIN CB'!F151,IF('MAIN CB'!C151="COS",'MAIN CB'!F151,"")))</f>
        <v/>
      </c>
    </row>
    <row r="138" spans="2:8" x14ac:dyDescent="0.3">
      <c r="B138" s="160">
        <f>IF('MAIN CB'!B152="","",'MAIN CB'!B152)</f>
        <v>45722</v>
      </c>
      <c r="C138" s="161" t="str">
        <f>IF('MAIN CB'!C152="","",'MAIN CB'!C152)</f>
        <v>Asset</v>
      </c>
      <c r="D138" s="237" t="str">
        <f>IF('MAIN CB'!D152="","",'MAIN CB'!D152)</f>
        <v>Vault Cash</v>
      </c>
      <c r="E138" s="157" t="str">
        <f>IF('MAIN CB'!E152="","",'MAIN CB'!E152)</f>
        <v>Airtel Money Withdraw</v>
      </c>
      <c r="F138" s="238">
        <f>IF('MAIN CB'!C152="Asset",'MAIN CB'!F152,"")</f>
        <v>-150</v>
      </c>
      <c r="G138" s="162" t="str">
        <f>IF('MAIN CB'!C152="Capital",'MAIN CB'!F152,IF('MAIN CB'!C152="Income",'MAIN CB'!F152,IF('MAIN CB'!C152="Liability",'MAIN CB'!F152,"")))</f>
        <v/>
      </c>
      <c r="H138" s="163" t="str">
        <f>IF('MAIN CB'!C152="Expense",'MAIN CB'!F152,IF('MAIN CB'!C152="Drawing",'MAIN CB'!F152,IF('MAIN CB'!C152="COS",'MAIN CB'!F152,"")))</f>
        <v/>
      </c>
    </row>
    <row r="139" spans="2:8" x14ac:dyDescent="0.3">
      <c r="B139" s="160">
        <f>IF('MAIN CB'!B153="","",'MAIN CB'!B153)</f>
        <v>45722</v>
      </c>
      <c r="C139" s="161" t="str">
        <f>IF('MAIN CB'!C153="","",'MAIN CB'!C153)</f>
        <v>Asset</v>
      </c>
      <c r="D139" s="237" t="str">
        <f>IF('MAIN CB'!D153="","",'MAIN CB'!D153)</f>
        <v>Airtel Money</v>
      </c>
      <c r="E139" s="157" t="str">
        <f>IF('MAIN CB'!E153="","",'MAIN CB'!E153)</f>
        <v>Airtel Money Withdraw</v>
      </c>
      <c r="F139" s="238">
        <f>IF('MAIN CB'!C153="Asset",'MAIN CB'!F153,"")</f>
        <v>150</v>
      </c>
      <c r="G139" s="162" t="str">
        <f>IF('MAIN CB'!C153="Capital",'MAIN CB'!F153,IF('MAIN CB'!C153="Income",'MAIN CB'!F153,IF('MAIN CB'!C153="Liability",'MAIN CB'!F153,"")))</f>
        <v/>
      </c>
      <c r="H139" s="163" t="str">
        <f>IF('MAIN CB'!C153="Expense",'MAIN CB'!F153,IF('MAIN CB'!C153="Drawing",'MAIN CB'!F153,IF('MAIN CB'!C153="COS",'MAIN CB'!F153,"")))</f>
        <v/>
      </c>
    </row>
    <row r="140" spans="2:8" x14ac:dyDescent="0.3">
      <c r="B140" s="160">
        <f>IF('MAIN CB'!B154="","",'MAIN CB'!B154)</f>
        <v>45722</v>
      </c>
      <c r="C140" s="161" t="str">
        <f>IF('MAIN CB'!C154="","",'MAIN CB'!C154)</f>
        <v>Income</v>
      </c>
      <c r="D140" s="237" t="str">
        <f>IF('MAIN CB'!D154="","",'MAIN CB'!D154)</f>
        <v>Sales</v>
      </c>
      <c r="E140" s="157" t="str">
        <f>IF('MAIN CB'!E154="","",'MAIN CB'!E154)</f>
        <v xml:space="preserve">Takeaway Sale </v>
      </c>
      <c r="F140" s="238" t="str">
        <f>IF('MAIN CB'!C154="Asset",'MAIN CB'!F154,"")</f>
        <v/>
      </c>
      <c r="G140" s="162">
        <f>IF('MAIN CB'!C154="Capital",'MAIN CB'!F154,IF('MAIN CB'!C154="Income",'MAIN CB'!F154,IF('MAIN CB'!C154="Liability",'MAIN CB'!F154,"")))</f>
        <v>-35</v>
      </c>
      <c r="H140" s="163" t="str">
        <f>IF('MAIN CB'!C154="Expense",'MAIN CB'!F154,IF('MAIN CB'!C154="Drawing",'MAIN CB'!F154,IF('MAIN CB'!C154="COS",'MAIN CB'!F154,"")))</f>
        <v/>
      </c>
    </row>
    <row r="141" spans="2:8" x14ac:dyDescent="0.3">
      <c r="B141" s="160">
        <f>IF('MAIN CB'!B155="","",'MAIN CB'!B155)</f>
        <v>45722</v>
      </c>
      <c r="C141" s="161" t="str">
        <f>IF('MAIN CB'!C155="","",'MAIN CB'!C155)</f>
        <v>Asset</v>
      </c>
      <c r="D141" s="237" t="str">
        <f>IF('MAIN CB'!D155="","",'MAIN CB'!D155)</f>
        <v>Vault Cash</v>
      </c>
      <c r="E141" s="157" t="str">
        <f>IF('MAIN CB'!E155="","",'MAIN CB'!E155)</f>
        <v xml:space="preserve">Takeaway Sale </v>
      </c>
      <c r="F141" s="238">
        <f>IF('MAIN CB'!C155="Asset",'MAIN CB'!F155,"")</f>
        <v>35</v>
      </c>
      <c r="G141" s="162" t="str">
        <f>IF('MAIN CB'!C155="Capital",'MAIN CB'!F155,IF('MAIN CB'!C155="Income",'MAIN CB'!F155,IF('MAIN CB'!C155="Liability",'MAIN CB'!F155,"")))</f>
        <v/>
      </c>
      <c r="H141" s="163" t="str">
        <f>IF('MAIN CB'!C155="Expense",'MAIN CB'!F155,IF('MAIN CB'!C155="Drawing",'MAIN CB'!F155,IF('MAIN CB'!C155="COS",'MAIN CB'!F155,"")))</f>
        <v/>
      </c>
    </row>
    <row r="142" spans="2:8" x14ac:dyDescent="0.3">
      <c r="B142" s="160">
        <f>IF('MAIN CB'!B156="","",'MAIN CB'!B156)</f>
        <v>45722</v>
      </c>
      <c r="C142" s="161" t="str">
        <f>IF('MAIN CB'!C156="","",'MAIN CB'!C156)</f>
        <v>Income</v>
      </c>
      <c r="D142" s="237" t="str">
        <f>IF('MAIN CB'!D156="","",'MAIN CB'!D156)</f>
        <v>Sales</v>
      </c>
      <c r="E142" s="157" t="str">
        <f>IF('MAIN CB'!E156="","",'MAIN CB'!E156)</f>
        <v xml:space="preserve">Takeaway Sale </v>
      </c>
      <c r="F142" s="238" t="str">
        <f>IF('MAIN CB'!C156="Asset",'MAIN CB'!F156,"")</f>
        <v/>
      </c>
      <c r="G142" s="162">
        <f>IF('MAIN CB'!C156="Capital",'MAIN CB'!F156,IF('MAIN CB'!C156="Income",'MAIN CB'!F156,IF('MAIN CB'!C156="Liability",'MAIN CB'!F156,"")))</f>
        <v>-35</v>
      </c>
      <c r="H142" s="163" t="str">
        <f>IF('MAIN CB'!C156="Expense",'MAIN CB'!F156,IF('MAIN CB'!C156="Drawing",'MAIN CB'!F156,IF('MAIN CB'!C156="COS",'MAIN CB'!F156,"")))</f>
        <v/>
      </c>
    </row>
    <row r="143" spans="2:8" x14ac:dyDescent="0.3">
      <c r="B143" s="160">
        <f>IF('MAIN CB'!B157="","",'MAIN CB'!B157)</f>
        <v>45722</v>
      </c>
      <c r="C143" s="161" t="str">
        <f>IF('MAIN CB'!C157="","",'MAIN CB'!C157)</f>
        <v>Asset</v>
      </c>
      <c r="D143" s="237" t="str">
        <f>IF('MAIN CB'!D157="","",'MAIN CB'!D157)</f>
        <v>Vault Cash</v>
      </c>
      <c r="E143" s="157" t="str">
        <f>IF('MAIN CB'!E157="","",'MAIN CB'!E157)</f>
        <v xml:space="preserve">Takeaway Sale </v>
      </c>
      <c r="F143" s="238">
        <f>IF('MAIN CB'!C157="Asset",'MAIN CB'!F157,"")</f>
        <v>35</v>
      </c>
      <c r="G143" s="162" t="str">
        <f>IF('MAIN CB'!C157="Capital",'MAIN CB'!F157,IF('MAIN CB'!C157="Income",'MAIN CB'!F157,IF('MAIN CB'!C157="Liability",'MAIN CB'!F157,"")))</f>
        <v/>
      </c>
      <c r="H143" s="163" t="str">
        <f>IF('MAIN CB'!C157="Expense",'MAIN CB'!F157,IF('MAIN CB'!C157="Drawing",'MAIN CB'!F157,IF('MAIN CB'!C157="COS",'MAIN CB'!F157,"")))</f>
        <v/>
      </c>
    </row>
    <row r="144" spans="2:8" x14ac:dyDescent="0.3">
      <c r="B144" s="160">
        <f>IF('MAIN CB'!B158="","",'MAIN CB'!B158)</f>
        <v>45722</v>
      </c>
      <c r="C144" s="161" t="str">
        <f>IF('MAIN CB'!C158="","",'MAIN CB'!C158)</f>
        <v>Asset</v>
      </c>
      <c r="D144" s="237" t="str">
        <f>IF('MAIN CB'!D158="","",'MAIN CB'!D158)</f>
        <v>Vault Cash</v>
      </c>
      <c r="E144" s="157" t="str">
        <f>IF('MAIN CB'!E158="","",'MAIN CB'!E158)</f>
        <v>543 Withdraw</v>
      </c>
      <c r="F144" s="238">
        <f>IF('MAIN CB'!C158="Asset",'MAIN CB'!F158,"")</f>
        <v>-1270</v>
      </c>
      <c r="G144" s="162" t="str">
        <f>IF('MAIN CB'!C158="Capital",'MAIN CB'!F158,IF('MAIN CB'!C158="Income",'MAIN CB'!F158,IF('MAIN CB'!C158="Liability",'MAIN CB'!F158,"")))</f>
        <v/>
      </c>
      <c r="H144" s="163" t="str">
        <f>IF('MAIN CB'!C158="Expense",'MAIN CB'!F158,IF('MAIN CB'!C158="Drawing",'MAIN CB'!F158,IF('MAIN CB'!C158="COS",'MAIN CB'!F158,"")))</f>
        <v/>
      </c>
    </row>
    <row r="145" spans="2:8" x14ac:dyDescent="0.3">
      <c r="B145" s="160">
        <f>IF('MAIN CB'!B159="","",'MAIN CB'!B159)</f>
        <v>45722</v>
      </c>
      <c r="C145" s="161" t="str">
        <f>IF('MAIN CB'!C159="","",'MAIN CB'!C159)</f>
        <v>Asset</v>
      </c>
      <c r="D145" s="237" t="str">
        <f>IF('MAIN CB'!D159="","",'MAIN CB'!D159)</f>
        <v>543 Konse Konse</v>
      </c>
      <c r="E145" s="157" t="str">
        <f>IF('MAIN CB'!E159="","",'MAIN CB'!E159)</f>
        <v>543 Withdraw</v>
      </c>
      <c r="F145" s="238">
        <f>IF('MAIN CB'!C159="Asset",'MAIN CB'!F159,"")</f>
        <v>1270</v>
      </c>
      <c r="G145" s="162" t="str">
        <f>IF('MAIN CB'!C159="Capital",'MAIN CB'!F159,IF('MAIN CB'!C159="Income",'MAIN CB'!F159,IF('MAIN CB'!C159="Liability",'MAIN CB'!F159,"")))</f>
        <v/>
      </c>
      <c r="H145" s="163" t="str">
        <f>IF('MAIN CB'!C159="Expense",'MAIN CB'!F159,IF('MAIN CB'!C159="Drawing",'MAIN CB'!F159,IF('MAIN CB'!C159="COS",'MAIN CB'!F159,"")))</f>
        <v/>
      </c>
    </row>
    <row r="146" spans="2:8" x14ac:dyDescent="0.3">
      <c r="B146" s="160">
        <f>IF('MAIN CB'!B160="","",'MAIN CB'!B160)</f>
        <v>45722</v>
      </c>
      <c r="C146" s="161" t="str">
        <f>IF('MAIN CB'!C160="","",'MAIN CB'!C160)</f>
        <v>Income</v>
      </c>
      <c r="D146" s="237" t="str">
        <f>IF('MAIN CB'!D160="","",'MAIN CB'!D160)</f>
        <v>Sales</v>
      </c>
      <c r="E146" s="157" t="str">
        <f>IF('MAIN CB'!E160="","",'MAIN CB'!E160)</f>
        <v xml:space="preserve">Takeaway Sale </v>
      </c>
      <c r="F146" s="238" t="str">
        <f>IF('MAIN CB'!C160="Asset",'MAIN CB'!F160,"")</f>
        <v/>
      </c>
      <c r="G146" s="162">
        <f>IF('MAIN CB'!C160="Capital",'MAIN CB'!F160,IF('MAIN CB'!C160="Income",'MAIN CB'!F160,IF('MAIN CB'!C160="Liability",'MAIN CB'!F160,"")))</f>
        <v>-105</v>
      </c>
      <c r="H146" s="163" t="str">
        <f>IF('MAIN CB'!C160="Expense",'MAIN CB'!F160,IF('MAIN CB'!C160="Drawing",'MAIN CB'!F160,IF('MAIN CB'!C160="COS",'MAIN CB'!F160,"")))</f>
        <v/>
      </c>
    </row>
    <row r="147" spans="2:8" x14ac:dyDescent="0.3">
      <c r="B147" s="160">
        <f>IF('MAIN CB'!B161="","",'MAIN CB'!B161)</f>
        <v>45722</v>
      </c>
      <c r="C147" s="161" t="str">
        <f>IF('MAIN CB'!C161="","",'MAIN CB'!C161)</f>
        <v>Asset</v>
      </c>
      <c r="D147" s="237" t="str">
        <f>IF('MAIN CB'!D161="","",'MAIN CB'!D161)</f>
        <v>Vault Cash</v>
      </c>
      <c r="E147" s="157" t="str">
        <f>IF('MAIN CB'!E161="","",'MAIN CB'!E161)</f>
        <v xml:space="preserve">Takeaway Sale </v>
      </c>
      <c r="F147" s="238">
        <f>IF('MAIN CB'!C161="Asset",'MAIN CB'!F161,"")</f>
        <v>105</v>
      </c>
      <c r="G147" s="162" t="str">
        <f>IF('MAIN CB'!C161="Capital",'MAIN CB'!F161,IF('MAIN CB'!C161="Income",'MAIN CB'!F161,IF('MAIN CB'!C161="Liability",'MAIN CB'!F161,"")))</f>
        <v/>
      </c>
      <c r="H147" s="163" t="str">
        <f>IF('MAIN CB'!C161="Expense",'MAIN CB'!F161,IF('MAIN CB'!C161="Drawing",'MAIN CB'!F161,IF('MAIN CB'!C161="COS",'MAIN CB'!F161,"")))</f>
        <v/>
      </c>
    </row>
    <row r="148" spans="2:8" x14ac:dyDescent="0.3">
      <c r="B148" s="160">
        <f>IF('MAIN CB'!B162="","",'MAIN CB'!B162)</f>
        <v>45722</v>
      </c>
      <c r="C148" s="161" t="str">
        <f>IF('MAIN CB'!C162="","",'MAIN CB'!C162)</f>
        <v>Asset</v>
      </c>
      <c r="D148" s="237" t="str">
        <f>IF('MAIN CB'!D162="","",'MAIN CB'!D162)</f>
        <v>Vault Cash</v>
      </c>
      <c r="E148" s="157" t="str">
        <f>IF('MAIN CB'!E162="","",'MAIN CB'!E162)</f>
        <v>Airtel Money Deposit</v>
      </c>
      <c r="F148" s="238">
        <f>IF('MAIN CB'!C162="Asset",'MAIN CB'!F162,"")</f>
        <v>18</v>
      </c>
      <c r="G148" s="162" t="str">
        <f>IF('MAIN CB'!C162="Capital",'MAIN CB'!F162,IF('MAIN CB'!C162="Income",'MAIN CB'!F162,IF('MAIN CB'!C162="Liability",'MAIN CB'!F162,"")))</f>
        <v/>
      </c>
      <c r="H148" s="163" t="str">
        <f>IF('MAIN CB'!C162="Expense",'MAIN CB'!F162,IF('MAIN CB'!C162="Drawing",'MAIN CB'!F162,IF('MAIN CB'!C162="COS",'MAIN CB'!F162,"")))</f>
        <v/>
      </c>
    </row>
    <row r="149" spans="2:8" x14ac:dyDescent="0.3">
      <c r="B149" s="160">
        <f>IF('MAIN CB'!B163="","",'MAIN CB'!B163)</f>
        <v>45722</v>
      </c>
      <c r="C149" s="161" t="str">
        <f>IF('MAIN CB'!C163="","",'MAIN CB'!C163)</f>
        <v>Asset</v>
      </c>
      <c r="D149" s="237" t="str">
        <f>IF('MAIN CB'!D163="","",'MAIN CB'!D163)</f>
        <v>Airtel Money</v>
      </c>
      <c r="E149" s="157" t="str">
        <f>IF('MAIN CB'!E163="","",'MAIN CB'!E163)</f>
        <v>Airtel Money Deposit</v>
      </c>
      <c r="F149" s="238">
        <f>IF('MAIN CB'!C163="Asset",'MAIN CB'!F163,"")</f>
        <v>-18</v>
      </c>
      <c r="G149" s="162" t="str">
        <f>IF('MAIN CB'!C163="Capital",'MAIN CB'!F163,IF('MAIN CB'!C163="Income",'MAIN CB'!F163,IF('MAIN CB'!C163="Liability",'MAIN CB'!F163,"")))</f>
        <v/>
      </c>
      <c r="H149" s="163" t="str">
        <f>IF('MAIN CB'!C163="Expense",'MAIN CB'!F163,IF('MAIN CB'!C163="Drawing",'MAIN CB'!F163,IF('MAIN CB'!C163="COS",'MAIN CB'!F163,"")))</f>
        <v/>
      </c>
    </row>
    <row r="150" spans="2:8" x14ac:dyDescent="0.3">
      <c r="B150" s="160">
        <f>IF('MAIN CB'!B164="","",'MAIN CB'!B164)</f>
        <v>45722</v>
      </c>
      <c r="C150" s="161" t="str">
        <f>IF('MAIN CB'!C164="","",'MAIN CB'!C164)</f>
        <v>Asset</v>
      </c>
      <c r="D150" s="237" t="str">
        <f>IF('MAIN CB'!D164="","",'MAIN CB'!D164)</f>
        <v>Vault Cash</v>
      </c>
      <c r="E150" s="157" t="str">
        <f>IF('MAIN CB'!E164="","",'MAIN CB'!E164)</f>
        <v>Airtel Money Withdraw</v>
      </c>
      <c r="F150" s="238">
        <f>IF('MAIN CB'!C164="Asset",'MAIN CB'!F164,"")</f>
        <v>-3500</v>
      </c>
      <c r="G150" s="162" t="str">
        <f>IF('MAIN CB'!C164="Capital",'MAIN CB'!F164,IF('MAIN CB'!C164="Income",'MAIN CB'!F164,IF('MAIN CB'!C164="Liability",'MAIN CB'!F164,"")))</f>
        <v/>
      </c>
      <c r="H150" s="163" t="str">
        <f>IF('MAIN CB'!C164="Expense",'MAIN CB'!F164,IF('MAIN CB'!C164="Drawing",'MAIN CB'!F164,IF('MAIN CB'!C164="COS",'MAIN CB'!F164,"")))</f>
        <v/>
      </c>
    </row>
    <row r="151" spans="2:8" x14ac:dyDescent="0.3">
      <c r="B151" s="160">
        <f>IF('MAIN CB'!B165="","",'MAIN CB'!B165)</f>
        <v>45722</v>
      </c>
      <c r="C151" s="161" t="str">
        <f>IF('MAIN CB'!C165="","",'MAIN CB'!C165)</f>
        <v>Asset</v>
      </c>
      <c r="D151" s="237" t="str">
        <f>IF('MAIN CB'!D165="","",'MAIN CB'!D165)</f>
        <v>Airtel Money</v>
      </c>
      <c r="E151" s="157" t="str">
        <f>IF('MAIN CB'!E165="","",'MAIN CB'!E165)</f>
        <v>Airtel Money Withdraw</v>
      </c>
      <c r="F151" s="238">
        <f>IF('MAIN CB'!C165="Asset",'MAIN CB'!F165,"")</f>
        <v>3500</v>
      </c>
      <c r="G151" s="162" t="str">
        <f>IF('MAIN CB'!C165="Capital",'MAIN CB'!F165,IF('MAIN CB'!C165="Income",'MAIN CB'!F165,IF('MAIN CB'!C165="Liability",'MAIN CB'!F165,"")))</f>
        <v/>
      </c>
      <c r="H151" s="163" t="str">
        <f>IF('MAIN CB'!C165="Expense",'MAIN CB'!F165,IF('MAIN CB'!C165="Drawing",'MAIN CB'!F165,IF('MAIN CB'!C165="COS",'MAIN CB'!F165,"")))</f>
        <v/>
      </c>
    </row>
    <row r="152" spans="2:8" x14ac:dyDescent="0.3">
      <c r="B152" s="160">
        <f>IF('MAIN CB'!B166="","",'MAIN CB'!B166)</f>
        <v>45722</v>
      </c>
      <c r="C152" s="161" t="str">
        <f>IF('MAIN CB'!C166="","",'MAIN CB'!C166)</f>
        <v>Asset</v>
      </c>
      <c r="D152" s="237" t="str">
        <f>IF('MAIN CB'!D166="","",'MAIN CB'!D166)</f>
        <v>Vault Cash</v>
      </c>
      <c r="E152" s="157" t="str">
        <f>IF('MAIN CB'!E166="","",'MAIN CB'!E166)</f>
        <v>Airtel Money Withdraw</v>
      </c>
      <c r="F152" s="238">
        <f>IF('MAIN CB'!C166="Asset",'MAIN CB'!F166,"")</f>
        <v>-40</v>
      </c>
      <c r="G152" s="162" t="str">
        <f>IF('MAIN CB'!C166="Capital",'MAIN CB'!F166,IF('MAIN CB'!C166="Income",'MAIN CB'!F166,IF('MAIN CB'!C166="Liability",'MAIN CB'!F166,"")))</f>
        <v/>
      </c>
      <c r="H152" s="163" t="str">
        <f>IF('MAIN CB'!C166="Expense",'MAIN CB'!F166,IF('MAIN CB'!C166="Drawing",'MAIN CB'!F166,IF('MAIN CB'!C166="COS",'MAIN CB'!F166,"")))</f>
        <v/>
      </c>
    </row>
    <row r="153" spans="2:8" x14ac:dyDescent="0.3">
      <c r="B153" s="160">
        <f>IF('MAIN CB'!B167="","",'MAIN CB'!B167)</f>
        <v>45722</v>
      </c>
      <c r="C153" s="161" t="str">
        <f>IF('MAIN CB'!C167="","",'MAIN CB'!C167)</f>
        <v>Asset</v>
      </c>
      <c r="D153" s="237" t="str">
        <f>IF('MAIN CB'!D167="","",'MAIN CB'!D167)</f>
        <v>Airtel Money</v>
      </c>
      <c r="E153" s="157" t="str">
        <f>IF('MAIN CB'!E167="","",'MAIN CB'!E167)</f>
        <v>Airtel Money Withdraw</v>
      </c>
      <c r="F153" s="238">
        <f>IF('MAIN CB'!C167="Asset",'MAIN CB'!F167,"")</f>
        <v>40</v>
      </c>
      <c r="G153" s="162" t="str">
        <f>IF('MAIN CB'!C167="Capital",'MAIN CB'!F167,IF('MAIN CB'!C167="Income",'MAIN CB'!F167,IF('MAIN CB'!C167="Liability",'MAIN CB'!F167,"")))</f>
        <v/>
      </c>
      <c r="H153" s="163" t="str">
        <f>IF('MAIN CB'!C167="Expense",'MAIN CB'!F167,IF('MAIN CB'!C167="Drawing",'MAIN CB'!F167,IF('MAIN CB'!C167="COS",'MAIN CB'!F167,"")))</f>
        <v/>
      </c>
    </row>
    <row r="154" spans="2:8" x14ac:dyDescent="0.3">
      <c r="B154" s="160">
        <f>IF('MAIN CB'!B168="","",'MAIN CB'!B168)</f>
        <v>45722</v>
      </c>
      <c r="C154" s="161" t="str">
        <f>IF('MAIN CB'!C168="","",'MAIN CB'!C168)</f>
        <v>Income</v>
      </c>
      <c r="D154" s="237" t="str">
        <f>IF('MAIN CB'!D168="","",'MAIN CB'!D168)</f>
        <v>Sales</v>
      </c>
      <c r="E154" s="157" t="str">
        <f>IF('MAIN CB'!E168="","",'MAIN CB'!E168)</f>
        <v xml:space="preserve">Takeaway Sale </v>
      </c>
      <c r="F154" s="238" t="str">
        <f>IF('MAIN CB'!C168="Asset",'MAIN CB'!F168,"")</f>
        <v/>
      </c>
      <c r="G154" s="162">
        <f>IF('MAIN CB'!C168="Capital",'MAIN CB'!F168,IF('MAIN CB'!C168="Income",'MAIN CB'!F168,IF('MAIN CB'!C168="Liability",'MAIN CB'!F168,"")))</f>
        <v>-35</v>
      </c>
      <c r="H154" s="163" t="str">
        <f>IF('MAIN CB'!C168="Expense",'MAIN CB'!F168,IF('MAIN CB'!C168="Drawing",'MAIN CB'!F168,IF('MAIN CB'!C168="COS",'MAIN CB'!F168,"")))</f>
        <v/>
      </c>
    </row>
    <row r="155" spans="2:8" x14ac:dyDescent="0.3">
      <c r="B155" s="160">
        <f>IF('MAIN CB'!B169="","",'MAIN CB'!B169)</f>
        <v>45722</v>
      </c>
      <c r="C155" s="161" t="str">
        <f>IF('MAIN CB'!C169="","",'MAIN CB'!C169)</f>
        <v>Asset</v>
      </c>
      <c r="D155" s="237" t="str">
        <f>IF('MAIN CB'!D169="","",'MAIN CB'!D169)</f>
        <v>Vault Cash</v>
      </c>
      <c r="E155" s="157" t="str">
        <f>IF('MAIN CB'!E169="","",'MAIN CB'!E169)</f>
        <v xml:space="preserve">Takeaway Sale </v>
      </c>
      <c r="F155" s="238">
        <f>IF('MAIN CB'!C169="Asset",'MAIN CB'!F169,"")</f>
        <v>35</v>
      </c>
      <c r="G155" s="162" t="str">
        <f>IF('MAIN CB'!C169="Capital",'MAIN CB'!F169,IF('MAIN CB'!C169="Income",'MAIN CB'!F169,IF('MAIN CB'!C169="Liability",'MAIN CB'!F169,"")))</f>
        <v/>
      </c>
      <c r="H155" s="163" t="str">
        <f>IF('MAIN CB'!C169="Expense",'MAIN CB'!F169,IF('MAIN CB'!C169="Drawing",'MAIN CB'!F169,IF('MAIN CB'!C169="COS",'MAIN CB'!F169,"")))</f>
        <v/>
      </c>
    </row>
    <row r="156" spans="2:8" x14ac:dyDescent="0.3">
      <c r="B156" s="160">
        <f>IF('MAIN CB'!B170="","",'MAIN CB'!B170)</f>
        <v>45722</v>
      </c>
      <c r="C156" s="161" t="str">
        <f>IF('MAIN CB'!C170="","",'MAIN CB'!C170)</f>
        <v>Asset</v>
      </c>
      <c r="D156" s="237" t="str">
        <f>IF('MAIN CB'!D170="","",'MAIN CB'!D170)</f>
        <v>Vault Cash</v>
      </c>
      <c r="E156" s="157" t="str">
        <f>IF('MAIN CB'!E170="","",'MAIN CB'!E170)</f>
        <v>Zanaco Xpress Deposit</v>
      </c>
      <c r="F156" s="238">
        <f>IF('MAIN CB'!C170="Asset",'MAIN CB'!F170,"")</f>
        <v>171</v>
      </c>
      <c r="G156" s="162" t="str">
        <f>IF('MAIN CB'!C170="Capital",'MAIN CB'!F170,IF('MAIN CB'!C170="Income",'MAIN CB'!F170,IF('MAIN CB'!C170="Liability",'MAIN CB'!F170,"")))</f>
        <v/>
      </c>
      <c r="H156" s="163" t="str">
        <f>IF('MAIN CB'!C170="Expense",'MAIN CB'!F170,IF('MAIN CB'!C170="Drawing",'MAIN CB'!F170,IF('MAIN CB'!C170="COS",'MAIN CB'!F170,"")))</f>
        <v/>
      </c>
    </row>
    <row r="157" spans="2:8" x14ac:dyDescent="0.3">
      <c r="B157" s="160">
        <f>IF('MAIN CB'!B171="","",'MAIN CB'!B171)</f>
        <v>45722</v>
      </c>
      <c r="C157" s="161" t="str">
        <f>IF('MAIN CB'!C171="","",'MAIN CB'!C171)</f>
        <v>Asset</v>
      </c>
      <c r="D157" s="237" t="str">
        <f>IF('MAIN CB'!D171="","",'MAIN CB'!D171)</f>
        <v>Zanaco Xpress</v>
      </c>
      <c r="E157" s="157" t="str">
        <f>IF('MAIN CB'!E171="","",'MAIN CB'!E171)</f>
        <v>Zanaco Xpress Deposit</v>
      </c>
      <c r="F157" s="238">
        <f>IF('MAIN CB'!C171="Asset",'MAIN CB'!F171,"")</f>
        <v>-171</v>
      </c>
      <c r="G157" s="162" t="str">
        <f>IF('MAIN CB'!C171="Capital",'MAIN CB'!F171,IF('MAIN CB'!C171="Income",'MAIN CB'!F171,IF('MAIN CB'!C171="Liability",'MAIN CB'!F171,"")))</f>
        <v/>
      </c>
      <c r="H157" s="163" t="str">
        <f>IF('MAIN CB'!C171="Expense",'MAIN CB'!F171,IF('MAIN CB'!C171="Drawing",'MAIN CB'!F171,IF('MAIN CB'!C171="COS",'MAIN CB'!F171,"")))</f>
        <v/>
      </c>
    </row>
    <row r="158" spans="2:8" x14ac:dyDescent="0.3">
      <c r="B158" s="160">
        <f>IF('MAIN CB'!B172="","",'MAIN CB'!B172)</f>
        <v>45722</v>
      </c>
      <c r="C158" s="161" t="str">
        <f>IF('MAIN CB'!C172="","",'MAIN CB'!C172)</f>
        <v>Income</v>
      </c>
      <c r="D158" s="237" t="str">
        <f>IF('MAIN CB'!D172="","",'MAIN CB'!D172)</f>
        <v>Sales</v>
      </c>
      <c r="E158" s="157" t="str">
        <f>IF('MAIN CB'!E172="","",'MAIN CB'!E172)</f>
        <v xml:space="preserve">Takeaway Sale </v>
      </c>
      <c r="F158" s="238" t="str">
        <f>IF('MAIN CB'!C172="Asset",'MAIN CB'!F172,"")</f>
        <v/>
      </c>
      <c r="G158" s="162">
        <f>IF('MAIN CB'!C172="Capital",'MAIN CB'!F172,IF('MAIN CB'!C172="Income",'MAIN CB'!F172,IF('MAIN CB'!C172="Liability",'MAIN CB'!F172,"")))</f>
        <v>-35</v>
      </c>
      <c r="H158" s="163" t="str">
        <f>IF('MAIN CB'!C172="Expense",'MAIN CB'!F172,IF('MAIN CB'!C172="Drawing",'MAIN CB'!F172,IF('MAIN CB'!C172="COS",'MAIN CB'!F172,"")))</f>
        <v/>
      </c>
    </row>
    <row r="159" spans="2:8" x14ac:dyDescent="0.3">
      <c r="B159" s="160">
        <f>IF('MAIN CB'!B173="","",'MAIN CB'!B173)</f>
        <v>45722</v>
      </c>
      <c r="C159" s="161" t="str">
        <f>IF('MAIN CB'!C173="","",'MAIN CB'!C173)</f>
        <v>Asset</v>
      </c>
      <c r="D159" s="237" t="str">
        <f>IF('MAIN CB'!D173="","",'MAIN CB'!D173)</f>
        <v>Vault Cash</v>
      </c>
      <c r="E159" s="157" t="str">
        <f>IF('MAIN CB'!E173="","",'MAIN CB'!E173)</f>
        <v xml:space="preserve">Takeaway Sale </v>
      </c>
      <c r="F159" s="238">
        <f>IF('MAIN CB'!C173="Asset",'MAIN CB'!F173,"")</f>
        <v>35</v>
      </c>
      <c r="G159" s="162" t="str">
        <f>IF('MAIN CB'!C173="Capital",'MAIN CB'!F173,IF('MAIN CB'!C173="Income",'MAIN CB'!F173,IF('MAIN CB'!C173="Liability",'MAIN CB'!F173,"")))</f>
        <v/>
      </c>
      <c r="H159" s="163" t="str">
        <f>IF('MAIN CB'!C173="Expense",'MAIN CB'!F173,IF('MAIN CB'!C173="Drawing",'MAIN CB'!F173,IF('MAIN CB'!C173="COS",'MAIN CB'!F173,"")))</f>
        <v/>
      </c>
    </row>
    <row r="160" spans="2:8" x14ac:dyDescent="0.3">
      <c r="B160" s="160">
        <f>IF('MAIN CB'!B174="","",'MAIN CB'!B174)</f>
        <v>45722</v>
      </c>
      <c r="C160" s="161" t="str">
        <f>IF('MAIN CB'!C174="","",'MAIN CB'!C174)</f>
        <v>Asset</v>
      </c>
      <c r="D160" s="237" t="str">
        <f>IF('MAIN CB'!D174="","",'MAIN CB'!D174)</f>
        <v>Vault Cash</v>
      </c>
      <c r="E160" s="157" t="str">
        <f>IF('MAIN CB'!E174="","",'MAIN CB'!E174)</f>
        <v>Airtel Money Deposit</v>
      </c>
      <c r="F160" s="238">
        <f>IF('MAIN CB'!C174="Asset",'MAIN CB'!F174,"")</f>
        <v>14</v>
      </c>
      <c r="G160" s="162" t="str">
        <f>IF('MAIN CB'!C174="Capital",'MAIN CB'!F174,IF('MAIN CB'!C174="Income",'MAIN CB'!F174,IF('MAIN CB'!C174="Liability",'MAIN CB'!F174,"")))</f>
        <v/>
      </c>
      <c r="H160" s="163" t="str">
        <f>IF('MAIN CB'!C174="Expense",'MAIN CB'!F174,IF('MAIN CB'!C174="Drawing",'MAIN CB'!F174,IF('MAIN CB'!C174="COS",'MAIN CB'!F174,"")))</f>
        <v/>
      </c>
    </row>
    <row r="161" spans="2:8" x14ac:dyDescent="0.3">
      <c r="B161" s="160">
        <f>IF('MAIN CB'!B175="","",'MAIN CB'!B175)</f>
        <v>45722</v>
      </c>
      <c r="C161" s="161" t="str">
        <f>IF('MAIN CB'!C175="","",'MAIN CB'!C175)</f>
        <v>Asset</v>
      </c>
      <c r="D161" s="237" t="str">
        <f>IF('MAIN CB'!D175="","",'MAIN CB'!D175)</f>
        <v>Airtel Money</v>
      </c>
      <c r="E161" s="157" t="str">
        <f>IF('MAIN CB'!E175="","",'MAIN CB'!E175)</f>
        <v>Airtel Money Deposit</v>
      </c>
      <c r="F161" s="238">
        <f>IF('MAIN CB'!C175="Asset",'MAIN CB'!F175,"")</f>
        <v>-14</v>
      </c>
      <c r="G161" s="162" t="str">
        <f>IF('MAIN CB'!C175="Capital",'MAIN CB'!F175,IF('MAIN CB'!C175="Income",'MAIN CB'!F175,IF('MAIN CB'!C175="Liability",'MAIN CB'!F175,"")))</f>
        <v/>
      </c>
      <c r="H161" s="163" t="str">
        <f>IF('MAIN CB'!C175="Expense",'MAIN CB'!F175,IF('MAIN CB'!C175="Drawing",'MAIN CB'!F175,IF('MAIN CB'!C175="COS",'MAIN CB'!F175,"")))</f>
        <v/>
      </c>
    </row>
    <row r="162" spans="2:8" x14ac:dyDescent="0.3">
      <c r="B162" s="160">
        <f>IF('MAIN CB'!B176="","",'MAIN CB'!B176)</f>
        <v>45722</v>
      </c>
      <c r="C162" s="161" t="str">
        <f>IF('MAIN CB'!C176="","",'MAIN CB'!C176)</f>
        <v>Asset</v>
      </c>
      <c r="D162" s="237" t="str">
        <f>IF('MAIN CB'!D176="","",'MAIN CB'!D176)</f>
        <v>Vault Cash</v>
      </c>
      <c r="E162" s="157" t="str">
        <f>IF('MAIN CB'!E176="","",'MAIN CB'!E176)</f>
        <v>Zanaco Xpress Deposit</v>
      </c>
      <c r="F162" s="238">
        <f>IF('MAIN CB'!C176="Asset",'MAIN CB'!F176,"")</f>
        <v>586</v>
      </c>
      <c r="G162" s="162" t="str">
        <f>IF('MAIN CB'!C176="Capital",'MAIN CB'!F176,IF('MAIN CB'!C176="Income",'MAIN CB'!F176,IF('MAIN CB'!C176="Liability",'MAIN CB'!F176,"")))</f>
        <v/>
      </c>
      <c r="H162" s="163" t="str">
        <f>IF('MAIN CB'!C176="Expense",'MAIN CB'!F176,IF('MAIN CB'!C176="Drawing",'MAIN CB'!F176,IF('MAIN CB'!C176="COS",'MAIN CB'!F176,"")))</f>
        <v/>
      </c>
    </row>
    <row r="163" spans="2:8" x14ac:dyDescent="0.3">
      <c r="B163" s="160">
        <f>IF('MAIN CB'!B177="","",'MAIN CB'!B177)</f>
        <v>45722</v>
      </c>
      <c r="C163" s="161" t="str">
        <f>IF('MAIN CB'!C177="","",'MAIN CB'!C177)</f>
        <v>Asset</v>
      </c>
      <c r="D163" s="237" t="str">
        <f>IF('MAIN CB'!D177="","",'MAIN CB'!D177)</f>
        <v>Zanaco Xpress</v>
      </c>
      <c r="E163" s="157" t="str">
        <f>IF('MAIN CB'!E177="","",'MAIN CB'!E177)</f>
        <v>Zanaco Xpress Deposit</v>
      </c>
      <c r="F163" s="238">
        <f>IF('MAIN CB'!C177="Asset",'MAIN CB'!F177,"")</f>
        <v>-586</v>
      </c>
      <c r="G163" s="162" t="str">
        <f>IF('MAIN CB'!C177="Capital",'MAIN CB'!F177,IF('MAIN CB'!C177="Income",'MAIN CB'!F177,IF('MAIN CB'!C177="Liability",'MAIN CB'!F177,"")))</f>
        <v/>
      </c>
      <c r="H163" s="163" t="str">
        <f>IF('MAIN CB'!C177="Expense",'MAIN CB'!F177,IF('MAIN CB'!C177="Drawing",'MAIN CB'!F177,IF('MAIN CB'!C177="COS",'MAIN CB'!F177,"")))</f>
        <v/>
      </c>
    </row>
    <row r="164" spans="2:8" x14ac:dyDescent="0.3">
      <c r="B164" s="160">
        <f>IF('MAIN CB'!B178="","",'MAIN CB'!B178)</f>
        <v>45722</v>
      </c>
      <c r="C164" s="161" t="str">
        <f>IF('MAIN CB'!C178="","",'MAIN CB'!C178)</f>
        <v>Income</v>
      </c>
      <c r="D164" s="237" t="str">
        <f>IF('MAIN CB'!D178="","",'MAIN CB'!D178)</f>
        <v>Sales</v>
      </c>
      <c r="E164" s="157" t="str">
        <f>IF('MAIN CB'!E178="","",'MAIN CB'!E178)</f>
        <v xml:space="preserve">Takeaway Sale </v>
      </c>
      <c r="F164" s="238" t="str">
        <f>IF('MAIN CB'!C178="Asset",'MAIN CB'!F178,"")</f>
        <v/>
      </c>
      <c r="G164" s="162">
        <f>IF('MAIN CB'!C178="Capital",'MAIN CB'!F178,IF('MAIN CB'!C178="Income",'MAIN CB'!F178,IF('MAIN CB'!C178="Liability",'MAIN CB'!F178,"")))</f>
        <v>-35</v>
      </c>
      <c r="H164" s="163" t="str">
        <f>IF('MAIN CB'!C178="Expense",'MAIN CB'!F178,IF('MAIN CB'!C178="Drawing",'MAIN CB'!F178,IF('MAIN CB'!C178="COS",'MAIN CB'!F178,"")))</f>
        <v/>
      </c>
    </row>
    <row r="165" spans="2:8" x14ac:dyDescent="0.3">
      <c r="B165" s="160">
        <f>IF('MAIN CB'!B179="","",'MAIN CB'!B179)</f>
        <v>45722</v>
      </c>
      <c r="C165" s="161" t="str">
        <f>IF('MAIN CB'!C179="","",'MAIN CB'!C179)</f>
        <v>Asset</v>
      </c>
      <c r="D165" s="237" t="str">
        <f>IF('MAIN CB'!D179="","",'MAIN CB'!D179)</f>
        <v>Airtel Money</v>
      </c>
      <c r="E165" s="157" t="str">
        <f>IF('MAIN CB'!E179="","",'MAIN CB'!E179)</f>
        <v xml:space="preserve">Takeaway Sale </v>
      </c>
      <c r="F165" s="238">
        <f>IF('MAIN CB'!C179="Asset",'MAIN CB'!F179,"")</f>
        <v>35</v>
      </c>
      <c r="G165" s="162" t="str">
        <f>IF('MAIN CB'!C179="Capital",'MAIN CB'!F179,IF('MAIN CB'!C179="Income",'MAIN CB'!F179,IF('MAIN CB'!C179="Liability",'MAIN CB'!F179,"")))</f>
        <v/>
      </c>
      <c r="H165" s="163" t="str">
        <f>IF('MAIN CB'!C179="Expense",'MAIN CB'!F179,IF('MAIN CB'!C179="Drawing",'MAIN CB'!F179,IF('MAIN CB'!C179="COS",'MAIN CB'!F179,"")))</f>
        <v/>
      </c>
    </row>
    <row r="166" spans="2:8" x14ac:dyDescent="0.3">
      <c r="B166" s="160">
        <f>IF('MAIN CB'!B180="","",'MAIN CB'!B180)</f>
        <v>45722</v>
      </c>
      <c r="C166" s="161" t="str">
        <f>IF('MAIN CB'!C180="","",'MAIN CB'!C180)</f>
        <v>Income</v>
      </c>
      <c r="D166" s="237" t="str">
        <f>IF('MAIN CB'!D180="","",'MAIN CB'!D180)</f>
        <v>Sales</v>
      </c>
      <c r="E166" s="157" t="str">
        <f>IF('MAIN CB'!E180="","",'MAIN CB'!E180)</f>
        <v xml:space="preserve">Takeaway Sale </v>
      </c>
      <c r="F166" s="238" t="str">
        <f>IF('MAIN CB'!C180="Asset",'MAIN CB'!F180,"")</f>
        <v/>
      </c>
      <c r="G166" s="162">
        <f>IF('MAIN CB'!C180="Capital",'MAIN CB'!F180,IF('MAIN CB'!C180="Income",'MAIN CB'!F180,IF('MAIN CB'!C180="Liability",'MAIN CB'!F180,"")))</f>
        <v>-35</v>
      </c>
      <c r="H166" s="163" t="str">
        <f>IF('MAIN CB'!C180="Expense",'MAIN CB'!F180,IF('MAIN CB'!C180="Drawing",'MAIN CB'!F180,IF('MAIN CB'!C180="COS",'MAIN CB'!F180,"")))</f>
        <v/>
      </c>
    </row>
    <row r="167" spans="2:8" x14ac:dyDescent="0.3">
      <c r="B167" s="160">
        <f>IF('MAIN CB'!B181="","",'MAIN CB'!B181)</f>
        <v>45722</v>
      </c>
      <c r="C167" s="161" t="str">
        <f>IF('MAIN CB'!C181="","",'MAIN CB'!C181)</f>
        <v>Asset</v>
      </c>
      <c r="D167" s="237" t="str">
        <f>IF('MAIN CB'!D181="","",'MAIN CB'!D181)</f>
        <v>Vault Cash</v>
      </c>
      <c r="E167" s="157" t="str">
        <f>IF('MAIN CB'!E181="","",'MAIN CB'!E181)</f>
        <v xml:space="preserve">Takeaway Sale </v>
      </c>
      <c r="F167" s="238">
        <f>IF('MAIN CB'!C181="Asset",'MAIN CB'!F181,"")</f>
        <v>35</v>
      </c>
      <c r="G167" s="162" t="str">
        <f>IF('MAIN CB'!C181="Capital",'MAIN CB'!F181,IF('MAIN CB'!C181="Income",'MAIN CB'!F181,IF('MAIN CB'!C181="Liability",'MAIN CB'!F181,"")))</f>
        <v/>
      </c>
      <c r="H167" s="163" t="str">
        <f>IF('MAIN CB'!C181="Expense",'MAIN CB'!F181,IF('MAIN CB'!C181="Drawing",'MAIN CB'!F181,IF('MAIN CB'!C181="COS",'MAIN CB'!F181,"")))</f>
        <v/>
      </c>
    </row>
    <row r="168" spans="2:8" x14ac:dyDescent="0.3">
      <c r="B168" s="160">
        <f>IF('MAIN CB'!B182="","",'MAIN CB'!B182)</f>
        <v>45722</v>
      </c>
      <c r="C168" s="161" t="str">
        <f>IF('MAIN CB'!C182="","",'MAIN CB'!C182)</f>
        <v>Asset</v>
      </c>
      <c r="D168" s="237" t="str">
        <f>IF('MAIN CB'!D182="","",'MAIN CB'!D182)</f>
        <v>Vault Cash</v>
      </c>
      <c r="E168" s="157" t="str">
        <f>IF('MAIN CB'!E182="","",'MAIN CB'!E182)</f>
        <v>Airtel Money Deposit</v>
      </c>
      <c r="F168" s="238">
        <f>IF('MAIN CB'!C182="Asset",'MAIN CB'!F182,"")</f>
        <v>15</v>
      </c>
      <c r="G168" s="162" t="str">
        <f>IF('MAIN CB'!C182="Capital",'MAIN CB'!F182,IF('MAIN CB'!C182="Income",'MAIN CB'!F182,IF('MAIN CB'!C182="Liability",'MAIN CB'!F182,"")))</f>
        <v/>
      </c>
      <c r="H168" s="163" t="str">
        <f>IF('MAIN CB'!C182="Expense",'MAIN CB'!F182,IF('MAIN CB'!C182="Drawing",'MAIN CB'!F182,IF('MAIN CB'!C182="COS",'MAIN CB'!F182,"")))</f>
        <v/>
      </c>
    </row>
    <row r="169" spans="2:8" x14ac:dyDescent="0.3">
      <c r="B169" s="160">
        <f>IF('MAIN CB'!B183="","",'MAIN CB'!B183)</f>
        <v>45722</v>
      </c>
      <c r="C169" s="161" t="str">
        <f>IF('MAIN CB'!C183="","",'MAIN CB'!C183)</f>
        <v>Asset</v>
      </c>
      <c r="D169" s="237" t="str">
        <f>IF('MAIN CB'!D183="","",'MAIN CB'!D183)</f>
        <v>Airtel Money</v>
      </c>
      <c r="E169" s="157" t="str">
        <f>IF('MAIN CB'!E183="","",'MAIN CB'!E183)</f>
        <v>Airtel Money Deposit</v>
      </c>
      <c r="F169" s="238">
        <f>IF('MAIN CB'!C183="Asset",'MAIN CB'!F183,"")</f>
        <v>-15</v>
      </c>
      <c r="G169" s="162" t="str">
        <f>IF('MAIN CB'!C183="Capital",'MAIN CB'!F183,IF('MAIN CB'!C183="Income",'MAIN CB'!F183,IF('MAIN CB'!C183="Liability",'MAIN CB'!F183,"")))</f>
        <v/>
      </c>
      <c r="H169" s="163" t="str">
        <f>IF('MAIN CB'!C183="Expense",'MAIN CB'!F183,IF('MAIN CB'!C183="Drawing",'MAIN CB'!F183,IF('MAIN CB'!C183="COS",'MAIN CB'!F183,"")))</f>
        <v/>
      </c>
    </row>
    <row r="170" spans="2:8" x14ac:dyDescent="0.3">
      <c r="B170" s="160">
        <f>IF('MAIN CB'!B184="","",'MAIN CB'!B184)</f>
        <v>45722</v>
      </c>
      <c r="C170" s="161" t="str">
        <f>IF('MAIN CB'!C184="","",'MAIN CB'!C184)</f>
        <v>Asset</v>
      </c>
      <c r="D170" s="237" t="str">
        <f>IF('MAIN CB'!D184="","",'MAIN CB'!D184)</f>
        <v>Vault Cash</v>
      </c>
      <c r="E170" s="157" t="str">
        <f>IF('MAIN CB'!E184="","",'MAIN CB'!E184)</f>
        <v>Airtel Money Withdraw</v>
      </c>
      <c r="F170" s="238">
        <f>IF('MAIN CB'!C184="Asset",'MAIN CB'!F184,"")</f>
        <v>-200</v>
      </c>
      <c r="G170" s="162" t="str">
        <f>IF('MAIN CB'!C184="Capital",'MAIN CB'!F184,IF('MAIN CB'!C184="Income",'MAIN CB'!F184,IF('MAIN CB'!C184="Liability",'MAIN CB'!F184,"")))</f>
        <v/>
      </c>
      <c r="H170" s="163" t="str">
        <f>IF('MAIN CB'!C184="Expense",'MAIN CB'!F184,IF('MAIN CB'!C184="Drawing",'MAIN CB'!F184,IF('MAIN CB'!C184="COS",'MAIN CB'!F184,"")))</f>
        <v/>
      </c>
    </row>
    <row r="171" spans="2:8" x14ac:dyDescent="0.3">
      <c r="B171" s="160">
        <f>IF('MAIN CB'!B185="","",'MAIN CB'!B185)</f>
        <v>45722</v>
      </c>
      <c r="C171" s="161" t="str">
        <f>IF('MAIN CB'!C185="","",'MAIN CB'!C185)</f>
        <v>Asset</v>
      </c>
      <c r="D171" s="237" t="str">
        <f>IF('MAIN CB'!D185="","",'MAIN CB'!D185)</f>
        <v>Airtel Money</v>
      </c>
      <c r="E171" s="157" t="str">
        <f>IF('MAIN CB'!E185="","",'MAIN CB'!E185)</f>
        <v>Airtel Money Withdraw</v>
      </c>
      <c r="F171" s="238">
        <f>IF('MAIN CB'!C185="Asset",'MAIN CB'!F185,"")</f>
        <v>200</v>
      </c>
      <c r="G171" s="162" t="str">
        <f>IF('MAIN CB'!C185="Capital",'MAIN CB'!F185,IF('MAIN CB'!C185="Income",'MAIN CB'!F185,IF('MAIN CB'!C185="Liability",'MAIN CB'!F185,"")))</f>
        <v/>
      </c>
      <c r="H171" s="163" t="str">
        <f>IF('MAIN CB'!C185="Expense",'MAIN CB'!F185,IF('MAIN CB'!C185="Drawing",'MAIN CB'!F185,IF('MAIN CB'!C185="COS",'MAIN CB'!F185,"")))</f>
        <v/>
      </c>
    </row>
    <row r="172" spans="2:8" x14ac:dyDescent="0.3">
      <c r="B172" s="160">
        <f>IF('MAIN CB'!B186="","",'MAIN CB'!B186)</f>
        <v>45722</v>
      </c>
      <c r="C172" s="161" t="str">
        <f>IF('MAIN CB'!C186="","",'MAIN CB'!C186)</f>
        <v>Asset</v>
      </c>
      <c r="D172" s="237" t="str">
        <f>IF('MAIN CB'!D186="","",'MAIN CB'!D186)</f>
        <v>Vault Cash</v>
      </c>
      <c r="E172" s="157" t="str">
        <f>IF('MAIN CB'!E186="","",'MAIN CB'!E186)</f>
        <v>Zanaco Xpress Deposit</v>
      </c>
      <c r="F172" s="238">
        <f>IF('MAIN CB'!C186="Asset",'MAIN CB'!F186,"")</f>
        <v>200</v>
      </c>
      <c r="G172" s="162" t="str">
        <f>IF('MAIN CB'!C186="Capital",'MAIN CB'!F186,IF('MAIN CB'!C186="Income",'MAIN CB'!F186,IF('MAIN CB'!C186="Liability",'MAIN CB'!F186,"")))</f>
        <v/>
      </c>
      <c r="H172" s="163" t="str">
        <f>IF('MAIN CB'!C186="Expense",'MAIN CB'!F186,IF('MAIN CB'!C186="Drawing",'MAIN CB'!F186,IF('MAIN CB'!C186="COS",'MAIN CB'!F186,"")))</f>
        <v/>
      </c>
    </row>
    <row r="173" spans="2:8" x14ac:dyDescent="0.3">
      <c r="B173" s="160">
        <f>IF('MAIN CB'!B187="","",'MAIN CB'!B187)</f>
        <v>45722</v>
      </c>
      <c r="C173" s="161" t="str">
        <f>IF('MAIN CB'!C187="","",'MAIN CB'!C187)</f>
        <v>Asset</v>
      </c>
      <c r="D173" s="237" t="str">
        <f>IF('MAIN CB'!D187="","",'MAIN CB'!D187)</f>
        <v>Zanaco Xpress</v>
      </c>
      <c r="E173" s="157" t="str">
        <f>IF('MAIN CB'!E187="","",'MAIN CB'!E187)</f>
        <v>Zanaco Xpress Deposit</v>
      </c>
      <c r="F173" s="238">
        <f>IF('MAIN CB'!C187="Asset",'MAIN CB'!F187,"")</f>
        <v>-200</v>
      </c>
      <c r="G173" s="162" t="str">
        <f>IF('MAIN CB'!C187="Capital",'MAIN CB'!F187,IF('MAIN CB'!C187="Income",'MAIN CB'!F187,IF('MAIN CB'!C187="Liability",'MAIN CB'!F187,"")))</f>
        <v/>
      </c>
      <c r="H173" s="163" t="str">
        <f>IF('MAIN CB'!C187="Expense",'MAIN CB'!F187,IF('MAIN CB'!C187="Drawing",'MAIN CB'!F187,IF('MAIN CB'!C187="COS",'MAIN CB'!F187,"")))</f>
        <v/>
      </c>
    </row>
    <row r="174" spans="2:8" x14ac:dyDescent="0.3">
      <c r="B174" s="160">
        <f>IF('MAIN CB'!B188="","",'MAIN CB'!B188)</f>
        <v>45722</v>
      </c>
      <c r="C174" s="161" t="str">
        <f>IF('MAIN CB'!C188="","",'MAIN CB'!C188)</f>
        <v>Asset</v>
      </c>
      <c r="D174" s="237" t="str">
        <f>IF('MAIN CB'!D188="","",'MAIN CB'!D188)</f>
        <v>Vault Cash</v>
      </c>
      <c r="E174" s="157" t="str">
        <f>IF('MAIN CB'!E188="","",'MAIN CB'!E188)</f>
        <v>Zanaco Xpress Deposit</v>
      </c>
      <c r="F174" s="238">
        <f>IF('MAIN CB'!C188="Asset",'MAIN CB'!F188,"")</f>
        <v>1500</v>
      </c>
      <c r="G174" s="162" t="str">
        <f>IF('MAIN CB'!C188="Capital",'MAIN CB'!F188,IF('MAIN CB'!C188="Income",'MAIN CB'!F188,IF('MAIN CB'!C188="Liability",'MAIN CB'!F188,"")))</f>
        <v/>
      </c>
      <c r="H174" s="163" t="str">
        <f>IF('MAIN CB'!C188="Expense",'MAIN CB'!F188,IF('MAIN CB'!C188="Drawing",'MAIN CB'!F188,IF('MAIN CB'!C188="COS",'MAIN CB'!F188,"")))</f>
        <v/>
      </c>
    </row>
    <row r="175" spans="2:8" x14ac:dyDescent="0.3">
      <c r="B175" s="160">
        <f>IF('MAIN CB'!B189="","",'MAIN CB'!B189)</f>
        <v>45722</v>
      </c>
      <c r="C175" s="161" t="str">
        <f>IF('MAIN CB'!C189="","",'MAIN CB'!C189)</f>
        <v>Asset</v>
      </c>
      <c r="D175" s="237" t="str">
        <f>IF('MAIN CB'!D189="","",'MAIN CB'!D189)</f>
        <v>Zanaco Xpress</v>
      </c>
      <c r="E175" s="157" t="str">
        <f>IF('MAIN CB'!E189="","",'MAIN CB'!E189)</f>
        <v>Zanaco Xpress Deposit</v>
      </c>
      <c r="F175" s="238">
        <f>IF('MAIN CB'!C189="Asset",'MAIN CB'!F189,"")</f>
        <v>-1500</v>
      </c>
      <c r="G175" s="162" t="str">
        <f>IF('MAIN CB'!C189="Capital",'MAIN CB'!F189,IF('MAIN CB'!C189="Income",'MAIN CB'!F189,IF('MAIN CB'!C189="Liability",'MAIN CB'!F189,"")))</f>
        <v/>
      </c>
      <c r="H175" s="163" t="str">
        <f>IF('MAIN CB'!C189="Expense",'MAIN CB'!F189,IF('MAIN CB'!C189="Drawing",'MAIN CB'!F189,IF('MAIN CB'!C189="COS",'MAIN CB'!F189,"")))</f>
        <v/>
      </c>
    </row>
    <row r="176" spans="2:8" x14ac:dyDescent="0.3">
      <c r="B176" s="160">
        <f>IF('MAIN CB'!B190="","",'MAIN CB'!B190)</f>
        <v>45722</v>
      </c>
      <c r="C176" s="161" t="str">
        <f>IF('MAIN CB'!C190="","",'MAIN CB'!C190)</f>
        <v>Asset</v>
      </c>
      <c r="D176" s="237" t="str">
        <f>IF('MAIN CB'!D190="","",'MAIN CB'!D190)</f>
        <v>Vault Cash</v>
      </c>
      <c r="E176" s="157" t="str">
        <f>IF('MAIN CB'!E190="","",'MAIN CB'!E190)</f>
        <v>Zanaco Xpress Deposit</v>
      </c>
      <c r="F176" s="238">
        <f>IF('MAIN CB'!C190="Asset",'MAIN CB'!F190,"")</f>
        <v>3000</v>
      </c>
      <c r="G176" s="162" t="str">
        <f>IF('MAIN CB'!C190="Capital",'MAIN CB'!F190,IF('MAIN CB'!C190="Income",'MAIN CB'!F190,IF('MAIN CB'!C190="Liability",'MAIN CB'!F190,"")))</f>
        <v/>
      </c>
      <c r="H176" s="163" t="str">
        <f>IF('MAIN CB'!C190="Expense",'MAIN CB'!F190,IF('MAIN CB'!C190="Drawing",'MAIN CB'!F190,IF('MAIN CB'!C190="COS",'MAIN CB'!F190,"")))</f>
        <v/>
      </c>
    </row>
    <row r="177" spans="2:8" x14ac:dyDescent="0.3">
      <c r="B177" s="160">
        <f>IF('MAIN CB'!B191="","",'MAIN CB'!B191)</f>
        <v>45722</v>
      </c>
      <c r="C177" s="161" t="str">
        <f>IF('MAIN CB'!C191="","",'MAIN CB'!C191)</f>
        <v>Asset</v>
      </c>
      <c r="D177" s="237" t="str">
        <f>IF('MAIN CB'!D191="","",'MAIN CB'!D191)</f>
        <v>Zanaco Xpress</v>
      </c>
      <c r="E177" s="157" t="str">
        <f>IF('MAIN CB'!E191="","",'MAIN CB'!E191)</f>
        <v>Zanaco Xpress Deposit</v>
      </c>
      <c r="F177" s="238">
        <f>IF('MAIN CB'!C191="Asset",'MAIN CB'!F191,"")</f>
        <v>-3000</v>
      </c>
      <c r="G177" s="162" t="str">
        <f>IF('MAIN CB'!C191="Capital",'MAIN CB'!F191,IF('MAIN CB'!C191="Income",'MAIN CB'!F191,IF('MAIN CB'!C191="Liability",'MAIN CB'!F191,"")))</f>
        <v/>
      </c>
      <c r="H177" s="163" t="str">
        <f>IF('MAIN CB'!C191="Expense",'MAIN CB'!F191,IF('MAIN CB'!C191="Drawing",'MAIN CB'!F191,IF('MAIN CB'!C191="COS",'MAIN CB'!F191,"")))</f>
        <v/>
      </c>
    </row>
    <row r="178" spans="2:8" x14ac:dyDescent="0.3">
      <c r="B178" s="160">
        <f>IF('MAIN CB'!B192="","",'MAIN CB'!B192)</f>
        <v>45722</v>
      </c>
      <c r="C178" s="161" t="str">
        <f>IF('MAIN CB'!C192="","",'MAIN CB'!C192)</f>
        <v>Asset</v>
      </c>
      <c r="D178" s="237" t="str">
        <f>IF('MAIN CB'!D192="","",'MAIN CB'!D192)</f>
        <v>Vault Cash</v>
      </c>
      <c r="E178" s="157" t="str">
        <f>IF('MAIN CB'!E192="","",'MAIN CB'!E192)</f>
        <v>Zanaco Xpress Deposit</v>
      </c>
      <c r="F178" s="238">
        <f>IF('MAIN CB'!C192="Asset",'MAIN CB'!F192,"")</f>
        <v>158</v>
      </c>
      <c r="G178" s="162" t="str">
        <f>IF('MAIN CB'!C192="Capital",'MAIN CB'!F192,IF('MAIN CB'!C192="Income",'MAIN CB'!F192,IF('MAIN CB'!C192="Liability",'MAIN CB'!F192,"")))</f>
        <v/>
      </c>
      <c r="H178" s="163" t="str">
        <f>IF('MAIN CB'!C192="Expense",'MAIN CB'!F192,IF('MAIN CB'!C192="Drawing",'MAIN CB'!F192,IF('MAIN CB'!C192="COS",'MAIN CB'!F192,"")))</f>
        <v/>
      </c>
    </row>
    <row r="179" spans="2:8" x14ac:dyDescent="0.3">
      <c r="B179" s="160">
        <f>IF('MAIN CB'!B193="","",'MAIN CB'!B193)</f>
        <v>45722</v>
      </c>
      <c r="C179" s="161" t="str">
        <f>IF('MAIN CB'!C193="","",'MAIN CB'!C193)</f>
        <v>Asset</v>
      </c>
      <c r="D179" s="237" t="str">
        <f>IF('MAIN CB'!D193="","",'MAIN CB'!D193)</f>
        <v>Zanaco Xpress</v>
      </c>
      <c r="E179" s="157" t="str">
        <f>IF('MAIN CB'!E193="","",'MAIN CB'!E193)</f>
        <v>Zanaco Xpress Deposit</v>
      </c>
      <c r="F179" s="238">
        <f>IF('MAIN CB'!C193="Asset",'MAIN CB'!F193,"")</f>
        <v>-158</v>
      </c>
      <c r="G179" s="162" t="str">
        <f>IF('MAIN CB'!C193="Capital",'MAIN CB'!F193,IF('MAIN CB'!C193="Income",'MAIN CB'!F193,IF('MAIN CB'!C193="Liability",'MAIN CB'!F193,"")))</f>
        <v/>
      </c>
      <c r="H179" s="163" t="str">
        <f>IF('MAIN CB'!C193="Expense",'MAIN CB'!F193,IF('MAIN CB'!C193="Drawing",'MAIN CB'!F193,IF('MAIN CB'!C193="COS",'MAIN CB'!F193,"")))</f>
        <v/>
      </c>
    </row>
    <row r="180" spans="2:8" x14ac:dyDescent="0.3">
      <c r="B180" s="160">
        <f>IF('MAIN CB'!B194="","",'MAIN CB'!B194)</f>
        <v>45722</v>
      </c>
      <c r="C180" s="161" t="str">
        <f>IF('MAIN CB'!C194="","",'MAIN CB'!C194)</f>
        <v>Asset</v>
      </c>
      <c r="D180" s="237" t="str">
        <f>IF('MAIN CB'!D194="","",'MAIN CB'!D194)</f>
        <v>Vault Cash</v>
      </c>
      <c r="E180" s="157" t="str">
        <f>IF('MAIN CB'!E194="","",'MAIN CB'!E194)</f>
        <v>Airtel Money Withdraw</v>
      </c>
      <c r="F180" s="238">
        <f>IF('MAIN CB'!C194="Asset",'MAIN CB'!F194,"")</f>
        <v>-220</v>
      </c>
      <c r="G180" s="162" t="str">
        <f>IF('MAIN CB'!C194="Capital",'MAIN CB'!F194,IF('MAIN CB'!C194="Income",'MAIN CB'!F194,IF('MAIN CB'!C194="Liability",'MAIN CB'!F194,"")))</f>
        <v/>
      </c>
      <c r="H180" s="163" t="str">
        <f>IF('MAIN CB'!C194="Expense",'MAIN CB'!F194,IF('MAIN CB'!C194="Drawing",'MAIN CB'!F194,IF('MAIN CB'!C194="COS",'MAIN CB'!F194,"")))</f>
        <v/>
      </c>
    </row>
    <row r="181" spans="2:8" x14ac:dyDescent="0.3">
      <c r="B181" s="160">
        <f>IF('MAIN CB'!B195="","",'MAIN CB'!B195)</f>
        <v>45722</v>
      </c>
      <c r="C181" s="161" t="str">
        <f>IF('MAIN CB'!C195="","",'MAIN CB'!C195)</f>
        <v>Asset</v>
      </c>
      <c r="D181" s="237" t="str">
        <f>IF('MAIN CB'!D195="","",'MAIN CB'!D195)</f>
        <v>Airtel Money</v>
      </c>
      <c r="E181" s="157" t="str">
        <f>IF('MAIN CB'!E195="","",'MAIN CB'!E195)</f>
        <v>Airtel Money Withdraw</v>
      </c>
      <c r="F181" s="238">
        <f>IF('MAIN CB'!C195="Asset",'MAIN CB'!F195,"")</f>
        <v>220</v>
      </c>
      <c r="G181" s="162" t="str">
        <f>IF('MAIN CB'!C195="Capital",'MAIN CB'!F195,IF('MAIN CB'!C195="Income",'MAIN CB'!F195,IF('MAIN CB'!C195="Liability",'MAIN CB'!F195,"")))</f>
        <v/>
      </c>
      <c r="H181" s="163" t="str">
        <f>IF('MAIN CB'!C195="Expense",'MAIN CB'!F195,IF('MAIN CB'!C195="Drawing",'MAIN CB'!F195,IF('MAIN CB'!C195="COS",'MAIN CB'!F195,"")))</f>
        <v/>
      </c>
    </row>
    <row r="182" spans="2:8" x14ac:dyDescent="0.3">
      <c r="B182" s="160">
        <f>IF('MAIN CB'!B196="","",'MAIN CB'!B196)</f>
        <v>45722</v>
      </c>
      <c r="C182" s="161" t="str">
        <f>IF('MAIN CB'!C196="","",'MAIN CB'!C196)</f>
        <v>Asset</v>
      </c>
      <c r="D182" s="237" t="str">
        <f>IF('MAIN CB'!D196="","",'MAIN CB'!D196)</f>
        <v>Vault Cash</v>
      </c>
      <c r="E182" s="157" t="str">
        <f>IF('MAIN CB'!E196="","",'MAIN CB'!E196)</f>
        <v>543 Deposit</v>
      </c>
      <c r="F182" s="238">
        <f>IF('MAIN CB'!C196="Asset",'MAIN CB'!F196,"")</f>
        <v>10</v>
      </c>
      <c r="G182" s="162" t="str">
        <f>IF('MAIN CB'!C196="Capital",'MAIN CB'!F196,IF('MAIN CB'!C196="Income",'MAIN CB'!F196,IF('MAIN CB'!C196="Liability",'MAIN CB'!F196,"")))</f>
        <v/>
      </c>
      <c r="H182" s="163" t="str">
        <f>IF('MAIN CB'!C196="Expense",'MAIN CB'!F196,IF('MAIN CB'!C196="Drawing",'MAIN CB'!F196,IF('MAIN CB'!C196="COS",'MAIN CB'!F196,"")))</f>
        <v/>
      </c>
    </row>
    <row r="183" spans="2:8" x14ac:dyDescent="0.3">
      <c r="B183" s="160">
        <f>IF('MAIN CB'!B197="","",'MAIN CB'!B197)</f>
        <v>45722</v>
      </c>
      <c r="C183" s="161" t="str">
        <f>IF('MAIN CB'!C197="","",'MAIN CB'!C197)</f>
        <v>Asset</v>
      </c>
      <c r="D183" s="237" t="str">
        <f>IF('MAIN CB'!D197="","",'MAIN CB'!D197)</f>
        <v>543 Konse Konse</v>
      </c>
      <c r="E183" s="157" t="str">
        <f>IF('MAIN CB'!E197="","",'MAIN CB'!E197)</f>
        <v>543 Deposit</v>
      </c>
      <c r="F183" s="238">
        <f>IF('MAIN CB'!C197="Asset",'MAIN CB'!F197,"")</f>
        <v>-10</v>
      </c>
      <c r="G183" s="162" t="str">
        <f>IF('MAIN CB'!C197="Capital",'MAIN CB'!F197,IF('MAIN CB'!C197="Income",'MAIN CB'!F197,IF('MAIN CB'!C197="Liability",'MAIN CB'!F197,"")))</f>
        <v/>
      </c>
      <c r="H183" s="163" t="str">
        <f>IF('MAIN CB'!C197="Expense",'MAIN CB'!F197,IF('MAIN CB'!C197="Drawing",'MAIN CB'!F197,IF('MAIN CB'!C197="COS",'MAIN CB'!F197,"")))</f>
        <v/>
      </c>
    </row>
    <row r="184" spans="2:8" x14ac:dyDescent="0.3">
      <c r="B184" s="160">
        <f>IF('MAIN CB'!B198="","",'MAIN CB'!B198)</f>
        <v>45722</v>
      </c>
      <c r="C184" s="161" t="str">
        <f>IF('MAIN CB'!C198="","",'MAIN CB'!C198)</f>
        <v>Income</v>
      </c>
      <c r="D184" s="237" t="str">
        <f>IF('MAIN CB'!D198="","",'MAIN CB'!D198)</f>
        <v>Sales</v>
      </c>
      <c r="E184" s="157" t="str">
        <f>IF('MAIN CB'!E198="","",'MAIN CB'!E198)</f>
        <v xml:space="preserve">Takeaway Sale </v>
      </c>
      <c r="F184" s="238" t="str">
        <f>IF('MAIN CB'!C198="Asset",'MAIN CB'!F198,"")</f>
        <v/>
      </c>
      <c r="G184" s="162">
        <f>IF('MAIN CB'!C198="Capital",'MAIN CB'!F198,IF('MAIN CB'!C198="Income",'MAIN CB'!F198,IF('MAIN CB'!C198="Liability",'MAIN CB'!F198,"")))</f>
        <v>-35</v>
      </c>
      <c r="H184" s="163" t="str">
        <f>IF('MAIN CB'!C198="Expense",'MAIN CB'!F198,IF('MAIN CB'!C198="Drawing",'MAIN CB'!F198,IF('MAIN CB'!C198="COS",'MAIN CB'!F198,"")))</f>
        <v/>
      </c>
    </row>
    <row r="185" spans="2:8" x14ac:dyDescent="0.3">
      <c r="B185" s="160">
        <f>IF('MAIN CB'!B199="","",'MAIN CB'!B199)</f>
        <v>45722</v>
      </c>
      <c r="C185" s="161" t="str">
        <f>IF('MAIN CB'!C199="","",'MAIN CB'!C199)</f>
        <v>Asset</v>
      </c>
      <c r="D185" s="237" t="str">
        <f>IF('MAIN CB'!D199="","",'MAIN CB'!D199)</f>
        <v>Airtel Money</v>
      </c>
      <c r="E185" s="157" t="str">
        <f>IF('MAIN CB'!E199="","",'MAIN CB'!E199)</f>
        <v xml:space="preserve">Takeaway Sale </v>
      </c>
      <c r="F185" s="238">
        <f>IF('MAIN CB'!C199="Asset",'MAIN CB'!F199,"")</f>
        <v>35</v>
      </c>
      <c r="G185" s="162" t="str">
        <f>IF('MAIN CB'!C199="Capital",'MAIN CB'!F199,IF('MAIN CB'!C199="Income",'MAIN CB'!F199,IF('MAIN CB'!C199="Liability",'MAIN CB'!F199,"")))</f>
        <v/>
      </c>
      <c r="H185" s="163" t="str">
        <f>IF('MAIN CB'!C199="Expense",'MAIN CB'!F199,IF('MAIN CB'!C199="Drawing",'MAIN CB'!F199,IF('MAIN CB'!C199="COS",'MAIN CB'!F199,"")))</f>
        <v/>
      </c>
    </row>
    <row r="186" spans="2:8" x14ac:dyDescent="0.3">
      <c r="B186" s="160">
        <f>IF('MAIN CB'!B200="","",'MAIN CB'!B200)</f>
        <v>45722</v>
      </c>
      <c r="C186" s="161" t="str">
        <f>IF('MAIN CB'!C200="","",'MAIN CB'!C200)</f>
        <v>Asset</v>
      </c>
      <c r="D186" s="237" t="str">
        <f>IF('MAIN CB'!D200="","",'MAIN CB'!D200)</f>
        <v>Vault Cash</v>
      </c>
      <c r="E186" s="157" t="str">
        <f>IF('MAIN CB'!E200="","",'MAIN CB'!E200)</f>
        <v>543 Withdraw</v>
      </c>
      <c r="F186" s="238">
        <f>IF('MAIN CB'!C200="Asset",'MAIN CB'!F200,"")</f>
        <v>-3600</v>
      </c>
      <c r="G186" s="162" t="str">
        <f>IF('MAIN CB'!C200="Capital",'MAIN CB'!F200,IF('MAIN CB'!C200="Income",'MAIN CB'!F200,IF('MAIN CB'!C200="Liability",'MAIN CB'!F200,"")))</f>
        <v/>
      </c>
      <c r="H186" s="163" t="str">
        <f>IF('MAIN CB'!C200="Expense",'MAIN CB'!F200,IF('MAIN CB'!C200="Drawing",'MAIN CB'!F200,IF('MAIN CB'!C200="COS",'MAIN CB'!F200,"")))</f>
        <v/>
      </c>
    </row>
    <row r="187" spans="2:8" x14ac:dyDescent="0.3">
      <c r="B187" s="160">
        <f>IF('MAIN CB'!B201="","",'MAIN CB'!B201)</f>
        <v>45722</v>
      </c>
      <c r="C187" s="161" t="str">
        <f>IF('MAIN CB'!C201="","",'MAIN CB'!C201)</f>
        <v>Asset</v>
      </c>
      <c r="D187" s="237" t="str">
        <f>IF('MAIN CB'!D201="","",'MAIN CB'!D201)</f>
        <v>543 Konse Konse</v>
      </c>
      <c r="E187" s="157" t="str">
        <f>IF('MAIN CB'!E201="","",'MAIN CB'!E201)</f>
        <v>543 Withdraw</v>
      </c>
      <c r="F187" s="238">
        <f>IF('MAIN CB'!C201="Asset",'MAIN CB'!F201,"")</f>
        <v>3600</v>
      </c>
      <c r="G187" s="162" t="str">
        <f>IF('MAIN CB'!C201="Capital",'MAIN CB'!F201,IF('MAIN CB'!C201="Income",'MAIN CB'!F201,IF('MAIN CB'!C201="Liability",'MAIN CB'!F201,"")))</f>
        <v/>
      </c>
      <c r="H187" s="163" t="str">
        <f>IF('MAIN CB'!C201="Expense",'MAIN CB'!F201,IF('MAIN CB'!C201="Drawing",'MAIN CB'!F201,IF('MAIN CB'!C201="COS",'MAIN CB'!F201,"")))</f>
        <v/>
      </c>
    </row>
    <row r="188" spans="2:8" x14ac:dyDescent="0.3">
      <c r="B188" s="160">
        <f>IF('MAIN CB'!B202="","",'MAIN CB'!B202)</f>
        <v>45722</v>
      </c>
      <c r="C188" s="161" t="str">
        <f>IF('MAIN CB'!C202="","",'MAIN CB'!C202)</f>
        <v>Asset</v>
      </c>
      <c r="D188" s="237" t="str">
        <f>IF('MAIN CB'!D202="","",'MAIN CB'!D202)</f>
        <v>543 Konse Konse</v>
      </c>
      <c r="E188" s="157" t="str">
        <f>IF('MAIN CB'!E202="","",'MAIN CB'!E202)</f>
        <v>Transfer from 543 to Zanaco</v>
      </c>
      <c r="F188" s="238">
        <f>IF('MAIN CB'!C202="Asset",'MAIN CB'!F202,"")</f>
        <v>-3330.5</v>
      </c>
      <c r="G188" s="162" t="str">
        <f>IF('MAIN CB'!C202="Capital",'MAIN CB'!F202,IF('MAIN CB'!C202="Income",'MAIN CB'!F202,IF('MAIN CB'!C202="Liability",'MAIN CB'!F202,"")))</f>
        <v/>
      </c>
      <c r="H188" s="163" t="str">
        <f>IF('MAIN CB'!C202="Expense",'MAIN CB'!F202,IF('MAIN CB'!C202="Drawing",'MAIN CB'!F202,IF('MAIN CB'!C202="COS",'MAIN CB'!F202,"")))</f>
        <v/>
      </c>
    </row>
    <row r="189" spans="2:8" x14ac:dyDescent="0.3">
      <c r="B189" s="160">
        <f>IF('MAIN CB'!B203="","",'MAIN CB'!B203)</f>
        <v>45722</v>
      </c>
      <c r="C189" s="161" t="str">
        <f>IF('MAIN CB'!C203="","",'MAIN CB'!C203)</f>
        <v>Asset</v>
      </c>
      <c r="D189" s="237" t="str">
        <f>IF('MAIN CB'!D203="","",'MAIN CB'!D203)</f>
        <v>Zanaco Xpress</v>
      </c>
      <c r="E189" s="157" t="str">
        <f>IF('MAIN CB'!E203="","",'MAIN CB'!E203)</f>
        <v>Transfer from 543 to Zanaco</v>
      </c>
      <c r="F189" s="238">
        <f>IF('MAIN CB'!C203="Asset",'MAIN CB'!F203,"")</f>
        <v>3330.5</v>
      </c>
      <c r="G189" s="162" t="str">
        <f>IF('MAIN CB'!C203="Capital",'MAIN CB'!F203,IF('MAIN CB'!C203="Income",'MAIN CB'!F203,IF('MAIN CB'!C203="Liability",'MAIN CB'!F203,"")))</f>
        <v/>
      </c>
      <c r="H189" s="163" t="str">
        <f>IF('MAIN CB'!C203="Expense",'MAIN CB'!F203,IF('MAIN CB'!C203="Drawing",'MAIN CB'!F203,IF('MAIN CB'!C203="COS",'MAIN CB'!F203,"")))</f>
        <v/>
      </c>
    </row>
    <row r="190" spans="2:8" x14ac:dyDescent="0.3">
      <c r="B190" s="160">
        <f>IF('MAIN CB'!B204="","",'MAIN CB'!B204)</f>
        <v>45722</v>
      </c>
      <c r="C190" s="161" t="str">
        <f>IF('MAIN CB'!C204="","",'MAIN CB'!C204)</f>
        <v>Asset</v>
      </c>
      <c r="D190" s="237" t="str">
        <f>IF('MAIN CB'!D204="","",'MAIN CB'!D204)</f>
        <v>543 Konse Konse</v>
      </c>
      <c r="E190" s="157" t="str">
        <f>IF('MAIN CB'!E204="","",'MAIN CB'!E204)</f>
        <v>543 transfer charge to Zanaco</v>
      </c>
      <c r="F190" s="238">
        <f>IF('MAIN CB'!C204="Asset",'MAIN CB'!F204,"")</f>
        <v>-7.5</v>
      </c>
      <c r="G190" s="162" t="str">
        <f>IF('MAIN CB'!C204="Capital",'MAIN CB'!F204,IF('MAIN CB'!C204="Income",'MAIN CB'!F204,IF('MAIN CB'!C204="Liability",'MAIN CB'!F204,"")))</f>
        <v/>
      </c>
      <c r="H190" s="163" t="str">
        <f>IF('MAIN CB'!C204="Expense",'MAIN CB'!F204,IF('MAIN CB'!C204="Drawing",'MAIN CB'!F204,IF('MAIN CB'!C204="COS",'MAIN CB'!F204,"")))</f>
        <v/>
      </c>
    </row>
    <row r="191" spans="2:8" x14ac:dyDescent="0.3">
      <c r="B191" s="160">
        <f>IF('MAIN CB'!B205="","",'MAIN CB'!B205)</f>
        <v>45722</v>
      </c>
      <c r="C191" s="161" t="str">
        <f>IF('MAIN CB'!C205="","",'MAIN CB'!C205)</f>
        <v>Expense</v>
      </c>
      <c r="D191" s="237" t="str">
        <f>IF('MAIN CB'!D205="","",'MAIN CB'!D205)</f>
        <v>Charges</v>
      </c>
      <c r="E191" s="157" t="str">
        <f>IF('MAIN CB'!E205="","",'MAIN CB'!E205)</f>
        <v>543 transfer charge to Zanaco</v>
      </c>
      <c r="F191" s="238" t="str">
        <f>IF('MAIN CB'!C205="Asset",'MAIN CB'!F205,"")</f>
        <v/>
      </c>
      <c r="G191" s="162" t="str">
        <f>IF('MAIN CB'!C205="Capital",'MAIN CB'!F205,IF('MAIN CB'!C205="Income",'MAIN CB'!F205,IF('MAIN CB'!C205="Liability",'MAIN CB'!F205,"")))</f>
        <v/>
      </c>
      <c r="H191" s="163">
        <f>IF('MAIN CB'!C205="Expense",'MAIN CB'!F205,IF('MAIN CB'!C205="Drawing",'MAIN CB'!F205,IF('MAIN CB'!C205="COS",'MAIN CB'!F205,"")))</f>
        <v>7.5</v>
      </c>
    </row>
    <row r="192" spans="2:8" x14ac:dyDescent="0.3">
      <c r="B192" s="160">
        <f>IF('MAIN CB'!B206="","",'MAIN CB'!B206)</f>
        <v>45722</v>
      </c>
      <c r="C192" s="161" t="str">
        <f>IF('MAIN CB'!C206="","",'MAIN CB'!C206)</f>
        <v>Asset</v>
      </c>
      <c r="D192" s="237" t="str">
        <f>IF('MAIN CB'!D206="","",'MAIN CB'!D206)</f>
        <v>Vault Cash</v>
      </c>
      <c r="E192" s="157" t="str">
        <f>IF('MAIN CB'!E206="","",'MAIN CB'!E206)</f>
        <v>Zanaco Xpress Deposit</v>
      </c>
      <c r="F192" s="238">
        <f>IF('MAIN CB'!C206="Asset",'MAIN CB'!F206,"")</f>
        <v>3600</v>
      </c>
      <c r="G192" s="162" t="str">
        <f>IF('MAIN CB'!C206="Capital",'MAIN CB'!F206,IF('MAIN CB'!C206="Income",'MAIN CB'!F206,IF('MAIN CB'!C206="Liability",'MAIN CB'!F206,"")))</f>
        <v/>
      </c>
      <c r="H192" s="163" t="str">
        <f>IF('MAIN CB'!C206="Expense",'MAIN CB'!F206,IF('MAIN CB'!C206="Drawing",'MAIN CB'!F206,IF('MAIN CB'!C206="COS",'MAIN CB'!F206,"")))</f>
        <v/>
      </c>
    </row>
    <row r="193" spans="2:8" x14ac:dyDescent="0.3">
      <c r="B193" s="160">
        <f>IF('MAIN CB'!B207="","",'MAIN CB'!B207)</f>
        <v>45722</v>
      </c>
      <c r="C193" s="161" t="str">
        <f>IF('MAIN CB'!C207="","",'MAIN CB'!C207)</f>
        <v>Asset</v>
      </c>
      <c r="D193" s="237" t="str">
        <f>IF('MAIN CB'!D207="","",'MAIN CB'!D207)</f>
        <v>Zanaco Xpress</v>
      </c>
      <c r="E193" s="157" t="str">
        <f>IF('MAIN CB'!E207="","",'MAIN CB'!E207)</f>
        <v>Zanaco Xpress Deposit</v>
      </c>
      <c r="F193" s="238">
        <f>IF('MAIN CB'!C207="Asset",'MAIN CB'!F207,"")</f>
        <v>-3600</v>
      </c>
      <c r="G193" s="162" t="str">
        <f>IF('MAIN CB'!C207="Capital",'MAIN CB'!F207,IF('MAIN CB'!C207="Income",'MAIN CB'!F207,IF('MAIN CB'!C207="Liability",'MAIN CB'!F207,"")))</f>
        <v/>
      </c>
      <c r="H193" s="163" t="str">
        <f>IF('MAIN CB'!C207="Expense",'MAIN CB'!F207,IF('MAIN CB'!C207="Drawing",'MAIN CB'!F207,IF('MAIN CB'!C207="COS",'MAIN CB'!F207,"")))</f>
        <v/>
      </c>
    </row>
    <row r="194" spans="2:8" x14ac:dyDescent="0.3">
      <c r="B194" s="160">
        <f>IF('MAIN CB'!B208="","",'MAIN CB'!B208)</f>
        <v>45722</v>
      </c>
      <c r="C194" s="161" t="str">
        <f>IF('MAIN CB'!C208="","",'MAIN CB'!C208)</f>
        <v>Asset</v>
      </c>
      <c r="D194" s="237" t="str">
        <f>IF('MAIN CB'!D208="","",'MAIN CB'!D208)</f>
        <v>Vault Cash</v>
      </c>
      <c r="E194" s="157" t="str">
        <f>IF('MAIN CB'!E208="","",'MAIN CB'!E208)</f>
        <v>Airtel Money Withdraw</v>
      </c>
      <c r="F194" s="238">
        <f>IF('MAIN CB'!C208="Asset",'MAIN CB'!F208,"")</f>
        <v>-50</v>
      </c>
      <c r="G194" s="162" t="str">
        <f>IF('MAIN CB'!C208="Capital",'MAIN CB'!F208,IF('MAIN CB'!C208="Income",'MAIN CB'!F208,IF('MAIN CB'!C208="Liability",'MAIN CB'!F208,"")))</f>
        <v/>
      </c>
      <c r="H194" s="163" t="str">
        <f>IF('MAIN CB'!C208="Expense",'MAIN CB'!F208,IF('MAIN CB'!C208="Drawing",'MAIN CB'!F208,IF('MAIN CB'!C208="COS",'MAIN CB'!F208,"")))</f>
        <v/>
      </c>
    </row>
    <row r="195" spans="2:8" x14ac:dyDescent="0.3">
      <c r="B195" s="160">
        <f>IF('MAIN CB'!B209="","",'MAIN CB'!B209)</f>
        <v>45722</v>
      </c>
      <c r="C195" s="161" t="str">
        <f>IF('MAIN CB'!C209="","",'MAIN CB'!C209)</f>
        <v>Asset</v>
      </c>
      <c r="D195" s="237" t="str">
        <f>IF('MAIN CB'!D209="","",'MAIN CB'!D209)</f>
        <v>Airtel Money</v>
      </c>
      <c r="E195" s="157" t="str">
        <f>IF('MAIN CB'!E209="","",'MAIN CB'!E209)</f>
        <v>Airtel Money Withdraw</v>
      </c>
      <c r="F195" s="238">
        <f>IF('MAIN CB'!C209="Asset",'MAIN CB'!F209,"")</f>
        <v>50</v>
      </c>
      <c r="G195" s="162" t="str">
        <f>IF('MAIN CB'!C209="Capital",'MAIN CB'!F209,IF('MAIN CB'!C209="Income",'MAIN CB'!F209,IF('MAIN CB'!C209="Liability",'MAIN CB'!F209,"")))</f>
        <v/>
      </c>
      <c r="H195" s="163" t="str">
        <f>IF('MAIN CB'!C209="Expense",'MAIN CB'!F209,IF('MAIN CB'!C209="Drawing",'MAIN CB'!F209,IF('MAIN CB'!C209="COS",'MAIN CB'!F209,"")))</f>
        <v/>
      </c>
    </row>
    <row r="196" spans="2:8" x14ac:dyDescent="0.3">
      <c r="B196" s="160">
        <f>IF('MAIN CB'!B210="","",'MAIN CB'!B210)</f>
        <v>45722</v>
      </c>
      <c r="C196" s="161" t="str">
        <f>IF('MAIN CB'!C210="","",'MAIN CB'!C210)</f>
        <v>Income</v>
      </c>
      <c r="D196" s="237" t="str">
        <f>IF('MAIN CB'!D210="","",'MAIN CB'!D210)</f>
        <v>Sales</v>
      </c>
      <c r="E196" s="157" t="str">
        <f>IF('MAIN CB'!E210="","",'MAIN CB'!E210)</f>
        <v xml:space="preserve">Takeaway Sale </v>
      </c>
      <c r="F196" s="238" t="str">
        <f>IF('MAIN CB'!C210="Asset",'MAIN CB'!F210,"")</f>
        <v/>
      </c>
      <c r="G196" s="162">
        <f>IF('MAIN CB'!C210="Capital",'MAIN CB'!F210,IF('MAIN CB'!C210="Income",'MAIN CB'!F210,IF('MAIN CB'!C210="Liability",'MAIN CB'!F210,"")))</f>
        <v>-35</v>
      </c>
      <c r="H196" s="163" t="str">
        <f>IF('MAIN CB'!C210="Expense",'MAIN CB'!F210,IF('MAIN CB'!C210="Drawing",'MAIN CB'!F210,IF('MAIN CB'!C210="COS",'MAIN CB'!F210,"")))</f>
        <v/>
      </c>
    </row>
    <row r="197" spans="2:8" x14ac:dyDescent="0.3">
      <c r="B197" s="160">
        <f>IF('MAIN CB'!B211="","",'MAIN CB'!B211)</f>
        <v>45722</v>
      </c>
      <c r="C197" s="161" t="str">
        <f>IF('MAIN CB'!C211="","",'MAIN CB'!C211)</f>
        <v>Asset</v>
      </c>
      <c r="D197" s="237" t="str">
        <f>IF('MAIN CB'!D211="","",'MAIN CB'!D211)</f>
        <v>Vault Cash</v>
      </c>
      <c r="E197" s="157" t="str">
        <f>IF('MAIN CB'!E211="","",'MAIN CB'!E211)</f>
        <v xml:space="preserve">Takeaway Sale </v>
      </c>
      <c r="F197" s="238">
        <f>IF('MAIN CB'!C211="Asset",'MAIN CB'!F211,"")</f>
        <v>35</v>
      </c>
      <c r="G197" s="162" t="str">
        <f>IF('MAIN CB'!C211="Capital",'MAIN CB'!F211,IF('MAIN CB'!C211="Income",'MAIN CB'!F211,IF('MAIN CB'!C211="Liability",'MAIN CB'!F211,"")))</f>
        <v/>
      </c>
      <c r="H197" s="163" t="str">
        <f>IF('MAIN CB'!C211="Expense",'MAIN CB'!F211,IF('MAIN CB'!C211="Drawing",'MAIN CB'!F211,IF('MAIN CB'!C211="COS",'MAIN CB'!F211,"")))</f>
        <v/>
      </c>
    </row>
    <row r="198" spans="2:8" x14ac:dyDescent="0.3">
      <c r="B198" s="160">
        <f>IF('MAIN CB'!B212="","",'MAIN CB'!B212)</f>
        <v>45811</v>
      </c>
      <c r="C198" s="161" t="str">
        <f>IF('MAIN CB'!C212="","",'MAIN CB'!C212)</f>
        <v>Asset</v>
      </c>
      <c r="D198" s="237" t="str">
        <f>IF('MAIN CB'!D212="","",'MAIN CB'!D212)</f>
        <v>Vault Cash</v>
      </c>
      <c r="E198" s="157" t="str">
        <f>IF('MAIN CB'!E212="","",'MAIN CB'!E212)</f>
        <v>Airtel Money Withdraw</v>
      </c>
      <c r="F198" s="238">
        <f>IF('MAIN CB'!C212="Asset",'MAIN CB'!F212,"")</f>
        <v>-375</v>
      </c>
      <c r="G198" s="162" t="str">
        <f>IF('MAIN CB'!C212="Capital",'MAIN CB'!F212,IF('MAIN CB'!C212="Income",'MAIN CB'!F212,IF('MAIN CB'!C212="Liability",'MAIN CB'!F212,"")))</f>
        <v/>
      </c>
      <c r="H198" s="163" t="str">
        <f>IF('MAIN CB'!C212="Expense",'MAIN CB'!F212,IF('MAIN CB'!C212="Drawing",'MAIN CB'!F212,IF('MAIN CB'!C212="COS",'MAIN CB'!F212,"")))</f>
        <v/>
      </c>
    </row>
    <row r="199" spans="2:8" x14ac:dyDescent="0.3">
      <c r="B199" s="160">
        <f>IF('MAIN CB'!B213="","",'MAIN CB'!B213)</f>
        <v>45722</v>
      </c>
      <c r="C199" s="161" t="str">
        <f>IF('MAIN CB'!C213="","",'MAIN CB'!C213)</f>
        <v>Asset</v>
      </c>
      <c r="D199" s="237" t="str">
        <f>IF('MAIN CB'!D213="","",'MAIN CB'!D213)</f>
        <v>Airtel Money</v>
      </c>
      <c r="E199" s="157" t="str">
        <f>IF('MAIN CB'!E213="","",'MAIN CB'!E213)</f>
        <v>Airtel Money Withdraw</v>
      </c>
      <c r="F199" s="238">
        <f>IF('MAIN CB'!C213="Asset",'MAIN CB'!F213,"")</f>
        <v>375</v>
      </c>
      <c r="G199" s="162" t="str">
        <f>IF('MAIN CB'!C213="Capital",'MAIN CB'!F213,IF('MAIN CB'!C213="Income",'MAIN CB'!F213,IF('MAIN CB'!C213="Liability",'MAIN CB'!F213,"")))</f>
        <v/>
      </c>
      <c r="H199" s="163" t="str">
        <f>IF('MAIN CB'!C213="Expense",'MAIN CB'!F213,IF('MAIN CB'!C213="Drawing",'MAIN CB'!F213,IF('MAIN CB'!C213="COS",'MAIN CB'!F213,"")))</f>
        <v/>
      </c>
    </row>
    <row r="200" spans="2:8" x14ac:dyDescent="0.3">
      <c r="B200" s="160">
        <f>IF('MAIN CB'!B214="","",'MAIN CB'!B214)</f>
        <v>45722</v>
      </c>
      <c r="C200" s="161" t="str">
        <f>IF('MAIN CB'!C214="","",'MAIN CB'!C214)</f>
        <v>Asset</v>
      </c>
      <c r="D200" s="237" t="str">
        <f>IF('MAIN CB'!D214="","",'MAIN CB'!D214)</f>
        <v>Vault Cash</v>
      </c>
      <c r="E200" s="157" t="str">
        <f>IF('MAIN CB'!E214="","",'MAIN CB'!E214)</f>
        <v>Zanaco Xpress Deposit</v>
      </c>
      <c r="F200" s="238">
        <f>IF('MAIN CB'!C214="Asset",'MAIN CB'!F214,"")</f>
        <v>209</v>
      </c>
      <c r="G200" s="162" t="str">
        <f>IF('MAIN CB'!C214="Capital",'MAIN CB'!F214,IF('MAIN CB'!C214="Income",'MAIN CB'!F214,IF('MAIN CB'!C214="Liability",'MAIN CB'!F214,"")))</f>
        <v/>
      </c>
      <c r="H200" s="163" t="str">
        <f>IF('MAIN CB'!C214="Expense",'MAIN CB'!F214,IF('MAIN CB'!C214="Drawing",'MAIN CB'!F214,IF('MAIN CB'!C214="COS",'MAIN CB'!F214,"")))</f>
        <v/>
      </c>
    </row>
    <row r="201" spans="2:8" x14ac:dyDescent="0.3">
      <c r="B201" s="160">
        <f>IF('MAIN CB'!B215="","",'MAIN CB'!B215)</f>
        <v>45722</v>
      </c>
      <c r="C201" s="161" t="str">
        <f>IF('MAIN CB'!C215="","",'MAIN CB'!C215)</f>
        <v>Asset</v>
      </c>
      <c r="D201" s="237" t="str">
        <f>IF('MAIN CB'!D215="","",'MAIN CB'!D215)</f>
        <v>Zanaco Xpress</v>
      </c>
      <c r="E201" s="157" t="str">
        <f>IF('MAIN CB'!E215="","",'MAIN CB'!E215)</f>
        <v>Zanaco Xpress Deposit</v>
      </c>
      <c r="F201" s="238">
        <f>IF('MAIN CB'!C215="Asset",'MAIN CB'!F215,"")</f>
        <v>-209</v>
      </c>
      <c r="G201" s="162" t="str">
        <f>IF('MAIN CB'!C215="Capital",'MAIN CB'!F215,IF('MAIN CB'!C215="Income",'MAIN CB'!F215,IF('MAIN CB'!C215="Liability",'MAIN CB'!F215,"")))</f>
        <v/>
      </c>
      <c r="H201" s="163" t="str">
        <f>IF('MAIN CB'!C215="Expense",'MAIN CB'!F215,IF('MAIN CB'!C215="Drawing",'MAIN CB'!F215,IF('MAIN CB'!C215="COS",'MAIN CB'!F215,"")))</f>
        <v/>
      </c>
    </row>
    <row r="202" spans="2:8" x14ac:dyDescent="0.3">
      <c r="B202" s="160">
        <f>IF('MAIN CB'!B216="","",'MAIN CB'!B216)</f>
        <v>45722</v>
      </c>
      <c r="C202" s="161" t="str">
        <f>IF('MAIN CB'!C216="","",'MAIN CB'!C216)</f>
        <v>Income</v>
      </c>
      <c r="D202" s="237" t="str">
        <f>IF('MAIN CB'!D216="","",'MAIN CB'!D216)</f>
        <v>Sales</v>
      </c>
      <c r="E202" s="157" t="str">
        <f>IF('MAIN CB'!E216="","",'MAIN CB'!E216)</f>
        <v xml:space="preserve">Takeaway Sale </v>
      </c>
      <c r="F202" s="238" t="str">
        <f>IF('MAIN CB'!C216="Asset",'MAIN CB'!F216,"")</f>
        <v/>
      </c>
      <c r="G202" s="162">
        <f>IF('MAIN CB'!C216="Capital",'MAIN CB'!F216,IF('MAIN CB'!C216="Income",'MAIN CB'!F216,IF('MAIN CB'!C216="Liability",'MAIN CB'!F216,"")))</f>
        <v>-70</v>
      </c>
      <c r="H202" s="163" t="str">
        <f>IF('MAIN CB'!C216="Expense",'MAIN CB'!F216,IF('MAIN CB'!C216="Drawing",'MAIN CB'!F216,IF('MAIN CB'!C216="COS",'MAIN CB'!F216,"")))</f>
        <v/>
      </c>
    </row>
    <row r="203" spans="2:8" x14ac:dyDescent="0.3">
      <c r="B203" s="160">
        <f>IF('MAIN CB'!B217="","",'MAIN CB'!B217)</f>
        <v>45722</v>
      </c>
      <c r="C203" s="161" t="str">
        <f>IF('MAIN CB'!C217="","",'MAIN CB'!C217)</f>
        <v>Asset</v>
      </c>
      <c r="D203" s="237" t="str">
        <f>IF('MAIN CB'!D217="","",'MAIN CB'!D217)</f>
        <v>Vault Cash</v>
      </c>
      <c r="E203" s="157" t="str">
        <f>IF('MAIN CB'!E217="","",'MAIN CB'!E217)</f>
        <v xml:space="preserve">Takeaway Sale </v>
      </c>
      <c r="F203" s="238">
        <f>IF('MAIN CB'!C217="Asset",'MAIN CB'!F217,"")</f>
        <v>70</v>
      </c>
      <c r="G203" s="162" t="str">
        <f>IF('MAIN CB'!C217="Capital",'MAIN CB'!F217,IF('MAIN CB'!C217="Income",'MAIN CB'!F217,IF('MAIN CB'!C217="Liability",'MAIN CB'!F217,"")))</f>
        <v/>
      </c>
      <c r="H203" s="163" t="str">
        <f>IF('MAIN CB'!C217="Expense",'MAIN CB'!F217,IF('MAIN CB'!C217="Drawing",'MAIN CB'!F217,IF('MAIN CB'!C217="COS",'MAIN CB'!F217,"")))</f>
        <v/>
      </c>
    </row>
    <row r="204" spans="2:8" x14ac:dyDescent="0.3">
      <c r="B204" s="160">
        <f>IF('MAIN CB'!B218="","",'MAIN CB'!B218)</f>
        <v>45722</v>
      </c>
      <c r="C204" s="161" t="str">
        <f>IF('MAIN CB'!C218="","",'MAIN CB'!C218)</f>
        <v>Asset</v>
      </c>
      <c r="D204" s="237" t="str">
        <f>IF('MAIN CB'!D218="","",'MAIN CB'!D218)</f>
        <v>Vault Cash</v>
      </c>
      <c r="E204" s="157" t="str">
        <f>IF('MAIN CB'!E218="","",'MAIN CB'!E218)</f>
        <v>Airtel Money Deposit</v>
      </c>
      <c r="F204" s="238">
        <f>IF('MAIN CB'!C218="Asset",'MAIN CB'!F218,"")</f>
        <v>5</v>
      </c>
      <c r="G204" s="162" t="str">
        <f>IF('MAIN CB'!C218="Capital",'MAIN CB'!F218,IF('MAIN CB'!C218="Income",'MAIN CB'!F218,IF('MAIN CB'!C218="Liability",'MAIN CB'!F218,"")))</f>
        <v/>
      </c>
      <c r="H204" s="163" t="str">
        <f>IF('MAIN CB'!C218="Expense",'MAIN CB'!F218,IF('MAIN CB'!C218="Drawing",'MAIN CB'!F218,IF('MAIN CB'!C218="COS",'MAIN CB'!F218,"")))</f>
        <v/>
      </c>
    </row>
    <row r="205" spans="2:8" x14ac:dyDescent="0.3">
      <c r="B205" s="160">
        <f>IF('MAIN CB'!B219="","",'MAIN CB'!B219)</f>
        <v>45722</v>
      </c>
      <c r="C205" s="161" t="str">
        <f>IF('MAIN CB'!C219="","",'MAIN CB'!C219)</f>
        <v>Asset</v>
      </c>
      <c r="D205" s="237" t="str">
        <f>IF('MAIN CB'!D219="","",'MAIN CB'!D219)</f>
        <v>Airtel Money</v>
      </c>
      <c r="E205" s="157" t="str">
        <f>IF('MAIN CB'!E219="","",'MAIN CB'!E219)</f>
        <v>Airtel Money Deposit</v>
      </c>
      <c r="F205" s="238">
        <f>IF('MAIN CB'!C219="Asset",'MAIN CB'!F219,"")</f>
        <v>-5</v>
      </c>
      <c r="G205" s="162" t="str">
        <f>IF('MAIN CB'!C219="Capital",'MAIN CB'!F219,IF('MAIN CB'!C219="Income",'MAIN CB'!F219,IF('MAIN CB'!C219="Liability",'MAIN CB'!F219,"")))</f>
        <v/>
      </c>
      <c r="H205" s="163" t="str">
        <f>IF('MAIN CB'!C219="Expense",'MAIN CB'!F219,IF('MAIN CB'!C219="Drawing",'MAIN CB'!F219,IF('MAIN CB'!C219="COS",'MAIN CB'!F219,"")))</f>
        <v/>
      </c>
    </row>
    <row r="206" spans="2:8" x14ac:dyDescent="0.3">
      <c r="B206" s="160">
        <f>IF('MAIN CB'!B220="","",'MAIN CB'!B220)</f>
        <v>45722</v>
      </c>
      <c r="C206" s="161" t="str">
        <f>IF('MAIN CB'!C220="","",'MAIN CB'!C220)</f>
        <v>Asset</v>
      </c>
      <c r="D206" s="237" t="str">
        <f>IF('MAIN CB'!D220="","",'MAIN CB'!D220)</f>
        <v>Vault Cash</v>
      </c>
      <c r="E206" s="157" t="str">
        <f>IF('MAIN CB'!E220="","",'MAIN CB'!E220)</f>
        <v>Airtel Money Deposit</v>
      </c>
      <c r="F206" s="238">
        <f>IF('MAIN CB'!C220="Asset",'MAIN CB'!F220,"")</f>
        <v>10</v>
      </c>
      <c r="G206" s="162" t="str">
        <f>IF('MAIN CB'!C220="Capital",'MAIN CB'!F220,IF('MAIN CB'!C220="Income",'MAIN CB'!F220,IF('MAIN CB'!C220="Liability",'MAIN CB'!F220,"")))</f>
        <v/>
      </c>
      <c r="H206" s="163" t="str">
        <f>IF('MAIN CB'!C220="Expense",'MAIN CB'!F220,IF('MAIN CB'!C220="Drawing",'MAIN CB'!F220,IF('MAIN CB'!C220="COS",'MAIN CB'!F220,"")))</f>
        <v/>
      </c>
    </row>
    <row r="207" spans="2:8" x14ac:dyDescent="0.3">
      <c r="B207" s="160">
        <f>IF('MAIN CB'!B221="","",'MAIN CB'!B221)</f>
        <v>45722</v>
      </c>
      <c r="C207" s="161" t="str">
        <f>IF('MAIN CB'!C221="","",'MAIN CB'!C221)</f>
        <v>Asset</v>
      </c>
      <c r="D207" s="237" t="str">
        <f>IF('MAIN CB'!D221="","",'MAIN CB'!D221)</f>
        <v>Airtel Money</v>
      </c>
      <c r="E207" s="157" t="str">
        <f>IF('MAIN CB'!E221="","",'MAIN CB'!E221)</f>
        <v>Airtel Money Deposit</v>
      </c>
      <c r="F207" s="238">
        <f>IF('MAIN CB'!C221="Asset",'MAIN CB'!F221,"")</f>
        <v>-10</v>
      </c>
      <c r="G207" s="162" t="str">
        <f>IF('MAIN CB'!C221="Capital",'MAIN CB'!F221,IF('MAIN CB'!C221="Income",'MAIN CB'!F221,IF('MAIN CB'!C221="Liability",'MAIN CB'!F221,"")))</f>
        <v/>
      </c>
      <c r="H207" s="163" t="str">
        <f>IF('MAIN CB'!C221="Expense",'MAIN CB'!F221,IF('MAIN CB'!C221="Drawing",'MAIN CB'!F221,IF('MAIN CB'!C221="COS",'MAIN CB'!F221,"")))</f>
        <v/>
      </c>
    </row>
    <row r="208" spans="2:8" x14ac:dyDescent="0.3">
      <c r="B208" s="160">
        <f>IF('MAIN CB'!B222="","",'MAIN CB'!B222)</f>
        <v>45722</v>
      </c>
      <c r="C208" s="161" t="str">
        <f>IF('MAIN CB'!C222="","",'MAIN CB'!C222)</f>
        <v>Asset</v>
      </c>
      <c r="D208" s="237" t="str">
        <f>IF('MAIN CB'!D222="","",'MAIN CB'!D222)</f>
        <v>Vault Cash</v>
      </c>
      <c r="E208" s="157" t="str">
        <f>IF('MAIN CB'!E222="","",'MAIN CB'!E222)</f>
        <v>Airtel Money Withdraw</v>
      </c>
      <c r="F208" s="238">
        <f>IF('MAIN CB'!C222="Asset",'MAIN CB'!F222,"")</f>
        <v>-20</v>
      </c>
      <c r="G208" s="162" t="str">
        <f>IF('MAIN CB'!C222="Capital",'MAIN CB'!F222,IF('MAIN CB'!C222="Income",'MAIN CB'!F222,IF('MAIN CB'!C222="Liability",'MAIN CB'!F222,"")))</f>
        <v/>
      </c>
      <c r="H208" s="163" t="str">
        <f>IF('MAIN CB'!C222="Expense",'MAIN CB'!F222,IF('MAIN CB'!C222="Drawing",'MAIN CB'!F222,IF('MAIN CB'!C222="COS",'MAIN CB'!F222,"")))</f>
        <v/>
      </c>
    </row>
    <row r="209" spans="2:8" x14ac:dyDescent="0.3">
      <c r="B209" s="160">
        <f>IF('MAIN CB'!B223="","",'MAIN CB'!B223)</f>
        <v>45722</v>
      </c>
      <c r="C209" s="161" t="str">
        <f>IF('MAIN CB'!C223="","",'MAIN CB'!C223)</f>
        <v>Asset</v>
      </c>
      <c r="D209" s="237" t="str">
        <f>IF('MAIN CB'!D223="","",'MAIN CB'!D223)</f>
        <v>Airtel Money</v>
      </c>
      <c r="E209" s="157" t="str">
        <f>IF('MAIN CB'!E223="","",'MAIN CB'!E223)</f>
        <v>Airtel Money Withdraw</v>
      </c>
      <c r="F209" s="238">
        <f>IF('MAIN CB'!C223="Asset",'MAIN CB'!F223,"")</f>
        <v>20</v>
      </c>
      <c r="G209" s="162" t="str">
        <f>IF('MAIN CB'!C223="Capital",'MAIN CB'!F223,IF('MAIN CB'!C223="Income",'MAIN CB'!F223,IF('MAIN CB'!C223="Liability",'MAIN CB'!F223,"")))</f>
        <v/>
      </c>
      <c r="H209" s="163" t="str">
        <f>IF('MAIN CB'!C223="Expense",'MAIN CB'!F223,IF('MAIN CB'!C223="Drawing",'MAIN CB'!F223,IF('MAIN CB'!C223="COS",'MAIN CB'!F223,"")))</f>
        <v/>
      </c>
    </row>
    <row r="210" spans="2:8" x14ac:dyDescent="0.3">
      <c r="B210" s="160">
        <f>IF('MAIN CB'!B224="","",'MAIN CB'!B224)</f>
        <v>45722</v>
      </c>
      <c r="C210" s="161" t="str">
        <f>IF('MAIN CB'!C224="","",'MAIN CB'!C224)</f>
        <v>Income</v>
      </c>
      <c r="D210" s="237" t="str">
        <f>IF('MAIN CB'!D224="","",'MAIN CB'!D224)</f>
        <v>Sales</v>
      </c>
      <c r="E210" s="157" t="str">
        <f>IF('MAIN CB'!E224="","",'MAIN CB'!E224)</f>
        <v xml:space="preserve">Takeaway Sale </v>
      </c>
      <c r="F210" s="238" t="str">
        <f>IF('MAIN CB'!C224="Asset",'MAIN CB'!F224,"")</f>
        <v/>
      </c>
      <c r="G210" s="162">
        <f>IF('MAIN CB'!C224="Capital",'MAIN CB'!F224,IF('MAIN CB'!C224="Income",'MAIN CB'!F224,IF('MAIN CB'!C224="Liability",'MAIN CB'!F224,"")))</f>
        <v>-35</v>
      </c>
      <c r="H210" s="163" t="str">
        <f>IF('MAIN CB'!C224="Expense",'MAIN CB'!F224,IF('MAIN CB'!C224="Drawing",'MAIN CB'!F224,IF('MAIN CB'!C224="COS",'MAIN CB'!F224,"")))</f>
        <v/>
      </c>
    </row>
    <row r="211" spans="2:8" x14ac:dyDescent="0.3">
      <c r="B211" s="160">
        <f>IF('MAIN CB'!B225="","",'MAIN CB'!B225)</f>
        <v>45722</v>
      </c>
      <c r="C211" s="161" t="str">
        <f>IF('MAIN CB'!C225="","",'MAIN CB'!C225)</f>
        <v>Asset</v>
      </c>
      <c r="D211" s="237" t="str">
        <f>IF('MAIN CB'!D225="","",'MAIN CB'!D225)</f>
        <v>Vault Cash</v>
      </c>
      <c r="E211" s="157" t="str">
        <f>IF('MAIN CB'!E225="","",'MAIN CB'!E225)</f>
        <v xml:space="preserve">Takeaway Sale </v>
      </c>
      <c r="F211" s="238">
        <f>IF('MAIN CB'!C225="Asset",'MAIN CB'!F225,"")</f>
        <v>35</v>
      </c>
      <c r="G211" s="162" t="str">
        <f>IF('MAIN CB'!C225="Capital",'MAIN CB'!F225,IF('MAIN CB'!C225="Income",'MAIN CB'!F225,IF('MAIN CB'!C225="Liability",'MAIN CB'!F225,"")))</f>
        <v/>
      </c>
      <c r="H211" s="163" t="str">
        <f>IF('MAIN CB'!C225="Expense",'MAIN CB'!F225,IF('MAIN CB'!C225="Drawing",'MAIN CB'!F225,IF('MAIN CB'!C225="COS",'MAIN CB'!F225,"")))</f>
        <v/>
      </c>
    </row>
    <row r="212" spans="2:8" x14ac:dyDescent="0.3">
      <c r="B212" s="160">
        <f>IF('MAIN CB'!B226="","",'MAIN CB'!B226)</f>
        <v>45722</v>
      </c>
      <c r="C212" s="161" t="str">
        <f>IF('MAIN CB'!C226="","",'MAIN CB'!C226)</f>
        <v>Asset</v>
      </c>
      <c r="D212" s="237" t="str">
        <f>IF('MAIN CB'!D226="","",'MAIN CB'!D226)</f>
        <v>Vault Cash</v>
      </c>
      <c r="E212" s="157" t="str">
        <f>IF('MAIN CB'!E226="","",'MAIN CB'!E226)</f>
        <v>Zanaco Xpress Deposit</v>
      </c>
      <c r="F212" s="238">
        <f>IF('MAIN CB'!C226="Asset",'MAIN CB'!F226,"")</f>
        <v>158</v>
      </c>
      <c r="G212" s="162" t="str">
        <f>IF('MAIN CB'!C226="Capital",'MAIN CB'!F226,IF('MAIN CB'!C226="Income",'MAIN CB'!F226,IF('MAIN CB'!C226="Liability",'MAIN CB'!F226,"")))</f>
        <v/>
      </c>
      <c r="H212" s="163" t="str">
        <f>IF('MAIN CB'!C226="Expense",'MAIN CB'!F226,IF('MAIN CB'!C226="Drawing",'MAIN CB'!F226,IF('MAIN CB'!C226="COS",'MAIN CB'!F226,"")))</f>
        <v/>
      </c>
    </row>
    <row r="213" spans="2:8" x14ac:dyDescent="0.3">
      <c r="B213" s="160">
        <f>IF('MAIN CB'!B227="","",'MAIN CB'!B227)</f>
        <v>45722</v>
      </c>
      <c r="C213" s="161" t="str">
        <f>IF('MAIN CB'!C227="","",'MAIN CB'!C227)</f>
        <v>Asset</v>
      </c>
      <c r="D213" s="237" t="str">
        <f>IF('MAIN CB'!D227="","",'MAIN CB'!D227)</f>
        <v>Zanaco Xpress</v>
      </c>
      <c r="E213" s="157" t="str">
        <f>IF('MAIN CB'!E227="","",'MAIN CB'!E227)</f>
        <v>Zanaco Xpress Deposit</v>
      </c>
      <c r="F213" s="238">
        <f>IF('MAIN CB'!C227="Asset",'MAIN CB'!F227,"")</f>
        <v>-158</v>
      </c>
      <c r="G213" s="162" t="str">
        <f>IF('MAIN CB'!C227="Capital",'MAIN CB'!F227,IF('MAIN CB'!C227="Income",'MAIN CB'!F227,IF('MAIN CB'!C227="Liability",'MAIN CB'!F227,"")))</f>
        <v/>
      </c>
      <c r="H213" s="163" t="str">
        <f>IF('MAIN CB'!C227="Expense",'MAIN CB'!F227,IF('MAIN CB'!C227="Drawing",'MAIN CB'!F227,IF('MAIN CB'!C227="COS",'MAIN CB'!F227,"")))</f>
        <v/>
      </c>
    </row>
    <row r="214" spans="2:8" x14ac:dyDescent="0.3">
      <c r="B214" s="160">
        <f>IF('MAIN CB'!B228="","",'MAIN CB'!B228)</f>
        <v>45722</v>
      </c>
      <c r="C214" s="161" t="str">
        <f>IF('MAIN CB'!C228="","",'MAIN CB'!C228)</f>
        <v>Asset</v>
      </c>
      <c r="D214" s="237" t="str">
        <f>IF('MAIN CB'!D228="","",'MAIN CB'!D228)</f>
        <v>Vault Cash</v>
      </c>
      <c r="E214" s="157" t="str">
        <f>IF('MAIN CB'!E228="","",'MAIN CB'!E228)</f>
        <v>Airtel Money Withdraw</v>
      </c>
      <c r="F214" s="238">
        <f>IF('MAIN CB'!C228="Asset",'MAIN CB'!F228,"")</f>
        <v>-310</v>
      </c>
      <c r="G214" s="162" t="str">
        <f>IF('MAIN CB'!C228="Capital",'MAIN CB'!F228,IF('MAIN CB'!C228="Income",'MAIN CB'!F228,IF('MAIN CB'!C228="Liability",'MAIN CB'!F228,"")))</f>
        <v/>
      </c>
      <c r="H214" s="163" t="str">
        <f>IF('MAIN CB'!C228="Expense",'MAIN CB'!F228,IF('MAIN CB'!C228="Drawing",'MAIN CB'!F228,IF('MAIN CB'!C228="COS",'MAIN CB'!F228,"")))</f>
        <v/>
      </c>
    </row>
    <row r="215" spans="2:8" x14ac:dyDescent="0.3">
      <c r="B215" s="160">
        <f>IF('MAIN CB'!B229="","",'MAIN CB'!B229)</f>
        <v>45722</v>
      </c>
      <c r="C215" s="161" t="str">
        <f>IF('MAIN CB'!C229="","",'MAIN CB'!C229)</f>
        <v>Asset</v>
      </c>
      <c r="D215" s="237" t="str">
        <f>IF('MAIN CB'!D229="","",'MAIN CB'!D229)</f>
        <v>Airtel Money</v>
      </c>
      <c r="E215" s="157" t="str">
        <f>IF('MAIN CB'!E229="","",'MAIN CB'!E229)</f>
        <v>Airtel Money Withdraw</v>
      </c>
      <c r="F215" s="238">
        <f>IF('MAIN CB'!C229="Asset",'MAIN CB'!F229,"")</f>
        <v>310</v>
      </c>
      <c r="G215" s="162" t="str">
        <f>IF('MAIN CB'!C229="Capital",'MAIN CB'!F229,IF('MAIN CB'!C229="Income",'MAIN CB'!F229,IF('MAIN CB'!C229="Liability",'MAIN CB'!F229,"")))</f>
        <v/>
      </c>
      <c r="H215" s="163" t="str">
        <f>IF('MAIN CB'!C229="Expense",'MAIN CB'!F229,IF('MAIN CB'!C229="Drawing",'MAIN CB'!F229,IF('MAIN CB'!C229="COS",'MAIN CB'!F229,"")))</f>
        <v/>
      </c>
    </row>
    <row r="216" spans="2:8" x14ac:dyDescent="0.3">
      <c r="B216" s="160">
        <f>IF('MAIN CB'!B230="","",'MAIN CB'!B230)</f>
        <v>45722</v>
      </c>
      <c r="C216" s="161" t="str">
        <f>IF('MAIN CB'!C230="","",'MAIN CB'!C230)</f>
        <v>Asset</v>
      </c>
      <c r="D216" s="237" t="str">
        <f>IF('MAIN CB'!D230="","",'MAIN CB'!D230)</f>
        <v>Vault Cash</v>
      </c>
      <c r="E216" s="157" t="str">
        <f>IF('MAIN CB'!E230="","",'MAIN CB'!E230)</f>
        <v>Airtel Money Deposit</v>
      </c>
      <c r="F216" s="238">
        <f>IF('MAIN CB'!C230="Asset",'MAIN CB'!F230,"")</f>
        <v>8</v>
      </c>
      <c r="G216" s="162" t="str">
        <f>IF('MAIN CB'!C230="Capital",'MAIN CB'!F230,IF('MAIN CB'!C230="Income",'MAIN CB'!F230,IF('MAIN CB'!C230="Liability",'MAIN CB'!F230,"")))</f>
        <v/>
      </c>
      <c r="H216" s="163" t="str">
        <f>IF('MAIN CB'!C230="Expense",'MAIN CB'!F230,IF('MAIN CB'!C230="Drawing",'MAIN CB'!F230,IF('MAIN CB'!C230="COS",'MAIN CB'!F230,"")))</f>
        <v/>
      </c>
    </row>
    <row r="217" spans="2:8" x14ac:dyDescent="0.3">
      <c r="B217" s="160">
        <f>IF('MAIN CB'!B231="","",'MAIN CB'!B231)</f>
        <v>45722</v>
      </c>
      <c r="C217" s="161" t="str">
        <f>IF('MAIN CB'!C231="","",'MAIN CB'!C231)</f>
        <v>Asset</v>
      </c>
      <c r="D217" s="237" t="str">
        <f>IF('MAIN CB'!D231="","",'MAIN CB'!D231)</f>
        <v>Airtel Money</v>
      </c>
      <c r="E217" s="157" t="str">
        <f>IF('MAIN CB'!E231="","",'MAIN CB'!E231)</f>
        <v>Airtel Money Deposit</v>
      </c>
      <c r="F217" s="238">
        <f>IF('MAIN CB'!C231="Asset",'MAIN CB'!F231,"")</f>
        <v>-8</v>
      </c>
      <c r="G217" s="162" t="str">
        <f>IF('MAIN CB'!C231="Capital",'MAIN CB'!F231,IF('MAIN CB'!C231="Income",'MAIN CB'!F231,IF('MAIN CB'!C231="Liability",'MAIN CB'!F231,"")))</f>
        <v/>
      </c>
      <c r="H217" s="163" t="str">
        <f>IF('MAIN CB'!C231="Expense",'MAIN CB'!F231,IF('MAIN CB'!C231="Drawing",'MAIN CB'!F231,IF('MAIN CB'!C231="COS",'MAIN CB'!F231,"")))</f>
        <v/>
      </c>
    </row>
    <row r="218" spans="2:8" x14ac:dyDescent="0.3">
      <c r="B218" s="160">
        <f>IF('MAIN CB'!B232="","",'MAIN CB'!B232)</f>
        <v>45722</v>
      </c>
      <c r="C218" s="161" t="str">
        <f>IF('MAIN CB'!C232="","",'MAIN CB'!C232)</f>
        <v>Asset</v>
      </c>
      <c r="D218" s="237" t="str">
        <f>IF('MAIN CB'!D232="","",'MAIN CB'!D232)</f>
        <v>Vault Cash</v>
      </c>
      <c r="E218" s="157" t="str">
        <f>IF('MAIN CB'!E232="","",'MAIN CB'!E232)</f>
        <v>Zanaco Xpress Deposit</v>
      </c>
      <c r="F218" s="238">
        <f>IF('MAIN CB'!C232="Asset",'MAIN CB'!F232,"")</f>
        <v>286</v>
      </c>
      <c r="G218" s="162" t="str">
        <f>IF('MAIN CB'!C232="Capital",'MAIN CB'!F232,IF('MAIN CB'!C232="Income",'MAIN CB'!F232,IF('MAIN CB'!C232="Liability",'MAIN CB'!F232,"")))</f>
        <v/>
      </c>
      <c r="H218" s="163" t="str">
        <f>IF('MAIN CB'!C232="Expense",'MAIN CB'!F232,IF('MAIN CB'!C232="Drawing",'MAIN CB'!F232,IF('MAIN CB'!C232="COS",'MAIN CB'!F232,"")))</f>
        <v/>
      </c>
    </row>
    <row r="219" spans="2:8" x14ac:dyDescent="0.3">
      <c r="B219" s="160">
        <f>IF('MAIN CB'!B233="","",'MAIN CB'!B233)</f>
        <v>45722</v>
      </c>
      <c r="C219" s="161" t="str">
        <f>IF('MAIN CB'!C233="","",'MAIN CB'!C233)</f>
        <v>Asset</v>
      </c>
      <c r="D219" s="237" t="str">
        <f>IF('MAIN CB'!D233="","",'MAIN CB'!D233)</f>
        <v>Zanaco Xpress</v>
      </c>
      <c r="E219" s="157" t="str">
        <f>IF('MAIN CB'!E233="","",'MAIN CB'!E233)</f>
        <v>Zanaco Xpress Deposit</v>
      </c>
      <c r="F219" s="238">
        <f>IF('MAIN CB'!C233="Asset",'MAIN CB'!F233,"")</f>
        <v>-286</v>
      </c>
      <c r="G219" s="162" t="str">
        <f>IF('MAIN CB'!C233="Capital",'MAIN CB'!F233,IF('MAIN CB'!C233="Income",'MAIN CB'!F233,IF('MAIN CB'!C233="Liability",'MAIN CB'!F233,"")))</f>
        <v/>
      </c>
      <c r="H219" s="163" t="str">
        <f>IF('MAIN CB'!C233="Expense",'MAIN CB'!F233,IF('MAIN CB'!C233="Drawing",'MAIN CB'!F233,IF('MAIN CB'!C233="COS",'MAIN CB'!F233,"")))</f>
        <v/>
      </c>
    </row>
    <row r="220" spans="2:8" x14ac:dyDescent="0.3">
      <c r="B220" s="160">
        <f>IF('MAIN CB'!B234="","",'MAIN CB'!B234)</f>
        <v>45722</v>
      </c>
      <c r="C220" s="161" t="str">
        <f>IF('MAIN CB'!C234="","",'MAIN CB'!C234)</f>
        <v>Asset</v>
      </c>
      <c r="D220" s="237" t="str">
        <f>IF('MAIN CB'!D234="","",'MAIN CB'!D234)</f>
        <v>Vault Cash</v>
      </c>
      <c r="E220" s="157" t="str">
        <f>IF('MAIN CB'!E234="","",'MAIN CB'!E234)</f>
        <v>Airtel Money Deposit</v>
      </c>
      <c r="F220" s="238">
        <f>IF('MAIN CB'!C234="Asset",'MAIN CB'!F234,"")</f>
        <v>1000</v>
      </c>
      <c r="G220" s="162" t="str">
        <f>IF('MAIN CB'!C234="Capital",'MAIN CB'!F234,IF('MAIN CB'!C234="Income",'MAIN CB'!F234,IF('MAIN CB'!C234="Liability",'MAIN CB'!F234,"")))</f>
        <v/>
      </c>
      <c r="H220" s="163" t="str">
        <f>IF('MAIN CB'!C234="Expense",'MAIN CB'!F234,IF('MAIN CB'!C234="Drawing",'MAIN CB'!F234,IF('MAIN CB'!C234="COS",'MAIN CB'!F234,"")))</f>
        <v/>
      </c>
    </row>
    <row r="221" spans="2:8" x14ac:dyDescent="0.3">
      <c r="B221" s="160">
        <f>IF('MAIN CB'!B235="","",'MAIN CB'!B235)</f>
        <v>45722</v>
      </c>
      <c r="C221" s="161" t="str">
        <f>IF('MAIN CB'!C235="","",'MAIN CB'!C235)</f>
        <v>Asset</v>
      </c>
      <c r="D221" s="237" t="str">
        <f>IF('MAIN CB'!D235="","",'MAIN CB'!D235)</f>
        <v>Airtel Money</v>
      </c>
      <c r="E221" s="157" t="str">
        <f>IF('MAIN CB'!E235="","",'MAIN CB'!E235)</f>
        <v>Airtel Money Deposit</v>
      </c>
      <c r="F221" s="238">
        <f>IF('MAIN CB'!C235="Asset",'MAIN CB'!F235,"")</f>
        <v>-1000</v>
      </c>
      <c r="G221" s="162" t="str">
        <f>IF('MAIN CB'!C235="Capital",'MAIN CB'!F235,IF('MAIN CB'!C235="Income",'MAIN CB'!F235,IF('MAIN CB'!C235="Liability",'MAIN CB'!F235,"")))</f>
        <v/>
      </c>
      <c r="H221" s="163" t="str">
        <f>IF('MAIN CB'!C235="Expense",'MAIN CB'!F235,IF('MAIN CB'!C235="Drawing",'MAIN CB'!F235,IF('MAIN CB'!C235="COS",'MAIN CB'!F235,"")))</f>
        <v/>
      </c>
    </row>
    <row r="222" spans="2:8" x14ac:dyDescent="0.3">
      <c r="B222" s="160">
        <f>IF('MAIN CB'!B236="","",'MAIN CB'!B236)</f>
        <v>45722</v>
      </c>
      <c r="C222" s="161" t="str">
        <f>IF('MAIN CB'!C236="","",'MAIN CB'!C236)</f>
        <v>Asset</v>
      </c>
      <c r="D222" s="237" t="str">
        <f>IF('MAIN CB'!D236="","",'MAIN CB'!D236)</f>
        <v>Vault Cash</v>
      </c>
      <c r="E222" s="157" t="str">
        <f>IF('MAIN CB'!E236="","",'MAIN CB'!E236)</f>
        <v>Airtel Money Deposit</v>
      </c>
      <c r="F222" s="238">
        <f>IF('MAIN CB'!C236="Asset",'MAIN CB'!F236,"")</f>
        <v>5</v>
      </c>
      <c r="G222" s="162" t="str">
        <f>IF('MAIN CB'!C236="Capital",'MAIN CB'!F236,IF('MAIN CB'!C236="Income",'MAIN CB'!F236,IF('MAIN CB'!C236="Liability",'MAIN CB'!F236,"")))</f>
        <v/>
      </c>
      <c r="H222" s="163" t="str">
        <f>IF('MAIN CB'!C236="Expense",'MAIN CB'!F236,IF('MAIN CB'!C236="Drawing",'MAIN CB'!F236,IF('MAIN CB'!C236="COS",'MAIN CB'!F236,"")))</f>
        <v/>
      </c>
    </row>
    <row r="223" spans="2:8" x14ac:dyDescent="0.3">
      <c r="B223" s="160">
        <f>IF('MAIN CB'!B237="","",'MAIN CB'!B237)</f>
        <v>45722</v>
      </c>
      <c r="C223" s="161" t="str">
        <f>IF('MAIN CB'!C237="","",'MAIN CB'!C237)</f>
        <v>Asset</v>
      </c>
      <c r="D223" s="237" t="str">
        <f>IF('MAIN CB'!D237="","",'MAIN CB'!D237)</f>
        <v>Airtel Money</v>
      </c>
      <c r="E223" s="157" t="str">
        <f>IF('MAIN CB'!E237="","",'MAIN CB'!E237)</f>
        <v>Airtel Money Deposit</v>
      </c>
      <c r="F223" s="238">
        <f>IF('MAIN CB'!C237="Asset",'MAIN CB'!F237,"")</f>
        <v>-5</v>
      </c>
      <c r="G223" s="162" t="str">
        <f>IF('MAIN CB'!C237="Capital",'MAIN CB'!F237,IF('MAIN CB'!C237="Income",'MAIN CB'!F237,IF('MAIN CB'!C237="Liability",'MAIN CB'!F237,"")))</f>
        <v/>
      </c>
      <c r="H223" s="163" t="str">
        <f>IF('MAIN CB'!C237="Expense",'MAIN CB'!F237,IF('MAIN CB'!C237="Drawing",'MAIN CB'!F237,IF('MAIN CB'!C237="COS",'MAIN CB'!F237,"")))</f>
        <v/>
      </c>
    </row>
    <row r="224" spans="2:8" x14ac:dyDescent="0.3">
      <c r="B224" s="160">
        <f>IF('MAIN CB'!B238="","",'MAIN CB'!B238)</f>
        <v>45722</v>
      </c>
      <c r="C224" s="161" t="str">
        <f>IF('MAIN CB'!C238="","",'MAIN CB'!C238)</f>
        <v>Income</v>
      </c>
      <c r="D224" s="237" t="str">
        <f>IF('MAIN CB'!D238="","",'MAIN CB'!D238)</f>
        <v>Sales</v>
      </c>
      <c r="E224" s="157" t="str">
        <f>IF('MAIN CB'!E238="","",'MAIN CB'!E238)</f>
        <v xml:space="preserve">Takeaway Sale </v>
      </c>
      <c r="F224" s="238" t="str">
        <f>IF('MAIN CB'!C238="Asset",'MAIN CB'!F238,"")</f>
        <v/>
      </c>
      <c r="G224" s="162">
        <f>IF('MAIN CB'!C238="Capital",'MAIN CB'!F238,IF('MAIN CB'!C238="Income",'MAIN CB'!F238,IF('MAIN CB'!C238="Liability",'MAIN CB'!F238,"")))</f>
        <v>-35</v>
      </c>
      <c r="H224" s="163" t="str">
        <f>IF('MAIN CB'!C238="Expense",'MAIN CB'!F238,IF('MAIN CB'!C238="Drawing",'MAIN CB'!F238,IF('MAIN CB'!C238="COS",'MAIN CB'!F238,"")))</f>
        <v/>
      </c>
    </row>
    <row r="225" spans="2:8" x14ac:dyDescent="0.3">
      <c r="B225" s="160">
        <f>IF('MAIN CB'!B239="","",'MAIN CB'!B239)</f>
        <v>45722</v>
      </c>
      <c r="C225" s="161" t="str">
        <f>IF('MAIN CB'!C239="","",'MAIN CB'!C239)</f>
        <v>Asset</v>
      </c>
      <c r="D225" s="237" t="str">
        <f>IF('MAIN CB'!D239="","",'MAIN CB'!D239)</f>
        <v>Vault Cash</v>
      </c>
      <c r="E225" s="157" t="str">
        <f>IF('MAIN CB'!E239="","",'MAIN CB'!E239)</f>
        <v xml:space="preserve">Takeaway Sale </v>
      </c>
      <c r="F225" s="238">
        <f>IF('MAIN CB'!C239="Asset",'MAIN CB'!F239,"")</f>
        <v>35</v>
      </c>
      <c r="G225" s="162" t="str">
        <f>IF('MAIN CB'!C239="Capital",'MAIN CB'!F239,IF('MAIN CB'!C239="Income",'MAIN CB'!F239,IF('MAIN CB'!C239="Liability",'MAIN CB'!F239,"")))</f>
        <v/>
      </c>
      <c r="H225" s="163" t="str">
        <f>IF('MAIN CB'!C239="Expense",'MAIN CB'!F239,IF('MAIN CB'!C239="Drawing",'MAIN CB'!F239,IF('MAIN CB'!C239="COS",'MAIN CB'!F239,"")))</f>
        <v/>
      </c>
    </row>
    <row r="226" spans="2:8" x14ac:dyDescent="0.3">
      <c r="B226" s="160">
        <f>IF('MAIN CB'!B240="","",'MAIN CB'!B240)</f>
        <v>45722</v>
      </c>
      <c r="C226" s="161" t="str">
        <f>IF('MAIN CB'!C240="","",'MAIN CB'!C240)</f>
        <v>Income</v>
      </c>
      <c r="D226" s="237" t="str">
        <f>IF('MAIN CB'!D240="","",'MAIN CB'!D240)</f>
        <v>Sales</v>
      </c>
      <c r="E226" s="157" t="str">
        <f>IF('MAIN CB'!E240="","",'MAIN CB'!E240)</f>
        <v xml:space="preserve">Takeaway Sale </v>
      </c>
      <c r="F226" s="238" t="str">
        <f>IF('MAIN CB'!C240="Asset",'MAIN CB'!F240,"")</f>
        <v/>
      </c>
      <c r="G226" s="162">
        <f>IF('MAIN CB'!C240="Capital",'MAIN CB'!F240,IF('MAIN CB'!C240="Income",'MAIN CB'!F240,IF('MAIN CB'!C240="Liability",'MAIN CB'!F240,"")))</f>
        <v>-70</v>
      </c>
      <c r="H226" s="163" t="str">
        <f>IF('MAIN CB'!C240="Expense",'MAIN CB'!F240,IF('MAIN CB'!C240="Drawing",'MAIN CB'!F240,IF('MAIN CB'!C240="COS",'MAIN CB'!F240,"")))</f>
        <v/>
      </c>
    </row>
    <row r="227" spans="2:8" x14ac:dyDescent="0.3">
      <c r="B227" s="160">
        <f>IF('MAIN CB'!B241="","",'MAIN CB'!B241)</f>
        <v>45722</v>
      </c>
      <c r="C227" s="161" t="str">
        <f>IF('MAIN CB'!C241="","",'MAIN CB'!C241)</f>
        <v>Asset</v>
      </c>
      <c r="D227" s="237" t="str">
        <f>IF('MAIN CB'!D241="","",'MAIN CB'!D241)</f>
        <v>Vault Cash</v>
      </c>
      <c r="E227" s="157" t="str">
        <f>IF('MAIN CB'!E241="","",'MAIN CB'!E241)</f>
        <v xml:space="preserve">Takeaway Sale </v>
      </c>
      <c r="F227" s="238">
        <f>IF('MAIN CB'!C241="Asset",'MAIN CB'!F241,"")</f>
        <v>70</v>
      </c>
      <c r="G227" s="162" t="str">
        <f>IF('MAIN CB'!C241="Capital",'MAIN CB'!F241,IF('MAIN CB'!C241="Income",'MAIN CB'!F241,IF('MAIN CB'!C241="Liability",'MAIN CB'!F241,"")))</f>
        <v/>
      </c>
      <c r="H227" s="163" t="str">
        <f>IF('MAIN CB'!C241="Expense",'MAIN CB'!F241,IF('MAIN CB'!C241="Drawing",'MAIN CB'!F241,IF('MAIN CB'!C241="COS",'MAIN CB'!F241,"")))</f>
        <v/>
      </c>
    </row>
    <row r="228" spans="2:8" x14ac:dyDescent="0.3">
      <c r="B228" s="160">
        <f>IF('MAIN CB'!B242="","",'MAIN CB'!B242)</f>
        <v>45722</v>
      </c>
      <c r="C228" s="161" t="str">
        <f>IF('MAIN CB'!C242="","",'MAIN CB'!C242)</f>
        <v>Asset</v>
      </c>
      <c r="D228" s="237" t="str">
        <f>IF('MAIN CB'!D242="","",'MAIN CB'!D242)</f>
        <v>Vault Cash</v>
      </c>
      <c r="E228" s="157" t="str">
        <f>IF('MAIN CB'!E242="","",'MAIN CB'!E242)</f>
        <v>543 Deposit</v>
      </c>
      <c r="F228" s="238">
        <f>IF('MAIN CB'!C242="Asset",'MAIN CB'!F242,"")</f>
        <v>2500</v>
      </c>
      <c r="G228" s="162" t="str">
        <f>IF('MAIN CB'!C242="Capital",'MAIN CB'!F242,IF('MAIN CB'!C242="Income",'MAIN CB'!F242,IF('MAIN CB'!C242="Liability",'MAIN CB'!F242,"")))</f>
        <v/>
      </c>
      <c r="H228" s="163" t="str">
        <f>IF('MAIN CB'!C242="Expense",'MAIN CB'!F242,IF('MAIN CB'!C242="Drawing",'MAIN CB'!F242,IF('MAIN CB'!C242="COS",'MAIN CB'!F242,"")))</f>
        <v/>
      </c>
    </row>
    <row r="229" spans="2:8" x14ac:dyDescent="0.3">
      <c r="B229" s="160">
        <f>IF('MAIN CB'!B243="","",'MAIN CB'!B243)</f>
        <v>45722</v>
      </c>
      <c r="C229" s="161" t="str">
        <f>IF('MAIN CB'!C243="","",'MAIN CB'!C243)</f>
        <v>Asset</v>
      </c>
      <c r="D229" s="237" t="str">
        <f>IF('MAIN CB'!D243="","",'MAIN CB'!D243)</f>
        <v>543 Konse Konse</v>
      </c>
      <c r="E229" s="157" t="str">
        <f>IF('MAIN CB'!E243="","",'MAIN CB'!E243)</f>
        <v>543 Deposit</v>
      </c>
      <c r="F229" s="238">
        <f>IF('MAIN CB'!C243="Asset",'MAIN CB'!F243,"")</f>
        <v>-2500</v>
      </c>
      <c r="G229" s="162" t="str">
        <f>IF('MAIN CB'!C243="Capital",'MAIN CB'!F243,IF('MAIN CB'!C243="Income",'MAIN CB'!F243,IF('MAIN CB'!C243="Liability",'MAIN CB'!F243,"")))</f>
        <v/>
      </c>
      <c r="H229" s="163" t="str">
        <f>IF('MAIN CB'!C243="Expense",'MAIN CB'!F243,IF('MAIN CB'!C243="Drawing",'MAIN CB'!F243,IF('MAIN CB'!C243="COS",'MAIN CB'!F243,"")))</f>
        <v/>
      </c>
    </row>
    <row r="230" spans="2:8" x14ac:dyDescent="0.3">
      <c r="B230" s="160">
        <f>IF('MAIN CB'!B244="","",'MAIN CB'!B244)</f>
        <v>45722</v>
      </c>
      <c r="C230" s="161" t="str">
        <f>IF('MAIN CB'!C244="","",'MAIN CB'!C244)</f>
        <v>Asset</v>
      </c>
      <c r="D230" s="237" t="str">
        <f>IF('MAIN CB'!D244="","",'MAIN CB'!D244)</f>
        <v>Vault Cash</v>
      </c>
      <c r="E230" s="157" t="str">
        <f>IF('MAIN CB'!E244="","",'MAIN CB'!E244)</f>
        <v>Airtel Money Withdraw</v>
      </c>
      <c r="F230" s="238">
        <f>IF('MAIN CB'!C244="Asset",'MAIN CB'!F244,"")</f>
        <v>-600</v>
      </c>
      <c r="G230" s="162" t="str">
        <f>IF('MAIN CB'!C244="Capital",'MAIN CB'!F244,IF('MAIN CB'!C244="Income",'MAIN CB'!F244,IF('MAIN CB'!C244="Liability",'MAIN CB'!F244,"")))</f>
        <v/>
      </c>
      <c r="H230" s="163" t="str">
        <f>IF('MAIN CB'!C244="Expense",'MAIN CB'!F244,IF('MAIN CB'!C244="Drawing",'MAIN CB'!F244,IF('MAIN CB'!C244="COS",'MAIN CB'!F244,"")))</f>
        <v/>
      </c>
    </row>
    <row r="231" spans="2:8" x14ac:dyDescent="0.3">
      <c r="B231" s="160">
        <f>IF('MAIN CB'!B245="","",'MAIN CB'!B245)</f>
        <v>45722</v>
      </c>
      <c r="C231" s="161" t="str">
        <f>IF('MAIN CB'!C245="","",'MAIN CB'!C245)</f>
        <v>Asset</v>
      </c>
      <c r="D231" s="237" t="str">
        <f>IF('MAIN CB'!D245="","",'MAIN CB'!D245)</f>
        <v>Airtel Money</v>
      </c>
      <c r="E231" s="157" t="str">
        <f>IF('MAIN CB'!E245="","",'MAIN CB'!E245)</f>
        <v>Airtel Money Withdraw</v>
      </c>
      <c r="F231" s="238">
        <f>IF('MAIN CB'!C245="Asset",'MAIN CB'!F245,"")</f>
        <v>600</v>
      </c>
      <c r="G231" s="162" t="str">
        <f>IF('MAIN CB'!C245="Capital",'MAIN CB'!F245,IF('MAIN CB'!C245="Income",'MAIN CB'!F245,IF('MAIN CB'!C245="Liability",'MAIN CB'!F245,"")))</f>
        <v/>
      </c>
      <c r="H231" s="163" t="str">
        <f>IF('MAIN CB'!C245="Expense",'MAIN CB'!F245,IF('MAIN CB'!C245="Drawing",'MAIN CB'!F245,IF('MAIN CB'!C245="COS",'MAIN CB'!F245,"")))</f>
        <v/>
      </c>
    </row>
    <row r="232" spans="2:8" x14ac:dyDescent="0.3">
      <c r="B232" s="160">
        <f>IF('MAIN CB'!B246="","",'MAIN CB'!B246)</f>
        <v>45811</v>
      </c>
      <c r="C232" s="161" t="str">
        <f>IF('MAIN CB'!C246="","",'MAIN CB'!C246)</f>
        <v>Asset</v>
      </c>
      <c r="D232" s="237" t="str">
        <f>IF('MAIN CB'!D246="","",'MAIN CB'!D246)</f>
        <v>Vault Cash</v>
      </c>
      <c r="E232" s="157" t="str">
        <f>IF('MAIN CB'!E246="","",'MAIN CB'!E246)</f>
        <v>Airtel Money Withdraw</v>
      </c>
      <c r="F232" s="238">
        <f>IF('MAIN CB'!C246="Asset",'MAIN CB'!F246,"")</f>
        <v>-180</v>
      </c>
      <c r="G232" s="162" t="str">
        <f>IF('MAIN CB'!C246="Capital",'MAIN CB'!F246,IF('MAIN CB'!C246="Income",'MAIN CB'!F246,IF('MAIN CB'!C246="Liability",'MAIN CB'!F246,"")))</f>
        <v/>
      </c>
      <c r="H232" s="163" t="str">
        <f>IF('MAIN CB'!C246="Expense",'MAIN CB'!F246,IF('MAIN CB'!C246="Drawing",'MAIN CB'!F246,IF('MAIN CB'!C246="COS",'MAIN CB'!F246,"")))</f>
        <v/>
      </c>
    </row>
    <row r="233" spans="2:8" x14ac:dyDescent="0.3">
      <c r="B233" s="160">
        <f>IF('MAIN CB'!B247="","",'MAIN CB'!B247)</f>
        <v>45722</v>
      </c>
      <c r="C233" s="161" t="str">
        <f>IF('MAIN CB'!C247="","",'MAIN CB'!C247)</f>
        <v>Asset</v>
      </c>
      <c r="D233" s="237" t="str">
        <f>IF('MAIN CB'!D247="","",'MAIN CB'!D247)</f>
        <v>Airtel Money</v>
      </c>
      <c r="E233" s="157" t="str">
        <f>IF('MAIN CB'!E247="","",'MAIN CB'!E247)</f>
        <v>Airtel Money Withdraw</v>
      </c>
      <c r="F233" s="238">
        <f>IF('MAIN CB'!C247="Asset",'MAIN CB'!F247,"")</f>
        <v>180</v>
      </c>
      <c r="G233" s="162" t="str">
        <f>IF('MAIN CB'!C247="Capital",'MAIN CB'!F247,IF('MAIN CB'!C247="Income",'MAIN CB'!F247,IF('MAIN CB'!C247="Liability",'MAIN CB'!F247,"")))</f>
        <v/>
      </c>
      <c r="H233" s="163" t="str">
        <f>IF('MAIN CB'!C247="Expense",'MAIN CB'!F247,IF('MAIN CB'!C247="Drawing",'MAIN CB'!F247,IF('MAIN CB'!C247="COS",'MAIN CB'!F247,"")))</f>
        <v/>
      </c>
    </row>
    <row r="234" spans="2:8" x14ac:dyDescent="0.3">
      <c r="B234" s="160">
        <f>IF('MAIN CB'!B248="","",'MAIN CB'!B248)</f>
        <v>45722</v>
      </c>
      <c r="C234" s="161" t="str">
        <f>IF('MAIN CB'!C248="","",'MAIN CB'!C248)</f>
        <v>Asset</v>
      </c>
      <c r="D234" s="237" t="str">
        <f>IF('MAIN CB'!D248="","",'MAIN CB'!D248)</f>
        <v>Vault Cash</v>
      </c>
      <c r="E234" s="157" t="str">
        <f>IF('MAIN CB'!E248="","",'MAIN CB'!E248)</f>
        <v>Airtel Money Withdraw</v>
      </c>
      <c r="F234" s="238">
        <f>IF('MAIN CB'!C248="Asset",'MAIN CB'!F248,"")</f>
        <v>-100</v>
      </c>
      <c r="G234" s="162" t="str">
        <f>IF('MAIN CB'!C248="Capital",'MAIN CB'!F248,IF('MAIN CB'!C248="Income",'MAIN CB'!F248,IF('MAIN CB'!C248="Liability",'MAIN CB'!F248,"")))</f>
        <v/>
      </c>
      <c r="H234" s="163" t="str">
        <f>IF('MAIN CB'!C248="Expense",'MAIN CB'!F248,IF('MAIN CB'!C248="Drawing",'MAIN CB'!F248,IF('MAIN CB'!C248="COS",'MAIN CB'!F248,"")))</f>
        <v/>
      </c>
    </row>
    <row r="235" spans="2:8" x14ac:dyDescent="0.3">
      <c r="B235" s="160">
        <f>IF('MAIN CB'!B249="","",'MAIN CB'!B249)</f>
        <v>45722</v>
      </c>
      <c r="C235" s="161" t="str">
        <f>IF('MAIN CB'!C249="","",'MAIN CB'!C249)</f>
        <v>Asset</v>
      </c>
      <c r="D235" s="237" t="str">
        <f>IF('MAIN CB'!D249="","",'MAIN CB'!D249)</f>
        <v>Airtel Money</v>
      </c>
      <c r="E235" s="157" t="str">
        <f>IF('MAIN CB'!E249="","",'MAIN CB'!E249)</f>
        <v>Airtel Money Withdraw</v>
      </c>
      <c r="F235" s="238">
        <f>IF('MAIN CB'!C249="Asset",'MAIN CB'!F249,"")</f>
        <v>100</v>
      </c>
      <c r="G235" s="162" t="str">
        <f>IF('MAIN CB'!C249="Capital",'MAIN CB'!F249,IF('MAIN CB'!C249="Income",'MAIN CB'!F249,IF('MAIN CB'!C249="Liability",'MAIN CB'!F249,"")))</f>
        <v/>
      </c>
      <c r="H235" s="163" t="str">
        <f>IF('MAIN CB'!C249="Expense",'MAIN CB'!F249,IF('MAIN CB'!C249="Drawing",'MAIN CB'!F249,IF('MAIN CB'!C249="COS",'MAIN CB'!F249,"")))</f>
        <v/>
      </c>
    </row>
    <row r="236" spans="2:8" x14ac:dyDescent="0.3">
      <c r="B236" s="160">
        <f>IF('MAIN CB'!B250="","",'MAIN CB'!B250)</f>
        <v>45722</v>
      </c>
      <c r="C236" s="161" t="str">
        <f>IF('MAIN CB'!C250="","",'MAIN CB'!C250)</f>
        <v>Asset</v>
      </c>
      <c r="D236" s="237" t="str">
        <f>IF('MAIN CB'!D250="","",'MAIN CB'!D250)</f>
        <v>Vault Cash</v>
      </c>
      <c r="E236" s="157" t="str">
        <f>IF('MAIN CB'!E250="","",'MAIN CB'!E250)</f>
        <v>?</v>
      </c>
      <c r="F236" s="238">
        <f>IF('MAIN CB'!C250="Asset",'MAIN CB'!F250,"")</f>
        <v>-20</v>
      </c>
      <c r="G236" s="162" t="str">
        <f>IF('MAIN CB'!C250="Capital",'MAIN CB'!F250,IF('MAIN CB'!C250="Income",'MAIN CB'!F250,IF('MAIN CB'!C250="Liability",'MAIN CB'!F250,"")))</f>
        <v/>
      </c>
      <c r="H236" s="163" t="str">
        <f>IF('MAIN CB'!C250="Expense",'MAIN CB'!F250,IF('MAIN CB'!C250="Drawing",'MAIN CB'!F250,IF('MAIN CB'!C250="COS",'MAIN CB'!F250,"")))</f>
        <v/>
      </c>
    </row>
    <row r="237" spans="2:8" x14ac:dyDescent="0.3">
      <c r="B237" s="160">
        <f>IF('MAIN CB'!B251="","",'MAIN CB'!B251)</f>
        <v>45722</v>
      </c>
      <c r="C237" s="161" t="str">
        <f>IF('MAIN CB'!C251="","",'MAIN CB'!C251)</f>
        <v>Expense</v>
      </c>
      <c r="D237" s="237" t="str">
        <f>IF('MAIN CB'!D251="","",'MAIN CB'!D251)</f>
        <v>Transport Costs</v>
      </c>
      <c r="E237" s="157" t="str">
        <f>IF('MAIN CB'!E251="","",'MAIN CB'!E251)</f>
        <v>?</v>
      </c>
      <c r="F237" s="238" t="str">
        <f>IF('MAIN CB'!C251="Asset",'MAIN CB'!F251,"")</f>
        <v/>
      </c>
      <c r="G237" s="162" t="str">
        <f>IF('MAIN CB'!C251="Capital",'MAIN CB'!F251,IF('MAIN CB'!C251="Income",'MAIN CB'!F251,IF('MAIN CB'!C251="Liability",'MAIN CB'!F251,"")))</f>
        <v/>
      </c>
      <c r="H237" s="163">
        <f>IF('MAIN CB'!C251="Expense",'MAIN CB'!F251,IF('MAIN CB'!C251="Drawing",'MAIN CB'!F251,IF('MAIN CB'!C251="COS",'MAIN CB'!F251,"")))</f>
        <v>25</v>
      </c>
    </row>
    <row r="238" spans="2:8" x14ac:dyDescent="0.3">
      <c r="B238" s="160">
        <f>IF('MAIN CB'!B252="","",'MAIN CB'!B252)</f>
        <v>45722</v>
      </c>
      <c r="C238" s="161" t="str">
        <f>IF('MAIN CB'!C252="","",'MAIN CB'!C252)</f>
        <v>Asset</v>
      </c>
      <c r="D238" s="237" t="str">
        <f>IF('MAIN CB'!D252="","",'MAIN CB'!D252)</f>
        <v>Vault Cash</v>
      </c>
      <c r="E238" s="157" t="str">
        <f>IF('MAIN CB'!E252="","",'MAIN CB'!E252)</f>
        <v>?</v>
      </c>
      <c r="F238" s="238">
        <f>IF('MAIN CB'!C252="Asset",'MAIN CB'!F252,"")</f>
        <v>-25</v>
      </c>
      <c r="G238" s="162" t="str">
        <f>IF('MAIN CB'!C252="Capital",'MAIN CB'!F252,IF('MAIN CB'!C252="Income",'MAIN CB'!F252,IF('MAIN CB'!C252="Liability",'MAIN CB'!F252,"")))</f>
        <v/>
      </c>
      <c r="H238" s="163" t="str">
        <f>IF('MAIN CB'!C252="Expense",'MAIN CB'!F252,IF('MAIN CB'!C252="Drawing",'MAIN CB'!F252,IF('MAIN CB'!C252="COS",'MAIN CB'!F252,"")))</f>
        <v/>
      </c>
    </row>
    <row r="239" spans="2:8" x14ac:dyDescent="0.3">
      <c r="B239" s="160">
        <f>IF('MAIN CB'!B253="","",'MAIN CB'!B253)</f>
        <v>45722</v>
      </c>
      <c r="C239" s="161" t="str">
        <f>IF('MAIN CB'!C253="","",'MAIN CB'!C253)</f>
        <v>COS</v>
      </c>
      <c r="D239" s="237" t="str">
        <f>IF('MAIN CB'!D253="","",'MAIN CB'!D253)</f>
        <v>Add: Purchases (for business)</v>
      </c>
      <c r="E239" s="157" t="str">
        <f>IF('MAIN CB'!E253="","",'MAIN CB'!E253)</f>
        <v>?</v>
      </c>
      <c r="F239" s="238" t="str">
        <f>IF('MAIN CB'!C253="Asset",'MAIN CB'!F253,"")</f>
        <v/>
      </c>
      <c r="G239" s="162" t="str">
        <f>IF('MAIN CB'!C253="Capital",'MAIN CB'!F253,IF('MAIN CB'!C253="Income",'MAIN CB'!F253,IF('MAIN CB'!C253="Liability",'MAIN CB'!F253,"")))</f>
        <v/>
      </c>
      <c r="H239" s="163">
        <f>IF('MAIN CB'!C253="Expense",'MAIN CB'!F253,IF('MAIN CB'!C253="Drawing",'MAIN CB'!F253,IF('MAIN CB'!C253="COS",'MAIN CB'!F253,"")))</f>
        <v>20</v>
      </c>
    </row>
    <row r="240" spans="2:8" x14ac:dyDescent="0.3">
      <c r="B240" s="160">
        <f>IF('MAIN CB'!B254="","",'MAIN CB'!B254)</f>
        <v>45722</v>
      </c>
      <c r="C240" s="161" t="str">
        <f>IF('MAIN CB'!C254="","",'MAIN CB'!C254)</f>
        <v>Asset</v>
      </c>
      <c r="D240" s="237" t="str">
        <f>IF('MAIN CB'!D254="","",'MAIN CB'!D254)</f>
        <v>Vault Cash</v>
      </c>
      <c r="E240" s="157" t="str">
        <f>IF('MAIN CB'!E254="","",'MAIN CB'!E254)</f>
        <v>Airtel Money Withdraw</v>
      </c>
      <c r="F240" s="238">
        <f>IF('MAIN CB'!C254="Asset",'MAIN CB'!F254,"")</f>
        <v>-1000</v>
      </c>
      <c r="G240" s="162" t="str">
        <f>IF('MAIN CB'!C254="Capital",'MAIN CB'!F254,IF('MAIN CB'!C254="Income",'MAIN CB'!F254,IF('MAIN CB'!C254="Liability",'MAIN CB'!F254,"")))</f>
        <v/>
      </c>
      <c r="H240" s="163" t="str">
        <f>IF('MAIN CB'!C254="Expense",'MAIN CB'!F254,IF('MAIN CB'!C254="Drawing",'MAIN CB'!F254,IF('MAIN CB'!C254="COS",'MAIN CB'!F254,"")))</f>
        <v/>
      </c>
    </row>
    <row r="241" spans="2:8" x14ac:dyDescent="0.3">
      <c r="B241" s="160">
        <f>IF('MAIN CB'!B255="","",'MAIN CB'!B255)</f>
        <v>45722</v>
      </c>
      <c r="C241" s="161" t="str">
        <f>IF('MAIN CB'!C255="","",'MAIN CB'!C255)</f>
        <v>Asset</v>
      </c>
      <c r="D241" s="237" t="str">
        <f>IF('MAIN CB'!D255="","",'MAIN CB'!D255)</f>
        <v>Airtel Money</v>
      </c>
      <c r="E241" s="157" t="str">
        <f>IF('MAIN CB'!E255="","",'MAIN CB'!E255)</f>
        <v>Airtel Money Withdraw</v>
      </c>
      <c r="F241" s="238">
        <f>IF('MAIN CB'!C255="Asset",'MAIN CB'!F255,"")</f>
        <v>1000</v>
      </c>
      <c r="G241" s="162" t="str">
        <f>IF('MAIN CB'!C255="Capital",'MAIN CB'!F255,IF('MAIN CB'!C255="Income",'MAIN CB'!F255,IF('MAIN CB'!C255="Liability",'MAIN CB'!F255,"")))</f>
        <v/>
      </c>
      <c r="H241" s="163" t="str">
        <f>IF('MAIN CB'!C255="Expense",'MAIN CB'!F255,IF('MAIN CB'!C255="Drawing",'MAIN CB'!F255,IF('MAIN CB'!C255="COS",'MAIN CB'!F255,"")))</f>
        <v/>
      </c>
    </row>
    <row r="242" spans="2:8" x14ac:dyDescent="0.3">
      <c r="B242" s="160">
        <f>IF('MAIN CB'!B256="","",'MAIN CB'!B256)</f>
        <v>45811</v>
      </c>
      <c r="C242" s="161" t="str">
        <f>IF('MAIN CB'!C256="","",'MAIN CB'!C256)</f>
        <v>Asset</v>
      </c>
      <c r="D242" s="237" t="str">
        <f>IF('MAIN CB'!D256="","",'MAIN CB'!D256)</f>
        <v>Vault Cash</v>
      </c>
      <c r="E242" s="157" t="str">
        <f>IF('MAIN CB'!E256="","",'MAIN CB'!E256)</f>
        <v>Shawarma Paper</v>
      </c>
      <c r="F242" s="238">
        <f>IF('MAIN CB'!C256="Asset",'MAIN CB'!F256,"")</f>
        <v>-150</v>
      </c>
      <c r="G242" s="162" t="str">
        <f>IF('MAIN CB'!C256="Capital",'MAIN CB'!F256,IF('MAIN CB'!C256="Income",'MAIN CB'!F256,IF('MAIN CB'!C256="Liability",'MAIN CB'!F256,"")))</f>
        <v/>
      </c>
      <c r="H242" s="163" t="str">
        <f>IF('MAIN CB'!C256="Expense",'MAIN CB'!F256,IF('MAIN CB'!C256="Drawing",'MAIN CB'!F256,IF('MAIN CB'!C256="COS",'MAIN CB'!F256,"")))</f>
        <v/>
      </c>
    </row>
    <row r="243" spans="2:8" x14ac:dyDescent="0.3">
      <c r="B243" s="160">
        <f>IF('MAIN CB'!B257="","",'MAIN CB'!B257)</f>
        <v>45722</v>
      </c>
      <c r="C243" s="161" t="str">
        <f>IF('MAIN CB'!C257="","",'MAIN CB'!C257)</f>
        <v>COS</v>
      </c>
      <c r="D243" s="237" t="str">
        <f>IF('MAIN CB'!D257="","",'MAIN CB'!D257)</f>
        <v>Add: Purchases (for business)</v>
      </c>
      <c r="E243" s="157" t="str">
        <f>IF('MAIN CB'!E257="","",'MAIN CB'!E257)</f>
        <v>?</v>
      </c>
      <c r="F243" s="238" t="str">
        <f>IF('MAIN CB'!C257="Asset",'MAIN CB'!F257,"")</f>
        <v/>
      </c>
      <c r="G243" s="162" t="str">
        <f>IF('MAIN CB'!C257="Capital",'MAIN CB'!F257,IF('MAIN CB'!C257="Income",'MAIN CB'!F257,IF('MAIN CB'!C257="Liability",'MAIN CB'!F257,"")))</f>
        <v/>
      </c>
      <c r="H243" s="163">
        <f>IF('MAIN CB'!C257="Expense",'MAIN CB'!F257,IF('MAIN CB'!C257="Drawing",'MAIN CB'!F257,IF('MAIN CB'!C257="COS",'MAIN CB'!F257,"")))</f>
        <v>150</v>
      </c>
    </row>
    <row r="244" spans="2:8" x14ac:dyDescent="0.3">
      <c r="B244" s="160">
        <f>IF('MAIN CB'!B258="","",'MAIN CB'!B258)</f>
        <v>45725</v>
      </c>
      <c r="C244" s="161" t="str">
        <f>IF('MAIN CB'!C258="","",'MAIN CB'!C258)</f>
        <v>Asset</v>
      </c>
      <c r="D244" s="237" t="str">
        <f>IF('MAIN CB'!D258="","",'MAIN CB'!D258)</f>
        <v>Vault Cash</v>
      </c>
      <c r="E244" s="157" t="str">
        <f>IF('MAIN CB'!E258="","",'MAIN CB'!E258)</f>
        <v>Airtel Money Deposit</v>
      </c>
      <c r="F244" s="238">
        <f>IF('MAIN CB'!C258="Asset",'MAIN CB'!F258,"")</f>
        <v>1251</v>
      </c>
      <c r="G244" s="162" t="str">
        <f>IF('MAIN CB'!C258="Capital",'MAIN CB'!F258,IF('MAIN CB'!C258="Income",'MAIN CB'!F258,IF('MAIN CB'!C258="Liability",'MAIN CB'!F258,"")))</f>
        <v/>
      </c>
      <c r="H244" s="163" t="str">
        <f>IF('MAIN CB'!C258="Expense",'MAIN CB'!F258,IF('MAIN CB'!C258="Drawing",'MAIN CB'!F258,IF('MAIN CB'!C258="COS",'MAIN CB'!F258,"")))</f>
        <v/>
      </c>
    </row>
    <row r="245" spans="2:8" x14ac:dyDescent="0.3">
      <c r="B245" s="160">
        <f>IF('MAIN CB'!B259="","",'MAIN CB'!B259)</f>
        <v>45725</v>
      </c>
      <c r="C245" s="161" t="str">
        <f>IF('MAIN CB'!C259="","",'MAIN CB'!C259)</f>
        <v>Asset</v>
      </c>
      <c r="D245" s="237" t="str">
        <f>IF('MAIN CB'!D259="","",'MAIN CB'!D259)</f>
        <v>Airtel Money</v>
      </c>
      <c r="E245" s="157" t="str">
        <f>IF('MAIN CB'!E259="","",'MAIN CB'!E259)</f>
        <v>Airtel Money Deposit</v>
      </c>
      <c r="F245" s="238">
        <f>IF('MAIN CB'!C259="Asset",'MAIN CB'!F259,"")</f>
        <v>-1251</v>
      </c>
      <c r="G245" s="162" t="str">
        <f>IF('MAIN CB'!C259="Capital",'MAIN CB'!F259,IF('MAIN CB'!C259="Income",'MAIN CB'!F259,IF('MAIN CB'!C259="Liability",'MAIN CB'!F259,"")))</f>
        <v/>
      </c>
      <c r="H245" s="163" t="str">
        <f>IF('MAIN CB'!C259="Expense",'MAIN CB'!F259,IF('MAIN CB'!C259="Drawing",'MAIN CB'!F259,IF('MAIN CB'!C259="COS",'MAIN CB'!F259,"")))</f>
        <v/>
      </c>
    </row>
    <row r="246" spans="2:8" x14ac:dyDescent="0.3">
      <c r="B246" s="160">
        <f>IF('MAIN CB'!B260="","",'MAIN CB'!B260)</f>
        <v>45722</v>
      </c>
      <c r="C246" s="161" t="str">
        <f>IF('MAIN CB'!C260="","",'MAIN CB'!C260)</f>
        <v>Asset</v>
      </c>
      <c r="D246" s="237" t="str">
        <f>IF('MAIN CB'!D260="","",'MAIN CB'!D260)</f>
        <v>Vault Cash</v>
      </c>
      <c r="E246" s="157" t="str">
        <f>IF('MAIN CB'!E260="","",'MAIN CB'!E260)</f>
        <v>Airtel Money Deposit</v>
      </c>
      <c r="F246" s="238">
        <f>IF('MAIN CB'!C260="Asset",'MAIN CB'!F260,"")</f>
        <v>920</v>
      </c>
      <c r="G246" s="162" t="str">
        <f>IF('MAIN CB'!C260="Capital",'MAIN CB'!F260,IF('MAIN CB'!C260="Income",'MAIN CB'!F260,IF('MAIN CB'!C260="Liability",'MAIN CB'!F260,"")))</f>
        <v/>
      </c>
      <c r="H246" s="163" t="str">
        <f>IF('MAIN CB'!C260="Expense",'MAIN CB'!F260,IF('MAIN CB'!C260="Drawing",'MAIN CB'!F260,IF('MAIN CB'!C260="COS",'MAIN CB'!F260,"")))</f>
        <v/>
      </c>
    </row>
    <row r="247" spans="2:8" x14ac:dyDescent="0.3">
      <c r="B247" s="160">
        <f>IF('MAIN CB'!B261="","",'MAIN CB'!B261)</f>
        <v>45722</v>
      </c>
      <c r="C247" s="161" t="str">
        <f>IF('MAIN CB'!C261="","",'MAIN CB'!C261)</f>
        <v>Asset</v>
      </c>
      <c r="D247" s="237" t="str">
        <f>IF('MAIN CB'!D261="","",'MAIN CB'!D261)</f>
        <v>Airtel Money</v>
      </c>
      <c r="E247" s="157" t="str">
        <f>IF('MAIN CB'!E261="","",'MAIN CB'!E261)</f>
        <v>Airtel Money Deposit</v>
      </c>
      <c r="F247" s="238">
        <f>IF('MAIN CB'!C261="Asset",'MAIN CB'!F261,"")</f>
        <v>-920</v>
      </c>
      <c r="G247" s="162" t="str">
        <f>IF('MAIN CB'!C261="Capital",'MAIN CB'!F261,IF('MAIN CB'!C261="Income",'MAIN CB'!F261,IF('MAIN CB'!C261="Liability",'MAIN CB'!F261,"")))</f>
        <v/>
      </c>
      <c r="H247" s="163" t="str">
        <f>IF('MAIN CB'!C261="Expense",'MAIN CB'!F261,IF('MAIN CB'!C261="Drawing",'MAIN CB'!F261,IF('MAIN CB'!C261="COS",'MAIN CB'!F261,"")))</f>
        <v/>
      </c>
    </row>
    <row r="248" spans="2:8" x14ac:dyDescent="0.3">
      <c r="B248" s="160">
        <f>IF('MAIN CB'!B262="","",'MAIN CB'!B262)</f>
        <v>45722</v>
      </c>
      <c r="C248" s="161" t="str">
        <f>IF('MAIN CB'!C262="","",'MAIN CB'!C262)</f>
        <v>Asset</v>
      </c>
      <c r="D248" s="237" t="str">
        <f>IF('MAIN CB'!D262="","",'MAIN CB'!D262)</f>
        <v>Vault Cash</v>
      </c>
      <c r="E248" s="157" t="str">
        <f>IF('MAIN CB'!E262="","",'MAIN CB'!E262)</f>
        <v>543 Withdraw</v>
      </c>
      <c r="F248" s="238">
        <f>IF('MAIN CB'!C262="Asset",'MAIN CB'!F262,"")</f>
        <v>-100</v>
      </c>
      <c r="G248" s="162" t="str">
        <f>IF('MAIN CB'!C262="Capital",'MAIN CB'!F262,IF('MAIN CB'!C262="Income",'MAIN CB'!F262,IF('MAIN CB'!C262="Liability",'MAIN CB'!F262,"")))</f>
        <v/>
      </c>
      <c r="H248" s="163" t="str">
        <f>IF('MAIN CB'!C262="Expense",'MAIN CB'!F262,IF('MAIN CB'!C262="Drawing",'MAIN CB'!F262,IF('MAIN CB'!C262="COS",'MAIN CB'!F262,"")))</f>
        <v/>
      </c>
    </row>
    <row r="249" spans="2:8" x14ac:dyDescent="0.3">
      <c r="B249" s="160">
        <f>IF('MAIN CB'!B263="","",'MAIN CB'!B263)</f>
        <v>45722</v>
      </c>
      <c r="C249" s="161" t="str">
        <f>IF('MAIN CB'!C263="","",'MAIN CB'!C263)</f>
        <v>Asset</v>
      </c>
      <c r="D249" s="237" t="str">
        <f>IF('MAIN CB'!D263="","",'MAIN CB'!D263)</f>
        <v>543 Konse Konse</v>
      </c>
      <c r="E249" s="157" t="str">
        <f>IF('MAIN CB'!E263="","",'MAIN CB'!E263)</f>
        <v>543 Withdraw</v>
      </c>
      <c r="F249" s="238">
        <f>IF('MAIN CB'!C263="Asset",'MAIN CB'!F263,"")</f>
        <v>100</v>
      </c>
      <c r="G249" s="162" t="str">
        <f>IF('MAIN CB'!C263="Capital",'MAIN CB'!F263,IF('MAIN CB'!C263="Income",'MAIN CB'!F263,IF('MAIN CB'!C263="Liability",'MAIN CB'!F263,"")))</f>
        <v/>
      </c>
      <c r="H249" s="163" t="str">
        <f>IF('MAIN CB'!C263="Expense",'MAIN CB'!F263,IF('MAIN CB'!C263="Drawing",'MAIN CB'!F263,IF('MAIN CB'!C263="COS",'MAIN CB'!F263,"")))</f>
        <v/>
      </c>
    </row>
    <row r="250" spans="2:8" x14ac:dyDescent="0.3">
      <c r="B250" s="160">
        <f>IF('MAIN CB'!B264="","",'MAIN CB'!B264)</f>
        <v>45722</v>
      </c>
      <c r="C250" s="161" t="str">
        <f>IF('MAIN CB'!C264="","",'MAIN CB'!C264)</f>
        <v>Income</v>
      </c>
      <c r="D250" s="237" t="str">
        <f>IF('MAIN CB'!D264="","",'MAIN CB'!D264)</f>
        <v>Sales</v>
      </c>
      <c r="E250" s="157" t="str">
        <f>IF('MAIN CB'!E264="","",'MAIN CB'!E264)</f>
        <v xml:space="preserve">Takeaway Sale </v>
      </c>
      <c r="F250" s="238" t="str">
        <f>IF('MAIN CB'!C264="Asset",'MAIN CB'!F264,"")</f>
        <v/>
      </c>
      <c r="G250" s="162">
        <f>IF('MAIN CB'!C264="Capital",'MAIN CB'!F264,IF('MAIN CB'!C264="Income",'MAIN CB'!F264,IF('MAIN CB'!C264="Liability",'MAIN CB'!F264,"")))</f>
        <v>-35</v>
      </c>
      <c r="H250" s="163" t="str">
        <f>IF('MAIN CB'!C264="Expense",'MAIN CB'!F264,IF('MAIN CB'!C264="Drawing",'MAIN CB'!F264,IF('MAIN CB'!C264="COS",'MAIN CB'!F264,"")))</f>
        <v/>
      </c>
    </row>
    <row r="251" spans="2:8" x14ac:dyDescent="0.3">
      <c r="B251" s="160">
        <f>IF('MAIN CB'!B265="","",'MAIN CB'!B265)</f>
        <v>45722</v>
      </c>
      <c r="C251" s="161" t="str">
        <f>IF('MAIN CB'!C265="","",'MAIN CB'!C265)</f>
        <v>Asset</v>
      </c>
      <c r="D251" s="237" t="str">
        <f>IF('MAIN CB'!D265="","",'MAIN CB'!D265)</f>
        <v>Vault Cash</v>
      </c>
      <c r="E251" s="157" t="str">
        <f>IF('MAIN CB'!E265="","",'MAIN CB'!E265)</f>
        <v xml:space="preserve">Takeaway Sale </v>
      </c>
      <c r="F251" s="238">
        <f>IF('MAIN CB'!C265="Asset",'MAIN CB'!F265,"")</f>
        <v>35</v>
      </c>
      <c r="G251" s="162" t="str">
        <f>IF('MAIN CB'!C265="Capital",'MAIN CB'!F265,IF('MAIN CB'!C265="Income",'MAIN CB'!F265,IF('MAIN CB'!C265="Liability",'MAIN CB'!F265,"")))</f>
        <v/>
      </c>
      <c r="H251" s="163" t="str">
        <f>IF('MAIN CB'!C265="Expense",'MAIN CB'!F265,IF('MAIN CB'!C265="Drawing",'MAIN CB'!F265,IF('MAIN CB'!C265="COS",'MAIN CB'!F265,"")))</f>
        <v/>
      </c>
    </row>
    <row r="252" spans="2:8" x14ac:dyDescent="0.3">
      <c r="B252" s="160">
        <f>IF('MAIN CB'!B266="","",'MAIN CB'!B266)</f>
        <v>45722</v>
      </c>
      <c r="C252" s="161" t="str">
        <f>IF('MAIN CB'!C266="","",'MAIN CB'!C266)</f>
        <v>Asset</v>
      </c>
      <c r="D252" s="237" t="str">
        <f>IF('MAIN CB'!D266="","",'MAIN CB'!D266)</f>
        <v>Vault Cash</v>
      </c>
      <c r="E252" s="157" t="str">
        <f>IF('MAIN CB'!E266="","",'MAIN CB'!E266)</f>
        <v>Airtel Money Withdraw</v>
      </c>
      <c r="F252" s="238">
        <f>IF('MAIN CB'!C266="Asset",'MAIN CB'!F266,"")</f>
        <v>-170</v>
      </c>
      <c r="G252" s="162" t="str">
        <f>IF('MAIN CB'!C266="Capital",'MAIN CB'!F266,IF('MAIN CB'!C266="Income",'MAIN CB'!F266,IF('MAIN CB'!C266="Liability",'MAIN CB'!F266,"")))</f>
        <v/>
      </c>
      <c r="H252" s="163" t="str">
        <f>IF('MAIN CB'!C266="Expense",'MAIN CB'!F266,IF('MAIN CB'!C266="Drawing",'MAIN CB'!F266,IF('MAIN CB'!C266="COS",'MAIN CB'!F266,"")))</f>
        <v/>
      </c>
    </row>
    <row r="253" spans="2:8" x14ac:dyDescent="0.3">
      <c r="B253" s="160">
        <f>IF('MAIN CB'!B267="","",'MAIN CB'!B267)</f>
        <v>45722</v>
      </c>
      <c r="C253" s="161" t="str">
        <f>IF('MAIN CB'!C267="","",'MAIN CB'!C267)</f>
        <v>Asset</v>
      </c>
      <c r="D253" s="237" t="str">
        <f>IF('MAIN CB'!D267="","",'MAIN CB'!D267)</f>
        <v>Airtel Money</v>
      </c>
      <c r="E253" s="157" t="str">
        <f>IF('MAIN CB'!E267="","",'MAIN CB'!E267)</f>
        <v>Airtel Money Withdraw</v>
      </c>
      <c r="F253" s="238">
        <f>IF('MAIN CB'!C267="Asset",'MAIN CB'!F267,"")</f>
        <v>170</v>
      </c>
      <c r="G253" s="162" t="str">
        <f>IF('MAIN CB'!C267="Capital",'MAIN CB'!F267,IF('MAIN CB'!C267="Income",'MAIN CB'!F267,IF('MAIN CB'!C267="Liability",'MAIN CB'!F267,"")))</f>
        <v/>
      </c>
      <c r="H253" s="163" t="str">
        <f>IF('MAIN CB'!C267="Expense",'MAIN CB'!F267,IF('MAIN CB'!C267="Drawing",'MAIN CB'!F267,IF('MAIN CB'!C267="COS",'MAIN CB'!F267,"")))</f>
        <v/>
      </c>
    </row>
    <row r="254" spans="2:8" x14ac:dyDescent="0.3">
      <c r="B254" s="160">
        <f>IF('MAIN CB'!B268="","",'MAIN CB'!B268)</f>
        <v>45722</v>
      </c>
      <c r="C254" s="161" t="str">
        <f>IF('MAIN CB'!C268="","",'MAIN CB'!C268)</f>
        <v>Income</v>
      </c>
      <c r="D254" s="237" t="str">
        <f>IF('MAIN CB'!D268="","",'MAIN CB'!D268)</f>
        <v>Sales</v>
      </c>
      <c r="E254" s="157" t="str">
        <f>IF('MAIN CB'!E268="","",'MAIN CB'!E268)</f>
        <v xml:space="preserve">Takeaway Sale </v>
      </c>
      <c r="F254" s="238" t="str">
        <f>IF('MAIN CB'!C268="Asset",'MAIN CB'!F268,"")</f>
        <v/>
      </c>
      <c r="G254" s="162">
        <f>IF('MAIN CB'!C268="Capital",'MAIN CB'!F268,IF('MAIN CB'!C268="Income",'MAIN CB'!F268,IF('MAIN CB'!C268="Liability",'MAIN CB'!F268,"")))</f>
        <v>-70</v>
      </c>
      <c r="H254" s="163" t="str">
        <f>IF('MAIN CB'!C268="Expense",'MAIN CB'!F268,IF('MAIN CB'!C268="Drawing",'MAIN CB'!F268,IF('MAIN CB'!C268="COS",'MAIN CB'!F268,"")))</f>
        <v/>
      </c>
    </row>
    <row r="255" spans="2:8" x14ac:dyDescent="0.3">
      <c r="B255" s="160">
        <f>IF('MAIN CB'!B269="","",'MAIN CB'!B269)</f>
        <v>45722</v>
      </c>
      <c r="C255" s="161" t="str">
        <f>IF('MAIN CB'!C269="","",'MAIN CB'!C269)</f>
        <v>Asset</v>
      </c>
      <c r="D255" s="237" t="str">
        <f>IF('MAIN CB'!D269="","",'MAIN CB'!D269)</f>
        <v>Vault Cash</v>
      </c>
      <c r="E255" s="157" t="str">
        <f>IF('MAIN CB'!E269="","",'MAIN CB'!E269)</f>
        <v xml:space="preserve">Takeaway Sale </v>
      </c>
      <c r="F255" s="238">
        <f>IF('MAIN CB'!C269="Asset",'MAIN CB'!F269,"")</f>
        <v>70</v>
      </c>
      <c r="G255" s="162" t="str">
        <f>IF('MAIN CB'!C269="Capital",'MAIN CB'!F269,IF('MAIN CB'!C269="Income",'MAIN CB'!F269,IF('MAIN CB'!C269="Liability",'MAIN CB'!F269,"")))</f>
        <v/>
      </c>
      <c r="H255" s="163" t="str">
        <f>IF('MAIN CB'!C269="Expense",'MAIN CB'!F269,IF('MAIN CB'!C269="Drawing",'MAIN CB'!F269,IF('MAIN CB'!C269="COS",'MAIN CB'!F269,"")))</f>
        <v/>
      </c>
    </row>
    <row r="256" spans="2:8" x14ac:dyDescent="0.3">
      <c r="B256" s="160">
        <f>IF('MAIN CB'!B270="","",'MAIN CB'!B270)</f>
        <v>45722</v>
      </c>
      <c r="C256" s="161" t="str">
        <f>IF('MAIN CB'!C270="","",'MAIN CB'!C270)</f>
        <v>Asset</v>
      </c>
      <c r="D256" s="237" t="str">
        <f>IF('MAIN CB'!D270="","",'MAIN CB'!D270)</f>
        <v>Vault Cash</v>
      </c>
      <c r="E256" s="157" t="str">
        <f>IF('MAIN CB'!E270="","",'MAIN CB'!E270)</f>
        <v>Airtel Money Withdraw</v>
      </c>
      <c r="F256" s="238">
        <f>IF('MAIN CB'!C270="Asset",'MAIN CB'!F270,"")</f>
        <v>-500</v>
      </c>
      <c r="G256" s="162" t="str">
        <f>IF('MAIN CB'!C270="Capital",'MAIN CB'!F270,IF('MAIN CB'!C270="Income",'MAIN CB'!F270,IF('MAIN CB'!C270="Liability",'MAIN CB'!F270,"")))</f>
        <v/>
      </c>
      <c r="H256" s="163" t="str">
        <f>IF('MAIN CB'!C270="Expense",'MAIN CB'!F270,IF('MAIN CB'!C270="Drawing",'MAIN CB'!F270,IF('MAIN CB'!C270="COS",'MAIN CB'!F270,"")))</f>
        <v/>
      </c>
    </row>
    <row r="257" spans="2:8" x14ac:dyDescent="0.3">
      <c r="B257" s="160">
        <f>IF('MAIN CB'!B271="","",'MAIN CB'!B271)</f>
        <v>45722</v>
      </c>
      <c r="C257" s="161" t="str">
        <f>IF('MAIN CB'!C271="","",'MAIN CB'!C271)</f>
        <v>Asset</v>
      </c>
      <c r="D257" s="237" t="str">
        <f>IF('MAIN CB'!D271="","",'MAIN CB'!D271)</f>
        <v>Airtel Money</v>
      </c>
      <c r="E257" s="157" t="str">
        <f>IF('MAIN CB'!E271="","",'MAIN CB'!E271)</f>
        <v>Airtel Money Withdraw</v>
      </c>
      <c r="F257" s="238">
        <f>IF('MAIN CB'!C271="Asset",'MAIN CB'!F271,"")</f>
        <v>500</v>
      </c>
      <c r="G257" s="162" t="str">
        <f>IF('MAIN CB'!C271="Capital",'MAIN CB'!F271,IF('MAIN CB'!C271="Income",'MAIN CB'!F271,IF('MAIN CB'!C271="Liability",'MAIN CB'!F271,"")))</f>
        <v/>
      </c>
      <c r="H257" s="163" t="str">
        <f>IF('MAIN CB'!C271="Expense",'MAIN CB'!F271,IF('MAIN CB'!C271="Drawing",'MAIN CB'!F271,IF('MAIN CB'!C271="COS",'MAIN CB'!F271,"")))</f>
        <v/>
      </c>
    </row>
    <row r="258" spans="2:8" x14ac:dyDescent="0.3">
      <c r="B258" s="160">
        <f>IF('MAIN CB'!B272="","",'MAIN CB'!B272)</f>
        <v>45722</v>
      </c>
      <c r="C258" s="161" t="str">
        <f>IF('MAIN CB'!C272="","",'MAIN CB'!C272)</f>
        <v>Income</v>
      </c>
      <c r="D258" s="237" t="str">
        <f>IF('MAIN CB'!D272="","",'MAIN CB'!D272)</f>
        <v>Sales</v>
      </c>
      <c r="E258" s="157" t="str">
        <f>IF('MAIN CB'!E272="","",'MAIN CB'!E272)</f>
        <v xml:space="preserve">Takeaway Sale </v>
      </c>
      <c r="F258" s="238" t="str">
        <f>IF('MAIN CB'!C272="Asset",'MAIN CB'!F272,"")</f>
        <v/>
      </c>
      <c r="G258" s="162">
        <f>IF('MAIN CB'!C272="Capital",'MAIN CB'!F272,IF('MAIN CB'!C272="Income",'MAIN CB'!F272,IF('MAIN CB'!C272="Liability",'MAIN CB'!F272,"")))</f>
        <v>0</v>
      </c>
      <c r="H258" s="163" t="str">
        <f>IF('MAIN CB'!C272="Expense",'MAIN CB'!F272,IF('MAIN CB'!C272="Drawing",'MAIN CB'!F272,IF('MAIN CB'!C272="COS",'MAIN CB'!F272,"")))</f>
        <v/>
      </c>
    </row>
    <row r="259" spans="2:8" x14ac:dyDescent="0.3">
      <c r="B259" s="160">
        <f>IF('MAIN CB'!B273="","",'MAIN CB'!B273)</f>
        <v>45722</v>
      </c>
      <c r="C259" s="161" t="str">
        <f>IF('MAIN CB'!C273="","",'MAIN CB'!C273)</f>
        <v>Asset</v>
      </c>
      <c r="D259" s="237" t="str">
        <f>IF('MAIN CB'!D273="","",'MAIN CB'!D273)</f>
        <v>Vault Cash</v>
      </c>
      <c r="E259" s="157" t="str">
        <f>IF('MAIN CB'!E273="","",'MAIN CB'!E273)</f>
        <v xml:space="preserve">Takeaway Sale </v>
      </c>
      <c r="F259" s="238">
        <f>IF('MAIN CB'!C273="Asset",'MAIN CB'!F273,"")</f>
        <v>0</v>
      </c>
      <c r="G259" s="162" t="str">
        <f>IF('MAIN CB'!C273="Capital",'MAIN CB'!F273,IF('MAIN CB'!C273="Income",'MAIN CB'!F273,IF('MAIN CB'!C273="Liability",'MAIN CB'!F273,"")))</f>
        <v/>
      </c>
      <c r="H259" s="163" t="str">
        <f>IF('MAIN CB'!C273="Expense",'MAIN CB'!F273,IF('MAIN CB'!C273="Drawing",'MAIN CB'!F273,IF('MAIN CB'!C273="COS",'MAIN CB'!F273,"")))</f>
        <v/>
      </c>
    </row>
    <row r="260" spans="2:8" x14ac:dyDescent="0.3">
      <c r="B260" s="160">
        <f>IF('MAIN CB'!B274="","",'MAIN CB'!B274)</f>
        <v>45722</v>
      </c>
      <c r="C260" s="161" t="str">
        <f>IF('MAIN CB'!C274="","",'MAIN CB'!C274)</f>
        <v>Income</v>
      </c>
      <c r="D260" s="237" t="str">
        <f>IF('MAIN CB'!D274="","",'MAIN CB'!D274)</f>
        <v>Sales</v>
      </c>
      <c r="E260" s="157" t="str">
        <f>IF('MAIN CB'!E274="","",'MAIN CB'!E274)</f>
        <v xml:space="preserve">Takeaway Sale </v>
      </c>
      <c r="F260" s="238" t="str">
        <f>IF('MAIN CB'!C274="Asset",'MAIN CB'!F274,"")</f>
        <v/>
      </c>
      <c r="G260" s="162">
        <f>IF('MAIN CB'!C274="Capital",'MAIN CB'!F274,IF('MAIN CB'!C274="Income",'MAIN CB'!F274,IF('MAIN CB'!C274="Liability",'MAIN CB'!F274,"")))</f>
        <v>-35</v>
      </c>
      <c r="H260" s="163" t="str">
        <f>IF('MAIN CB'!C274="Expense",'MAIN CB'!F274,IF('MAIN CB'!C274="Drawing",'MAIN CB'!F274,IF('MAIN CB'!C274="COS",'MAIN CB'!F274,"")))</f>
        <v/>
      </c>
    </row>
    <row r="261" spans="2:8" x14ac:dyDescent="0.3">
      <c r="B261" s="160">
        <f>IF('MAIN CB'!B275="","",'MAIN CB'!B275)</f>
        <v>45722</v>
      </c>
      <c r="C261" s="161" t="str">
        <f>IF('MAIN CB'!C275="","",'MAIN CB'!C275)</f>
        <v>Asset</v>
      </c>
      <c r="D261" s="237" t="str">
        <f>IF('MAIN CB'!D275="","",'MAIN CB'!D275)</f>
        <v>Vault Cash</v>
      </c>
      <c r="E261" s="157" t="str">
        <f>IF('MAIN CB'!E275="","",'MAIN CB'!E275)</f>
        <v xml:space="preserve">Takeaway Sale </v>
      </c>
      <c r="F261" s="238">
        <f>IF('MAIN CB'!C275="Asset",'MAIN CB'!F275,"")</f>
        <v>35</v>
      </c>
      <c r="G261" s="162" t="str">
        <f>IF('MAIN CB'!C275="Capital",'MAIN CB'!F275,IF('MAIN CB'!C275="Income",'MAIN CB'!F275,IF('MAIN CB'!C275="Liability",'MAIN CB'!F275,"")))</f>
        <v/>
      </c>
      <c r="H261" s="163" t="str">
        <f>IF('MAIN CB'!C275="Expense",'MAIN CB'!F275,IF('MAIN CB'!C275="Drawing",'MAIN CB'!F275,IF('MAIN CB'!C275="COS",'MAIN CB'!F275,"")))</f>
        <v/>
      </c>
    </row>
    <row r="262" spans="2:8" x14ac:dyDescent="0.3">
      <c r="B262" s="160">
        <f>IF('MAIN CB'!B276="","",'MAIN CB'!B276)</f>
        <v>45722</v>
      </c>
      <c r="C262" s="161" t="str">
        <f>IF('MAIN CB'!C276="","",'MAIN CB'!C276)</f>
        <v>Income</v>
      </c>
      <c r="D262" s="237" t="str">
        <f>IF('MAIN CB'!D276="","",'MAIN CB'!D276)</f>
        <v>Sales</v>
      </c>
      <c r="E262" s="157" t="str">
        <f>IF('MAIN CB'!E276="","",'MAIN CB'!E276)</f>
        <v xml:space="preserve">Takeaway Sale </v>
      </c>
      <c r="F262" s="238" t="str">
        <f>IF('MAIN CB'!C276="Asset",'MAIN CB'!F276,"")</f>
        <v/>
      </c>
      <c r="G262" s="162">
        <f>IF('MAIN CB'!C276="Capital",'MAIN CB'!F276,IF('MAIN CB'!C276="Income",'MAIN CB'!F276,IF('MAIN CB'!C276="Liability",'MAIN CB'!F276,"")))</f>
        <v>-35</v>
      </c>
      <c r="H262" s="163" t="str">
        <f>IF('MAIN CB'!C276="Expense",'MAIN CB'!F276,IF('MAIN CB'!C276="Drawing",'MAIN CB'!F276,IF('MAIN CB'!C276="COS",'MAIN CB'!F276,"")))</f>
        <v/>
      </c>
    </row>
    <row r="263" spans="2:8" x14ac:dyDescent="0.3">
      <c r="B263" s="160">
        <f>IF('MAIN CB'!B277="","",'MAIN CB'!B277)</f>
        <v>45722</v>
      </c>
      <c r="C263" s="161" t="str">
        <f>IF('MAIN CB'!C277="","",'MAIN CB'!C277)</f>
        <v>Asset</v>
      </c>
      <c r="D263" s="237" t="str">
        <f>IF('MAIN CB'!D277="","",'MAIN CB'!D277)</f>
        <v>Airtel Money</v>
      </c>
      <c r="E263" s="157" t="str">
        <f>IF('MAIN CB'!E277="","",'MAIN CB'!E277)</f>
        <v xml:space="preserve">Takeaway Sale </v>
      </c>
      <c r="F263" s="238">
        <f>IF('MAIN CB'!C277="Asset",'MAIN CB'!F277,"")</f>
        <v>35</v>
      </c>
      <c r="G263" s="162" t="str">
        <f>IF('MAIN CB'!C277="Capital",'MAIN CB'!F277,IF('MAIN CB'!C277="Income",'MAIN CB'!F277,IF('MAIN CB'!C277="Liability",'MAIN CB'!F277,"")))</f>
        <v/>
      </c>
      <c r="H263" s="163" t="str">
        <f>IF('MAIN CB'!C277="Expense",'MAIN CB'!F277,IF('MAIN CB'!C277="Drawing",'MAIN CB'!F277,IF('MAIN CB'!C277="COS",'MAIN CB'!F277,"")))</f>
        <v/>
      </c>
    </row>
    <row r="264" spans="2:8" x14ac:dyDescent="0.3">
      <c r="B264" s="160">
        <f>IF('MAIN CB'!B278="","",'MAIN CB'!B278)</f>
        <v>45722</v>
      </c>
      <c r="C264" s="161" t="str">
        <f>IF('MAIN CB'!C278="","",'MAIN CB'!C278)</f>
        <v>Asset</v>
      </c>
      <c r="D264" s="237" t="str">
        <f>IF('MAIN CB'!D278="","",'MAIN CB'!D278)</f>
        <v>Vault Cash</v>
      </c>
      <c r="E264" s="157" t="str">
        <f>IF('MAIN CB'!E278="","",'MAIN CB'!E278)</f>
        <v>Airtel Money Withdraw</v>
      </c>
      <c r="F264" s="238">
        <f>IF('MAIN CB'!C278="Asset",'MAIN CB'!F278,"")</f>
        <v>-5</v>
      </c>
      <c r="G264" s="162" t="str">
        <f>IF('MAIN CB'!C278="Capital",'MAIN CB'!F278,IF('MAIN CB'!C278="Income",'MAIN CB'!F278,IF('MAIN CB'!C278="Liability",'MAIN CB'!F278,"")))</f>
        <v/>
      </c>
      <c r="H264" s="163" t="str">
        <f>IF('MAIN CB'!C278="Expense",'MAIN CB'!F278,IF('MAIN CB'!C278="Drawing",'MAIN CB'!F278,IF('MAIN CB'!C278="COS",'MAIN CB'!F278,"")))</f>
        <v/>
      </c>
    </row>
    <row r="265" spans="2:8" x14ac:dyDescent="0.3">
      <c r="B265" s="160">
        <f>IF('MAIN CB'!B279="","",'MAIN CB'!B279)</f>
        <v>45722</v>
      </c>
      <c r="C265" s="161" t="str">
        <f>IF('MAIN CB'!C279="","",'MAIN CB'!C279)</f>
        <v>Asset</v>
      </c>
      <c r="D265" s="237" t="str">
        <f>IF('MAIN CB'!D279="","",'MAIN CB'!D279)</f>
        <v>Airtel Money</v>
      </c>
      <c r="E265" s="157" t="str">
        <f>IF('MAIN CB'!E279="","",'MAIN CB'!E279)</f>
        <v>Airtel Money Withdraw</v>
      </c>
      <c r="F265" s="238">
        <f>IF('MAIN CB'!C279="Asset",'MAIN CB'!F279,"")</f>
        <v>5</v>
      </c>
      <c r="G265" s="162" t="str">
        <f>IF('MAIN CB'!C279="Capital",'MAIN CB'!F279,IF('MAIN CB'!C279="Income",'MAIN CB'!F279,IF('MAIN CB'!C279="Liability",'MAIN CB'!F279,"")))</f>
        <v/>
      </c>
      <c r="H265" s="163" t="str">
        <f>IF('MAIN CB'!C279="Expense",'MAIN CB'!F279,IF('MAIN CB'!C279="Drawing",'MAIN CB'!F279,IF('MAIN CB'!C279="COS",'MAIN CB'!F279,"")))</f>
        <v/>
      </c>
    </row>
    <row r="266" spans="2:8" x14ac:dyDescent="0.3">
      <c r="B266" s="160">
        <f>IF('MAIN CB'!B280="","",'MAIN CB'!B280)</f>
        <v>45722</v>
      </c>
      <c r="C266" s="161" t="str">
        <f>IF('MAIN CB'!C280="","",'MAIN CB'!C280)</f>
        <v>Income</v>
      </c>
      <c r="D266" s="237" t="str">
        <f>IF('MAIN CB'!D280="","",'MAIN CB'!D280)</f>
        <v>Sales</v>
      </c>
      <c r="E266" s="157" t="str">
        <f>IF('MAIN CB'!E280="","",'MAIN CB'!E280)</f>
        <v xml:space="preserve">Takeaway Sale </v>
      </c>
      <c r="F266" s="238" t="str">
        <f>IF('MAIN CB'!C280="Asset",'MAIN CB'!F280,"")</f>
        <v/>
      </c>
      <c r="G266" s="162">
        <f>IF('MAIN CB'!C280="Capital",'MAIN CB'!F280,IF('MAIN CB'!C280="Income",'MAIN CB'!F280,IF('MAIN CB'!C280="Liability",'MAIN CB'!F280,"")))</f>
        <v>-105</v>
      </c>
      <c r="H266" s="163" t="str">
        <f>IF('MAIN CB'!C280="Expense",'MAIN CB'!F280,IF('MAIN CB'!C280="Drawing",'MAIN CB'!F280,IF('MAIN CB'!C280="COS",'MAIN CB'!F280,"")))</f>
        <v/>
      </c>
    </row>
    <row r="267" spans="2:8" x14ac:dyDescent="0.3">
      <c r="B267" s="160">
        <f>IF('MAIN CB'!B281="","",'MAIN CB'!B281)</f>
        <v>45722</v>
      </c>
      <c r="C267" s="161" t="str">
        <f>IF('MAIN CB'!C281="","",'MAIN CB'!C281)</f>
        <v>Asset</v>
      </c>
      <c r="D267" s="237" t="str">
        <f>IF('MAIN CB'!D281="","",'MAIN CB'!D281)</f>
        <v>Vault Cash</v>
      </c>
      <c r="E267" s="157" t="str">
        <f>IF('MAIN CB'!E281="","",'MAIN CB'!E281)</f>
        <v xml:space="preserve">Takeaway Sale </v>
      </c>
      <c r="F267" s="238">
        <f>IF('MAIN CB'!C281="Asset",'MAIN CB'!F281,"")</f>
        <v>105</v>
      </c>
      <c r="G267" s="162" t="str">
        <f>IF('MAIN CB'!C281="Capital",'MAIN CB'!F281,IF('MAIN CB'!C281="Income",'MAIN CB'!F281,IF('MAIN CB'!C281="Liability",'MAIN CB'!F281,"")))</f>
        <v/>
      </c>
      <c r="H267" s="163" t="str">
        <f>IF('MAIN CB'!C281="Expense",'MAIN CB'!F281,IF('MAIN CB'!C281="Drawing",'MAIN CB'!F281,IF('MAIN CB'!C281="COS",'MAIN CB'!F281,"")))</f>
        <v/>
      </c>
    </row>
    <row r="268" spans="2:8" x14ac:dyDescent="0.3">
      <c r="B268" s="160">
        <f>IF('MAIN CB'!B282="","",'MAIN CB'!B282)</f>
        <v>45722</v>
      </c>
      <c r="C268" s="161" t="str">
        <f>IF('MAIN CB'!C282="","",'MAIN CB'!C282)</f>
        <v>Income</v>
      </c>
      <c r="D268" s="237" t="str">
        <f>IF('MAIN CB'!D282="","",'MAIN CB'!D282)</f>
        <v>Sales</v>
      </c>
      <c r="E268" s="157" t="str">
        <f>IF('MAIN CB'!E282="","",'MAIN CB'!E282)</f>
        <v xml:space="preserve">Takeaway Sale </v>
      </c>
      <c r="F268" s="238" t="str">
        <f>IF('MAIN CB'!C282="Asset",'MAIN CB'!F282,"")</f>
        <v/>
      </c>
      <c r="G268" s="162">
        <f>IF('MAIN CB'!C282="Capital",'MAIN CB'!F282,IF('MAIN CB'!C282="Income",'MAIN CB'!F282,IF('MAIN CB'!C282="Liability",'MAIN CB'!F282,"")))</f>
        <v>-35</v>
      </c>
      <c r="H268" s="163" t="str">
        <f>IF('MAIN CB'!C282="Expense",'MAIN CB'!F282,IF('MAIN CB'!C282="Drawing",'MAIN CB'!F282,IF('MAIN CB'!C282="COS",'MAIN CB'!F282,"")))</f>
        <v/>
      </c>
    </row>
    <row r="269" spans="2:8" x14ac:dyDescent="0.3">
      <c r="B269" s="160">
        <f>IF('MAIN CB'!B283="","",'MAIN CB'!B283)</f>
        <v>45722</v>
      </c>
      <c r="C269" s="161" t="str">
        <f>IF('MAIN CB'!C283="","",'MAIN CB'!C283)</f>
        <v>Asset</v>
      </c>
      <c r="D269" s="237" t="str">
        <f>IF('MAIN CB'!D283="","",'MAIN CB'!D283)</f>
        <v>Vault Cash</v>
      </c>
      <c r="E269" s="157" t="str">
        <f>IF('MAIN CB'!E283="","",'MAIN CB'!E283)</f>
        <v xml:space="preserve">Takeaway Sale </v>
      </c>
      <c r="F269" s="238">
        <f>IF('MAIN CB'!C283="Asset",'MAIN CB'!F283,"")</f>
        <v>35</v>
      </c>
      <c r="G269" s="162" t="str">
        <f>IF('MAIN CB'!C283="Capital",'MAIN CB'!F283,IF('MAIN CB'!C283="Income",'MAIN CB'!F283,IF('MAIN CB'!C283="Liability",'MAIN CB'!F283,"")))</f>
        <v/>
      </c>
      <c r="H269" s="163" t="str">
        <f>IF('MAIN CB'!C283="Expense",'MAIN CB'!F283,IF('MAIN CB'!C283="Drawing",'MAIN CB'!F283,IF('MAIN CB'!C283="COS",'MAIN CB'!F283,"")))</f>
        <v/>
      </c>
    </row>
    <row r="270" spans="2:8" x14ac:dyDescent="0.3">
      <c r="B270" s="160">
        <f>IF('MAIN CB'!B284="","",'MAIN CB'!B284)</f>
        <v>45722</v>
      </c>
      <c r="C270" s="161" t="str">
        <f>IF('MAIN CB'!C284="","",'MAIN CB'!C284)</f>
        <v>Asset</v>
      </c>
      <c r="D270" s="237" t="str">
        <f>IF('MAIN CB'!D284="","",'MAIN CB'!D284)</f>
        <v>Vault Cash</v>
      </c>
      <c r="E270" s="157" t="str">
        <f>IF('MAIN CB'!E284="","",'MAIN CB'!E284)</f>
        <v>Airtel Money Withdraw</v>
      </c>
      <c r="F270" s="238">
        <f>IF('MAIN CB'!C284="Asset",'MAIN CB'!F284,"")</f>
        <v>-10</v>
      </c>
      <c r="G270" s="162" t="str">
        <f>IF('MAIN CB'!C284="Capital",'MAIN CB'!F284,IF('MAIN CB'!C284="Income",'MAIN CB'!F284,IF('MAIN CB'!C284="Liability",'MAIN CB'!F284,"")))</f>
        <v/>
      </c>
      <c r="H270" s="163" t="str">
        <f>IF('MAIN CB'!C284="Expense",'MAIN CB'!F284,IF('MAIN CB'!C284="Drawing",'MAIN CB'!F284,IF('MAIN CB'!C284="COS",'MAIN CB'!F284,"")))</f>
        <v/>
      </c>
    </row>
    <row r="271" spans="2:8" x14ac:dyDescent="0.3">
      <c r="B271" s="160">
        <f>IF('MAIN CB'!B285="","",'MAIN CB'!B285)</f>
        <v>45722</v>
      </c>
      <c r="C271" s="161" t="str">
        <f>IF('MAIN CB'!C285="","",'MAIN CB'!C285)</f>
        <v>Asset</v>
      </c>
      <c r="D271" s="237" t="str">
        <f>IF('MAIN CB'!D285="","",'MAIN CB'!D285)</f>
        <v>Airtel Money</v>
      </c>
      <c r="E271" s="157" t="str">
        <f>IF('MAIN CB'!E285="","",'MAIN CB'!E285)</f>
        <v>Airtel Money Withdraw</v>
      </c>
      <c r="F271" s="238">
        <f>IF('MAIN CB'!C285="Asset",'MAIN CB'!F285,"")</f>
        <v>10</v>
      </c>
      <c r="G271" s="162" t="str">
        <f>IF('MAIN CB'!C285="Capital",'MAIN CB'!F285,IF('MAIN CB'!C285="Income",'MAIN CB'!F285,IF('MAIN CB'!C285="Liability",'MAIN CB'!F285,"")))</f>
        <v/>
      </c>
      <c r="H271" s="163" t="str">
        <f>IF('MAIN CB'!C285="Expense",'MAIN CB'!F285,IF('MAIN CB'!C285="Drawing",'MAIN CB'!F285,IF('MAIN CB'!C285="COS",'MAIN CB'!F285,"")))</f>
        <v/>
      </c>
    </row>
    <row r="272" spans="2:8" x14ac:dyDescent="0.3">
      <c r="B272" s="160">
        <f>IF('MAIN CB'!B286="","",'MAIN CB'!B286)</f>
        <v>45722</v>
      </c>
      <c r="C272" s="161" t="str">
        <f>IF('MAIN CB'!C286="","",'MAIN CB'!C286)</f>
        <v>Income</v>
      </c>
      <c r="D272" s="237" t="str">
        <f>IF('MAIN CB'!D286="","",'MAIN CB'!D286)</f>
        <v>Sales</v>
      </c>
      <c r="E272" s="157" t="str">
        <f>IF('MAIN CB'!E286="","",'MAIN CB'!E286)</f>
        <v xml:space="preserve">Takeaway Sale </v>
      </c>
      <c r="F272" s="238" t="str">
        <f>IF('MAIN CB'!C286="Asset",'MAIN CB'!F286,"")</f>
        <v/>
      </c>
      <c r="G272" s="162">
        <f>IF('MAIN CB'!C286="Capital",'MAIN CB'!F286,IF('MAIN CB'!C286="Income",'MAIN CB'!F286,IF('MAIN CB'!C286="Liability",'MAIN CB'!F286,"")))</f>
        <v>-35</v>
      </c>
      <c r="H272" s="163" t="str">
        <f>IF('MAIN CB'!C286="Expense",'MAIN CB'!F286,IF('MAIN CB'!C286="Drawing",'MAIN CB'!F286,IF('MAIN CB'!C286="COS",'MAIN CB'!F286,"")))</f>
        <v/>
      </c>
    </row>
    <row r="273" spans="2:8" x14ac:dyDescent="0.3">
      <c r="B273" s="160">
        <f>IF('MAIN CB'!B287="","",'MAIN CB'!B287)</f>
        <v>45722</v>
      </c>
      <c r="C273" s="161" t="str">
        <f>IF('MAIN CB'!C287="","",'MAIN CB'!C287)</f>
        <v>Asset</v>
      </c>
      <c r="D273" s="237" t="str">
        <f>IF('MAIN CB'!D287="","",'MAIN CB'!D287)</f>
        <v>Vault Cash</v>
      </c>
      <c r="E273" s="157" t="str">
        <f>IF('MAIN CB'!E287="","",'MAIN CB'!E287)</f>
        <v xml:space="preserve">Takeaway Sale </v>
      </c>
      <c r="F273" s="238">
        <f>IF('MAIN CB'!C287="Asset",'MAIN CB'!F287,"")</f>
        <v>35</v>
      </c>
      <c r="G273" s="162" t="str">
        <f>IF('MAIN CB'!C287="Capital",'MAIN CB'!F287,IF('MAIN CB'!C287="Income",'MAIN CB'!F287,IF('MAIN CB'!C287="Liability",'MAIN CB'!F287,"")))</f>
        <v/>
      </c>
      <c r="H273" s="163" t="str">
        <f>IF('MAIN CB'!C287="Expense",'MAIN CB'!F287,IF('MAIN CB'!C287="Drawing",'MAIN CB'!F287,IF('MAIN CB'!C287="COS",'MAIN CB'!F287,"")))</f>
        <v/>
      </c>
    </row>
    <row r="274" spans="2:8" x14ac:dyDescent="0.3">
      <c r="B274" s="160">
        <f>IF('MAIN CB'!B288="","",'MAIN CB'!B288)</f>
        <v>45722</v>
      </c>
      <c r="C274" s="161" t="str">
        <f>IF('MAIN CB'!C288="","",'MAIN CB'!C288)</f>
        <v>Asset</v>
      </c>
      <c r="D274" s="237" t="str">
        <f>IF('MAIN CB'!D288="","",'MAIN CB'!D288)</f>
        <v>Vault Cash</v>
      </c>
      <c r="E274" s="157" t="str">
        <f>IF('MAIN CB'!E288="","",'MAIN CB'!E288)</f>
        <v>?</v>
      </c>
      <c r="F274" s="238">
        <f>IF('MAIN CB'!C288="Asset",'MAIN CB'!F288,"")</f>
        <v>-10</v>
      </c>
      <c r="G274" s="162" t="str">
        <f>IF('MAIN CB'!C288="Capital",'MAIN CB'!F288,IF('MAIN CB'!C288="Income",'MAIN CB'!F288,IF('MAIN CB'!C288="Liability",'MAIN CB'!F288,"")))</f>
        <v/>
      </c>
      <c r="H274" s="163" t="str">
        <f>IF('MAIN CB'!C288="Expense",'MAIN CB'!F288,IF('MAIN CB'!C288="Drawing",'MAIN CB'!F288,IF('MAIN CB'!C288="COS",'MAIN CB'!F288,"")))</f>
        <v/>
      </c>
    </row>
    <row r="275" spans="2:8" x14ac:dyDescent="0.3">
      <c r="B275" s="160">
        <f>IF('MAIN CB'!B289="","",'MAIN CB'!B289)</f>
        <v>45722</v>
      </c>
      <c r="C275" s="161" t="str">
        <f>IF('MAIN CB'!C289="","",'MAIN CB'!C289)</f>
        <v>Expense</v>
      </c>
      <c r="D275" s="237" t="str">
        <f>IF('MAIN CB'!D289="","",'MAIN CB'!D289)</f>
        <v>Charges</v>
      </c>
      <c r="E275" s="157" t="str">
        <f>IF('MAIN CB'!E289="","",'MAIN CB'!E289)</f>
        <v>?</v>
      </c>
      <c r="F275" s="238" t="str">
        <f>IF('MAIN CB'!C289="Asset",'MAIN CB'!F289,"")</f>
        <v/>
      </c>
      <c r="G275" s="162" t="str">
        <f>IF('MAIN CB'!C289="Capital",'MAIN CB'!F289,IF('MAIN CB'!C289="Income",'MAIN CB'!F289,IF('MAIN CB'!C289="Liability",'MAIN CB'!F289,"")))</f>
        <v/>
      </c>
      <c r="H275" s="163">
        <f>IF('MAIN CB'!C289="Expense",'MAIN CB'!F289,IF('MAIN CB'!C289="Drawing",'MAIN CB'!F289,IF('MAIN CB'!C289="COS",'MAIN CB'!F289,"")))</f>
        <v>10</v>
      </c>
    </row>
    <row r="276" spans="2:8" x14ac:dyDescent="0.3">
      <c r="B276" s="160">
        <f>IF('MAIN CB'!B290="","",'MAIN CB'!B290)</f>
        <v>45722</v>
      </c>
      <c r="C276" s="161" t="str">
        <f>IF('MAIN CB'!C290="","",'MAIN CB'!C290)</f>
        <v>Asset</v>
      </c>
      <c r="D276" s="237" t="str">
        <f>IF('MAIN CB'!D290="","",'MAIN CB'!D290)</f>
        <v>Vault Cash</v>
      </c>
      <c r="E276" s="157" t="str">
        <f>IF('MAIN CB'!E290="","",'MAIN CB'!E290)</f>
        <v>?</v>
      </c>
      <c r="F276" s="238">
        <f>IF('MAIN CB'!C290="Asset",'MAIN CB'!F290,"")</f>
        <v>-1128</v>
      </c>
      <c r="G276" s="162" t="str">
        <f>IF('MAIN CB'!C290="Capital",'MAIN CB'!F290,IF('MAIN CB'!C290="Income",'MAIN CB'!F290,IF('MAIN CB'!C290="Liability",'MAIN CB'!F290,"")))</f>
        <v/>
      </c>
      <c r="H276" s="163" t="str">
        <f>IF('MAIN CB'!C290="Expense",'MAIN CB'!F290,IF('MAIN CB'!C290="Drawing",'MAIN CB'!F290,IF('MAIN CB'!C290="COS",'MAIN CB'!F290,"")))</f>
        <v/>
      </c>
    </row>
    <row r="277" spans="2:8" x14ac:dyDescent="0.3">
      <c r="B277" s="160">
        <f>IF('MAIN CB'!B291="","",'MAIN CB'!B291)</f>
        <v>45722</v>
      </c>
      <c r="C277" s="161" t="str">
        <f>IF('MAIN CB'!C291="","",'MAIN CB'!C291)</f>
        <v>COS</v>
      </c>
      <c r="D277" s="237" t="str">
        <f>IF('MAIN CB'!D291="","",'MAIN CB'!D291)</f>
        <v>Add: Purchases (for business)</v>
      </c>
      <c r="E277" s="157" t="str">
        <f>IF('MAIN CB'!E291="","",'MAIN CB'!E291)</f>
        <v>?</v>
      </c>
      <c r="F277" s="238" t="str">
        <f>IF('MAIN CB'!C291="Asset",'MAIN CB'!F291,"")</f>
        <v/>
      </c>
      <c r="G277" s="162" t="str">
        <f>IF('MAIN CB'!C291="Capital",'MAIN CB'!F291,IF('MAIN CB'!C291="Income",'MAIN CB'!F291,IF('MAIN CB'!C291="Liability",'MAIN CB'!F291,"")))</f>
        <v/>
      </c>
      <c r="H277" s="163">
        <f>IF('MAIN CB'!C291="Expense",'MAIN CB'!F291,IF('MAIN CB'!C291="Drawing",'MAIN CB'!F291,IF('MAIN CB'!C291="COS",'MAIN CB'!F291,"")))</f>
        <v>1128</v>
      </c>
    </row>
    <row r="278" spans="2:8" x14ac:dyDescent="0.3">
      <c r="B278" s="160">
        <f>IF('MAIN CB'!B292="","",'MAIN CB'!B292)</f>
        <v>45723</v>
      </c>
      <c r="C278" s="161" t="str">
        <f>IF('MAIN CB'!C292="","",'MAIN CB'!C292)</f>
        <v>Income</v>
      </c>
      <c r="D278" s="237" t="str">
        <f>IF('MAIN CB'!D292="","",'MAIN CB'!D292)</f>
        <v>Sales</v>
      </c>
      <c r="E278" s="157" t="str">
        <f>IF('MAIN CB'!E292="","",'MAIN CB'!E292)</f>
        <v xml:space="preserve">Takeaway Sale </v>
      </c>
      <c r="F278" s="238" t="str">
        <f>IF('MAIN CB'!C292="Asset",'MAIN CB'!F292,"")</f>
        <v/>
      </c>
      <c r="G278" s="162">
        <f>IF('MAIN CB'!C292="Capital",'MAIN CB'!F292,IF('MAIN CB'!C292="Income",'MAIN CB'!F292,IF('MAIN CB'!C292="Liability",'MAIN CB'!F292,"")))</f>
        <v>-175</v>
      </c>
      <c r="H278" s="163" t="str">
        <f>IF('MAIN CB'!C292="Expense",'MAIN CB'!F292,IF('MAIN CB'!C292="Drawing",'MAIN CB'!F292,IF('MAIN CB'!C292="COS",'MAIN CB'!F292,"")))</f>
        <v/>
      </c>
    </row>
    <row r="279" spans="2:8" x14ac:dyDescent="0.3">
      <c r="B279" s="160">
        <f>IF('MAIN CB'!B293="","",'MAIN CB'!B293)</f>
        <v>45723</v>
      </c>
      <c r="C279" s="161" t="str">
        <f>IF('MAIN CB'!C293="","",'MAIN CB'!C293)</f>
        <v>Asset</v>
      </c>
      <c r="D279" s="237" t="str">
        <f>IF('MAIN CB'!D293="","",'MAIN CB'!D293)</f>
        <v>Vault Cash</v>
      </c>
      <c r="E279" s="157" t="str">
        <f>IF('MAIN CB'!E293="","",'MAIN CB'!E293)</f>
        <v xml:space="preserve">Takeaway Sale </v>
      </c>
      <c r="F279" s="238">
        <f>IF('MAIN CB'!C293="Asset",'MAIN CB'!F293,"")</f>
        <v>175</v>
      </c>
      <c r="G279" s="162" t="str">
        <f>IF('MAIN CB'!C293="Capital",'MAIN CB'!F293,IF('MAIN CB'!C293="Income",'MAIN CB'!F293,IF('MAIN CB'!C293="Liability",'MAIN CB'!F293,"")))</f>
        <v/>
      </c>
      <c r="H279" s="163" t="str">
        <f>IF('MAIN CB'!C293="Expense",'MAIN CB'!F293,IF('MAIN CB'!C293="Drawing",'MAIN CB'!F293,IF('MAIN CB'!C293="COS",'MAIN CB'!F293,"")))</f>
        <v/>
      </c>
    </row>
    <row r="280" spans="2:8" x14ac:dyDescent="0.3">
      <c r="B280" s="160">
        <f>IF('MAIN CB'!B294="","",'MAIN CB'!B294)</f>
        <v>45723</v>
      </c>
      <c r="C280" s="161" t="str">
        <f>IF('MAIN CB'!C294="","",'MAIN CB'!C294)</f>
        <v>Asset</v>
      </c>
      <c r="D280" s="237" t="str">
        <f>IF('MAIN CB'!D294="","",'MAIN CB'!D294)</f>
        <v>Vault Cash</v>
      </c>
      <c r="E280" s="157" t="str">
        <f>IF('MAIN CB'!E294="","",'MAIN CB'!E294)</f>
        <v>Zanaco Xpress Deposit</v>
      </c>
      <c r="F280" s="238">
        <f>IF('MAIN CB'!C294="Asset",'MAIN CB'!F294,"")</f>
        <v>158</v>
      </c>
      <c r="G280" s="162" t="str">
        <f>IF('MAIN CB'!C294="Capital",'MAIN CB'!F294,IF('MAIN CB'!C294="Income",'MAIN CB'!F294,IF('MAIN CB'!C294="Liability",'MAIN CB'!F294,"")))</f>
        <v/>
      </c>
      <c r="H280" s="163" t="str">
        <f>IF('MAIN CB'!C294="Expense",'MAIN CB'!F294,IF('MAIN CB'!C294="Drawing",'MAIN CB'!F294,IF('MAIN CB'!C294="COS",'MAIN CB'!F294,"")))</f>
        <v/>
      </c>
    </row>
    <row r="281" spans="2:8" x14ac:dyDescent="0.3">
      <c r="B281" s="160">
        <f>IF('MAIN CB'!B295="","",'MAIN CB'!B295)</f>
        <v>45723</v>
      </c>
      <c r="C281" s="161" t="str">
        <f>IF('MAIN CB'!C295="","",'MAIN CB'!C295)</f>
        <v>Asset</v>
      </c>
      <c r="D281" s="237" t="str">
        <f>IF('MAIN CB'!D295="","",'MAIN CB'!D295)</f>
        <v>Zanaco Xpress</v>
      </c>
      <c r="E281" s="157" t="str">
        <f>IF('MAIN CB'!E295="","",'MAIN CB'!E295)</f>
        <v>Zanaco Xpress Deposit</v>
      </c>
      <c r="F281" s="238">
        <f>IF('MAIN CB'!C295="Asset",'MAIN CB'!F295,"")</f>
        <v>-158</v>
      </c>
      <c r="G281" s="162" t="str">
        <f>IF('MAIN CB'!C295="Capital",'MAIN CB'!F295,IF('MAIN CB'!C295="Income",'MAIN CB'!F295,IF('MAIN CB'!C295="Liability",'MAIN CB'!F295,"")))</f>
        <v/>
      </c>
      <c r="H281" s="163" t="str">
        <f>IF('MAIN CB'!C295="Expense",'MAIN CB'!F295,IF('MAIN CB'!C295="Drawing",'MAIN CB'!F295,IF('MAIN CB'!C295="COS",'MAIN CB'!F295,"")))</f>
        <v/>
      </c>
    </row>
    <row r="282" spans="2:8" x14ac:dyDescent="0.3">
      <c r="B282" s="160">
        <f>IF('MAIN CB'!B296="","",'MAIN CB'!B296)</f>
        <v>45723</v>
      </c>
      <c r="C282" s="161" t="str">
        <f>IF('MAIN CB'!C296="","",'MAIN CB'!C296)</f>
        <v>Asset</v>
      </c>
      <c r="D282" s="237" t="str">
        <f>IF('MAIN CB'!D296="","",'MAIN CB'!D296)</f>
        <v>Vault Cash</v>
      </c>
      <c r="E282" s="157" t="str">
        <f>IF('MAIN CB'!E296="","",'MAIN CB'!E296)</f>
        <v>Airtel Money Deposit</v>
      </c>
      <c r="F282" s="238">
        <f>IF('MAIN CB'!C296="Asset",'MAIN CB'!F296,"")</f>
        <v>500</v>
      </c>
      <c r="G282" s="162" t="str">
        <f>IF('MAIN CB'!C296="Capital",'MAIN CB'!F296,IF('MAIN CB'!C296="Income",'MAIN CB'!F296,IF('MAIN CB'!C296="Liability",'MAIN CB'!F296,"")))</f>
        <v/>
      </c>
      <c r="H282" s="163" t="str">
        <f>IF('MAIN CB'!C296="Expense",'MAIN CB'!F296,IF('MAIN CB'!C296="Drawing",'MAIN CB'!F296,IF('MAIN CB'!C296="COS",'MAIN CB'!F296,"")))</f>
        <v/>
      </c>
    </row>
    <row r="283" spans="2:8" x14ac:dyDescent="0.3">
      <c r="B283" s="160">
        <f>IF('MAIN CB'!B297="","",'MAIN CB'!B297)</f>
        <v>45723</v>
      </c>
      <c r="C283" s="161" t="str">
        <f>IF('MAIN CB'!C297="","",'MAIN CB'!C297)</f>
        <v>Asset</v>
      </c>
      <c r="D283" s="237" t="str">
        <f>IF('MAIN CB'!D297="","",'MAIN CB'!D297)</f>
        <v>Airtel Money</v>
      </c>
      <c r="E283" s="157" t="str">
        <f>IF('MAIN CB'!E297="","",'MAIN CB'!E297)</f>
        <v>Airtel Money Deposit</v>
      </c>
      <c r="F283" s="238">
        <f>IF('MAIN CB'!C297="Asset",'MAIN CB'!F297,"")</f>
        <v>-500</v>
      </c>
      <c r="G283" s="162" t="str">
        <f>IF('MAIN CB'!C297="Capital",'MAIN CB'!F297,IF('MAIN CB'!C297="Income",'MAIN CB'!F297,IF('MAIN CB'!C297="Liability",'MAIN CB'!F297,"")))</f>
        <v/>
      </c>
      <c r="H283" s="163" t="str">
        <f>IF('MAIN CB'!C297="Expense",'MAIN CB'!F297,IF('MAIN CB'!C297="Drawing",'MAIN CB'!F297,IF('MAIN CB'!C297="COS",'MAIN CB'!F297,"")))</f>
        <v/>
      </c>
    </row>
    <row r="284" spans="2:8" x14ac:dyDescent="0.3">
      <c r="B284" s="160">
        <f>IF('MAIN CB'!B298="","",'MAIN CB'!B298)</f>
        <v>45723</v>
      </c>
      <c r="C284" s="161" t="str">
        <f>IF('MAIN CB'!C298="","",'MAIN CB'!C298)</f>
        <v>Asset</v>
      </c>
      <c r="D284" s="237" t="str">
        <f>IF('MAIN CB'!D298="","",'MAIN CB'!D298)</f>
        <v>Vault Cash</v>
      </c>
      <c r="E284" s="157" t="str">
        <f>IF('MAIN CB'!E298="","",'MAIN CB'!E298)</f>
        <v>Airtel Money Deposit</v>
      </c>
      <c r="F284" s="238">
        <f>IF('MAIN CB'!C298="Asset",'MAIN CB'!F298,"")</f>
        <v>300</v>
      </c>
      <c r="G284" s="162" t="str">
        <f>IF('MAIN CB'!C298="Capital",'MAIN CB'!F298,IF('MAIN CB'!C298="Income",'MAIN CB'!F298,IF('MAIN CB'!C298="Liability",'MAIN CB'!F298,"")))</f>
        <v/>
      </c>
      <c r="H284" s="163" t="str">
        <f>IF('MAIN CB'!C298="Expense",'MAIN CB'!F298,IF('MAIN CB'!C298="Drawing",'MAIN CB'!F298,IF('MAIN CB'!C298="COS",'MAIN CB'!F298,"")))</f>
        <v/>
      </c>
    </row>
    <row r="285" spans="2:8" x14ac:dyDescent="0.3">
      <c r="B285" s="160">
        <f>IF('MAIN CB'!B299="","",'MAIN CB'!B299)</f>
        <v>45723</v>
      </c>
      <c r="C285" s="161" t="str">
        <f>IF('MAIN CB'!C299="","",'MAIN CB'!C299)</f>
        <v>Asset</v>
      </c>
      <c r="D285" s="237" t="str">
        <f>IF('MAIN CB'!D299="","",'MAIN CB'!D299)</f>
        <v>Airtel Money</v>
      </c>
      <c r="E285" s="157" t="str">
        <f>IF('MAIN CB'!E299="","",'MAIN CB'!E299)</f>
        <v>Airtel Money Deposit</v>
      </c>
      <c r="F285" s="238">
        <f>IF('MAIN CB'!C299="Asset",'MAIN CB'!F299,"")</f>
        <v>-300</v>
      </c>
      <c r="G285" s="162" t="str">
        <f>IF('MAIN CB'!C299="Capital",'MAIN CB'!F299,IF('MAIN CB'!C299="Income",'MAIN CB'!F299,IF('MAIN CB'!C299="Liability",'MAIN CB'!F299,"")))</f>
        <v/>
      </c>
      <c r="H285" s="163" t="str">
        <f>IF('MAIN CB'!C299="Expense",'MAIN CB'!F299,IF('MAIN CB'!C299="Drawing",'MAIN CB'!F299,IF('MAIN CB'!C299="COS",'MAIN CB'!F299,"")))</f>
        <v/>
      </c>
    </row>
    <row r="286" spans="2:8" x14ac:dyDescent="0.3">
      <c r="B286" s="160">
        <f>IF('MAIN CB'!B300="","",'MAIN CB'!B300)</f>
        <v>45723</v>
      </c>
      <c r="C286" s="161" t="str">
        <f>IF('MAIN CB'!C300="","",'MAIN CB'!C300)</f>
        <v>Asset</v>
      </c>
      <c r="D286" s="237" t="str">
        <f>IF('MAIN CB'!D300="","",'MAIN CB'!D300)</f>
        <v>543 Konse Konse</v>
      </c>
      <c r="E286" s="157" t="str">
        <f>IF('MAIN CB'!E300="","",'MAIN CB'!E300)</f>
        <v>Commission Payout in 543 Konse</v>
      </c>
      <c r="F286" s="238">
        <f>IF('MAIN CB'!C300="Asset",'MAIN CB'!F300,"")</f>
        <v>277.44</v>
      </c>
      <c r="G286" s="162" t="str">
        <f>IF('MAIN CB'!C300="Capital",'MAIN CB'!F300,IF('MAIN CB'!C300="Income",'MAIN CB'!F300,IF('MAIN CB'!C300="Liability",'MAIN CB'!F300,"")))</f>
        <v/>
      </c>
      <c r="H286" s="163" t="str">
        <f>IF('MAIN CB'!C300="Expense",'MAIN CB'!F300,IF('MAIN CB'!C300="Drawing",'MAIN CB'!F300,IF('MAIN CB'!C300="COS",'MAIN CB'!F300,"")))</f>
        <v/>
      </c>
    </row>
    <row r="287" spans="2:8" x14ac:dyDescent="0.3">
      <c r="B287" s="160">
        <f>IF('MAIN CB'!B301="","",'MAIN CB'!B301)</f>
        <v>45723</v>
      </c>
      <c r="C287" s="161" t="str">
        <f>IF('MAIN CB'!C301="","",'MAIN CB'!C301)</f>
        <v>Income</v>
      </c>
      <c r="D287" s="237" t="str">
        <f>IF('MAIN CB'!D301="","",'MAIN CB'!D301)</f>
        <v>Add: Commission Income</v>
      </c>
      <c r="E287" s="157" t="str">
        <f>IF('MAIN CB'!E301="","",'MAIN CB'!E301)</f>
        <v>Commission Payout in 543 Konse</v>
      </c>
      <c r="F287" s="238" t="str">
        <f>IF('MAIN CB'!C301="Asset",'MAIN CB'!F301,"")</f>
        <v/>
      </c>
      <c r="G287" s="162">
        <f>IF('MAIN CB'!C301="Capital",'MAIN CB'!F301,IF('MAIN CB'!C301="Income",'MAIN CB'!F301,IF('MAIN CB'!C301="Liability",'MAIN CB'!F301,"")))</f>
        <v>-277.44</v>
      </c>
      <c r="H287" s="163" t="str">
        <f>IF('MAIN CB'!C301="Expense",'MAIN CB'!F301,IF('MAIN CB'!C301="Drawing",'MAIN CB'!F301,IF('MAIN CB'!C301="COS",'MAIN CB'!F301,"")))</f>
        <v/>
      </c>
    </row>
    <row r="288" spans="2:8" x14ac:dyDescent="0.3">
      <c r="B288" s="160">
        <f>IF('MAIN CB'!B302="","",'MAIN CB'!B302)</f>
        <v>45723</v>
      </c>
      <c r="C288" s="161" t="str">
        <f>IF('MAIN CB'!C302="","",'MAIN CB'!C302)</f>
        <v>Income</v>
      </c>
      <c r="D288" s="237" t="str">
        <f>IF('MAIN CB'!D302="","",'MAIN CB'!D302)</f>
        <v>Accrued Commission Income</v>
      </c>
      <c r="E288" s="157" t="str">
        <f>IF('MAIN CB'!E302="","",'MAIN CB'!E302)</f>
        <v>Commission Payout in 543 Konse</v>
      </c>
      <c r="F288" s="238" t="str">
        <f>IF('MAIN CB'!C302="Asset",'MAIN CB'!F302,"")</f>
        <v/>
      </c>
      <c r="G288" s="162">
        <f>IF('MAIN CB'!C302="Capital",'MAIN CB'!F302,IF('MAIN CB'!C302="Income",'MAIN CB'!F302,IF('MAIN CB'!C302="Liability",'MAIN CB'!F302,"")))</f>
        <v>277.44</v>
      </c>
      <c r="H288" s="163" t="str">
        <f>IF('MAIN CB'!C302="Expense",'MAIN CB'!F302,IF('MAIN CB'!C302="Drawing",'MAIN CB'!F302,IF('MAIN CB'!C302="COS",'MAIN CB'!F302,"")))</f>
        <v/>
      </c>
    </row>
    <row r="289" spans="2:8" x14ac:dyDescent="0.3">
      <c r="B289" s="160">
        <f>IF('MAIN CB'!B303="","",'MAIN CB'!B303)</f>
        <v>45723</v>
      </c>
      <c r="C289" s="161" t="str">
        <f>IF('MAIN CB'!C303="","",'MAIN CB'!C303)</f>
        <v>Asset</v>
      </c>
      <c r="D289" s="237" t="str">
        <f>IF('MAIN CB'!D303="","",'MAIN CB'!D303)</f>
        <v>Commission Receivable</v>
      </c>
      <c r="E289" s="157" t="str">
        <f>IF('MAIN CB'!E303="","",'MAIN CB'!E303)</f>
        <v>Commission Payout in 543 Konse</v>
      </c>
      <c r="F289" s="238">
        <f>IF('MAIN CB'!C303="Asset",'MAIN CB'!F303,"")</f>
        <v>-277.44</v>
      </c>
      <c r="G289" s="162" t="str">
        <f>IF('MAIN CB'!C303="Capital",'MAIN CB'!F303,IF('MAIN CB'!C303="Income",'MAIN CB'!F303,IF('MAIN CB'!C303="Liability",'MAIN CB'!F303,"")))</f>
        <v/>
      </c>
      <c r="H289" s="163" t="str">
        <f>IF('MAIN CB'!C303="Expense",'MAIN CB'!F303,IF('MAIN CB'!C303="Drawing",'MAIN CB'!F303,IF('MAIN CB'!C303="COS",'MAIN CB'!F303,"")))</f>
        <v/>
      </c>
    </row>
    <row r="290" spans="2:8" x14ac:dyDescent="0.3">
      <c r="B290" s="160">
        <f>IF('MAIN CB'!B304="","",'MAIN CB'!B304)</f>
        <v>45723</v>
      </c>
      <c r="C290" s="161" t="str">
        <f>IF('MAIN CB'!C304="","",'MAIN CB'!C304)</f>
        <v>Asset</v>
      </c>
      <c r="D290" s="237" t="str">
        <f>IF('MAIN CB'!D304="","",'MAIN CB'!D304)</f>
        <v>Vault Cash</v>
      </c>
      <c r="E290" s="157" t="str">
        <f>IF('MAIN CB'!E304="","",'MAIN CB'!E304)</f>
        <v>Zanaco Xpress Deposit</v>
      </c>
      <c r="F290" s="238">
        <f>IF('MAIN CB'!C304="Asset",'MAIN CB'!F304,"")</f>
        <v>500</v>
      </c>
      <c r="G290" s="162" t="str">
        <f>IF('MAIN CB'!C304="Capital",'MAIN CB'!F304,IF('MAIN CB'!C304="Income",'MAIN CB'!F304,IF('MAIN CB'!C304="Liability",'MAIN CB'!F304,"")))</f>
        <v/>
      </c>
      <c r="H290" s="163" t="str">
        <f>IF('MAIN CB'!C304="Expense",'MAIN CB'!F304,IF('MAIN CB'!C304="Drawing",'MAIN CB'!F304,IF('MAIN CB'!C304="COS",'MAIN CB'!F304,"")))</f>
        <v/>
      </c>
    </row>
    <row r="291" spans="2:8" x14ac:dyDescent="0.3">
      <c r="B291" s="160">
        <f>IF('MAIN CB'!B305="","",'MAIN CB'!B305)</f>
        <v>45723</v>
      </c>
      <c r="C291" s="161" t="str">
        <f>IF('MAIN CB'!C305="","",'MAIN CB'!C305)</f>
        <v>Asset</v>
      </c>
      <c r="D291" s="237" t="str">
        <f>IF('MAIN CB'!D305="","",'MAIN CB'!D305)</f>
        <v>Zanaco Xpress</v>
      </c>
      <c r="E291" s="157" t="str">
        <f>IF('MAIN CB'!E305="","",'MAIN CB'!E305)</f>
        <v>Zanaco Xpress Deposit</v>
      </c>
      <c r="F291" s="238">
        <f>IF('MAIN CB'!C305="Asset",'MAIN CB'!F305,"")</f>
        <v>-500</v>
      </c>
      <c r="G291" s="162" t="str">
        <f>IF('MAIN CB'!C305="Capital",'MAIN CB'!F305,IF('MAIN CB'!C305="Income",'MAIN CB'!F305,IF('MAIN CB'!C305="Liability",'MAIN CB'!F305,"")))</f>
        <v/>
      </c>
      <c r="H291" s="163" t="str">
        <f>IF('MAIN CB'!C305="Expense",'MAIN CB'!F305,IF('MAIN CB'!C305="Drawing",'MAIN CB'!F305,IF('MAIN CB'!C305="COS",'MAIN CB'!F305,"")))</f>
        <v/>
      </c>
    </row>
    <row r="292" spans="2:8" x14ac:dyDescent="0.3">
      <c r="B292" s="160">
        <f>IF('MAIN CB'!B306="","",'MAIN CB'!B306)</f>
        <v>45723</v>
      </c>
      <c r="C292" s="161" t="str">
        <f>IF('MAIN CB'!C306="","",'MAIN CB'!C306)</f>
        <v>Asset</v>
      </c>
      <c r="D292" s="237" t="str">
        <f>IF('MAIN CB'!D306="","",'MAIN CB'!D306)</f>
        <v>543 Konse Konse</v>
      </c>
      <c r="E292" s="157" t="str">
        <f>IF('MAIN CB'!E306="","",'MAIN CB'!E306)</f>
        <v>Money drawn out by director</v>
      </c>
      <c r="F292" s="238">
        <f>IF('MAIN CB'!C306="Asset",'MAIN CB'!F306,"")</f>
        <v>-277.44</v>
      </c>
      <c r="G292" s="162" t="str">
        <f>IF('MAIN CB'!C306="Capital",'MAIN CB'!F306,IF('MAIN CB'!C306="Income",'MAIN CB'!F306,IF('MAIN CB'!C306="Liability",'MAIN CB'!F306,"")))</f>
        <v/>
      </c>
      <c r="H292" s="163" t="str">
        <f>IF('MAIN CB'!C306="Expense",'MAIN CB'!F306,IF('MAIN CB'!C306="Drawing",'MAIN CB'!F306,IF('MAIN CB'!C306="COS",'MAIN CB'!F306,"")))</f>
        <v/>
      </c>
    </row>
    <row r="293" spans="2:8" x14ac:dyDescent="0.3">
      <c r="B293" s="160">
        <f>IF('MAIN CB'!B307="","",'MAIN CB'!B307)</f>
        <v>45723</v>
      </c>
      <c r="C293" s="161" t="str">
        <f>IF('MAIN CB'!C307="","",'MAIN CB'!C307)</f>
        <v>Drawing</v>
      </c>
      <c r="D293" s="237" t="str">
        <f>IF('MAIN CB'!D307="","",'MAIN CB'!D307)</f>
        <v>Less: Drawings (Cash &amp; Goods)</v>
      </c>
      <c r="E293" s="157" t="str">
        <f>IF('MAIN CB'!E307="","",'MAIN CB'!E307)</f>
        <v>Money drawn out by director</v>
      </c>
      <c r="F293" s="238" t="str">
        <f>IF('MAIN CB'!C307="Asset",'MAIN CB'!F307,"")</f>
        <v/>
      </c>
      <c r="G293" s="162" t="str">
        <f>IF('MAIN CB'!C307="Capital",'MAIN CB'!F307,IF('MAIN CB'!C307="Income",'MAIN CB'!F307,IF('MAIN CB'!C307="Liability",'MAIN CB'!F307,"")))</f>
        <v/>
      </c>
      <c r="H293" s="163">
        <f>IF('MAIN CB'!C307="Expense",'MAIN CB'!F307,IF('MAIN CB'!C307="Drawing",'MAIN CB'!F307,IF('MAIN CB'!C307="COS",'MAIN CB'!F307,"")))</f>
        <v>277.44</v>
      </c>
    </row>
    <row r="294" spans="2:8" x14ac:dyDescent="0.3">
      <c r="B294" s="160">
        <f>IF('MAIN CB'!B308="","",'MAIN CB'!B308)</f>
        <v>45723</v>
      </c>
      <c r="C294" s="161" t="str">
        <f>IF('MAIN CB'!C308="","",'MAIN CB'!C308)</f>
        <v>Asset</v>
      </c>
      <c r="D294" s="237" t="str">
        <f>IF('MAIN CB'!D308="","",'MAIN CB'!D308)</f>
        <v>Vault Cash</v>
      </c>
      <c r="E294" s="157" t="str">
        <f>IF('MAIN CB'!E308="","",'MAIN CB'!E308)</f>
        <v>Zanaco Xpress Deposit</v>
      </c>
      <c r="F294" s="238">
        <f>IF('MAIN CB'!C308="Asset",'MAIN CB'!F308,"")</f>
        <v>171</v>
      </c>
      <c r="G294" s="162" t="str">
        <f>IF('MAIN CB'!C308="Capital",'MAIN CB'!F308,IF('MAIN CB'!C308="Income",'MAIN CB'!F308,IF('MAIN CB'!C308="Liability",'MAIN CB'!F308,"")))</f>
        <v/>
      </c>
      <c r="H294" s="163" t="str">
        <f>IF('MAIN CB'!C308="Expense",'MAIN CB'!F308,IF('MAIN CB'!C308="Drawing",'MAIN CB'!F308,IF('MAIN CB'!C308="COS",'MAIN CB'!F308,"")))</f>
        <v/>
      </c>
    </row>
    <row r="295" spans="2:8" x14ac:dyDescent="0.3">
      <c r="B295" s="160">
        <f>IF('MAIN CB'!B309="","",'MAIN CB'!B309)</f>
        <v>45723</v>
      </c>
      <c r="C295" s="161" t="str">
        <f>IF('MAIN CB'!C309="","",'MAIN CB'!C309)</f>
        <v>Asset</v>
      </c>
      <c r="D295" s="237" t="str">
        <f>IF('MAIN CB'!D309="","",'MAIN CB'!D309)</f>
        <v>Zanaco Xpress</v>
      </c>
      <c r="E295" s="157" t="str">
        <f>IF('MAIN CB'!E309="","",'MAIN CB'!E309)</f>
        <v>Zanaco Xpress Deposit</v>
      </c>
      <c r="F295" s="238">
        <f>IF('MAIN CB'!C309="Asset",'MAIN CB'!F309,"")</f>
        <v>-171</v>
      </c>
      <c r="G295" s="162" t="str">
        <f>IF('MAIN CB'!C309="Capital",'MAIN CB'!F309,IF('MAIN CB'!C309="Income",'MAIN CB'!F309,IF('MAIN CB'!C309="Liability",'MAIN CB'!F309,"")))</f>
        <v/>
      </c>
      <c r="H295" s="163" t="str">
        <f>IF('MAIN CB'!C309="Expense",'MAIN CB'!F309,IF('MAIN CB'!C309="Drawing",'MAIN CB'!F309,IF('MAIN CB'!C309="COS",'MAIN CB'!F309,"")))</f>
        <v/>
      </c>
    </row>
    <row r="296" spans="2:8" x14ac:dyDescent="0.3">
      <c r="B296" s="160">
        <f>IF('MAIN CB'!B310="","",'MAIN CB'!B310)</f>
        <v>45723</v>
      </c>
      <c r="C296" s="161" t="str">
        <f>IF('MAIN CB'!C310="","",'MAIN CB'!C310)</f>
        <v>Income</v>
      </c>
      <c r="D296" s="237" t="str">
        <f>IF('MAIN CB'!D310="","",'MAIN CB'!D310)</f>
        <v>Sales</v>
      </c>
      <c r="E296" s="157" t="str">
        <f>IF('MAIN CB'!E310="","",'MAIN CB'!E310)</f>
        <v xml:space="preserve">Takeaway Sale </v>
      </c>
      <c r="F296" s="238" t="str">
        <f>IF('MAIN CB'!C310="Asset",'MAIN CB'!F310,"")</f>
        <v/>
      </c>
      <c r="G296" s="162">
        <f>IF('MAIN CB'!C310="Capital",'MAIN CB'!F310,IF('MAIN CB'!C310="Income",'MAIN CB'!F310,IF('MAIN CB'!C310="Liability",'MAIN CB'!F310,"")))</f>
        <v>-70</v>
      </c>
      <c r="H296" s="163" t="str">
        <f>IF('MAIN CB'!C310="Expense",'MAIN CB'!F310,IF('MAIN CB'!C310="Drawing",'MAIN CB'!F310,IF('MAIN CB'!C310="COS",'MAIN CB'!F310,"")))</f>
        <v/>
      </c>
    </row>
    <row r="297" spans="2:8" x14ac:dyDescent="0.3">
      <c r="B297" s="160">
        <f>IF('MAIN CB'!B311="","",'MAIN CB'!B311)</f>
        <v>45723</v>
      </c>
      <c r="C297" s="161" t="str">
        <f>IF('MAIN CB'!C311="","",'MAIN CB'!C311)</f>
        <v>Asset</v>
      </c>
      <c r="D297" s="237" t="str">
        <f>IF('MAIN CB'!D311="","",'MAIN CB'!D311)</f>
        <v>Vault Cash</v>
      </c>
      <c r="E297" s="157" t="str">
        <f>IF('MAIN CB'!E311="","",'MAIN CB'!E311)</f>
        <v xml:space="preserve">Takeaway Sale </v>
      </c>
      <c r="F297" s="238">
        <f>IF('MAIN CB'!C311="Asset",'MAIN CB'!F311,"")</f>
        <v>70</v>
      </c>
      <c r="G297" s="162" t="str">
        <f>IF('MAIN CB'!C311="Capital",'MAIN CB'!F311,IF('MAIN CB'!C311="Income",'MAIN CB'!F311,IF('MAIN CB'!C311="Liability",'MAIN CB'!F311,"")))</f>
        <v/>
      </c>
      <c r="H297" s="163" t="str">
        <f>IF('MAIN CB'!C311="Expense",'MAIN CB'!F311,IF('MAIN CB'!C311="Drawing",'MAIN CB'!F311,IF('MAIN CB'!C311="COS",'MAIN CB'!F311,"")))</f>
        <v/>
      </c>
    </row>
    <row r="298" spans="2:8" x14ac:dyDescent="0.3">
      <c r="B298" s="160">
        <f>IF('MAIN CB'!B312="","",'MAIN CB'!B312)</f>
        <v>45723</v>
      </c>
      <c r="C298" s="161" t="str">
        <f>IF('MAIN CB'!C312="","",'MAIN CB'!C312)</f>
        <v>Asset</v>
      </c>
      <c r="D298" s="237" t="str">
        <f>IF('MAIN CB'!D312="","",'MAIN CB'!D312)</f>
        <v>Airtel Money</v>
      </c>
      <c r="E298" s="157" t="str">
        <f>IF('MAIN CB'!E312="","",'MAIN CB'!E312)</f>
        <v>Transfer from Airtel to IZB</v>
      </c>
      <c r="F298" s="238">
        <f>IF('MAIN CB'!C312="Asset",'MAIN CB'!F312,"")</f>
        <v>-7000</v>
      </c>
      <c r="G298" s="162" t="str">
        <f>IF('MAIN CB'!C312="Capital",'MAIN CB'!F312,IF('MAIN CB'!C312="Income",'MAIN CB'!F312,IF('MAIN CB'!C312="Liability",'MAIN CB'!F312,"")))</f>
        <v/>
      </c>
      <c r="H298" s="163" t="str">
        <f>IF('MAIN CB'!C312="Expense",'MAIN CB'!F312,IF('MAIN CB'!C312="Drawing",'MAIN CB'!F312,IF('MAIN CB'!C312="COS",'MAIN CB'!F312,"")))</f>
        <v/>
      </c>
    </row>
    <row r="299" spans="2:8" x14ac:dyDescent="0.3">
      <c r="B299" s="160">
        <f>IF('MAIN CB'!B313="","",'MAIN CB'!B313)</f>
        <v>45723</v>
      </c>
      <c r="C299" s="161" t="str">
        <f>IF('MAIN CB'!C313="","",'MAIN CB'!C313)</f>
        <v>Asset</v>
      </c>
      <c r="D299" s="237" t="str">
        <f>IF('MAIN CB'!D313="","",'MAIN CB'!D313)</f>
        <v>Indo Zambia Bank</v>
      </c>
      <c r="E299" s="157" t="str">
        <f>IF('MAIN CB'!E313="","",'MAIN CB'!E313)</f>
        <v>Transfer from Airtel to IZB</v>
      </c>
      <c r="F299" s="238">
        <f>IF('MAIN CB'!C313="Asset",'MAIN CB'!F313,"")</f>
        <v>7000</v>
      </c>
      <c r="G299" s="162" t="str">
        <f>IF('MAIN CB'!C313="Capital",'MAIN CB'!F313,IF('MAIN CB'!C313="Income",'MAIN CB'!F313,IF('MAIN CB'!C313="Liability",'MAIN CB'!F313,"")))</f>
        <v/>
      </c>
      <c r="H299" s="163" t="str">
        <f>IF('MAIN CB'!C313="Expense",'MAIN CB'!F313,IF('MAIN CB'!C313="Drawing",'MAIN CB'!F313,IF('MAIN CB'!C313="COS",'MAIN CB'!F313,"")))</f>
        <v/>
      </c>
    </row>
    <row r="300" spans="2:8" x14ac:dyDescent="0.3">
      <c r="B300" s="160">
        <f>IF('MAIN CB'!B314="","",'MAIN CB'!B314)</f>
        <v>45723</v>
      </c>
      <c r="C300" s="161" t="str">
        <f>IF('MAIN CB'!C314="","",'MAIN CB'!C314)</f>
        <v>Asset</v>
      </c>
      <c r="D300" s="237" t="str">
        <f>IF('MAIN CB'!D314="","",'MAIN CB'!D314)</f>
        <v>Airtel Money</v>
      </c>
      <c r="E300" s="157" t="str">
        <f>IF('MAIN CB'!E314="","",'MAIN CB'!E314)</f>
        <v>Transfer from Airtel to IZB</v>
      </c>
      <c r="F300" s="238">
        <f>IF('MAIN CB'!C314="Asset",'MAIN CB'!F314,"")</f>
        <v>-6</v>
      </c>
      <c r="G300" s="162" t="str">
        <f>IF('MAIN CB'!C314="Capital",'MAIN CB'!F314,IF('MAIN CB'!C314="Income",'MAIN CB'!F314,IF('MAIN CB'!C314="Liability",'MAIN CB'!F314,"")))</f>
        <v/>
      </c>
      <c r="H300" s="163" t="str">
        <f>IF('MAIN CB'!C314="Expense",'MAIN CB'!F314,IF('MAIN CB'!C314="Drawing",'MAIN CB'!F314,IF('MAIN CB'!C314="COS",'MAIN CB'!F314,"")))</f>
        <v/>
      </c>
    </row>
    <row r="301" spans="2:8" x14ac:dyDescent="0.3">
      <c r="B301" s="160">
        <f>IF('MAIN CB'!B315="","",'MAIN CB'!B315)</f>
        <v>45723</v>
      </c>
      <c r="C301" s="161" t="str">
        <f>IF('MAIN CB'!C315="","",'MAIN CB'!C315)</f>
        <v>Expense</v>
      </c>
      <c r="D301" s="237" t="str">
        <f>IF('MAIN CB'!D315="","",'MAIN CB'!D315)</f>
        <v>Charges</v>
      </c>
      <c r="E301" s="157" t="str">
        <f>IF('MAIN CB'!E315="","",'MAIN CB'!E315)</f>
        <v>Transfer from Airtel to IZB</v>
      </c>
      <c r="F301" s="238" t="str">
        <f>IF('MAIN CB'!C315="Asset",'MAIN CB'!F315,"")</f>
        <v/>
      </c>
      <c r="G301" s="162" t="str">
        <f>IF('MAIN CB'!C315="Capital",'MAIN CB'!F315,IF('MAIN CB'!C315="Income",'MAIN CB'!F315,IF('MAIN CB'!C315="Liability",'MAIN CB'!F315,"")))</f>
        <v/>
      </c>
      <c r="H301" s="163">
        <f>IF('MAIN CB'!C315="Expense",'MAIN CB'!F315,IF('MAIN CB'!C315="Drawing",'MAIN CB'!F315,IF('MAIN CB'!C315="COS",'MAIN CB'!F315,"")))</f>
        <v>6</v>
      </c>
    </row>
    <row r="302" spans="2:8" x14ac:dyDescent="0.3">
      <c r="B302" s="160">
        <f>IF('MAIN CB'!B316="","",'MAIN CB'!B316)</f>
        <v>45723</v>
      </c>
      <c r="C302" s="161" t="str">
        <f>IF('MAIN CB'!C316="","",'MAIN CB'!C316)</f>
        <v>Asset</v>
      </c>
      <c r="D302" s="237" t="str">
        <f>IF('MAIN CB'!D316="","",'MAIN CB'!D316)</f>
        <v>Vault Cash</v>
      </c>
      <c r="E302" s="157" t="str">
        <f>IF('MAIN CB'!E316="","",'MAIN CB'!E316)</f>
        <v>543 Withdraw</v>
      </c>
      <c r="F302" s="238">
        <f>IF('MAIN CB'!C316="Asset",'MAIN CB'!F316,"")</f>
        <v>-500</v>
      </c>
      <c r="G302" s="162" t="str">
        <f>IF('MAIN CB'!C316="Capital",'MAIN CB'!F316,IF('MAIN CB'!C316="Income",'MAIN CB'!F316,IF('MAIN CB'!C316="Liability",'MAIN CB'!F316,"")))</f>
        <v/>
      </c>
      <c r="H302" s="163" t="str">
        <f>IF('MAIN CB'!C316="Expense",'MAIN CB'!F316,IF('MAIN CB'!C316="Drawing",'MAIN CB'!F316,IF('MAIN CB'!C316="COS",'MAIN CB'!F316,"")))</f>
        <v/>
      </c>
    </row>
    <row r="303" spans="2:8" x14ac:dyDescent="0.3">
      <c r="B303" s="160">
        <f>IF('MAIN CB'!B317="","",'MAIN CB'!B317)</f>
        <v>45723</v>
      </c>
      <c r="C303" s="161" t="str">
        <f>IF('MAIN CB'!C317="","",'MAIN CB'!C317)</f>
        <v>Asset</v>
      </c>
      <c r="D303" s="237" t="str">
        <f>IF('MAIN CB'!D317="","",'MAIN CB'!D317)</f>
        <v>543 Konse Konse</v>
      </c>
      <c r="E303" s="157" t="str">
        <f>IF('MAIN CB'!E317="","",'MAIN CB'!E317)</f>
        <v>543 Withdraw</v>
      </c>
      <c r="F303" s="238">
        <f>IF('MAIN CB'!C317="Asset",'MAIN CB'!F317,"")</f>
        <v>500</v>
      </c>
      <c r="G303" s="162" t="str">
        <f>IF('MAIN CB'!C317="Capital",'MAIN CB'!F317,IF('MAIN CB'!C317="Income",'MAIN CB'!F317,IF('MAIN CB'!C317="Liability",'MAIN CB'!F317,"")))</f>
        <v/>
      </c>
      <c r="H303" s="163" t="str">
        <f>IF('MAIN CB'!C317="Expense",'MAIN CB'!F317,IF('MAIN CB'!C317="Drawing",'MAIN CB'!F317,IF('MAIN CB'!C317="COS",'MAIN CB'!F317,"")))</f>
        <v/>
      </c>
    </row>
    <row r="304" spans="2:8" x14ac:dyDescent="0.3">
      <c r="B304" s="160">
        <f>IF('MAIN CB'!B318="","",'MAIN CB'!B318)</f>
        <v>45723</v>
      </c>
      <c r="C304" s="161" t="str">
        <f>IF('MAIN CB'!C318="","",'MAIN CB'!C318)</f>
        <v>Asset</v>
      </c>
      <c r="D304" s="237" t="str">
        <f>IF('MAIN CB'!D318="","",'MAIN CB'!D318)</f>
        <v>Vault Cash</v>
      </c>
      <c r="E304" s="157" t="str">
        <f>IF('MAIN CB'!E318="","",'MAIN CB'!E318)</f>
        <v>Zanaco Xpress Deposit</v>
      </c>
      <c r="F304" s="238">
        <f>IF('MAIN CB'!C318="Asset",'MAIN CB'!F318,"")</f>
        <v>500</v>
      </c>
      <c r="G304" s="162" t="str">
        <f>IF('MAIN CB'!C318="Capital",'MAIN CB'!F318,IF('MAIN CB'!C318="Income",'MAIN CB'!F318,IF('MAIN CB'!C318="Liability",'MAIN CB'!F318,"")))</f>
        <v/>
      </c>
      <c r="H304" s="163" t="str">
        <f>IF('MAIN CB'!C318="Expense",'MAIN CB'!F318,IF('MAIN CB'!C318="Drawing",'MAIN CB'!F318,IF('MAIN CB'!C318="COS",'MAIN CB'!F318,"")))</f>
        <v/>
      </c>
    </row>
    <row r="305" spans="2:8" x14ac:dyDescent="0.3">
      <c r="B305" s="160">
        <f>IF('MAIN CB'!B319="","",'MAIN CB'!B319)</f>
        <v>45723</v>
      </c>
      <c r="C305" s="161" t="str">
        <f>IF('MAIN CB'!C319="","",'MAIN CB'!C319)</f>
        <v>Asset</v>
      </c>
      <c r="D305" s="237" t="str">
        <f>IF('MAIN CB'!D319="","",'MAIN CB'!D319)</f>
        <v>Zanaco Xpress</v>
      </c>
      <c r="E305" s="157" t="str">
        <f>IF('MAIN CB'!E319="","",'MAIN CB'!E319)</f>
        <v>Zanaco Xpress Deposit</v>
      </c>
      <c r="F305" s="238">
        <f>IF('MAIN CB'!C319="Asset",'MAIN CB'!F319,"")</f>
        <v>-500</v>
      </c>
      <c r="G305" s="162" t="str">
        <f>IF('MAIN CB'!C319="Capital",'MAIN CB'!F319,IF('MAIN CB'!C319="Income",'MAIN CB'!F319,IF('MAIN CB'!C319="Liability",'MAIN CB'!F319,"")))</f>
        <v/>
      </c>
      <c r="H305" s="163" t="str">
        <f>IF('MAIN CB'!C319="Expense",'MAIN CB'!F319,IF('MAIN CB'!C319="Drawing",'MAIN CB'!F319,IF('MAIN CB'!C319="COS",'MAIN CB'!F319,"")))</f>
        <v/>
      </c>
    </row>
    <row r="306" spans="2:8" x14ac:dyDescent="0.3">
      <c r="B306" s="160">
        <f>IF('MAIN CB'!B320="","",'MAIN CB'!B320)</f>
        <v>45723</v>
      </c>
      <c r="C306" s="161" t="str">
        <f>IF('MAIN CB'!C320="","",'MAIN CB'!C320)</f>
        <v>Income</v>
      </c>
      <c r="D306" s="237" t="str">
        <f>IF('MAIN CB'!D320="","",'MAIN CB'!D320)</f>
        <v>Sales</v>
      </c>
      <c r="E306" s="157" t="str">
        <f>IF('MAIN CB'!E320="","",'MAIN CB'!E320)</f>
        <v xml:space="preserve">Takeaway Sale </v>
      </c>
      <c r="F306" s="238" t="str">
        <f>IF('MAIN CB'!C320="Asset",'MAIN CB'!F320,"")</f>
        <v/>
      </c>
      <c r="G306" s="162">
        <f>IF('MAIN CB'!C320="Capital",'MAIN CB'!F320,IF('MAIN CB'!C320="Income",'MAIN CB'!F320,IF('MAIN CB'!C320="Liability",'MAIN CB'!F320,"")))</f>
        <v>-35</v>
      </c>
      <c r="H306" s="163" t="str">
        <f>IF('MAIN CB'!C320="Expense",'MAIN CB'!F320,IF('MAIN CB'!C320="Drawing",'MAIN CB'!F320,IF('MAIN CB'!C320="COS",'MAIN CB'!F320,"")))</f>
        <v/>
      </c>
    </row>
    <row r="307" spans="2:8" x14ac:dyDescent="0.3">
      <c r="B307" s="160">
        <f>IF('MAIN CB'!B321="","",'MAIN CB'!B321)</f>
        <v>45723</v>
      </c>
      <c r="C307" s="161" t="str">
        <f>IF('MAIN CB'!C321="","",'MAIN CB'!C321)</f>
        <v>Asset</v>
      </c>
      <c r="D307" s="237" t="str">
        <f>IF('MAIN CB'!D321="","",'MAIN CB'!D321)</f>
        <v>Vault Cash</v>
      </c>
      <c r="E307" s="157" t="str">
        <f>IF('MAIN CB'!E321="","",'MAIN CB'!E321)</f>
        <v xml:space="preserve">Takeaway Sale </v>
      </c>
      <c r="F307" s="238">
        <f>IF('MAIN CB'!C321="Asset",'MAIN CB'!F321,"")</f>
        <v>35</v>
      </c>
      <c r="G307" s="162" t="str">
        <f>IF('MAIN CB'!C321="Capital",'MAIN CB'!F321,IF('MAIN CB'!C321="Income",'MAIN CB'!F321,IF('MAIN CB'!C321="Liability",'MAIN CB'!F321,"")))</f>
        <v/>
      </c>
      <c r="H307" s="163" t="str">
        <f>IF('MAIN CB'!C321="Expense",'MAIN CB'!F321,IF('MAIN CB'!C321="Drawing",'MAIN CB'!F321,IF('MAIN CB'!C321="COS",'MAIN CB'!F321,"")))</f>
        <v/>
      </c>
    </row>
    <row r="308" spans="2:8" x14ac:dyDescent="0.3">
      <c r="B308" s="160">
        <f>IF('MAIN CB'!B322="","",'MAIN CB'!B322)</f>
        <v>45723</v>
      </c>
      <c r="C308" s="161" t="str">
        <f>IF('MAIN CB'!C322="","",'MAIN CB'!C322)</f>
        <v>Asset</v>
      </c>
      <c r="D308" s="237" t="str">
        <f>IF('MAIN CB'!D322="","",'MAIN CB'!D322)</f>
        <v>Vault Cash</v>
      </c>
      <c r="E308" s="157" t="str">
        <f>IF('MAIN CB'!E322="","",'MAIN CB'!E322)</f>
        <v>Airtel Money Deposit</v>
      </c>
      <c r="F308" s="238">
        <f>IF('MAIN CB'!C322="Asset",'MAIN CB'!F322,"")</f>
        <v>35</v>
      </c>
      <c r="G308" s="162" t="str">
        <f>IF('MAIN CB'!C322="Capital",'MAIN CB'!F322,IF('MAIN CB'!C322="Income",'MAIN CB'!F322,IF('MAIN CB'!C322="Liability",'MAIN CB'!F322,"")))</f>
        <v/>
      </c>
      <c r="H308" s="163" t="str">
        <f>IF('MAIN CB'!C322="Expense",'MAIN CB'!F322,IF('MAIN CB'!C322="Drawing",'MAIN CB'!F322,IF('MAIN CB'!C322="COS",'MAIN CB'!F322,"")))</f>
        <v/>
      </c>
    </row>
    <row r="309" spans="2:8" x14ac:dyDescent="0.3">
      <c r="B309" s="160">
        <f>IF('MAIN CB'!B323="","",'MAIN CB'!B323)</f>
        <v>45723</v>
      </c>
      <c r="C309" s="161" t="str">
        <f>IF('MAIN CB'!C323="","",'MAIN CB'!C323)</f>
        <v>Asset</v>
      </c>
      <c r="D309" s="237" t="str">
        <f>IF('MAIN CB'!D323="","",'MAIN CB'!D323)</f>
        <v>Airtel Money</v>
      </c>
      <c r="E309" s="157" t="str">
        <f>IF('MAIN CB'!E323="","",'MAIN CB'!E323)</f>
        <v>Airtel Money Deposit</v>
      </c>
      <c r="F309" s="238">
        <f>IF('MAIN CB'!C323="Asset",'MAIN CB'!F323,"")</f>
        <v>-35</v>
      </c>
      <c r="G309" s="162" t="str">
        <f>IF('MAIN CB'!C323="Capital",'MAIN CB'!F323,IF('MAIN CB'!C323="Income",'MAIN CB'!F323,IF('MAIN CB'!C323="Liability",'MAIN CB'!F323,"")))</f>
        <v/>
      </c>
      <c r="H309" s="163" t="str">
        <f>IF('MAIN CB'!C323="Expense",'MAIN CB'!F323,IF('MAIN CB'!C323="Drawing",'MAIN CB'!F323,IF('MAIN CB'!C323="COS",'MAIN CB'!F323,"")))</f>
        <v/>
      </c>
    </row>
    <row r="310" spans="2:8" x14ac:dyDescent="0.3">
      <c r="B310" s="160">
        <f>IF('MAIN CB'!B324="","",'MAIN CB'!B324)</f>
        <v>45723</v>
      </c>
      <c r="C310" s="161" t="str">
        <f>IF('MAIN CB'!C324="","",'MAIN CB'!C324)</f>
        <v>Asset</v>
      </c>
      <c r="D310" s="237" t="str">
        <f>IF('MAIN CB'!D324="","",'MAIN CB'!D324)</f>
        <v>Vault Cash</v>
      </c>
      <c r="E310" s="157" t="str">
        <f>IF('MAIN CB'!E324="","",'MAIN CB'!E324)</f>
        <v>Airtel Money Deposit</v>
      </c>
      <c r="F310" s="238">
        <f>IF('MAIN CB'!C324="Asset",'MAIN CB'!F324,"")</f>
        <v>20</v>
      </c>
      <c r="G310" s="162" t="str">
        <f>IF('MAIN CB'!C324="Capital",'MAIN CB'!F324,IF('MAIN CB'!C324="Income",'MAIN CB'!F324,IF('MAIN CB'!C324="Liability",'MAIN CB'!F324,"")))</f>
        <v/>
      </c>
      <c r="H310" s="163" t="str">
        <f>IF('MAIN CB'!C324="Expense",'MAIN CB'!F324,IF('MAIN CB'!C324="Drawing",'MAIN CB'!F324,IF('MAIN CB'!C324="COS",'MAIN CB'!F324,"")))</f>
        <v/>
      </c>
    </row>
    <row r="311" spans="2:8" x14ac:dyDescent="0.3">
      <c r="B311" s="160">
        <f>IF('MAIN CB'!B325="","",'MAIN CB'!B325)</f>
        <v>45723</v>
      </c>
      <c r="C311" s="161" t="str">
        <f>IF('MAIN CB'!C325="","",'MAIN CB'!C325)</f>
        <v>Asset</v>
      </c>
      <c r="D311" s="237" t="str">
        <f>IF('MAIN CB'!D325="","",'MAIN CB'!D325)</f>
        <v>Airtel Money</v>
      </c>
      <c r="E311" s="157" t="str">
        <f>IF('MAIN CB'!E325="","",'MAIN CB'!E325)</f>
        <v>Airtel Money Deposit</v>
      </c>
      <c r="F311" s="238">
        <f>IF('MAIN CB'!C325="Asset",'MAIN CB'!F325,"")</f>
        <v>-20</v>
      </c>
      <c r="G311" s="162" t="str">
        <f>IF('MAIN CB'!C325="Capital",'MAIN CB'!F325,IF('MAIN CB'!C325="Income",'MAIN CB'!F325,IF('MAIN CB'!C325="Liability",'MAIN CB'!F325,"")))</f>
        <v/>
      </c>
      <c r="H311" s="163" t="str">
        <f>IF('MAIN CB'!C325="Expense",'MAIN CB'!F325,IF('MAIN CB'!C325="Drawing",'MAIN CB'!F325,IF('MAIN CB'!C325="COS",'MAIN CB'!F325,"")))</f>
        <v/>
      </c>
    </row>
    <row r="312" spans="2:8" x14ac:dyDescent="0.3">
      <c r="B312" s="160">
        <f>IF('MAIN CB'!B326="","",'MAIN CB'!B326)</f>
        <v>45723</v>
      </c>
      <c r="C312" s="161" t="str">
        <f>IF('MAIN CB'!C326="","",'MAIN CB'!C326)</f>
        <v>Asset</v>
      </c>
      <c r="D312" s="237" t="str">
        <f>IF('MAIN CB'!D326="","",'MAIN CB'!D326)</f>
        <v>Vault Cash</v>
      </c>
      <c r="E312" s="157" t="str">
        <f>IF('MAIN CB'!E326="","",'MAIN CB'!E326)</f>
        <v>Airtel Money Deposit</v>
      </c>
      <c r="F312" s="238">
        <f>IF('MAIN CB'!C326="Asset",'MAIN CB'!F326,"")</f>
        <v>50</v>
      </c>
      <c r="G312" s="162" t="str">
        <f>IF('MAIN CB'!C326="Capital",'MAIN CB'!F326,IF('MAIN CB'!C326="Income",'MAIN CB'!F326,IF('MAIN CB'!C326="Liability",'MAIN CB'!F326,"")))</f>
        <v/>
      </c>
      <c r="H312" s="163" t="str">
        <f>IF('MAIN CB'!C326="Expense",'MAIN CB'!F326,IF('MAIN CB'!C326="Drawing",'MAIN CB'!F326,IF('MAIN CB'!C326="COS",'MAIN CB'!F326,"")))</f>
        <v/>
      </c>
    </row>
    <row r="313" spans="2:8" x14ac:dyDescent="0.3">
      <c r="B313" s="160">
        <f>IF('MAIN CB'!B327="","",'MAIN CB'!B327)</f>
        <v>45723</v>
      </c>
      <c r="C313" s="161" t="str">
        <f>IF('MAIN CB'!C327="","",'MAIN CB'!C327)</f>
        <v>Asset</v>
      </c>
      <c r="D313" s="237" t="str">
        <f>IF('MAIN CB'!D327="","",'MAIN CB'!D327)</f>
        <v>Airtel Money</v>
      </c>
      <c r="E313" s="157" t="str">
        <f>IF('MAIN CB'!E327="","",'MAIN CB'!E327)</f>
        <v>Airtel Money Deposit</v>
      </c>
      <c r="F313" s="238">
        <f>IF('MAIN CB'!C327="Asset",'MAIN CB'!F327,"")</f>
        <v>-50</v>
      </c>
      <c r="G313" s="162" t="str">
        <f>IF('MAIN CB'!C327="Capital",'MAIN CB'!F327,IF('MAIN CB'!C327="Income",'MAIN CB'!F327,IF('MAIN CB'!C327="Liability",'MAIN CB'!F327,"")))</f>
        <v/>
      </c>
      <c r="H313" s="163" t="str">
        <f>IF('MAIN CB'!C327="Expense",'MAIN CB'!F327,IF('MAIN CB'!C327="Drawing",'MAIN CB'!F327,IF('MAIN CB'!C327="COS",'MAIN CB'!F327,"")))</f>
        <v/>
      </c>
    </row>
    <row r="314" spans="2:8" x14ac:dyDescent="0.3">
      <c r="B314" s="160">
        <f>IF('MAIN CB'!B328="","",'MAIN CB'!B328)</f>
        <v>45723</v>
      </c>
      <c r="C314" s="161" t="str">
        <f>IF('MAIN CB'!C328="","",'MAIN CB'!C328)</f>
        <v>Asset</v>
      </c>
      <c r="D314" s="237" t="str">
        <f>IF('MAIN CB'!D328="","",'MAIN CB'!D328)</f>
        <v>Vault Cash</v>
      </c>
      <c r="E314" s="157" t="str">
        <f>IF('MAIN CB'!E328="","",'MAIN CB'!E328)</f>
        <v>Airtel Money Withdraw</v>
      </c>
      <c r="F314" s="238">
        <f>IF('MAIN CB'!C328="Asset",'MAIN CB'!F328,"")</f>
        <v>-275</v>
      </c>
      <c r="G314" s="162" t="str">
        <f>IF('MAIN CB'!C328="Capital",'MAIN CB'!F328,IF('MAIN CB'!C328="Income",'MAIN CB'!F328,IF('MAIN CB'!C328="Liability",'MAIN CB'!F328,"")))</f>
        <v/>
      </c>
      <c r="H314" s="163" t="str">
        <f>IF('MAIN CB'!C328="Expense",'MAIN CB'!F328,IF('MAIN CB'!C328="Drawing",'MAIN CB'!F328,IF('MAIN CB'!C328="COS",'MAIN CB'!F328,"")))</f>
        <v/>
      </c>
    </row>
    <row r="315" spans="2:8" x14ac:dyDescent="0.3">
      <c r="B315" s="160">
        <f>IF('MAIN CB'!B329="","",'MAIN CB'!B329)</f>
        <v>45723</v>
      </c>
      <c r="C315" s="161" t="str">
        <f>IF('MAIN CB'!C329="","",'MAIN CB'!C329)</f>
        <v>Asset</v>
      </c>
      <c r="D315" s="237" t="str">
        <f>IF('MAIN CB'!D329="","",'MAIN CB'!D329)</f>
        <v>Airtel Money</v>
      </c>
      <c r="E315" s="157" t="str">
        <f>IF('MAIN CB'!E329="","",'MAIN CB'!E329)</f>
        <v>Airtel Money Withdraw</v>
      </c>
      <c r="F315" s="238">
        <f>IF('MAIN CB'!C329="Asset",'MAIN CB'!F329,"")</f>
        <v>275</v>
      </c>
      <c r="G315" s="162" t="str">
        <f>IF('MAIN CB'!C329="Capital",'MAIN CB'!F329,IF('MAIN CB'!C329="Income",'MAIN CB'!F329,IF('MAIN CB'!C329="Liability",'MAIN CB'!F329,"")))</f>
        <v/>
      </c>
      <c r="H315" s="163" t="str">
        <f>IF('MAIN CB'!C329="Expense",'MAIN CB'!F329,IF('MAIN CB'!C329="Drawing",'MAIN CB'!F329,IF('MAIN CB'!C329="COS",'MAIN CB'!F329,"")))</f>
        <v/>
      </c>
    </row>
    <row r="316" spans="2:8" x14ac:dyDescent="0.3">
      <c r="B316" s="160">
        <f>IF('MAIN CB'!B330="","",'MAIN CB'!B330)</f>
        <v>45723</v>
      </c>
      <c r="C316" s="161" t="str">
        <f>IF('MAIN CB'!C330="","",'MAIN CB'!C330)</f>
        <v>Asset</v>
      </c>
      <c r="D316" s="237" t="str">
        <f>IF('MAIN CB'!D330="","",'MAIN CB'!D330)</f>
        <v>Vault Cash</v>
      </c>
      <c r="E316" s="157" t="str">
        <f>IF('MAIN CB'!E330="","",'MAIN CB'!E330)</f>
        <v>Airtel Money Withdraw</v>
      </c>
      <c r="F316" s="238">
        <f>IF('MAIN CB'!C330="Asset",'MAIN CB'!F330,"")</f>
        <v>-35</v>
      </c>
      <c r="G316" s="162" t="str">
        <f>IF('MAIN CB'!C330="Capital",'MAIN CB'!F330,IF('MAIN CB'!C330="Income",'MAIN CB'!F330,IF('MAIN CB'!C330="Liability",'MAIN CB'!F330,"")))</f>
        <v/>
      </c>
      <c r="H316" s="163" t="str">
        <f>IF('MAIN CB'!C330="Expense",'MAIN CB'!F330,IF('MAIN CB'!C330="Drawing",'MAIN CB'!F330,IF('MAIN CB'!C330="COS",'MAIN CB'!F330,"")))</f>
        <v/>
      </c>
    </row>
    <row r="317" spans="2:8" x14ac:dyDescent="0.3">
      <c r="B317" s="160">
        <f>IF('MAIN CB'!B331="","",'MAIN CB'!B331)</f>
        <v>45723</v>
      </c>
      <c r="C317" s="161" t="str">
        <f>IF('MAIN CB'!C331="","",'MAIN CB'!C331)</f>
        <v>Asset</v>
      </c>
      <c r="D317" s="237" t="str">
        <f>IF('MAIN CB'!D331="","",'MAIN CB'!D331)</f>
        <v>Airtel Money</v>
      </c>
      <c r="E317" s="157" t="str">
        <f>IF('MAIN CB'!E331="","",'MAIN CB'!E331)</f>
        <v>Airtel Money Withdraw</v>
      </c>
      <c r="F317" s="238">
        <f>IF('MAIN CB'!C331="Asset",'MAIN CB'!F331,"")</f>
        <v>35</v>
      </c>
      <c r="G317" s="162" t="str">
        <f>IF('MAIN CB'!C331="Capital",'MAIN CB'!F331,IF('MAIN CB'!C331="Income",'MAIN CB'!F331,IF('MAIN CB'!C331="Liability",'MAIN CB'!F331,"")))</f>
        <v/>
      </c>
      <c r="H317" s="163" t="str">
        <f>IF('MAIN CB'!C331="Expense",'MAIN CB'!F331,IF('MAIN CB'!C331="Drawing",'MAIN CB'!F331,IF('MAIN CB'!C331="COS",'MAIN CB'!F331,"")))</f>
        <v/>
      </c>
    </row>
    <row r="318" spans="2:8" x14ac:dyDescent="0.3">
      <c r="B318" s="160">
        <f>IF('MAIN CB'!B332="","",'MAIN CB'!B332)</f>
        <v>45723</v>
      </c>
      <c r="C318" s="161" t="str">
        <f>IF('MAIN CB'!C332="","",'MAIN CB'!C332)</f>
        <v>Asset</v>
      </c>
      <c r="D318" s="237" t="str">
        <f>IF('MAIN CB'!D332="","",'MAIN CB'!D332)</f>
        <v>Vault Cash</v>
      </c>
      <c r="E318" s="157" t="str">
        <f>IF('MAIN CB'!E332="","",'MAIN CB'!E332)</f>
        <v>Airtel Money Withdraw</v>
      </c>
      <c r="F318" s="238">
        <f>IF('MAIN CB'!C332="Asset",'MAIN CB'!F332,"")</f>
        <v>-158</v>
      </c>
      <c r="G318" s="162" t="str">
        <f>IF('MAIN CB'!C332="Capital",'MAIN CB'!F332,IF('MAIN CB'!C332="Income",'MAIN CB'!F332,IF('MAIN CB'!C332="Liability",'MAIN CB'!F332,"")))</f>
        <v/>
      </c>
      <c r="H318" s="163" t="str">
        <f>IF('MAIN CB'!C332="Expense",'MAIN CB'!F332,IF('MAIN CB'!C332="Drawing",'MAIN CB'!F332,IF('MAIN CB'!C332="COS",'MAIN CB'!F332,"")))</f>
        <v/>
      </c>
    </row>
    <row r="319" spans="2:8" x14ac:dyDescent="0.3">
      <c r="B319" s="160">
        <f>IF('MAIN CB'!B333="","",'MAIN CB'!B333)</f>
        <v>45723</v>
      </c>
      <c r="C319" s="161" t="str">
        <f>IF('MAIN CB'!C333="","",'MAIN CB'!C333)</f>
        <v>Asset</v>
      </c>
      <c r="D319" s="237" t="str">
        <f>IF('MAIN CB'!D333="","",'MAIN CB'!D333)</f>
        <v>Airtel Money</v>
      </c>
      <c r="E319" s="157" t="str">
        <f>IF('MAIN CB'!E333="","",'MAIN CB'!E333)</f>
        <v>Airtel Money Withdraw</v>
      </c>
      <c r="F319" s="238">
        <f>IF('MAIN CB'!C333="Asset",'MAIN CB'!F333,"")</f>
        <v>158</v>
      </c>
      <c r="G319" s="162" t="str">
        <f>IF('MAIN CB'!C333="Capital",'MAIN CB'!F333,IF('MAIN CB'!C333="Income",'MAIN CB'!F333,IF('MAIN CB'!C333="Liability",'MAIN CB'!F333,"")))</f>
        <v/>
      </c>
      <c r="H319" s="163" t="str">
        <f>IF('MAIN CB'!C333="Expense",'MAIN CB'!F333,IF('MAIN CB'!C333="Drawing",'MAIN CB'!F333,IF('MAIN CB'!C333="COS",'MAIN CB'!F333,"")))</f>
        <v/>
      </c>
    </row>
    <row r="320" spans="2:8" x14ac:dyDescent="0.3">
      <c r="B320" s="160">
        <f>IF('MAIN CB'!B334="","",'MAIN CB'!B334)</f>
        <v>45723</v>
      </c>
      <c r="C320" s="161" t="str">
        <f>IF('MAIN CB'!C334="","",'MAIN CB'!C334)</f>
        <v>Asset</v>
      </c>
      <c r="D320" s="237" t="str">
        <f>IF('MAIN CB'!D334="","",'MAIN CB'!D334)</f>
        <v>Vault Cash</v>
      </c>
      <c r="E320" s="157" t="str">
        <f>IF('MAIN CB'!E334="","",'MAIN CB'!E334)</f>
        <v>Airtel Money Withdraw</v>
      </c>
      <c r="F320" s="238">
        <f>IF('MAIN CB'!C334="Asset",'MAIN CB'!F334,"")</f>
        <v>-70</v>
      </c>
      <c r="G320" s="162" t="str">
        <f>IF('MAIN CB'!C334="Capital",'MAIN CB'!F334,IF('MAIN CB'!C334="Income",'MAIN CB'!F334,IF('MAIN CB'!C334="Liability",'MAIN CB'!F334,"")))</f>
        <v/>
      </c>
      <c r="H320" s="163" t="str">
        <f>IF('MAIN CB'!C334="Expense",'MAIN CB'!F334,IF('MAIN CB'!C334="Drawing",'MAIN CB'!F334,IF('MAIN CB'!C334="COS",'MAIN CB'!F334,"")))</f>
        <v/>
      </c>
    </row>
    <row r="321" spans="2:8" x14ac:dyDescent="0.3">
      <c r="B321" s="160">
        <f>IF('MAIN CB'!B335="","",'MAIN CB'!B335)</f>
        <v>45723</v>
      </c>
      <c r="C321" s="161" t="str">
        <f>IF('MAIN CB'!C335="","",'MAIN CB'!C335)</f>
        <v>Asset</v>
      </c>
      <c r="D321" s="237" t="str">
        <f>IF('MAIN CB'!D335="","",'MAIN CB'!D335)</f>
        <v>Airtel Money</v>
      </c>
      <c r="E321" s="157" t="str">
        <f>IF('MAIN CB'!E335="","",'MAIN CB'!E335)</f>
        <v>Airtel Money Withdraw</v>
      </c>
      <c r="F321" s="238">
        <f>IF('MAIN CB'!C335="Asset",'MAIN CB'!F335,"")</f>
        <v>70</v>
      </c>
      <c r="G321" s="162" t="str">
        <f>IF('MAIN CB'!C335="Capital",'MAIN CB'!F335,IF('MAIN CB'!C335="Income",'MAIN CB'!F335,IF('MAIN CB'!C335="Liability",'MAIN CB'!F335,"")))</f>
        <v/>
      </c>
      <c r="H321" s="163" t="str">
        <f>IF('MAIN CB'!C335="Expense",'MAIN CB'!F335,IF('MAIN CB'!C335="Drawing",'MAIN CB'!F335,IF('MAIN CB'!C335="COS",'MAIN CB'!F335,"")))</f>
        <v/>
      </c>
    </row>
    <row r="322" spans="2:8" x14ac:dyDescent="0.3">
      <c r="B322" s="160">
        <f>IF('MAIN CB'!B336="","",'MAIN CB'!B336)</f>
        <v>45723</v>
      </c>
      <c r="C322" s="161" t="str">
        <f>IF('MAIN CB'!C336="","",'MAIN CB'!C336)</f>
        <v>Asset</v>
      </c>
      <c r="D322" s="237" t="str">
        <f>IF('MAIN CB'!D336="","",'MAIN CB'!D336)</f>
        <v>Vault Cash</v>
      </c>
      <c r="E322" s="157" t="str">
        <f>IF('MAIN CB'!E336="","",'MAIN CB'!E336)</f>
        <v>Airtel Money Deposit</v>
      </c>
      <c r="F322" s="238">
        <f>IF('MAIN CB'!C336="Asset",'MAIN CB'!F336,"")</f>
        <v>35</v>
      </c>
      <c r="G322" s="162" t="str">
        <f>IF('MAIN CB'!C336="Capital",'MAIN CB'!F336,IF('MAIN CB'!C336="Income",'MAIN CB'!F336,IF('MAIN CB'!C336="Liability",'MAIN CB'!F336,"")))</f>
        <v/>
      </c>
      <c r="H322" s="163" t="str">
        <f>IF('MAIN CB'!C336="Expense",'MAIN CB'!F336,IF('MAIN CB'!C336="Drawing",'MAIN CB'!F336,IF('MAIN CB'!C336="COS",'MAIN CB'!F336,"")))</f>
        <v/>
      </c>
    </row>
    <row r="323" spans="2:8" x14ac:dyDescent="0.3">
      <c r="B323" s="160">
        <f>IF('MAIN CB'!B337="","",'MAIN CB'!B337)</f>
        <v>45723</v>
      </c>
      <c r="C323" s="161" t="str">
        <f>IF('MAIN CB'!C337="","",'MAIN CB'!C337)</f>
        <v>Asset</v>
      </c>
      <c r="D323" s="237" t="str">
        <f>IF('MAIN CB'!D337="","",'MAIN CB'!D337)</f>
        <v>Airtel Money</v>
      </c>
      <c r="E323" s="157" t="str">
        <f>IF('MAIN CB'!E337="","",'MAIN CB'!E337)</f>
        <v>Airtel Money Deposit</v>
      </c>
      <c r="F323" s="238">
        <f>IF('MAIN CB'!C337="Asset",'MAIN CB'!F337,"")</f>
        <v>-35</v>
      </c>
      <c r="G323" s="162" t="str">
        <f>IF('MAIN CB'!C337="Capital",'MAIN CB'!F337,IF('MAIN CB'!C337="Income",'MAIN CB'!F337,IF('MAIN CB'!C337="Liability",'MAIN CB'!F337,"")))</f>
        <v/>
      </c>
      <c r="H323" s="163" t="str">
        <f>IF('MAIN CB'!C337="Expense",'MAIN CB'!F337,IF('MAIN CB'!C337="Drawing",'MAIN CB'!F337,IF('MAIN CB'!C337="COS",'MAIN CB'!F337,"")))</f>
        <v/>
      </c>
    </row>
    <row r="324" spans="2:8" x14ac:dyDescent="0.3">
      <c r="B324" s="160">
        <f>IF('MAIN CB'!B338="","",'MAIN CB'!B338)</f>
        <v>45723</v>
      </c>
      <c r="C324" s="161" t="str">
        <f>IF('MAIN CB'!C338="","",'MAIN CB'!C338)</f>
        <v>Asset</v>
      </c>
      <c r="D324" s="237" t="str">
        <f>IF('MAIN CB'!D338="","",'MAIN CB'!D338)</f>
        <v>Vault Cash</v>
      </c>
      <c r="E324" s="157" t="str">
        <f>IF('MAIN CB'!E338="","",'MAIN CB'!E338)</f>
        <v>Airtel Money Withdraw</v>
      </c>
      <c r="F324" s="238">
        <f>IF('MAIN CB'!C338="Asset",'MAIN CB'!F338,"")</f>
        <v>-150</v>
      </c>
      <c r="G324" s="162" t="str">
        <f>IF('MAIN CB'!C338="Capital",'MAIN CB'!F338,IF('MAIN CB'!C338="Income",'MAIN CB'!F338,IF('MAIN CB'!C338="Liability",'MAIN CB'!F338,"")))</f>
        <v/>
      </c>
      <c r="H324" s="163" t="str">
        <f>IF('MAIN CB'!C338="Expense",'MAIN CB'!F338,IF('MAIN CB'!C338="Drawing",'MAIN CB'!F338,IF('MAIN CB'!C338="COS",'MAIN CB'!F338,"")))</f>
        <v/>
      </c>
    </row>
    <row r="325" spans="2:8" x14ac:dyDescent="0.3">
      <c r="B325" s="160">
        <f>IF('MAIN CB'!B339="","",'MAIN CB'!B339)</f>
        <v>45723</v>
      </c>
      <c r="C325" s="161" t="str">
        <f>IF('MAIN CB'!C339="","",'MAIN CB'!C339)</f>
        <v>Asset</v>
      </c>
      <c r="D325" s="237" t="str">
        <f>IF('MAIN CB'!D339="","",'MAIN CB'!D339)</f>
        <v>Airtel Money</v>
      </c>
      <c r="E325" s="157" t="str">
        <f>IF('MAIN CB'!E339="","",'MAIN CB'!E339)</f>
        <v>Airtel Money Withdraw</v>
      </c>
      <c r="F325" s="238">
        <f>IF('MAIN CB'!C339="Asset",'MAIN CB'!F339,"")</f>
        <v>150</v>
      </c>
      <c r="G325" s="162" t="str">
        <f>IF('MAIN CB'!C339="Capital",'MAIN CB'!F339,IF('MAIN CB'!C339="Income",'MAIN CB'!F339,IF('MAIN CB'!C339="Liability",'MAIN CB'!F339,"")))</f>
        <v/>
      </c>
      <c r="H325" s="163" t="str">
        <f>IF('MAIN CB'!C339="Expense",'MAIN CB'!F339,IF('MAIN CB'!C339="Drawing",'MAIN CB'!F339,IF('MAIN CB'!C339="COS",'MAIN CB'!F339,"")))</f>
        <v/>
      </c>
    </row>
    <row r="326" spans="2:8" x14ac:dyDescent="0.3">
      <c r="B326" s="160">
        <f>IF('MAIN CB'!B340="","",'MAIN CB'!B340)</f>
        <v>45723</v>
      </c>
      <c r="C326" s="161" t="str">
        <f>IF('MAIN CB'!C340="","",'MAIN CB'!C340)</f>
        <v>Asset</v>
      </c>
      <c r="D326" s="237" t="str">
        <f>IF('MAIN CB'!D340="","",'MAIN CB'!D340)</f>
        <v>Vault Cash</v>
      </c>
      <c r="E326" s="157" t="str">
        <f>IF('MAIN CB'!E340="","",'MAIN CB'!E340)</f>
        <v>Airtel Money Deposit</v>
      </c>
      <c r="F326" s="238">
        <f>IF('MAIN CB'!C340="Asset",'MAIN CB'!F340,"")</f>
        <v>305</v>
      </c>
      <c r="G326" s="162" t="str">
        <f>IF('MAIN CB'!C340="Capital",'MAIN CB'!F340,IF('MAIN CB'!C340="Income",'MAIN CB'!F340,IF('MAIN CB'!C340="Liability",'MAIN CB'!F340,"")))</f>
        <v/>
      </c>
      <c r="H326" s="163" t="str">
        <f>IF('MAIN CB'!C340="Expense",'MAIN CB'!F340,IF('MAIN CB'!C340="Drawing",'MAIN CB'!F340,IF('MAIN CB'!C340="COS",'MAIN CB'!F340,"")))</f>
        <v/>
      </c>
    </row>
    <row r="327" spans="2:8" x14ac:dyDescent="0.3">
      <c r="B327" s="160">
        <f>IF('MAIN CB'!B341="","",'MAIN CB'!B341)</f>
        <v>45723</v>
      </c>
      <c r="C327" s="161" t="str">
        <f>IF('MAIN CB'!C341="","",'MAIN CB'!C341)</f>
        <v>Asset</v>
      </c>
      <c r="D327" s="237" t="str">
        <f>IF('MAIN CB'!D341="","",'MAIN CB'!D341)</f>
        <v>Airtel Money</v>
      </c>
      <c r="E327" s="157" t="str">
        <f>IF('MAIN CB'!E341="","",'MAIN CB'!E341)</f>
        <v>Airtel Money Deposit</v>
      </c>
      <c r="F327" s="238">
        <f>IF('MAIN CB'!C341="Asset",'MAIN CB'!F341,"")</f>
        <v>-305</v>
      </c>
      <c r="G327" s="162" t="str">
        <f>IF('MAIN CB'!C341="Capital",'MAIN CB'!F341,IF('MAIN CB'!C341="Income",'MAIN CB'!F341,IF('MAIN CB'!C341="Liability",'MAIN CB'!F341,"")))</f>
        <v/>
      </c>
      <c r="H327" s="163" t="str">
        <f>IF('MAIN CB'!C341="Expense",'MAIN CB'!F341,IF('MAIN CB'!C341="Drawing",'MAIN CB'!F341,IF('MAIN CB'!C341="COS",'MAIN CB'!F341,"")))</f>
        <v/>
      </c>
    </row>
    <row r="328" spans="2:8" x14ac:dyDescent="0.3">
      <c r="B328" s="160">
        <f>IF('MAIN CB'!B342="","",'MAIN CB'!B342)</f>
        <v>45723</v>
      </c>
      <c r="C328" s="161" t="str">
        <f>IF('MAIN CB'!C342="","",'MAIN CB'!C342)</f>
        <v>Asset</v>
      </c>
      <c r="D328" s="237" t="str">
        <f>IF('MAIN CB'!D342="","",'MAIN CB'!D342)</f>
        <v>Vault Cash</v>
      </c>
      <c r="E328" s="157" t="str">
        <f>IF('MAIN CB'!E342="","",'MAIN CB'!E342)</f>
        <v>Airtel Money Deposit</v>
      </c>
      <c r="F328" s="238">
        <f>IF('MAIN CB'!C342="Asset",'MAIN CB'!F342,"")</f>
        <v>355</v>
      </c>
      <c r="G328" s="162" t="str">
        <f>IF('MAIN CB'!C342="Capital",'MAIN CB'!F342,IF('MAIN CB'!C342="Income",'MAIN CB'!F342,IF('MAIN CB'!C342="Liability",'MAIN CB'!F342,"")))</f>
        <v/>
      </c>
      <c r="H328" s="163" t="str">
        <f>IF('MAIN CB'!C342="Expense",'MAIN CB'!F342,IF('MAIN CB'!C342="Drawing",'MAIN CB'!F342,IF('MAIN CB'!C342="COS",'MAIN CB'!F342,"")))</f>
        <v/>
      </c>
    </row>
    <row r="329" spans="2:8" x14ac:dyDescent="0.3">
      <c r="B329" s="160">
        <f>IF('MAIN CB'!B343="","",'MAIN CB'!B343)</f>
        <v>45723</v>
      </c>
      <c r="C329" s="161" t="str">
        <f>IF('MAIN CB'!C343="","",'MAIN CB'!C343)</f>
        <v>Asset</v>
      </c>
      <c r="D329" s="237" t="str">
        <f>IF('MAIN CB'!D343="","",'MAIN CB'!D343)</f>
        <v>Airtel Money</v>
      </c>
      <c r="E329" s="157" t="str">
        <f>IF('MAIN CB'!E343="","",'MAIN CB'!E343)</f>
        <v>Airtel Money Deposit</v>
      </c>
      <c r="F329" s="238">
        <f>IF('MAIN CB'!C343="Asset",'MAIN CB'!F343,"")</f>
        <v>-355</v>
      </c>
      <c r="G329" s="162" t="str">
        <f>IF('MAIN CB'!C343="Capital",'MAIN CB'!F343,IF('MAIN CB'!C343="Income",'MAIN CB'!F343,IF('MAIN CB'!C343="Liability",'MAIN CB'!F343,"")))</f>
        <v/>
      </c>
      <c r="H329" s="163" t="str">
        <f>IF('MAIN CB'!C343="Expense",'MAIN CB'!F343,IF('MAIN CB'!C343="Drawing",'MAIN CB'!F343,IF('MAIN CB'!C343="COS",'MAIN CB'!F343,"")))</f>
        <v/>
      </c>
    </row>
    <row r="330" spans="2:8" x14ac:dyDescent="0.3">
      <c r="B330" s="160">
        <f>IF('MAIN CB'!B344="","",'MAIN CB'!B344)</f>
        <v>45723</v>
      </c>
      <c r="C330" s="161" t="str">
        <f>IF('MAIN CB'!C344="","",'MAIN CB'!C344)</f>
        <v>Asset</v>
      </c>
      <c r="D330" s="237" t="str">
        <f>IF('MAIN CB'!D344="","",'MAIN CB'!D344)</f>
        <v>Vault Cash</v>
      </c>
      <c r="E330" s="157" t="str">
        <f>IF('MAIN CB'!E344="","",'MAIN CB'!E344)</f>
        <v>Airtel Money Withdraw</v>
      </c>
      <c r="F330" s="238">
        <f>IF('MAIN CB'!C344="Asset",'MAIN CB'!F344,"")</f>
        <v>-13</v>
      </c>
      <c r="G330" s="162" t="str">
        <f>IF('MAIN CB'!C344="Capital",'MAIN CB'!F344,IF('MAIN CB'!C344="Income",'MAIN CB'!F344,IF('MAIN CB'!C344="Liability",'MAIN CB'!F344,"")))</f>
        <v/>
      </c>
      <c r="H330" s="163" t="str">
        <f>IF('MAIN CB'!C344="Expense",'MAIN CB'!F344,IF('MAIN CB'!C344="Drawing",'MAIN CB'!F344,IF('MAIN CB'!C344="COS",'MAIN CB'!F344,"")))</f>
        <v/>
      </c>
    </row>
    <row r="331" spans="2:8" x14ac:dyDescent="0.3">
      <c r="B331" s="160">
        <f>IF('MAIN CB'!B345="","",'MAIN CB'!B345)</f>
        <v>45723</v>
      </c>
      <c r="C331" s="161" t="str">
        <f>IF('MAIN CB'!C345="","",'MAIN CB'!C345)</f>
        <v>Asset</v>
      </c>
      <c r="D331" s="237" t="str">
        <f>IF('MAIN CB'!D345="","",'MAIN CB'!D345)</f>
        <v>Airtel Money</v>
      </c>
      <c r="E331" s="157" t="str">
        <f>IF('MAIN CB'!E345="","",'MAIN CB'!E345)</f>
        <v>Airtel Money Withdraw</v>
      </c>
      <c r="F331" s="238">
        <f>IF('MAIN CB'!C345="Asset",'MAIN CB'!F345,"")</f>
        <v>13</v>
      </c>
      <c r="G331" s="162" t="str">
        <f>IF('MAIN CB'!C345="Capital",'MAIN CB'!F345,IF('MAIN CB'!C345="Income",'MAIN CB'!F345,IF('MAIN CB'!C345="Liability",'MAIN CB'!F345,"")))</f>
        <v/>
      </c>
      <c r="H331" s="163" t="str">
        <f>IF('MAIN CB'!C345="Expense",'MAIN CB'!F345,IF('MAIN CB'!C345="Drawing",'MAIN CB'!F345,IF('MAIN CB'!C345="COS",'MAIN CB'!F345,"")))</f>
        <v/>
      </c>
    </row>
    <row r="332" spans="2:8" x14ac:dyDescent="0.3">
      <c r="B332" s="160">
        <f>IF('MAIN CB'!B346="","",'MAIN CB'!B346)</f>
        <v>45723</v>
      </c>
      <c r="C332" s="161" t="str">
        <f>IF('MAIN CB'!C346="","",'MAIN CB'!C346)</f>
        <v>Asset</v>
      </c>
      <c r="D332" s="237" t="str">
        <f>IF('MAIN CB'!D346="","",'MAIN CB'!D346)</f>
        <v>Vault Cash</v>
      </c>
      <c r="E332" s="157" t="str">
        <f>IF('MAIN CB'!E346="","",'MAIN CB'!E346)</f>
        <v>Airtel Money Withdraw</v>
      </c>
      <c r="F332" s="238">
        <f>IF('MAIN CB'!C346="Asset",'MAIN CB'!F346,"")</f>
        <v>-35</v>
      </c>
      <c r="G332" s="162" t="str">
        <f>IF('MAIN CB'!C346="Capital",'MAIN CB'!F346,IF('MAIN CB'!C346="Income",'MAIN CB'!F346,IF('MAIN CB'!C346="Liability",'MAIN CB'!F346,"")))</f>
        <v/>
      </c>
      <c r="H332" s="163" t="str">
        <f>IF('MAIN CB'!C346="Expense",'MAIN CB'!F346,IF('MAIN CB'!C346="Drawing",'MAIN CB'!F346,IF('MAIN CB'!C346="COS",'MAIN CB'!F346,"")))</f>
        <v/>
      </c>
    </row>
    <row r="333" spans="2:8" x14ac:dyDescent="0.3">
      <c r="B333" s="160">
        <f>IF('MAIN CB'!B347="","",'MAIN CB'!B347)</f>
        <v>45723</v>
      </c>
      <c r="C333" s="161" t="str">
        <f>IF('MAIN CB'!C347="","",'MAIN CB'!C347)</f>
        <v>Asset</v>
      </c>
      <c r="D333" s="237" t="str">
        <f>IF('MAIN CB'!D347="","",'MAIN CB'!D347)</f>
        <v>Airtel Money</v>
      </c>
      <c r="E333" s="157" t="str">
        <f>IF('MAIN CB'!E347="","",'MAIN CB'!E347)</f>
        <v>Airtel Money Withdraw</v>
      </c>
      <c r="F333" s="238">
        <f>IF('MAIN CB'!C347="Asset",'MAIN CB'!F347,"")</f>
        <v>35</v>
      </c>
      <c r="G333" s="162" t="str">
        <f>IF('MAIN CB'!C347="Capital",'MAIN CB'!F347,IF('MAIN CB'!C347="Income",'MAIN CB'!F347,IF('MAIN CB'!C347="Liability",'MAIN CB'!F347,"")))</f>
        <v/>
      </c>
      <c r="H333" s="163" t="str">
        <f>IF('MAIN CB'!C347="Expense",'MAIN CB'!F347,IF('MAIN CB'!C347="Drawing",'MAIN CB'!F347,IF('MAIN CB'!C347="COS",'MAIN CB'!F347,"")))</f>
        <v/>
      </c>
    </row>
    <row r="334" spans="2:8" x14ac:dyDescent="0.3">
      <c r="B334" s="160">
        <f>IF('MAIN CB'!B348="","",'MAIN CB'!B348)</f>
        <v>45723</v>
      </c>
      <c r="C334" s="161" t="str">
        <f>IF('MAIN CB'!C348="","",'MAIN CB'!C348)</f>
        <v>Asset</v>
      </c>
      <c r="D334" s="237" t="str">
        <f>IF('MAIN CB'!D348="","",'MAIN CB'!D348)</f>
        <v>Vault Cash</v>
      </c>
      <c r="E334" s="157" t="str">
        <f>IF('MAIN CB'!E348="","",'MAIN CB'!E348)</f>
        <v>Airtel Money Withdraw</v>
      </c>
      <c r="F334" s="238">
        <f>IF('MAIN CB'!C348="Asset",'MAIN CB'!F348,"")</f>
        <v>-70</v>
      </c>
      <c r="G334" s="162" t="str">
        <f>IF('MAIN CB'!C348="Capital",'MAIN CB'!F348,IF('MAIN CB'!C348="Income",'MAIN CB'!F348,IF('MAIN CB'!C348="Liability",'MAIN CB'!F348,"")))</f>
        <v/>
      </c>
      <c r="H334" s="163" t="str">
        <f>IF('MAIN CB'!C348="Expense",'MAIN CB'!F348,IF('MAIN CB'!C348="Drawing",'MAIN CB'!F348,IF('MAIN CB'!C348="COS",'MAIN CB'!F348,"")))</f>
        <v/>
      </c>
    </row>
    <row r="335" spans="2:8" x14ac:dyDescent="0.3">
      <c r="B335" s="160">
        <f>IF('MAIN CB'!B349="","",'MAIN CB'!B349)</f>
        <v>45723</v>
      </c>
      <c r="C335" s="161" t="str">
        <f>IF('MAIN CB'!C349="","",'MAIN CB'!C349)</f>
        <v>Asset</v>
      </c>
      <c r="D335" s="237" t="str">
        <f>IF('MAIN CB'!D349="","",'MAIN CB'!D349)</f>
        <v>Airtel Money</v>
      </c>
      <c r="E335" s="157" t="str">
        <f>IF('MAIN CB'!E349="","",'MAIN CB'!E349)</f>
        <v>Airtel Money Withdraw</v>
      </c>
      <c r="F335" s="238">
        <f>IF('MAIN CB'!C349="Asset",'MAIN CB'!F349,"")</f>
        <v>70</v>
      </c>
      <c r="G335" s="162" t="str">
        <f>IF('MAIN CB'!C349="Capital",'MAIN CB'!F349,IF('MAIN CB'!C349="Income",'MAIN CB'!F349,IF('MAIN CB'!C349="Liability",'MAIN CB'!F349,"")))</f>
        <v/>
      </c>
      <c r="H335" s="163" t="str">
        <f>IF('MAIN CB'!C349="Expense",'MAIN CB'!F349,IF('MAIN CB'!C349="Drawing",'MAIN CB'!F349,IF('MAIN CB'!C349="COS",'MAIN CB'!F349,"")))</f>
        <v/>
      </c>
    </row>
    <row r="336" spans="2:8" x14ac:dyDescent="0.3">
      <c r="B336" s="160">
        <f>IF('MAIN CB'!B350="","",'MAIN CB'!B350)</f>
        <v>45723</v>
      </c>
      <c r="C336" s="161" t="str">
        <f>IF('MAIN CB'!C350="","",'MAIN CB'!C350)</f>
        <v>Asset</v>
      </c>
      <c r="D336" s="237" t="str">
        <f>IF('MAIN CB'!D350="","",'MAIN CB'!D350)</f>
        <v>Vault Cash</v>
      </c>
      <c r="E336" s="157" t="str">
        <f>IF('MAIN CB'!E350="","",'MAIN CB'!E350)</f>
        <v>Airtel Money Withdraw</v>
      </c>
      <c r="F336" s="238">
        <f>IF('MAIN CB'!C350="Asset",'MAIN CB'!F350,"")</f>
        <v>-35</v>
      </c>
      <c r="G336" s="162" t="str">
        <f>IF('MAIN CB'!C350="Capital",'MAIN CB'!F350,IF('MAIN CB'!C350="Income",'MAIN CB'!F350,IF('MAIN CB'!C350="Liability",'MAIN CB'!F350,"")))</f>
        <v/>
      </c>
      <c r="H336" s="163" t="str">
        <f>IF('MAIN CB'!C350="Expense",'MAIN CB'!F350,IF('MAIN CB'!C350="Drawing",'MAIN CB'!F350,IF('MAIN CB'!C350="COS",'MAIN CB'!F350,"")))</f>
        <v/>
      </c>
    </row>
    <row r="337" spans="2:8" x14ac:dyDescent="0.3">
      <c r="B337" s="160">
        <f>IF('MAIN CB'!B351="","",'MAIN CB'!B351)</f>
        <v>45723</v>
      </c>
      <c r="C337" s="161" t="str">
        <f>IF('MAIN CB'!C351="","",'MAIN CB'!C351)</f>
        <v>Asset</v>
      </c>
      <c r="D337" s="237" t="str">
        <f>IF('MAIN CB'!D351="","",'MAIN CB'!D351)</f>
        <v>Airtel Money</v>
      </c>
      <c r="E337" s="157" t="str">
        <f>IF('MAIN CB'!E351="","",'MAIN CB'!E351)</f>
        <v>Airtel Money Withdraw</v>
      </c>
      <c r="F337" s="238">
        <f>IF('MAIN CB'!C351="Asset",'MAIN CB'!F351,"")</f>
        <v>35</v>
      </c>
      <c r="G337" s="162" t="str">
        <f>IF('MAIN CB'!C351="Capital",'MAIN CB'!F351,IF('MAIN CB'!C351="Income",'MAIN CB'!F351,IF('MAIN CB'!C351="Liability",'MAIN CB'!F351,"")))</f>
        <v/>
      </c>
      <c r="H337" s="163" t="str">
        <f>IF('MAIN CB'!C351="Expense",'MAIN CB'!F351,IF('MAIN CB'!C351="Drawing",'MAIN CB'!F351,IF('MAIN CB'!C351="COS",'MAIN CB'!F351,"")))</f>
        <v/>
      </c>
    </row>
    <row r="338" spans="2:8" x14ac:dyDescent="0.3">
      <c r="B338" s="160">
        <f>IF('MAIN CB'!B352="","",'MAIN CB'!B352)</f>
        <v>45723</v>
      </c>
      <c r="C338" s="161" t="str">
        <f>IF('MAIN CB'!C352="","",'MAIN CB'!C352)</f>
        <v>Asset</v>
      </c>
      <c r="D338" s="237" t="str">
        <f>IF('MAIN CB'!D352="","",'MAIN CB'!D352)</f>
        <v>Vault Cash</v>
      </c>
      <c r="E338" s="157" t="str">
        <f>IF('MAIN CB'!E352="","",'MAIN CB'!E352)</f>
        <v>Airtel Money Deposit</v>
      </c>
      <c r="F338" s="238">
        <f>IF('MAIN CB'!C352="Asset",'MAIN CB'!F352,"")</f>
        <v>14</v>
      </c>
      <c r="G338" s="162" t="str">
        <f>IF('MAIN CB'!C352="Capital",'MAIN CB'!F352,IF('MAIN CB'!C352="Income",'MAIN CB'!F352,IF('MAIN CB'!C352="Liability",'MAIN CB'!F352,"")))</f>
        <v/>
      </c>
      <c r="H338" s="163" t="str">
        <f>IF('MAIN CB'!C352="Expense",'MAIN CB'!F352,IF('MAIN CB'!C352="Drawing",'MAIN CB'!F352,IF('MAIN CB'!C352="COS",'MAIN CB'!F352,"")))</f>
        <v/>
      </c>
    </row>
    <row r="339" spans="2:8" x14ac:dyDescent="0.3">
      <c r="B339" s="160">
        <f>IF('MAIN CB'!B353="","",'MAIN CB'!B353)</f>
        <v>45723</v>
      </c>
      <c r="C339" s="161" t="str">
        <f>IF('MAIN CB'!C353="","",'MAIN CB'!C353)</f>
        <v>Asset</v>
      </c>
      <c r="D339" s="237" t="str">
        <f>IF('MAIN CB'!D353="","",'MAIN CB'!D353)</f>
        <v>Airtel Money</v>
      </c>
      <c r="E339" s="157" t="str">
        <f>IF('MAIN CB'!E353="","",'MAIN CB'!E353)</f>
        <v>Airtel Money Deposit</v>
      </c>
      <c r="F339" s="238">
        <f>IF('MAIN CB'!C353="Asset",'MAIN CB'!F353,"")</f>
        <v>-14</v>
      </c>
      <c r="G339" s="162" t="str">
        <f>IF('MAIN CB'!C353="Capital",'MAIN CB'!F353,IF('MAIN CB'!C353="Income",'MAIN CB'!F353,IF('MAIN CB'!C353="Liability",'MAIN CB'!F353,"")))</f>
        <v/>
      </c>
      <c r="H339" s="163" t="str">
        <f>IF('MAIN CB'!C353="Expense",'MAIN CB'!F353,IF('MAIN CB'!C353="Drawing",'MAIN CB'!F353,IF('MAIN CB'!C353="COS",'MAIN CB'!F353,"")))</f>
        <v/>
      </c>
    </row>
    <row r="340" spans="2:8" x14ac:dyDescent="0.3">
      <c r="B340" s="160">
        <f>IF('MAIN CB'!B354="","",'MAIN CB'!B354)</f>
        <v>45723</v>
      </c>
      <c r="C340" s="161" t="str">
        <f>IF('MAIN CB'!C354="","",'MAIN CB'!C354)</f>
        <v>Asset</v>
      </c>
      <c r="D340" s="237" t="str">
        <f>IF('MAIN CB'!D354="","",'MAIN CB'!D354)</f>
        <v>Vault Cash</v>
      </c>
      <c r="E340" s="157" t="str">
        <f>IF('MAIN CB'!E354="","",'MAIN CB'!E354)</f>
        <v>Airtel Money Withdraw</v>
      </c>
      <c r="F340" s="238">
        <f>IF('MAIN CB'!C354="Asset",'MAIN CB'!F354,"")</f>
        <v>-2400</v>
      </c>
      <c r="G340" s="162" t="str">
        <f>IF('MAIN CB'!C354="Capital",'MAIN CB'!F354,IF('MAIN CB'!C354="Income",'MAIN CB'!F354,IF('MAIN CB'!C354="Liability",'MAIN CB'!F354,"")))</f>
        <v/>
      </c>
      <c r="H340" s="163" t="str">
        <f>IF('MAIN CB'!C354="Expense",'MAIN CB'!F354,IF('MAIN CB'!C354="Drawing",'MAIN CB'!F354,IF('MAIN CB'!C354="COS",'MAIN CB'!F354,"")))</f>
        <v/>
      </c>
    </row>
    <row r="341" spans="2:8" x14ac:dyDescent="0.3">
      <c r="B341" s="160">
        <f>IF('MAIN CB'!B355="","",'MAIN CB'!B355)</f>
        <v>45723</v>
      </c>
      <c r="C341" s="161" t="str">
        <f>IF('MAIN CB'!C355="","",'MAIN CB'!C355)</f>
        <v>Asset</v>
      </c>
      <c r="D341" s="237" t="str">
        <f>IF('MAIN CB'!D355="","",'MAIN CB'!D355)</f>
        <v>Airtel Money</v>
      </c>
      <c r="E341" s="157" t="str">
        <f>IF('MAIN CB'!E355="","",'MAIN CB'!E355)</f>
        <v>Airtel Money Withdraw</v>
      </c>
      <c r="F341" s="238">
        <f>IF('MAIN CB'!C355="Asset",'MAIN CB'!F355,"")</f>
        <v>2400</v>
      </c>
      <c r="G341" s="162" t="str">
        <f>IF('MAIN CB'!C355="Capital",'MAIN CB'!F355,IF('MAIN CB'!C355="Income",'MAIN CB'!F355,IF('MAIN CB'!C355="Liability",'MAIN CB'!F355,"")))</f>
        <v/>
      </c>
      <c r="H341" s="163" t="str">
        <f>IF('MAIN CB'!C355="Expense",'MAIN CB'!F355,IF('MAIN CB'!C355="Drawing",'MAIN CB'!F355,IF('MAIN CB'!C355="COS",'MAIN CB'!F355,"")))</f>
        <v/>
      </c>
    </row>
    <row r="342" spans="2:8" x14ac:dyDescent="0.3">
      <c r="B342" s="160">
        <f>IF('MAIN CB'!B356="","",'MAIN CB'!B356)</f>
        <v>45723</v>
      </c>
      <c r="C342" s="161" t="str">
        <f>IF('MAIN CB'!C356="","",'MAIN CB'!C356)</f>
        <v>Asset</v>
      </c>
      <c r="D342" s="237" t="str">
        <f>IF('MAIN CB'!D356="","",'MAIN CB'!D356)</f>
        <v>Vault Cash</v>
      </c>
      <c r="E342" s="157" t="str">
        <f>IF('MAIN CB'!E356="","",'MAIN CB'!E356)</f>
        <v>Airtel Money Withdraw</v>
      </c>
      <c r="F342" s="238">
        <f>IF('MAIN CB'!C356="Asset",'MAIN CB'!F356,"")</f>
        <v>-150</v>
      </c>
      <c r="G342" s="162" t="str">
        <f>IF('MAIN CB'!C356="Capital",'MAIN CB'!F356,IF('MAIN CB'!C356="Income",'MAIN CB'!F356,IF('MAIN CB'!C356="Liability",'MAIN CB'!F356,"")))</f>
        <v/>
      </c>
      <c r="H342" s="163" t="str">
        <f>IF('MAIN CB'!C356="Expense",'MAIN CB'!F356,IF('MAIN CB'!C356="Drawing",'MAIN CB'!F356,IF('MAIN CB'!C356="COS",'MAIN CB'!F356,"")))</f>
        <v/>
      </c>
    </row>
    <row r="343" spans="2:8" x14ac:dyDescent="0.3">
      <c r="B343" s="160">
        <f>IF('MAIN CB'!B357="","",'MAIN CB'!B357)</f>
        <v>45723</v>
      </c>
      <c r="C343" s="161" t="str">
        <f>IF('MAIN CB'!C357="","",'MAIN CB'!C357)</f>
        <v>Asset</v>
      </c>
      <c r="D343" s="237" t="str">
        <f>IF('MAIN CB'!D357="","",'MAIN CB'!D357)</f>
        <v>Airtel Money</v>
      </c>
      <c r="E343" s="157" t="str">
        <f>IF('MAIN CB'!E357="","",'MAIN CB'!E357)</f>
        <v>Airtel Money Withdraw</v>
      </c>
      <c r="F343" s="238">
        <f>IF('MAIN CB'!C357="Asset",'MAIN CB'!F357,"")</f>
        <v>150</v>
      </c>
      <c r="G343" s="162" t="str">
        <f>IF('MAIN CB'!C357="Capital",'MAIN CB'!F357,IF('MAIN CB'!C357="Income",'MAIN CB'!F357,IF('MAIN CB'!C357="Liability",'MAIN CB'!F357,"")))</f>
        <v/>
      </c>
      <c r="H343" s="163" t="str">
        <f>IF('MAIN CB'!C357="Expense",'MAIN CB'!F357,IF('MAIN CB'!C357="Drawing",'MAIN CB'!F357,IF('MAIN CB'!C357="COS",'MAIN CB'!F357,"")))</f>
        <v/>
      </c>
    </row>
    <row r="344" spans="2:8" x14ac:dyDescent="0.3">
      <c r="B344" s="160">
        <f>IF('MAIN CB'!B358="","",'MAIN CB'!B358)</f>
        <v>45723</v>
      </c>
      <c r="C344" s="161" t="str">
        <f>IF('MAIN CB'!C358="","",'MAIN CB'!C358)</f>
        <v>Asset</v>
      </c>
      <c r="D344" s="237" t="str">
        <f>IF('MAIN CB'!D358="","",'MAIN CB'!D358)</f>
        <v>Vault Cash</v>
      </c>
      <c r="E344" s="157" t="str">
        <f>IF('MAIN CB'!E358="","",'MAIN CB'!E358)</f>
        <v>Airtel Money Withdraw</v>
      </c>
      <c r="F344" s="238">
        <f>IF('MAIN CB'!C358="Asset",'MAIN CB'!F358,"")</f>
        <v>-35</v>
      </c>
      <c r="G344" s="162" t="str">
        <f>IF('MAIN CB'!C358="Capital",'MAIN CB'!F358,IF('MAIN CB'!C358="Income",'MAIN CB'!F358,IF('MAIN CB'!C358="Liability",'MAIN CB'!F358,"")))</f>
        <v/>
      </c>
      <c r="H344" s="163" t="str">
        <f>IF('MAIN CB'!C358="Expense",'MAIN CB'!F358,IF('MAIN CB'!C358="Drawing",'MAIN CB'!F358,IF('MAIN CB'!C358="COS",'MAIN CB'!F358,"")))</f>
        <v/>
      </c>
    </row>
    <row r="345" spans="2:8" x14ac:dyDescent="0.3">
      <c r="B345" s="160">
        <f>IF('MAIN CB'!B359="","",'MAIN CB'!B359)</f>
        <v>45723</v>
      </c>
      <c r="C345" s="161" t="str">
        <f>IF('MAIN CB'!C359="","",'MAIN CB'!C359)</f>
        <v>Asset</v>
      </c>
      <c r="D345" s="237" t="str">
        <f>IF('MAIN CB'!D359="","",'MAIN CB'!D359)</f>
        <v>Airtel Money</v>
      </c>
      <c r="E345" s="157" t="str">
        <f>IF('MAIN CB'!E359="","",'MAIN CB'!E359)</f>
        <v>Airtel Money Withdraw</v>
      </c>
      <c r="F345" s="238">
        <f>IF('MAIN CB'!C359="Asset",'MAIN CB'!F359,"")</f>
        <v>35</v>
      </c>
      <c r="G345" s="162" t="str">
        <f>IF('MAIN CB'!C359="Capital",'MAIN CB'!F359,IF('MAIN CB'!C359="Income",'MAIN CB'!F359,IF('MAIN CB'!C359="Liability",'MAIN CB'!F359,"")))</f>
        <v/>
      </c>
      <c r="H345" s="163" t="str">
        <f>IF('MAIN CB'!C359="Expense",'MAIN CB'!F359,IF('MAIN CB'!C359="Drawing",'MAIN CB'!F359,IF('MAIN CB'!C359="COS",'MAIN CB'!F359,"")))</f>
        <v/>
      </c>
    </row>
    <row r="346" spans="2:8" x14ac:dyDescent="0.3">
      <c r="B346" s="160">
        <f>IF('MAIN CB'!B360="","",'MAIN CB'!B360)</f>
        <v>45723</v>
      </c>
      <c r="C346" s="161" t="str">
        <f>IF('MAIN CB'!C360="","",'MAIN CB'!C360)</f>
        <v>Asset</v>
      </c>
      <c r="D346" s="237" t="str">
        <f>IF('MAIN CB'!D360="","",'MAIN CB'!D360)</f>
        <v>Vault Cash</v>
      </c>
      <c r="E346" s="157" t="str">
        <f>IF('MAIN CB'!E360="","",'MAIN CB'!E360)</f>
        <v>Airtel Money Withdraw</v>
      </c>
      <c r="F346" s="238">
        <f>IF('MAIN CB'!C360="Asset",'MAIN CB'!F360,"")</f>
        <v>-70</v>
      </c>
      <c r="G346" s="162" t="str">
        <f>IF('MAIN CB'!C360="Capital",'MAIN CB'!F360,IF('MAIN CB'!C360="Income",'MAIN CB'!F360,IF('MAIN CB'!C360="Liability",'MAIN CB'!F360,"")))</f>
        <v/>
      </c>
      <c r="H346" s="163" t="str">
        <f>IF('MAIN CB'!C360="Expense",'MAIN CB'!F360,IF('MAIN CB'!C360="Drawing",'MAIN CB'!F360,IF('MAIN CB'!C360="COS",'MAIN CB'!F360,"")))</f>
        <v/>
      </c>
    </row>
    <row r="347" spans="2:8" x14ac:dyDescent="0.3">
      <c r="B347" s="160">
        <f>IF('MAIN CB'!B361="","",'MAIN CB'!B361)</f>
        <v>45723</v>
      </c>
      <c r="C347" s="161" t="str">
        <f>IF('MAIN CB'!C361="","",'MAIN CB'!C361)</f>
        <v>Asset</v>
      </c>
      <c r="D347" s="237" t="str">
        <f>IF('MAIN CB'!D361="","",'MAIN CB'!D361)</f>
        <v>Airtel Money</v>
      </c>
      <c r="E347" s="157" t="str">
        <f>IF('MAIN CB'!E361="","",'MAIN CB'!E361)</f>
        <v>Airtel Money Withdraw</v>
      </c>
      <c r="F347" s="238">
        <f>IF('MAIN CB'!C361="Asset",'MAIN CB'!F361,"")</f>
        <v>70</v>
      </c>
      <c r="G347" s="162" t="str">
        <f>IF('MAIN CB'!C361="Capital",'MAIN CB'!F361,IF('MAIN CB'!C361="Income",'MAIN CB'!F361,IF('MAIN CB'!C361="Liability",'MAIN CB'!F361,"")))</f>
        <v/>
      </c>
      <c r="H347" s="163" t="str">
        <f>IF('MAIN CB'!C361="Expense",'MAIN CB'!F361,IF('MAIN CB'!C361="Drawing",'MAIN CB'!F361,IF('MAIN CB'!C361="COS",'MAIN CB'!F361,"")))</f>
        <v/>
      </c>
    </row>
    <row r="348" spans="2:8" x14ac:dyDescent="0.3">
      <c r="B348" s="160">
        <f>IF('MAIN CB'!B362="","",'MAIN CB'!B362)</f>
        <v>45723</v>
      </c>
      <c r="C348" s="161" t="str">
        <f>IF('MAIN CB'!C362="","",'MAIN CB'!C362)</f>
        <v>Asset</v>
      </c>
      <c r="D348" s="237" t="str">
        <f>IF('MAIN CB'!D362="","",'MAIN CB'!D362)</f>
        <v>Vault Cash</v>
      </c>
      <c r="E348" s="157" t="str">
        <f>IF('MAIN CB'!E362="","",'MAIN CB'!E362)</f>
        <v>Airtel Money Deposit</v>
      </c>
      <c r="F348" s="238">
        <f>IF('MAIN CB'!C362="Asset",'MAIN CB'!F362,"")</f>
        <v>15</v>
      </c>
      <c r="G348" s="162" t="str">
        <f>IF('MAIN CB'!C362="Capital",'MAIN CB'!F362,IF('MAIN CB'!C362="Income",'MAIN CB'!F362,IF('MAIN CB'!C362="Liability",'MAIN CB'!F362,"")))</f>
        <v/>
      </c>
      <c r="H348" s="163" t="str">
        <f>IF('MAIN CB'!C362="Expense",'MAIN CB'!F362,IF('MAIN CB'!C362="Drawing",'MAIN CB'!F362,IF('MAIN CB'!C362="COS",'MAIN CB'!F362,"")))</f>
        <v/>
      </c>
    </row>
    <row r="349" spans="2:8" x14ac:dyDescent="0.3">
      <c r="B349" s="160">
        <f>IF('MAIN CB'!B363="","",'MAIN CB'!B363)</f>
        <v>45723</v>
      </c>
      <c r="C349" s="161" t="str">
        <f>IF('MAIN CB'!C363="","",'MAIN CB'!C363)</f>
        <v>Asset</v>
      </c>
      <c r="D349" s="237" t="str">
        <f>IF('MAIN CB'!D363="","",'MAIN CB'!D363)</f>
        <v>Airtel Money</v>
      </c>
      <c r="E349" s="157" t="str">
        <f>IF('MAIN CB'!E363="","",'MAIN CB'!E363)</f>
        <v>Airtel Money Deposit</v>
      </c>
      <c r="F349" s="238">
        <f>IF('MAIN CB'!C363="Asset",'MAIN CB'!F363,"")</f>
        <v>-15</v>
      </c>
      <c r="G349" s="162" t="str">
        <f>IF('MAIN CB'!C363="Capital",'MAIN CB'!F363,IF('MAIN CB'!C363="Income",'MAIN CB'!F363,IF('MAIN CB'!C363="Liability",'MAIN CB'!F363,"")))</f>
        <v/>
      </c>
      <c r="H349" s="163" t="str">
        <f>IF('MAIN CB'!C363="Expense",'MAIN CB'!F363,IF('MAIN CB'!C363="Drawing",'MAIN CB'!F363,IF('MAIN CB'!C363="COS",'MAIN CB'!F363,"")))</f>
        <v/>
      </c>
    </row>
    <row r="350" spans="2:8" x14ac:dyDescent="0.3">
      <c r="B350" s="160">
        <f>IF('MAIN CB'!B364="","",'MAIN CB'!B364)</f>
        <v>45723</v>
      </c>
      <c r="C350" s="161" t="str">
        <f>IF('MAIN CB'!C364="","",'MAIN CB'!C364)</f>
        <v>Asset</v>
      </c>
      <c r="D350" s="237" t="str">
        <f>IF('MAIN CB'!D364="","",'MAIN CB'!D364)</f>
        <v>Vault Cash</v>
      </c>
      <c r="E350" s="157" t="str">
        <f>IF('MAIN CB'!E364="","",'MAIN CB'!E364)</f>
        <v>Airtel Money Deposit</v>
      </c>
      <c r="F350" s="238">
        <f>IF('MAIN CB'!C364="Asset",'MAIN CB'!F364,"")</f>
        <v>610</v>
      </c>
      <c r="G350" s="162" t="str">
        <f>IF('MAIN CB'!C364="Capital",'MAIN CB'!F364,IF('MAIN CB'!C364="Income",'MAIN CB'!F364,IF('MAIN CB'!C364="Liability",'MAIN CB'!F364,"")))</f>
        <v/>
      </c>
      <c r="H350" s="163" t="str">
        <f>IF('MAIN CB'!C364="Expense",'MAIN CB'!F364,IF('MAIN CB'!C364="Drawing",'MAIN CB'!F364,IF('MAIN CB'!C364="COS",'MAIN CB'!F364,"")))</f>
        <v/>
      </c>
    </row>
    <row r="351" spans="2:8" x14ac:dyDescent="0.3">
      <c r="B351" s="160">
        <f>IF('MAIN CB'!B365="","",'MAIN CB'!B365)</f>
        <v>45723</v>
      </c>
      <c r="C351" s="161" t="str">
        <f>IF('MAIN CB'!C365="","",'MAIN CB'!C365)</f>
        <v>Asset</v>
      </c>
      <c r="D351" s="237" t="str">
        <f>IF('MAIN CB'!D365="","",'MAIN CB'!D365)</f>
        <v>Airtel Money</v>
      </c>
      <c r="E351" s="157" t="str">
        <f>IF('MAIN CB'!E365="","",'MAIN CB'!E365)</f>
        <v>Airtel Money Deposit</v>
      </c>
      <c r="F351" s="238">
        <f>IF('MAIN CB'!C365="Asset",'MAIN CB'!F365,"")</f>
        <v>-610</v>
      </c>
      <c r="G351" s="162" t="str">
        <f>IF('MAIN CB'!C365="Capital",'MAIN CB'!F365,IF('MAIN CB'!C365="Income",'MAIN CB'!F365,IF('MAIN CB'!C365="Liability",'MAIN CB'!F365,"")))</f>
        <v/>
      </c>
      <c r="H351" s="163" t="str">
        <f>IF('MAIN CB'!C365="Expense",'MAIN CB'!F365,IF('MAIN CB'!C365="Drawing",'MAIN CB'!F365,IF('MAIN CB'!C365="COS",'MAIN CB'!F365,"")))</f>
        <v/>
      </c>
    </row>
    <row r="352" spans="2:8" x14ac:dyDescent="0.3">
      <c r="B352" s="160">
        <f>IF('MAIN CB'!B366="","",'MAIN CB'!B366)</f>
        <v>45723</v>
      </c>
      <c r="C352" s="161" t="str">
        <f>IF('MAIN CB'!C366="","",'MAIN CB'!C366)</f>
        <v>Asset</v>
      </c>
      <c r="D352" s="237" t="str">
        <f>IF('MAIN CB'!D366="","",'MAIN CB'!D366)</f>
        <v>Vault Cash</v>
      </c>
      <c r="E352" s="157" t="str">
        <f>IF('MAIN CB'!E366="","",'MAIN CB'!E366)</f>
        <v>Airtel Money Withdraw</v>
      </c>
      <c r="F352" s="238">
        <f>IF('MAIN CB'!C366="Asset",'MAIN CB'!F366,"")</f>
        <v>-200</v>
      </c>
      <c r="G352" s="162" t="str">
        <f>IF('MAIN CB'!C366="Capital",'MAIN CB'!F366,IF('MAIN CB'!C366="Income",'MAIN CB'!F366,IF('MAIN CB'!C366="Liability",'MAIN CB'!F366,"")))</f>
        <v/>
      </c>
      <c r="H352" s="163" t="str">
        <f>IF('MAIN CB'!C366="Expense",'MAIN CB'!F366,IF('MAIN CB'!C366="Drawing",'MAIN CB'!F366,IF('MAIN CB'!C366="COS",'MAIN CB'!F366,"")))</f>
        <v/>
      </c>
    </row>
    <row r="353" spans="2:8" x14ac:dyDescent="0.3">
      <c r="B353" s="160">
        <f>IF('MAIN CB'!B367="","",'MAIN CB'!B367)</f>
        <v>45723</v>
      </c>
      <c r="C353" s="161" t="str">
        <f>IF('MAIN CB'!C367="","",'MAIN CB'!C367)</f>
        <v>Asset</v>
      </c>
      <c r="D353" s="237" t="str">
        <f>IF('MAIN CB'!D367="","",'MAIN CB'!D367)</f>
        <v>Airtel Money</v>
      </c>
      <c r="E353" s="157" t="str">
        <f>IF('MAIN CB'!E367="","",'MAIN CB'!E367)</f>
        <v>Airtel Money Withdraw</v>
      </c>
      <c r="F353" s="238">
        <f>IF('MAIN CB'!C367="Asset",'MAIN CB'!F367,"")</f>
        <v>200</v>
      </c>
      <c r="G353" s="162" t="str">
        <f>IF('MAIN CB'!C367="Capital",'MAIN CB'!F367,IF('MAIN CB'!C367="Income",'MAIN CB'!F367,IF('MAIN CB'!C367="Liability",'MAIN CB'!F367,"")))</f>
        <v/>
      </c>
      <c r="H353" s="163" t="str">
        <f>IF('MAIN CB'!C367="Expense",'MAIN CB'!F367,IF('MAIN CB'!C367="Drawing",'MAIN CB'!F367,IF('MAIN CB'!C367="COS",'MAIN CB'!F367,"")))</f>
        <v/>
      </c>
    </row>
    <row r="354" spans="2:8" x14ac:dyDescent="0.3">
      <c r="B354" s="160">
        <f>IF('MAIN CB'!B368="","",'MAIN CB'!B368)</f>
        <v>45723</v>
      </c>
      <c r="C354" s="161" t="str">
        <f>IF('MAIN CB'!C368="","",'MAIN CB'!C368)</f>
        <v>Asset</v>
      </c>
      <c r="D354" s="237" t="str">
        <f>IF('MAIN CB'!D368="","",'MAIN CB'!D368)</f>
        <v>Vault Cash</v>
      </c>
      <c r="E354" s="157" t="str">
        <f>IF('MAIN CB'!E368="","",'MAIN CB'!E368)</f>
        <v>Airtel Money Withdraw</v>
      </c>
      <c r="F354" s="238">
        <f>IF('MAIN CB'!C368="Asset",'MAIN CB'!F368,"")</f>
        <v>-30</v>
      </c>
      <c r="G354" s="162" t="str">
        <f>IF('MAIN CB'!C368="Capital",'MAIN CB'!F368,IF('MAIN CB'!C368="Income",'MAIN CB'!F368,IF('MAIN CB'!C368="Liability",'MAIN CB'!F368,"")))</f>
        <v/>
      </c>
      <c r="H354" s="163" t="str">
        <f>IF('MAIN CB'!C368="Expense",'MAIN CB'!F368,IF('MAIN CB'!C368="Drawing",'MAIN CB'!F368,IF('MAIN CB'!C368="COS",'MAIN CB'!F368,"")))</f>
        <v/>
      </c>
    </row>
    <row r="355" spans="2:8" x14ac:dyDescent="0.3">
      <c r="B355" s="160">
        <f>IF('MAIN CB'!B369="","",'MAIN CB'!B369)</f>
        <v>45723</v>
      </c>
      <c r="C355" s="161" t="str">
        <f>IF('MAIN CB'!C369="","",'MAIN CB'!C369)</f>
        <v>Asset</v>
      </c>
      <c r="D355" s="237" t="str">
        <f>IF('MAIN CB'!D369="","",'MAIN CB'!D369)</f>
        <v>Airtel Money</v>
      </c>
      <c r="E355" s="157" t="str">
        <f>IF('MAIN CB'!E369="","",'MAIN CB'!E369)</f>
        <v>Airtel Money Withdraw</v>
      </c>
      <c r="F355" s="238">
        <f>IF('MAIN CB'!C369="Asset",'MAIN CB'!F369,"")</f>
        <v>30</v>
      </c>
      <c r="G355" s="162" t="str">
        <f>IF('MAIN CB'!C369="Capital",'MAIN CB'!F369,IF('MAIN CB'!C369="Income",'MAIN CB'!F369,IF('MAIN CB'!C369="Liability",'MAIN CB'!F369,"")))</f>
        <v/>
      </c>
      <c r="H355" s="163" t="str">
        <f>IF('MAIN CB'!C369="Expense",'MAIN CB'!F369,IF('MAIN CB'!C369="Drawing",'MAIN CB'!F369,IF('MAIN CB'!C369="COS",'MAIN CB'!F369,"")))</f>
        <v/>
      </c>
    </row>
    <row r="356" spans="2:8" x14ac:dyDescent="0.3">
      <c r="B356" s="160">
        <f>IF('MAIN CB'!B370="","",'MAIN CB'!B370)</f>
        <v>45723</v>
      </c>
      <c r="C356" s="161" t="str">
        <f>IF('MAIN CB'!C370="","",'MAIN CB'!C370)</f>
        <v>Asset</v>
      </c>
      <c r="D356" s="237" t="str">
        <f>IF('MAIN CB'!D370="","",'MAIN CB'!D370)</f>
        <v>Vault Cash</v>
      </c>
      <c r="E356" s="157" t="str">
        <f>IF('MAIN CB'!E370="","",'MAIN CB'!E370)</f>
        <v>Airtel Money Withdraw</v>
      </c>
      <c r="F356" s="238">
        <f>IF('MAIN CB'!C370="Asset",'MAIN CB'!F370,"")</f>
        <v>-1500</v>
      </c>
      <c r="G356" s="162" t="str">
        <f>IF('MAIN CB'!C370="Capital",'MAIN CB'!F370,IF('MAIN CB'!C370="Income",'MAIN CB'!F370,IF('MAIN CB'!C370="Liability",'MAIN CB'!F370,"")))</f>
        <v/>
      </c>
      <c r="H356" s="163" t="str">
        <f>IF('MAIN CB'!C370="Expense",'MAIN CB'!F370,IF('MAIN CB'!C370="Drawing",'MAIN CB'!F370,IF('MAIN CB'!C370="COS",'MAIN CB'!F370,"")))</f>
        <v/>
      </c>
    </row>
    <row r="357" spans="2:8" x14ac:dyDescent="0.3">
      <c r="B357" s="160">
        <f>IF('MAIN CB'!B371="","",'MAIN CB'!B371)</f>
        <v>45723</v>
      </c>
      <c r="C357" s="161" t="str">
        <f>IF('MAIN CB'!C371="","",'MAIN CB'!C371)</f>
        <v>Asset</v>
      </c>
      <c r="D357" s="237" t="str">
        <f>IF('MAIN CB'!D371="","",'MAIN CB'!D371)</f>
        <v>Airtel Money</v>
      </c>
      <c r="E357" s="157" t="str">
        <f>IF('MAIN CB'!E371="","",'MAIN CB'!E371)</f>
        <v>Airtel Money Withdraw</v>
      </c>
      <c r="F357" s="238">
        <f>IF('MAIN CB'!C371="Asset",'MAIN CB'!F371,"")</f>
        <v>1500</v>
      </c>
      <c r="G357" s="162" t="str">
        <f>IF('MAIN CB'!C371="Capital",'MAIN CB'!F371,IF('MAIN CB'!C371="Income",'MAIN CB'!F371,IF('MAIN CB'!C371="Liability",'MAIN CB'!F371,"")))</f>
        <v/>
      </c>
      <c r="H357" s="163" t="str">
        <f>IF('MAIN CB'!C371="Expense",'MAIN CB'!F371,IF('MAIN CB'!C371="Drawing",'MAIN CB'!F371,IF('MAIN CB'!C371="COS",'MAIN CB'!F371,"")))</f>
        <v/>
      </c>
    </row>
    <row r="358" spans="2:8" x14ac:dyDescent="0.3">
      <c r="B358" s="160">
        <f>IF('MAIN CB'!B372="","",'MAIN CB'!B372)</f>
        <v>45723</v>
      </c>
      <c r="C358" s="161" t="str">
        <f>IF('MAIN CB'!C372="","",'MAIN CB'!C372)</f>
        <v>Asset</v>
      </c>
      <c r="D358" s="237" t="str">
        <f>IF('MAIN CB'!D372="","",'MAIN CB'!D372)</f>
        <v>Vault Cash</v>
      </c>
      <c r="E358" s="157" t="str">
        <f>IF('MAIN CB'!E372="","",'MAIN CB'!E372)</f>
        <v>Airtel Money Withdraw</v>
      </c>
      <c r="F358" s="238">
        <f>IF('MAIN CB'!C372="Asset",'MAIN CB'!F372,"")</f>
        <v>-147</v>
      </c>
      <c r="G358" s="162" t="str">
        <f>IF('MAIN CB'!C372="Capital",'MAIN CB'!F372,IF('MAIN CB'!C372="Income",'MAIN CB'!F372,IF('MAIN CB'!C372="Liability",'MAIN CB'!F372,"")))</f>
        <v/>
      </c>
      <c r="H358" s="163" t="str">
        <f>IF('MAIN CB'!C372="Expense",'MAIN CB'!F372,IF('MAIN CB'!C372="Drawing",'MAIN CB'!F372,IF('MAIN CB'!C372="COS",'MAIN CB'!F372,"")))</f>
        <v/>
      </c>
    </row>
    <row r="359" spans="2:8" x14ac:dyDescent="0.3">
      <c r="B359" s="160">
        <f>IF('MAIN CB'!B373="","",'MAIN CB'!B373)</f>
        <v>45723</v>
      </c>
      <c r="C359" s="161" t="str">
        <f>IF('MAIN CB'!C373="","",'MAIN CB'!C373)</f>
        <v>Asset</v>
      </c>
      <c r="D359" s="237" t="str">
        <f>IF('MAIN CB'!D373="","",'MAIN CB'!D373)</f>
        <v>Airtel Money</v>
      </c>
      <c r="E359" s="157" t="str">
        <f>IF('MAIN CB'!E373="","",'MAIN CB'!E373)</f>
        <v>Airtel Money Withdraw</v>
      </c>
      <c r="F359" s="238">
        <f>IF('MAIN CB'!C373="Asset",'MAIN CB'!F373,"")</f>
        <v>147</v>
      </c>
      <c r="G359" s="162" t="str">
        <f>IF('MAIN CB'!C373="Capital",'MAIN CB'!F373,IF('MAIN CB'!C373="Income",'MAIN CB'!F373,IF('MAIN CB'!C373="Liability",'MAIN CB'!F373,"")))</f>
        <v/>
      </c>
      <c r="H359" s="163" t="str">
        <f>IF('MAIN CB'!C373="Expense",'MAIN CB'!F373,IF('MAIN CB'!C373="Drawing",'MAIN CB'!F373,IF('MAIN CB'!C373="COS",'MAIN CB'!F373,"")))</f>
        <v/>
      </c>
    </row>
    <row r="360" spans="2:8" x14ac:dyDescent="0.3">
      <c r="B360" s="160">
        <f>IF('MAIN CB'!B374="","",'MAIN CB'!B374)</f>
        <v>45723</v>
      </c>
      <c r="C360" s="161" t="str">
        <f>IF('MAIN CB'!C374="","",'MAIN CB'!C374)</f>
        <v>Asset</v>
      </c>
      <c r="D360" s="237" t="str">
        <f>IF('MAIN CB'!D374="","",'MAIN CB'!D374)</f>
        <v>Vault Cash</v>
      </c>
      <c r="E360" s="157" t="str">
        <f>IF('MAIN CB'!E374="","",'MAIN CB'!E374)</f>
        <v>Airtel Money Withdraw</v>
      </c>
      <c r="F360" s="238">
        <f>IF('MAIN CB'!C374="Asset",'MAIN CB'!F374,"")</f>
        <v>-3000</v>
      </c>
      <c r="G360" s="162" t="str">
        <f>IF('MAIN CB'!C374="Capital",'MAIN CB'!F374,IF('MAIN CB'!C374="Income",'MAIN CB'!F374,IF('MAIN CB'!C374="Liability",'MAIN CB'!F374,"")))</f>
        <v/>
      </c>
      <c r="H360" s="163" t="str">
        <f>IF('MAIN CB'!C374="Expense",'MAIN CB'!F374,IF('MAIN CB'!C374="Drawing",'MAIN CB'!F374,IF('MAIN CB'!C374="COS",'MAIN CB'!F374,"")))</f>
        <v/>
      </c>
    </row>
    <row r="361" spans="2:8" x14ac:dyDescent="0.3">
      <c r="B361" s="160">
        <f>IF('MAIN CB'!B375="","",'MAIN CB'!B375)</f>
        <v>45723</v>
      </c>
      <c r="C361" s="161" t="str">
        <f>IF('MAIN CB'!C375="","",'MAIN CB'!C375)</f>
        <v>Asset</v>
      </c>
      <c r="D361" s="237" t="str">
        <f>IF('MAIN CB'!D375="","",'MAIN CB'!D375)</f>
        <v>Airtel Money</v>
      </c>
      <c r="E361" s="157" t="str">
        <f>IF('MAIN CB'!E375="","",'MAIN CB'!E375)</f>
        <v>Airtel Money Withdraw</v>
      </c>
      <c r="F361" s="238">
        <f>IF('MAIN CB'!C375="Asset",'MAIN CB'!F375,"")</f>
        <v>3000</v>
      </c>
      <c r="G361" s="162" t="str">
        <f>IF('MAIN CB'!C375="Capital",'MAIN CB'!F375,IF('MAIN CB'!C375="Income",'MAIN CB'!F375,IF('MAIN CB'!C375="Liability",'MAIN CB'!F375,"")))</f>
        <v/>
      </c>
      <c r="H361" s="163" t="str">
        <f>IF('MAIN CB'!C375="Expense",'MAIN CB'!F375,IF('MAIN CB'!C375="Drawing",'MAIN CB'!F375,IF('MAIN CB'!C375="COS",'MAIN CB'!F375,"")))</f>
        <v/>
      </c>
    </row>
    <row r="362" spans="2:8" x14ac:dyDescent="0.3">
      <c r="B362" s="160">
        <f>IF('MAIN CB'!B376="","",'MAIN CB'!B376)</f>
        <v>45723</v>
      </c>
      <c r="C362" s="161" t="str">
        <f>IF('MAIN CB'!C376="","",'MAIN CB'!C376)</f>
        <v>Asset</v>
      </c>
      <c r="D362" s="237" t="str">
        <f>IF('MAIN CB'!D376="","",'MAIN CB'!D376)</f>
        <v>Vault Cash</v>
      </c>
      <c r="E362" s="157" t="str">
        <f>IF('MAIN CB'!E376="","",'MAIN CB'!E376)</f>
        <v>Airtel Money Deposit</v>
      </c>
      <c r="F362" s="238">
        <f>IF('MAIN CB'!C376="Asset",'MAIN CB'!F376,"")</f>
        <v>90</v>
      </c>
      <c r="G362" s="162" t="str">
        <f>IF('MAIN CB'!C376="Capital",'MAIN CB'!F376,IF('MAIN CB'!C376="Income",'MAIN CB'!F376,IF('MAIN CB'!C376="Liability",'MAIN CB'!F376,"")))</f>
        <v/>
      </c>
      <c r="H362" s="163" t="str">
        <f>IF('MAIN CB'!C376="Expense",'MAIN CB'!F376,IF('MAIN CB'!C376="Drawing",'MAIN CB'!F376,IF('MAIN CB'!C376="COS",'MAIN CB'!F376,"")))</f>
        <v/>
      </c>
    </row>
    <row r="363" spans="2:8" x14ac:dyDescent="0.3">
      <c r="B363" s="160">
        <f>IF('MAIN CB'!B377="","",'MAIN CB'!B377)</f>
        <v>45723</v>
      </c>
      <c r="C363" s="161" t="str">
        <f>IF('MAIN CB'!C377="","",'MAIN CB'!C377)</f>
        <v>Asset</v>
      </c>
      <c r="D363" s="237" t="str">
        <f>IF('MAIN CB'!D377="","",'MAIN CB'!D377)</f>
        <v>Airtel Money</v>
      </c>
      <c r="E363" s="157" t="str">
        <f>IF('MAIN CB'!E377="","",'MAIN CB'!E377)</f>
        <v>Airtel Money Deposit</v>
      </c>
      <c r="F363" s="238">
        <f>IF('MAIN CB'!C377="Asset",'MAIN CB'!F377,"")</f>
        <v>-90</v>
      </c>
      <c r="G363" s="162" t="str">
        <f>IF('MAIN CB'!C377="Capital",'MAIN CB'!F377,IF('MAIN CB'!C377="Income",'MAIN CB'!F377,IF('MAIN CB'!C377="Liability",'MAIN CB'!F377,"")))</f>
        <v/>
      </c>
      <c r="H363" s="163" t="str">
        <f>IF('MAIN CB'!C377="Expense",'MAIN CB'!F377,IF('MAIN CB'!C377="Drawing",'MAIN CB'!F377,IF('MAIN CB'!C377="COS",'MAIN CB'!F377,"")))</f>
        <v/>
      </c>
    </row>
    <row r="364" spans="2:8" x14ac:dyDescent="0.3">
      <c r="B364" s="160">
        <f>IF('MAIN CB'!B378="","",'MAIN CB'!B378)</f>
        <v>45723</v>
      </c>
      <c r="C364" s="161" t="str">
        <f>IF('MAIN CB'!C378="","",'MAIN CB'!C378)</f>
        <v>Asset</v>
      </c>
      <c r="D364" s="237" t="str">
        <f>IF('MAIN CB'!D378="","",'MAIN CB'!D378)</f>
        <v>Vault Cash</v>
      </c>
      <c r="E364" s="157" t="str">
        <f>IF('MAIN CB'!E378="","",'MAIN CB'!E378)</f>
        <v>Airtel Money Withdraw</v>
      </c>
      <c r="F364" s="238">
        <f>IF('MAIN CB'!C378="Asset",'MAIN CB'!F378,"")</f>
        <v>-500</v>
      </c>
      <c r="G364" s="162" t="str">
        <f>IF('MAIN CB'!C378="Capital",'MAIN CB'!F378,IF('MAIN CB'!C378="Income",'MAIN CB'!F378,IF('MAIN CB'!C378="Liability",'MAIN CB'!F378,"")))</f>
        <v/>
      </c>
      <c r="H364" s="163" t="str">
        <f>IF('MAIN CB'!C378="Expense",'MAIN CB'!F378,IF('MAIN CB'!C378="Drawing",'MAIN CB'!F378,IF('MAIN CB'!C378="COS",'MAIN CB'!F378,"")))</f>
        <v/>
      </c>
    </row>
    <row r="365" spans="2:8" x14ac:dyDescent="0.3">
      <c r="B365" s="160">
        <f>IF('MAIN CB'!B379="","",'MAIN CB'!B379)</f>
        <v>45723</v>
      </c>
      <c r="C365" s="161" t="str">
        <f>IF('MAIN CB'!C379="","",'MAIN CB'!C379)</f>
        <v>Asset</v>
      </c>
      <c r="D365" s="237" t="str">
        <f>IF('MAIN CB'!D379="","",'MAIN CB'!D379)</f>
        <v>Airtel Money</v>
      </c>
      <c r="E365" s="157" t="str">
        <f>IF('MAIN CB'!E379="","",'MAIN CB'!E379)</f>
        <v>Airtel Money Withdraw</v>
      </c>
      <c r="F365" s="238">
        <f>IF('MAIN CB'!C379="Asset",'MAIN CB'!F379,"")</f>
        <v>500</v>
      </c>
      <c r="G365" s="162" t="str">
        <f>IF('MAIN CB'!C379="Capital",'MAIN CB'!F379,IF('MAIN CB'!C379="Income",'MAIN CB'!F379,IF('MAIN CB'!C379="Liability",'MAIN CB'!F379,"")))</f>
        <v/>
      </c>
      <c r="H365" s="163" t="str">
        <f>IF('MAIN CB'!C379="Expense",'MAIN CB'!F379,IF('MAIN CB'!C379="Drawing",'MAIN CB'!F379,IF('MAIN CB'!C379="COS",'MAIN CB'!F379,"")))</f>
        <v/>
      </c>
    </row>
    <row r="366" spans="2:8" x14ac:dyDescent="0.3">
      <c r="B366" s="160">
        <f>IF('MAIN CB'!B380="","",'MAIN CB'!B380)</f>
        <v>45723</v>
      </c>
      <c r="C366" s="161" t="str">
        <f>IF('MAIN CB'!C380="","",'MAIN CB'!C380)</f>
        <v>Asset</v>
      </c>
      <c r="D366" s="237" t="str">
        <f>IF('MAIN CB'!D380="","",'MAIN CB'!D380)</f>
        <v>Vault Cash</v>
      </c>
      <c r="E366" s="157" t="str">
        <f>IF('MAIN CB'!E380="","",'MAIN CB'!E380)</f>
        <v>Airtel Money Withdraw</v>
      </c>
      <c r="F366" s="238">
        <f>IF('MAIN CB'!C380="Asset",'MAIN CB'!F380,"")</f>
        <v>-500</v>
      </c>
      <c r="G366" s="162" t="str">
        <f>IF('MAIN CB'!C380="Capital",'MAIN CB'!F380,IF('MAIN CB'!C380="Income",'MAIN CB'!F380,IF('MAIN CB'!C380="Liability",'MAIN CB'!F380,"")))</f>
        <v/>
      </c>
      <c r="H366" s="163" t="str">
        <f>IF('MAIN CB'!C380="Expense",'MAIN CB'!F380,IF('MAIN CB'!C380="Drawing",'MAIN CB'!F380,IF('MAIN CB'!C380="COS",'MAIN CB'!F380,"")))</f>
        <v/>
      </c>
    </row>
    <row r="367" spans="2:8" x14ac:dyDescent="0.3">
      <c r="B367" s="160">
        <f>IF('MAIN CB'!B381="","",'MAIN CB'!B381)</f>
        <v>45723</v>
      </c>
      <c r="C367" s="161" t="str">
        <f>IF('MAIN CB'!C381="","",'MAIN CB'!C381)</f>
        <v>Asset</v>
      </c>
      <c r="D367" s="237" t="str">
        <f>IF('MAIN CB'!D381="","",'MAIN CB'!D381)</f>
        <v>Airtel Money</v>
      </c>
      <c r="E367" s="157" t="str">
        <f>IF('MAIN CB'!E381="","",'MAIN CB'!E381)</f>
        <v>Airtel Money Withdraw</v>
      </c>
      <c r="F367" s="238">
        <f>IF('MAIN CB'!C381="Asset",'MAIN CB'!F381,"")</f>
        <v>500</v>
      </c>
      <c r="G367" s="162" t="str">
        <f>IF('MAIN CB'!C381="Capital",'MAIN CB'!F381,IF('MAIN CB'!C381="Income",'MAIN CB'!F381,IF('MAIN CB'!C381="Liability",'MAIN CB'!F381,"")))</f>
        <v/>
      </c>
      <c r="H367" s="163" t="str">
        <f>IF('MAIN CB'!C381="Expense",'MAIN CB'!F381,IF('MAIN CB'!C381="Drawing",'MAIN CB'!F381,IF('MAIN CB'!C381="COS",'MAIN CB'!F381,"")))</f>
        <v/>
      </c>
    </row>
    <row r="368" spans="2:8" x14ac:dyDescent="0.3">
      <c r="B368" s="160">
        <f>IF('MAIN CB'!B382="","",'MAIN CB'!B382)</f>
        <v>45723</v>
      </c>
      <c r="C368" s="161" t="str">
        <f>IF('MAIN CB'!C382="","",'MAIN CB'!C382)</f>
        <v>Asset</v>
      </c>
      <c r="D368" s="237" t="str">
        <f>IF('MAIN CB'!D382="","",'MAIN CB'!D382)</f>
        <v>Vault Cash</v>
      </c>
      <c r="E368" s="157" t="str">
        <f>IF('MAIN CB'!E382="","",'MAIN CB'!E382)</f>
        <v>Airtel Money Withdraw</v>
      </c>
      <c r="F368" s="238">
        <f>IF('MAIN CB'!C382="Asset",'MAIN CB'!F382,"")</f>
        <v>-1000</v>
      </c>
      <c r="G368" s="162" t="str">
        <f>IF('MAIN CB'!C382="Capital",'MAIN CB'!F382,IF('MAIN CB'!C382="Income",'MAIN CB'!F382,IF('MAIN CB'!C382="Liability",'MAIN CB'!F382,"")))</f>
        <v/>
      </c>
      <c r="H368" s="163" t="str">
        <f>IF('MAIN CB'!C382="Expense",'MAIN CB'!F382,IF('MAIN CB'!C382="Drawing",'MAIN CB'!F382,IF('MAIN CB'!C382="COS",'MAIN CB'!F382,"")))</f>
        <v/>
      </c>
    </row>
    <row r="369" spans="2:8" x14ac:dyDescent="0.3">
      <c r="B369" s="160">
        <f>IF('MAIN CB'!B383="","",'MAIN CB'!B383)</f>
        <v>45723</v>
      </c>
      <c r="C369" s="161" t="str">
        <f>IF('MAIN CB'!C383="","",'MAIN CB'!C383)</f>
        <v>Asset</v>
      </c>
      <c r="D369" s="237" t="str">
        <f>IF('MAIN CB'!D383="","",'MAIN CB'!D383)</f>
        <v>Airtel Money</v>
      </c>
      <c r="E369" s="157" t="str">
        <f>IF('MAIN CB'!E383="","",'MAIN CB'!E383)</f>
        <v>Airtel Money Withdraw</v>
      </c>
      <c r="F369" s="238">
        <f>IF('MAIN CB'!C383="Asset",'MAIN CB'!F383,"")</f>
        <v>1000</v>
      </c>
      <c r="G369" s="162" t="str">
        <f>IF('MAIN CB'!C383="Capital",'MAIN CB'!F383,IF('MAIN CB'!C383="Income",'MAIN CB'!F383,IF('MAIN CB'!C383="Liability",'MAIN CB'!F383,"")))</f>
        <v/>
      </c>
      <c r="H369" s="163" t="str">
        <f>IF('MAIN CB'!C383="Expense",'MAIN CB'!F383,IF('MAIN CB'!C383="Drawing",'MAIN CB'!F383,IF('MAIN CB'!C383="COS",'MAIN CB'!F383,"")))</f>
        <v/>
      </c>
    </row>
    <row r="370" spans="2:8" x14ac:dyDescent="0.3">
      <c r="B370" s="160">
        <f>IF('MAIN CB'!B384="","",'MAIN CB'!B384)</f>
        <v>45723</v>
      </c>
      <c r="C370" s="161" t="str">
        <f>IF('MAIN CB'!C384="","",'MAIN CB'!C384)</f>
        <v>Asset</v>
      </c>
      <c r="D370" s="237" t="str">
        <f>IF('MAIN CB'!D384="","",'MAIN CB'!D384)</f>
        <v>Vault Cash</v>
      </c>
      <c r="E370" s="157" t="str">
        <f>IF('MAIN CB'!E384="","",'MAIN CB'!E384)</f>
        <v>Airtel Money Withdraw</v>
      </c>
      <c r="F370" s="238">
        <f>IF('MAIN CB'!C384="Asset",'MAIN CB'!F384,"")</f>
        <v>-35</v>
      </c>
      <c r="G370" s="162" t="str">
        <f>IF('MAIN CB'!C384="Capital",'MAIN CB'!F384,IF('MAIN CB'!C384="Income",'MAIN CB'!F384,IF('MAIN CB'!C384="Liability",'MAIN CB'!F384,"")))</f>
        <v/>
      </c>
      <c r="H370" s="163" t="str">
        <f>IF('MAIN CB'!C384="Expense",'MAIN CB'!F384,IF('MAIN CB'!C384="Drawing",'MAIN CB'!F384,IF('MAIN CB'!C384="COS",'MAIN CB'!F384,"")))</f>
        <v/>
      </c>
    </row>
    <row r="371" spans="2:8" x14ac:dyDescent="0.3">
      <c r="B371" s="160">
        <f>IF('MAIN CB'!B385="","",'MAIN CB'!B385)</f>
        <v>45723</v>
      </c>
      <c r="C371" s="161" t="str">
        <f>IF('MAIN CB'!C385="","",'MAIN CB'!C385)</f>
        <v>Asset</v>
      </c>
      <c r="D371" s="237" t="str">
        <f>IF('MAIN CB'!D385="","",'MAIN CB'!D385)</f>
        <v>Airtel Money</v>
      </c>
      <c r="E371" s="157" t="str">
        <f>IF('MAIN CB'!E385="","",'MAIN CB'!E385)</f>
        <v>Airtel Money Withdraw</v>
      </c>
      <c r="F371" s="238">
        <f>IF('MAIN CB'!C385="Asset",'MAIN CB'!F385,"")</f>
        <v>35</v>
      </c>
      <c r="G371" s="162" t="str">
        <f>IF('MAIN CB'!C385="Capital",'MAIN CB'!F385,IF('MAIN CB'!C385="Income",'MAIN CB'!F385,IF('MAIN CB'!C385="Liability",'MAIN CB'!F385,"")))</f>
        <v/>
      </c>
      <c r="H371" s="163" t="str">
        <f>IF('MAIN CB'!C385="Expense",'MAIN CB'!F385,IF('MAIN CB'!C385="Drawing",'MAIN CB'!F385,IF('MAIN CB'!C385="COS",'MAIN CB'!F385,"")))</f>
        <v/>
      </c>
    </row>
    <row r="372" spans="2:8" x14ac:dyDescent="0.3">
      <c r="B372" s="160">
        <f>IF('MAIN CB'!B386="","",'MAIN CB'!B386)</f>
        <v>45723</v>
      </c>
      <c r="C372" s="161" t="str">
        <f>IF('MAIN CB'!C386="","",'MAIN CB'!C386)</f>
        <v>Asset</v>
      </c>
      <c r="D372" s="237" t="str">
        <f>IF('MAIN CB'!D386="","",'MAIN CB'!D386)</f>
        <v>Vault Cash</v>
      </c>
      <c r="E372" s="157" t="str">
        <f>IF('MAIN CB'!E386="","",'MAIN CB'!E386)</f>
        <v>Airtel Money Withdraw</v>
      </c>
      <c r="F372" s="238">
        <f>IF('MAIN CB'!C386="Asset",'MAIN CB'!F386,"")</f>
        <v>-1995</v>
      </c>
      <c r="G372" s="162" t="str">
        <f>IF('MAIN CB'!C386="Capital",'MAIN CB'!F386,IF('MAIN CB'!C386="Income",'MAIN CB'!F386,IF('MAIN CB'!C386="Liability",'MAIN CB'!F386,"")))</f>
        <v/>
      </c>
      <c r="H372" s="163" t="str">
        <f>IF('MAIN CB'!C386="Expense",'MAIN CB'!F386,IF('MAIN CB'!C386="Drawing",'MAIN CB'!F386,IF('MAIN CB'!C386="COS",'MAIN CB'!F386,"")))</f>
        <v/>
      </c>
    </row>
    <row r="373" spans="2:8" x14ac:dyDescent="0.3">
      <c r="B373" s="160">
        <f>IF('MAIN CB'!B387="","",'MAIN CB'!B387)</f>
        <v>45723</v>
      </c>
      <c r="C373" s="161" t="str">
        <f>IF('MAIN CB'!C387="","",'MAIN CB'!C387)</f>
        <v>Asset</v>
      </c>
      <c r="D373" s="237" t="str">
        <f>IF('MAIN CB'!D387="","",'MAIN CB'!D387)</f>
        <v>Airtel Money</v>
      </c>
      <c r="E373" s="157" t="str">
        <f>IF('MAIN CB'!E387="","",'MAIN CB'!E387)</f>
        <v>Airtel Money Withdraw</v>
      </c>
      <c r="F373" s="238">
        <f>IF('MAIN CB'!C387="Asset",'MAIN CB'!F387,"")</f>
        <v>1995</v>
      </c>
      <c r="G373" s="162" t="str">
        <f>IF('MAIN CB'!C387="Capital",'MAIN CB'!F387,IF('MAIN CB'!C387="Income",'MAIN CB'!F387,IF('MAIN CB'!C387="Liability",'MAIN CB'!F387,"")))</f>
        <v/>
      </c>
      <c r="H373" s="163" t="str">
        <f>IF('MAIN CB'!C387="Expense",'MAIN CB'!F387,IF('MAIN CB'!C387="Drawing",'MAIN CB'!F387,IF('MAIN CB'!C387="COS",'MAIN CB'!F387,"")))</f>
        <v/>
      </c>
    </row>
    <row r="374" spans="2:8" x14ac:dyDescent="0.3">
      <c r="B374" s="160">
        <f>IF('MAIN CB'!B388="","",'MAIN CB'!B388)</f>
        <v>45723</v>
      </c>
      <c r="C374" s="161" t="str">
        <f>IF('MAIN CB'!C388="","",'MAIN CB'!C388)</f>
        <v>Asset</v>
      </c>
      <c r="D374" s="237" t="str">
        <f>IF('MAIN CB'!D388="","",'MAIN CB'!D388)</f>
        <v>Vault Cash</v>
      </c>
      <c r="E374" s="157" t="str">
        <f>IF('MAIN CB'!E388="","",'MAIN CB'!E388)</f>
        <v>Airtel Money Withdraw</v>
      </c>
      <c r="F374" s="238">
        <f>IF('MAIN CB'!C388="Asset",'MAIN CB'!F388,"")</f>
        <v>-10</v>
      </c>
      <c r="G374" s="162" t="str">
        <f>IF('MAIN CB'!C388="Capital",'MAIN CB'!F388,IF('MAIN CB'!C388="Income",'MAIN CB'!F388,IF('MAIN CB'!C388="Liability",'MAIN CB'!F388,"")))</f>
        <v/>
      </c>
      <c r="H374" s="163" t="str">
        <f>IF('MAIN CB'!C388="Expense",'MAIN CB'!F388,IF('MAIN CB'!C388="Drawing",'MAIN CB'!F388,IF('MAIN CB'!C388="COS",'MAIN CB'!F388,"")))</f>
        <v/>
      </c>
    </row>
    <row r="375" spans="2:8" x14ac:dyDescent="0.3">
      <c r="B375" s="160">
        <f>IF('MAIN CB'!B389="","",'MAIN CB'!B389)</f>
        <v>45723</v>
      </c>
      <c r="C375" s="161" t="str">
        <f>IF('MAIN CB'!C389="","",'MAIN CB'!C389)</f>
        <v>Asset</v>
      </c>
      <c r="D375" s="237" t="str">
        <f>IF('MAIN CB'!D389="","",'MAIN CB'!D389)</f>
        <v>Airtel Money</v>
      </c>
      <c r="E375" s="157" t="str">
        <f>IF('MAIN CB'!E389="","",'MAIN CB'!E389)</f>
        <v>Airtel Money Withdraw</v>
      </c>
      <c r="F375" s="238">
        <f>IF('MAIN CB'!C389="Asset",'MAIN CB'!F389,"")</f>
        <v>10</v>
      </c>
      <c r="G375" s="162" t="str">
        <f>IF('MAIN CB'!C389="Capital",'MAIN CB'!F389,IF('MAIN CB'!C389="Income",'MAIN CB'!F389,IF('MAIN CB'!C389="Liability",'MAIN CB'!F389,"")))</f>
        <v/>
      </c>
      <c r="H375" s="163" t="str">
        <f>IF('MAIN CB'!C389="Expense",'MAIN CB'!F389,IF('MAIN CB'!C389="Drawing",'MAIN CB'!F389,IF('MAIN CB'!C389="COS",'MAIN CB'!F389,"")))</f>
        <v/>
      </c>
    </row>
    <row r="376" spans="2:8" x14ac:dyDescent="0.3">
      <c r="B376" s="160">
        <f>IF('MAIN CB'!B390="","",'MAIN CB'!B390)</f>
        <v>45723</v>
      </c>
      <c r="C376" s="161" t="str">
        <f>IF('MAIN CB'!C390="","",'MAIN CB'!C390)</f>
        <v>Asset</v>
      </c>
      <c r="D376" s="237" t="str">
        <f>IF('MAIN CB'!D390="","",'MAIN CB'!D390)</f>
        <v>Vault Cash</v>
      </c>
      <c r="E376" s="157" t="str">
        <f>IF('MAIN CB'!E390="","",'MAIN CB'!E390)</f>
        <v>Airtel Money Withdraw</v>
      </c>
      <c r="F376" s="238">
        <f>IF('MAIN CB'!C390="Asset",'MAIN CB'!F390,"")</f>
        <v>-10</v>
      </c>
      <c r="G376" s="162" t="str">
        <f>IF('MAIN CB'!C390="Capital",'MAIN CB'!F390,IF('MAIN CB'!C390="Income",'MAIN CB'!F390,IF('MAIN CB'!C390="Liability",'MAIN CB'!F390,"")))</f>
        <v/>
      </c>
      <c r="H376" s="163" t="str">
        <f>IF('MAIN CB'!C390="Expense",'MAIN CB'!F390,IF('MAIN CB'!C390="Drawing",'MAIN CB'!F390,IF('MAIN CB'!C390="COS",'MAIN CB'!F390,"")))</f>
        <v/>
      </c>
    </row>
    <row r="377" spans="2:8" x14ac:dyDescent="0.3">
      <c r="B377" s="160">
        <f>IF('MAIN CB'!B391="","",'MAIN CB'!B391)</f>
        <v>45723</v>
      </c>
      <c r="C377" s="161" t="str">
        <f>IF('MAIN CB'!C391="","",'MAIN CB'!C391)</f>
        <v>Asset</v>
      </c>
      <c r="D377" s="237" t="str">
        <f>IF('MAIN CB'!D391="","",'MAIN CB'!D391)</f>
        <v>Airtel Money</v>
      </c>
      <c r="E377" s="157" t="str">
        <f>IF('MAIN CB'!E391="","",'MAIN CB'!E391)</f>
        <v>Airtel Money Withdraw</v>
      </c>
      <c r="F377" s="238">
        <f>IF('MAIN CB'!C391="Asset",'MAIN CB'!F391,"")</f>
        <v>10</v>
      </c>
      <c r="G377" s="162" t="str">
        <f>IF('MAIN CB'!C391="Capital",'MAIN CB'!F391,IF('MAIN CB'!C391="Income",'MAIN CB'!F391,IF('MAIN CB'!C391="Liability",'MAIN CB'!F391,"")))</f>
        <v/>
      </c>
      <c r="H377" s="163" t="str">
        <f>IF('MAIN CB'!C391="Expense",'MAIN CB'!F391,IF('MAIN CB'!C391="Drawing",'MAIN CB'!F391,IF('MAIN CB'!C391="COS",'MAIN CB'!F391,"")))</f>
        <v/>
      </c>
    </row>
    <row r="378" spans="2:8" x14ac:dyDescent="0.3">
      <c r="B378" s="160">
        <f>IF('MAIN CB'!B392="","",'MAIN CB'!B392)</f>
        <v>45723</v>
      </c>
      <c r="C378" s="161" t="str">
        <f>IF('MAIN CB'!C392="","",'MAIN CB'!C392)</f>
        <v>Asset</v>
      </c>
      <c r="D378" s="237" t="str">
        <f>IF('MAIN CB'!D392="","",'MAIN CB'!D392)</f>
        <v>Vault Cash</v>
      </c>
      <c r="E378" s="157" t="str">
        <f>IF('MAIN CB'!E392="","",'MAIN CB'!E392)</f>
        <v>Airtel Money Withdraw</v>
      </c>
      <c r="F378" s="238">
        <f>IF('MAIN CB'!C392="Asset",'MAIN CB'!F392,"")</f>
        <v>-35</v>
      </c>
      <c r="G378" s="162" t="str">
        <f>IF('MAIN CB'!C392="Capital",'MAIN CB'!F392,IF('MAIN CB'!C392="Income",'MAIN CB'!F392,IF('MAIN CB'!C392="Liability",'MAIN CB'!F392,"")))</f>
        <v/>
      </c>
      <c r="H378" s="163" t="str">
        <f>IF('MAIN CB'!C392="Expense",'MAIN CB'!F392,IF('MAIN CB'!C392="Drawing",'MAIN CB'!F392,IF('MAIN CB'!C392="COS",'MAIN CB'!F392,"")))</f>
        <v/>
      </c>
    </row>
    <row r="379" spans="2:8" x14ac:dyDescent="0.3">
      <c r="B379" s="160">
        <f>IF('MAIN CB'!B393="","",'MAIN CB'!B393)</f>
        <v>45723</v>
      </c>
      <c r="C379" s="161" t="str">
        <f>IF('MAIN CB'!C393="","",'MAIN CB'!C393)</f>
        <v>Asset</v>
      </c>
      <c r="D379" s="237" t="str">
        <f>IF('MAIN CB'!D393="","",'MAIN CB'!D393)</f>
        <v>Airtel Money</v>
      </c>
      <c r="E379" s="157" t="str">
        <f>IF('MAIN CB'!E393="","",'MAIN CB'!E393)</f>
        <v>Airtel Money Withdraw</v>
      </c>
      <c r="F379" s="238">
        <f>IF('MAIN CB'!C393="Asset",'MAIN CB'!F393,"")</f>
        <v>35</v>
      </c>
      <c r="G379" s="162" t="str">
        <f>IF('MAIN CB'!C393="Capital",'MAIN CB'!F393,IF('MAIN CB'!C393="Income",'MAIN CB'!F393,IF('MAIN CB'!C393="Liability",'MAIN CB'!F393,"")))</f>
        <v/>
      </c>
      <c r="H379" s="163" t="str">
        <f>IF('MAIN CB'!C393="Expense",'MAIN CB'!F393,IF('MAIN CB'!C393="Drawing",'MAIN CB'!F393,IF('MAIN CB'!C393="COS",'MAIN CB'!F393,"")))</f>
        <v/>
      </c>
    </row>
    <row r="380" spans="2:8" x14ac:dyDescent="0.3">
      <c r="B380" s="160">
        <f>IF('MAIN CB'!B394="","",'MAIN CB'!B394)</f>
        <v>45723</v>
      </c>
      <c r="C380" s="161" t="str">
        <f>IF('MAIN CB'!C394="","",'MAIN CB'!C394)</f>
        <v>Asset</v>
      </c>
      <c r="D380" s="237" t="str">
        <f>IF('MAIN CB'!D394="","",'MAIN CB'!D394)</f>
        <v>Vault Cash</v>
      </c>
      <c r="E380" s="157" t="str">
        <f>IF('MAIN CB'!E394="","",'MAIN CB'!E394)</f>
        <v>Airtel Money Withdraw</v>
      </c>
      <c r="F380" s="238">
        <f>IF('MAIN CB'!C394="Asset",'MAIN CB'!F394,"")</f>
        <v>-50</v>
      </c>
      <c r="G380" s="162" t="str">
        <f>IF('MAIN CB'!C394="Capital",'MAIN CB'!F394,IF('MAIN CB'!C394="Income",'MAIN CB'!F394,IF('MAIN CB'!C394="Liability",'MAIN CB'!F394,"")))</f>
        <v/>
      </c>
      <c r="H380" s="163" t="str">
        <f>IF('MAIN CB'!C394="Expense",'MAIN CB'!F394,IF('MAIN CB'!C394="Drawing",'MAIN CB'!F394,IF('MAIN CB'!C394="COS",'MAIN CB'!F394,"")))</f>
        <v/>
      </c>
    </row>
    <row r="381" spans="2:8" x14ac:dyDescent="0.3">
      <c r="B381" s="160">
        <f>IF('MAIN CB'!B395="","",'MAIN CB'!B395)</f>
        <v>45723</v>
      </c>
      <c r="C381" s="161" t="str">
        <f>IF('MAIN CB'!C395="","",'MAIN CB'!C395)</f>
        <v>Asset</v>
      </c>
      <c r="D381" s="237" t="str">
        <f>IF('MAIN CB'!D395="","",'MAIN CB'!D395)</f>
        <v>Airtel Money</v>
      </c>
      <c r="E381" s="157" t="str">
        <f>IF('MAIN CB'!E395="","",'MAIN CB'!E395)</f>
        <v>Airtel Money Withdraw</v>
      </c>
      <c r="F381" s="238">
        <f>IF('MAIN CB'!C395="Asset",'MAIN CB'!F395,"")</f>
        <v>50</v>
      </c>
      <c r="G381" s="162" t="str">
        <f>IF('MAIN CB'!C395="Capital",'MAIN CB'!F395,IF('MAIN CB'!C395="Income",'MAIN CB'!F395,IF('MAIN CB'!C395="Liability",'MAIN CB'!F395,"")))</f>
        <v/>
      </c>
      <c r="H381" s="163" t="str">
        <f>IF('MAIN CB'!C395="Expense",'MAIN CB'!F395,IF('MAIN CB'!C395="Drawing",'MAIN CB'!F395,IF('MAIN CB'!C395="COS",'MAIN CB'!F395,"")))</f>
        <v/>
      </c>
    </row>
    <row r="382" spans="2:8" x14ac:dyDescent="0.3">
      <c r="B382" s="160">
        <f>IF('MAIN CB'!B396="","",'MAIN CB'!B396)</f>
        <v>45723</v>
      </c>
      <c r="C382" s="161" t="str">
        <f>IF('MAIN CB'!C396="","",'MAIN CB'!C396)</f>
        <v>Asset</v>
      </c>
      <c r="D382" s="237" t="str">
        <f>IF('MAIN CB'!D396="","",'MAIN CB'!D396)</f>
        <v>Vault Cash</v>
      </c>
      <c r="E382" s="157" t="str">
        <f>IF('MAIN CB'!E396="","",'MAIN CB'!E396)</f>
        <v>Airtel Money Deposit</v>
      </c>
      <c r="F382" s="238">
        <f>IF('MAIN CB'!C396="Asset",'MAIN CB'!F396,"")</f>
        <v>51</v>
      </c>
      <c r="G382" s="162" t="str">
        <f>IF('MAIN CB'!C396="Capital",'MAIN CB'!F396,IF('MAIN CB'!C396="Income",'MAIN CB'!F396,IF('MAIN CB'!C396="Liability",'MAIN CB'!F396,"")))</f>
        <v/>
      </c>
      <c r="H382" s="163" t="str">
        <f>IF('MAIN CB'!C396="Expense",'MAIN CB'!F396,IF('MAIN CB'!C396="Drawing",'MAIN CB'!F396,IF('MAIN CB'!C396="COS",'MAIN CB'!F396,"")))</f>
        <v/>
      </c>
    </row>
    <row r="383" spans="2:8" x14ac:dyDescent="0.3">
      <c r="B383" s="160">
        <f>IF('MAIN CB'!B397="","",'MAIN CB'!B397)</f>
        <v>45723</v>
      </c>
      <c r="C383" s="161" t="str">
        <f>IF('MAIN CB'!C397="","",'MAIN CB'!C397)</f>
        <v>Asset</v>
      </c>
      <c r="D383" s="237" t="str">
        <f>IF('MAIN CB'!D397="","",'MAIN CB'!D397)</f>
        <v>Airtel Money</v>
      </c>
      <c r="E383" s="157" t="str">
        <f>IF('MAIN CB'!E397="","",'MAIN CB'!E397)</f>
        <v>Airtel Money Deposit</v>
      </c>
      <c r="F383" s="238">
        <f>IF('MAIN CB'!C397="Asset",'MAIN CB'!F397,"")</f>
        <v>-51</v>
      </c>
      <c r="G383" s="162" t="str">
        <f>IF('MAIN CB'!C397="Capital",'MAIN CB'!F397,IF('MAIN CB'!C397="Income",'MAIN CB'!F397,IF('MAIN CB'!C397="Liability",'MAIN CB'!F397,"")))</f>
        <v/>
      </c>
      <c r="H383" s="163" t="str">
        <f>IF('MAIN CB'!C397="Expense",'MAIN CB'!F397,IF('MAIN CB'!C397="Drawing",'MAIN CB'!F397,IF('MAIN CB'!C397="COS",'MAIN CB'!F397,"")))</f>
        <v/>
      </c>
    </row>
    <row r="384" spans="2:8" x14ac:dyDescent="0.3">
      <c r="B384" s="160">
        <f>IF('MAIN CB'!B398="","",'MAIN CB'!B398)</f>
        <v>45723</v>
      </c>
      <c r="C384" s="161" t="str">
        <f>IF('MAIN CB'!C398="","",'MAIN CB'!C398)</f>
        <v>Asset</v>
      </c>
      <c r="D384" s="237" t="str">
        <f>IF('MAIN CB'!D398="","",'MAIN CB'!D398)</f>
        <v>Vault Cash</v>
      </c>
      <c r="E384" s="157" t="str">
        <f>IF('MAIN CB'!E398="","",'MAIN CB'!E398)</f>
        <v>Airtel Money Withdraw</v>
      </c>
      <c r="F384" s="238">
        <f>IF('MAIN CB'!C398="Asset",'MAIN CB'!F398,"")</f>
        <v>-860</v>
      </c>
      <c r="G384" s="162" t="str">
        <f>IF('MAIN CB'!C398="Capital",'MAIN CB'!F398,IF('MAIN CB'!C398="Income",'MAIN CB'!F398,IF('MAIN CB'!C398="Liability",'MAIN CB'!F398,"")))</f>
        <v/>
      </c>
      <c r="H384" s="163" t="str">
        <f>IF('MAIN CB'!C398="Expense",'MAIN CB'!F398,IF('MAIN CB'!C398="Drawing",'MAIN CB'!F398,IF('MAIN CB'!C398="COS",'MAIN CB'!F398,"")))</f>
        <v/>
      </c>
    </row>
    <row r="385" spans="2:8" x14ac:dyDescent="0.3">
      <c r="B385" s="160">
        <f>IF('MAIN CB'!B399="","",'MAIN CB'!B399)</f>
        <v>45723</v>
      </c>
      <c r="C385" s="161" t="str">
        <f>IF('MAIN CB'!C399="","",'MAIN CB'!C399)</f>
        <v>Asset</v>
      </c>
      <c r="D385" s="237" t="str">
        <f>IF('MAIN CB'!D399="","",'MAIN CB'!D399)</f>
        <v>Airtel Money</v>
      </c>
      <c r="E385" s="157" t="str">
        <f>IF('MAIN CB'!E399="","",'MAIN CB'!E399)</f>
        <v>Airtel Money Withdraw</v>
      </c>
      <c r="F385" s="238">
        <f>IF('MAIN CB'!C399="Asset",'MAIN CB'!F399,"")</f>
        <v>860</v>
      </c>
      <c r="G385" s="162" t="str">
        <f>IF('MAIN CB'!C399="Capital",'MAIN CB'!F399,IF('MAIN CB'!C399="Income",'MAIN CB'!F399,IF('MAIN CB'!C399="Liability",'MAIN CB'!F399,"")))</f>
        <v/>
      </c>
      <c r="H385" s="163" t="str">
        <f>IF('MAIN CB'!C399="Expense",'MAIN CB'!F399,IF('MAIN CB'!C399="Drawing",'MAIN CB'!F399,IF('MAIN CB'!C399="COS",'MAIN CB'!F399,"")))</f>
        <v/>
      </c>
    </row>
    <row r="386" spans="2:8" x14ac:dyDescent="0.3">
      <c r="B386" s="160">
        <f>IF('MAIN CB'!B400="","",'MAIN CB'!B400)</f>
        <v>45723</v>
      </c>
      <c r="C386" s="161" t="str">
        <f>IF('MAIN CB'!C400="","",'MAIN CB'!C400)</f>
        <v>Asset</v>
      </c>
      <c r="D386" s="237" t="str">
        <f>IF('MAIN CB'!D400="","",'MAIN CB'!D400)</f>
        <v>Vault Cash</v>
      </c>
      <c r="E386" s="157" t="str">
        <f>IF('MAIN CB'!E400="","",'MAIN CB'!E400)</f>
        <v>Airtel Money Deposit</v>
      </c>
      <c r="F386" s="238">
        <f>IF('MAIN CB'!C400="Asset",'MAIN CB'!F400,"")</f>
        <v>100</v>
      </c>
      <c r="G386" s="162" t="str">
        <f>IF('MAIN CB'!C400="Capital",'MAIN CB'!F400,IF('MAIN CB'!C400="Income",'MAIN CB'!F400,IF('MAIN CB'!C400="Liability",'MAIN CB'!F400,"")))</f>
        <v/>
      </c>
      <c r="H386" s="163" t="str">
        <f>IF('MAIN CB'!C400="Expense",'MAIN CB'!F400,IF('MAIN CB'!C400="Drawing",'MAIN CB'!F400,IF('MAIN CB'!C400="COS",'MAIN CB'!F400,"")))</f>
        <v/>
      </c>
    </row>
    <row r="387" spans="2:8" x14ac:dyDescent="0.3">
      <c r="B387" s="160">
        <f>IF('MAIN CB'!B401="","",'MAIN CB'!B401)</f>
        <v>45723</v>
      </c>
      <c r="C387" s="161" t="str">
        <f>IF('MAIN CB'!C401="","",'MAIN CB'!C401)</f>
        <v>Asset</v>
      </c>
      <c r="D387" s="237" t="str">
        <f>IF('MAIN CB'!D401="","",'MAIN CB'!D401)</f>
        <v>Airtel Money</v>
      </c>
      <c r="E387" s="157" t="str">
        <f>IF('MAIN CB'!E401="","",'MAIN CB'!E401)</f>
        <v>Airtel Money Deposit</v>
      </c>
      <c r="F387" s="238">
        <f>IF('MAIN CB'!C401="Asset",'MAIN CB'!F401,"")</f>
        <v>-100</v>
      </c>
      <c r="G387" s="162" t="str">
        <f>IF('MAIN CB'!C401="Capital",'MAIN CB'!F401,IF('MAIN CB'!C401="Income",'MAIN CB'!F401,IF('MAIN CB'!C401="Liability",'MAIN CB'!F401,"")))</f>
        <v/>
      </c>
      <c r="H387" s="163" t="str">
        <f>IF('MAIN CB'!C401="Expense",'MAIN CB'!F401,IF('MAIN CB'!C401="Drawing",'MAIN CB'!F401,IF('MAIN CB'!C401="COS",'MAIN CB'!F401,"")))</f>
        <v/>
      </c>
    </row>
    <row r="388" spans="2:8" x14ac:dyDescent="0.3">
      <c r="B388" s="160">
        <f>IF('MAIN CB'!B402="","",'MAIN CB'!B402)</f>
        <v>45723</v>
      </c>
      <c r="C388" s="161" t="str">
        <f>IF('MAIN CB'!C402="","",'MAIN CB'!C402)</f>
        <v>Asset</v>
      </c>
      <c r="D388" s="237" t="str">
        <f>IF('MAIN CB'!D402="","",'MAIN CB'!D402)</f>
        <v>Vault Cash</v>
      </c>
      <c r="E388" s="157" t="str">
        <f>IF('MAIN CB'!E402="","",'MAIN CB'!E402)</f>
        <v>543 Deposit</v>
      </c>
      <c r="F388" s="238">
        <f>IF('MAIN CB'!C402="Asset",'MAIN CB'!F402,"")</f>
        <v>150</v>
      </c>
      <c r="G388" s="162" t="str">
        <f>IF('MAIN CB'!C402="Capital",'MAIN CB'!F402,IF('MAIN CB'!C402="Income",'MAIN CB'!F402,IF('MAIN CB'!C402="Liability",'MAIN CB'!F402,"")))</f>
        <v/>
      </c>
      <c r="H388" s="163" t="str">
        <f>IF('MAIN CB'!C402="Expense",'MAIN CB'!F402,IF('MAIN CB'!C402="Drawing",'MAIN CB'!F402,IF('MAIN CB'!C402="COS",'MAIN CB'!F402,"")))</f>
        <v/>
      </c>
    </row>
    <row r="389" spans="2:8" x14ac:dyDescent="0.3">
      <c r="B389" s="160">
        <f>IF('MAIN CB'!B403="","",'MAIN CB'!B403)</f>
        <v>45723</v>
      </c>
      <c r="C389" s="161" t="str">
        <f>IF('MAIN CB'!C403="","",'MAIN CB'!C403)</f>
        <v>Asset</v>
      </c>
      <c r="D389" s="237" t="str">
        <f>IF('MAIN CB'!D403="","",'MAIN CB'!D403)</f>
        <v>543 Konse Konse</v>
      </c>
      <c r="E389" s="157" t="str">
        <f>IF('MAIN CB'!E403="","",'MAIN CB'!E403)</f>
        <v>543 Deposit</v>
      </c>
      <c r="F389" s="238">
        <f>IF('MAIN CB'!C403="Asset",'MAIN CB'!F403,"")</f>
        <v>-150</v>
      </c>
      <c r="G389" s="162" t="str">
        <f>IF('MAIN CB'!C403="Capital",'MAIN CB'!F403,IF('MAIN CB'!C403="Income",'MAIN CB'!F403,IF('MAIN CB'!C403="Liability",'MAIN CB'!F403,"")))</f>
        <v/>
      </c>
      <c r="H389" s="163" t="str">
        <f>IF('MAIN CB'!C403="Expense",'MAIN CB'!F403,IF('MAIN CB'!C403="Drawing",'MAIN CB'!F403,IF('MAIN CB'!C403="COS",'MAIN CB'!F403,"")))</f>
        <v/>
      </c>
    </row>
    <row r="390" spans="2:8" x14ac:dyDescent="0.3">
      <c r="B390" s="160">
        <f>IF('MAIN CB'!B404="","",'MAIN CB'!B404)</f>
        <v>45723</v>
      </c>
      <c r="C390" s="161" t="str">
        <f>IF('MAIN CB'!C404="","",'MAIN CB'!C404)</f>
        <v>Asset</v>
      </c>
      <c r="D390" s="237" t="str">
        <f>IF('MAIN CB'!D404="","",'MAIN CB'!D404)</f>
        <v>Vault Cash</v>
      </c>
      <c r="E390" s="157" t="str">
        <f>IF('MAIN CB'!E404="","",'MAIN CB'!E404)</f>
        <v>543 Withdraw</v>
      </c>
      <c r="F390" s="238">
        <f>IF('MAIN CB'!C404="Asset",'MAIN CB'!F404,"")</f>
        <v>-5510</v>
      </c>
      <c r="G390" s="162" t="str">
        <f>IF('MAIN CB'!C404="Capital",'MAIN CB'!F404,IF('MAIN CB'!C404="Income",'MAIN CB'!F404,IF('MAIN CB'!C404="Liability",'MAIN CB'!F404,"")))</f>
        <v/>
      </c>
      <c r="H390" s="163" t="str">
        <f>IF('MAIN CB'!C404="Expense",'MAIN CB'!F404,IF('MAIN CB'!C404="Drawing",'MAIN CB'!F404,IF('MAIN CB'!C404="COS",'MAIN CB'!F404,"")))</f>
        <v/>
      </c>
    </row>
    <row r="391" spans="2:8" x14ac:dyDescent="0.3">
      <c r="B391" s="160">
        <f>IF('MAIN CB'!B405="","",'MAIN CB'!B405)</f>
        <v>45723</v>
      </c>
      <c r="C391" s="161" t="str">
        <f>IF('MAIN CB'!C405="","",'MAIN CB'!C405)</f>
        <v>Asset</v>
      </c>
      <c r="D391" s="237" t="str">
        <f>IF('MAIN CB'!D405="","",'MAIN CB'!D405)</f>
        <v>543 Konse Konse</v>
      </c>
      <c r="E391" s="157" t="str">
        <f>IF('MAIN CB'!E405="","",'MAIN CB'!E405)</f>
        <v>543 Withdraw</v>
      </c>
      <c r="F391" s="238">
        <f>IF('MAIN CB'!C405="Asset",'MAIN CB'!F405,"")</f>
        <v>5510</v>
      </c>
      <c r="G391" s="162" t="str">
        <f>IF('MAIN CB'!C405="Capital",'MAIN CB'!F405,IF('MAIN CB'!C405="Income",'MAIN CB'!F405,IF('MAIN CB'!C405="Liability",'MAIN CB'!F405,"")))</f>
        <v/>
      </c>
      <c r="H391" s="163" t="str">
        <f>IF('MAIN CB'!C405="Expense",'MAIN CB'!F405,IF('MAIN CB'!C405="Drawing",'MAIN CB'!F405,IF('MAIN CB'!C405="COS",'MAIN CB'!F405,"")))</f>
        <v/>
      </c>
    </row>
    <row r="392" spans="2:8" x14ac:dyDescent="0.3">
      <c r="B392" s="160">
        <f>IF('MAIN CB'!B406="","",'MAIN CB'!B406)</f>
        <v>45723</v>
      </c>
      <c r="C392" s="161" t="str">
        <f>IF('MAIN CB'!C406="","",'MAIN CB'!C406)</f>
        <v>Asset</v>
      </c>
      <c r="D392" s="237" t="str">
        <f>IF('MAIN CB'!D406="","",'MAIN CB'!D406)</f>
        <v>Indo Zambia Bank</v>
      </c>
      <c r="E392" s="157" t="str">
        <f>IF('MAIN CB'!E406="","",'MAIN CB'!E406)</f>
        <v>Transfer from IZB to 543</v>
      </c>
      <c r="F392" s="238">
        <f>IF('MAIN CB'!C406="Asset",'MAIN CB'!F406,"")</f>
        <v>-7000</v>
      </c>
      <c r="G392" s="162" t="str">
        <f>IF('MAIN CB'!C406="Capital",'MAIN CB'!F406,IF('MAIN CB'!C406="Income",'MAIN CB'!F406,IF('MAIN CB'!C406="Liability",'MAIN CB'!F406,"")))</f>
        <v/>
      </c>
      <c r="H392" s="163" t="str">
        <f>IF('MAIN CB'!C406="Expense",'MAIN CB'!F406,IF('MAIN CB'!C406="Drawing",'MAIN CB'!F406,IF('MAIN CB'!C406="COS",'MAIN CB'!F406,"")))</f>
        <v/>
      </c>
    </row>
    <row r="393" spans="2:8" x14ac:dyDescent="0.3">
      <c r="B393" s="160">
        <f>IF('MAIN CB'!B407="","",'MAIN CB'!B407)</f>
        <v>45723</v>
      </c>
      <c r="C393" s="161" t="str">
        <f>IF('MAIN CB'!C407="","",'MAIN CB'!C407)</f>
        <v>Asset</v>
      </c>
      <c r="D393" s="237" t="str">
        <f>IF('MAIN CB'!D407="","",'MAIN CB'!D407)</f>
        <v>543 Konse Konse</v>
      </c>
      <c r="E393" s="157" t="str">
        <f>IF('MAIN CB'!E407="","",'MAIN CB'!E407)</f>
        <v>Transfer from IZB to 543</v>
      </c>
      <c r="F393" s="238">
        <f>IF('MAIN CB'!C407="Asset",'MAIN CB'!F407,"")</f>
        <v>7000</v>
      </c>
      <c r="G393" s="162" t="str">
        <f>IF('MAIN CB'!C407="Capital",'MAIN CB'!F407,IF('MAIN CB'!C407="Income",'MAIN CB'!F407,IF('MAIN CB'!C407="Liability",'MAIN CB'!F407,"")))</f>
        <v/>
      </c>
      <c r="H393" s="163" t="str">
        <f>IF('MAIN CB'!C407="Expense",'MAIN CB'!F407,IF('MAIN CB'!C407="Drawing",'MAIN CB'!F407,IF('MAIN CB'!C407="COS",'MAIN CB'!F407,"")))</f>
        <v/>
      </c>
    </row>
    <row r="394" spans="2:8" x14ac:dyDescent="0.3">
      <c r="B394" s="160">
        <f>IF('MAIN CB'!B408="","",'MAIN CB'!B408)</f>
        <v>45723</v>
      </c>
      <c r="C394" s="161" t="str">
        <f>IF('MAIN CB'!C408="","",'MAIN CB'!C408)</f>
        <v>Asset</v>
      </c>
      <c r="D394" s="237" t="str">
        <f>IF('MAIN CB'!D408="","",'MAIN CB'!D408)</f>
        <v>Vault Cash</v>
      </c>
      <c r="E394" s="157" t="str">
        <f>IF('MAIN CB'!E408="","",'MAIN CB'!E408)</f>
        <v>543 Withdraw</v>
      </c>
      <c r="F394" s="238">
        <f>IF('MAIN CB'!C408="Asset",'MAIN CB'!F408,"")</f>
        <v>-300</v>
      </c>
      <c r="G394" s="162" t="str">
        <f>IF('MAIN CB'!C408="Capital",'MAIN CB'!F408,IF('MAIN CB'!C408="Income",'MAIN CB'!F408,IF('MAIN CB'!C408="Liability",'MAIN CB'!F408,"")))</f>
        <v/>
      </c>
      <c r="H394" s="163" t="str">
        <f>IF('MAIN CB'!C408="Expense",'MAIN CB'!F408,IF('MAIN CB'!C408="Drawing",'MAIN CB'!F408,IF('MAIN CB'!C408="COS",'MAIN CB'!F408,"")))</f>
        <v/>
      </c>
    </row>
    <row r="395" spans="2:8" x14ac:dyDescent="0.3">
      <c r="B395" s="160">
        <f>IF('MAIN CB'!B409="","",'MAIN CB'!B409)</f>
        <v>45723</v>
      </c>
      <c r="C395" s="161" t="str">
        <f>IF('MAIN CB'!C409="","",'MAIN CB'!C409)</f>
        <v>Asset</v>
      </c>
      <c r="D395" s="237" t="str">
        <f>IF('MAIN CB'!D409="","",'MAIN CB'!D409)</f>
        <v>543 Konse Konse</v>
      </c>
      <c r="E395" s="157" t="str">
        <f>IF('MAIN CB'!E409="","",'MAIN CB'!E409)</f>
        <v>543 Withdraw</v>
      </c>
      <c r="F395" s="238">
        <f>IF('MAIN CB'!C409="Asset",'MAIN CB'!F409,"")</f>
        <v>300</v>
      </c>
      <c r="G395" s="162" t="str">
        <f>IF('MAIN CB'!C409="Capital",'MAIN CB'!F409,IF('MAIN CB'!C409="Income",'MAIN CB'!F409,IF('MAIN CB'!C409="Liability",'MAIN CB'!F409,"")))</f>
        <v/>
      </c>
      <c r="H395" s="163" t="str">
        <f>IF('MAIN CB'!C409="Expense",'MAIN CB'!F409,IF('MAIN CB'!C409="Drawing",'MAIN CB'!F409,IF('MAIN CB'!C409="COS",'MAIN CB'!F409,"")))</f>
        <v/>
      </c>
    </row>
    <row r="396" spans="2:8" x14ac:dyDescent="0.3">
      <c r="B396" s="160">
        <f>IF('MAIN CB'!B410="","",'MAIN CB'!B410)</f>
        <v>45723</v>
      </c>
      <c r="C396" s="161" t="str">
        <f>IF('MAIN CB'!C410="","",'MAIN CB'!C410)</f>
        <v>Asset</v>
      </c>
      <c r="D396" s="237" t="str">
        <f>IF('MAIN CB'!D410="","",'MAIN CB'!D410)</f>
        <v>543 Konse Konse</v>
      </c>
      <c r="E396" s="157" t="str">
        <f>IF('MAIN CB'!E410="","",'MAIN CB'!E410)</f>
        <v>Transfer from 543 to Zanaco</v>
      </c>
      <c r="F396" s="238">
        <f>IF('MAIN CB'!C410="Asset",'MAIN CB'!F410,"")</f>
        <v>-13252.5</v>
      </c>
      <c r="G396" s="162" t="str">
        <f>IF('MAIN CB'!C410="Capital",'MAIN CB'!F410,IF('MAIN CB'!C410="Income",'MAIN CB'!F410,IF('MAIN CB'!C410="Liability",'MAIN CB'!F410,"")))</f>
        <v/>
      </c>
      <c r="H396" s="163" t="str">
        <f>IF('MAIN CB'!C410="Expense",'MAIN CB'!F410,IF('MAIN CB'!C410="Drawing",'MAIN CB'!F410,IF('MAIN CB'!C410="COS",'MAIN CB'!F410,"")))</f>
        <v/>
      </c>
    </row>
    <row r="397" spans="2:8" x14ac:dyDescent="0.3">
      <c r="B397" s="160">
        <f>IF('MAIN CB'!B411="","",'MAIN CB'!B411)</f>
        <v>45723</v>
      </c>
      <c r="C397" s="161" t="str">
        <f>IF('MAIN CB'!C411="","",'MAIN CB'!C411)</f>
        <v>Asset</v>
      </c>
      <c r="D397" s="237" t="str">
        <f>IF('MAIN CB'!D411="","",'MAIN CB'!D411)</f>
        <v>Zanaco Xpress</v>
      </c>
      <c r="E397" s="157" t="str">
        <f>IF('MAIN CB'!E411="","",'MAIN CB'!E411)</f>
        <v>Transfer from 543 to Zanaco</v>
      </c>
      <c r="F397" s="238">
        <f>IF('MAIN CB'!C411="Asset",'MAIN CB'!F411,"")</f>
        <v>13252.5</v>
      </c>
      <c r="G397" s="162" t="str">
        <f>IF('MAIN CB'!C411="Capital",'MAIN CB'!F411,IF('MAIN CB'!C411="Income",'MAIN CB'!F411,IF('MAIN CB'!C411="Liability",'MAIN CB'!F411,"")))</f>
        <v/>
      </c>
      <c r="H397" s="163" t="str">
        <f>IF('MAIN CB'!C411="Expense",'MAIN CB'!F411,IF('MAIN CB'!C411="Drawing",'MAIN CB'!F411,IF('MAIN CB'!C411="COS",'MAIN CB'!F411,"")))</f>
        <v/>
      </c>
    </row>
    <row r="398" spans="2:8" x14ac:dyDescent="0.3">
      <c r="B398" s="160">
        <f>IF('MAIN CB'!B412="","",'MAIN CB'!B412)</f>
        <v>45723</v>
      </c>
      <c r="C398" s="161" t="str">
        <f>IF('MAIN CB'!C412="","",'MAIN CB'!C412)</f>
        <v>Asset</v>
      </c>
      <c r="D398" s="237" t="str">
        <f>IF('MAIN CB'!D412="","",'MAIN CB'!D412)</f>
        <v>543 Konse Konse</v>
      </c>
      <c r="E398" s="157" t="str">
        <f>IF('MAIN CB'!E412="","",'MAIN CB'!E412)</f>
        <v>543 transfer charge to Zanaco</v>
      </c>
      <c r="F398" s="238">
        <f>IF('MAIN CB'!C412="Asset",'MAIN CB'!F412,"")</f>
        <v>-7.5</v>
      </c>
      <c r="G398" s="162" t="str">
        <f>IF('MAIN CB'!C412="Capital",'MAIN CB'!F412,IF('MAIN CB'!C412="Income",'MAIN CB'!F412,IF('MAIN CB'!C412="Liability",'MAIN CB'!F412,"")))</f>
        <v/>
      </c>
      <c r="H398" s="163" t="str">
        <f>IF('MAIN CB'!C412="Expense",'MAIN CB'!F412,IF('MAIN CB'!C412="Drawing",'MAIN CB'!F412,IF('MAIN CB'!C412="COS",'MAIN CB'!F412,"")))</f>
        <v/>
      </c>
    </row>
    <row r="399" spans="2:8" x14ac:dyDescent="0.3">
      <c r="B399" s="160">
        <f>IF('MAIN CB'!B413="","",'MAIN CB'!B413)</f>
        <v>45723</v>
      </c>
      <c r="C399" s="161" t="str">
        <f>IF('MAIN CB'!C413="","",'MAIN CB'!C413)</f>
        <v>Expense</v>
      </c>
      <c r="D399" s="237" t="str">
        <f>IF('MAIN CB'!D413="","",'MAIN CB'!D413)</f>
        <v>Charges</v>
      </c>
      <c r="E399" s="157" t="str">
        <f>IF('MAIN CB'!E413="","",'MAIN CB'!E413)</f>
        <v>543 transfer charge to Zanaco</v>
      </c>
      <c r="F399" s="238" t="str">
        <f>IF('MAIN CB'!C413="Asset",'MAIN CB'!F413,"")</f>
        <v/>
      </c>
      <c r="G399" s="162" t="str">
        <f>IF('MAIN CB'!C413="Capital",'MAIN CB'!F413,IF('MAIN CB'!C413="Income",'MAIN CB'!F413,IF('MAIN CB'!C413="Liability",'MAIN CB'!F413,"")))</f>
        <v/>
      </c>
      <c r="H399" s="163">
        <f>IF('MAIN CB'!C413="Expense",'MAIN CB'!F413,IF('MAIN CB'!C413="Drawing",'MAIN CB'!F413,IF('MAIN CB'!C413="COS",'MAIN CB'!F413,"")))</f>
        <v>7.5</v>
      </c>
    </row>
    <row r="400" spans="2:8" x14ac:dyDescent="0.3">
      <c r="B400" s="160">
        <f>IF('MAIN CB'!B414="","",'MAIN CB'!B414)</f>
        <v>45723</v>
      </c>
      <c r="C400" s="161" t="str">
        <f>IF('MAIN CB'!C414="","",'MAIN CB'!C414)</f>
        <v>Asset</v>
      </c>
      <c r="D400" s="237" t="str">
        <f>IF('MAIN CB'!D414="","",'MAIN CB'!D414)</f>
        <v>Vault Cash</v>
      </c>
      <c r="E400" s="157" t="str">
        <f>IF('MAIN CB'!E414="","",'MAIN CB'!E414)</f>
        <v>543 Withdraw</v>
      </c>
      <c r="F400" s="238">
        <f>IF('MAIN CB'!C414="Asset",'MAIN CB'!F414,"")</f>
        <v>-70</v>
      </c>
      <c r="G400" s="162" t="str">
        <f>IF('MAIN CB'!C414="Capital",'MAIN CB'!F414,IF('MAIN CB'!C414="Income",'MAIN CB'!F414,IF('MAIN CB'!C414="Liability",'MAIN CB'!F414,"")))</f>
        <v/>
      </c>
      <c r="H400" s="163" t="str">
        <f>IF('MAIN CB'!C414="Expense",'MAIN CB'!F414,IF('MAIN CB'!C414="Drawing",'MAIN CB'!F414,IF('MAIN CB'!C414="COS",'MAIN CB'!F414,"")))</f>
        <v/>
      </c>
    </row>
    <row r="401" spans="2:8" x14ac:dyDescent="0.3">
      <c r="B401" s="160">
        <f>IF('MAIN CB'!B415="","",'MAIN CB'!B415)</f>
        <v>45723</v>
      </c>
      <c r="C401" s="161" t="str">
        <f>IF('MAIN CB'!C415="","",'MAIN CB'!C415)</f>
        <v>Asset</v>
      </c>
      <c r="D401" s="237" t="str">
        <f>IF('MAIN CB'!D415="","",'MAIN CB'!D415)</f>
        <v>543 Konse Konse</v>
      </c>
      <c r="E401" s="157" t="str">
        <f>IF('MAIN CB'!E415="","",'MAIN CB'!E415)</f>
        <v>543 Withdraw</v>
      </c>
      <c r="F401" s="238">
        <f>IF('MAIN CB'!C415="Asset",'MAIN CB'!F415,"")</f>
        <v>70</v>
      </c>
      <c r="G401" s="162" t="str">
        <f>IF('MAIN CB'!C415="Capital",'MAIN CB'!F415,IF('MAIN CB'!C415="Income",'MAIN CB'!F415,IF('MAIN CB'!C415="Liability",'MAIN CB'!F415,"")))</f>
        <v/>
      </c>
      <c r="H401" s="163" t="str">
        <f>IF('MAIN CB'!C415="Expense",'MAIN CB'!F415,IF('MAIN CB'!C415="Drawing",'MAIN CB'!F415,IF('MAIN CB'!C415="COS",'MAIN CB'!F415,"")))</f>
        <v/>
      </c>
    </row>
    <row r="402" spans="2:8" x14ac:dyDescent="0.3">
      <c r="B402" s="160">
        <f>IF('MAIN CB'!B416="","",'MAIN CB'!B416)</f>
        <v>45723</v>
      </c>
      <c r="C402" s="161" t="str">
        <f>IF('MAIN CB'!C416="","",'MAIN CB'!C416)</f>
        <v>Asset</v>
      </c>
      <c r="D402" s="237" t="str">
        <f>IF('MAIN CB'!D416="","",'MAIN CB'!D416)</f>
        <v>Vault Cash</v>
      </c>
      <c r="E402" s="157" t="str">
        <f>IF('MAIN CB'!E416="","",'MAIN CB'!E416)</f>
        <v>Zanaco Xpress Deposit</v>
      </c>
      <c r="F402" s="238">
        <f>IF('MAIN CB'!C416="Asset",'MAIN CB'!F416,"")</f>
        <v>158</v>
      </c>
      <c r="G402" s="162" t="str">
        <f>IF('MAIN CB'!C416="Capital",'MAIN CB'!F416,IF('MAIN CB'!C416="Income",'MAIN CB'!F416,IF('MAIN CB'!C416="Liability",'MAIN CB'!F416,"")))</f>
        <v/>
      </c>
      <c r="H402" s="163" t="str">
        <f>IF('MAIN CB'!C416="Expense",'MAIN CB'!F416,IF('MAIN CB'!C416="Drawing",'MAIN CB'!F416,IF('MAIN CB'!C416="COS",'MAIN CB'!F416,"")))</f>
        <v/>
      </c>
    </row>
    <row r="403" spans="2:8" x14ac:dyDescent="0.3">
      <c r="B403" s="160">
        <f>IF('MAIN CB'!B417="","",'MAIN CB'!B417)</f>
        <v>45723</v>
      </c>
      <c r="C403" s="161" t="str">
        <f>IF('MAIN CB'!C417="","",'MAIN CB'!C417)</f>
        <v>Asset</v>
      </c>
      <c r="D403" s="237" t="str">
        <f>IF('MAIN CB'!D417="","",'MAIN CB'!D417)</f>
        <v>Zanaco Xpress</v>
      </c>
      <c r="E403" s="157" t="str">
        <f>IF('MAIN CB'!E417="","",'MAIN CB'!E417)</f>
        <v>Zanaco Xpress Deposit</v>
      </c>
      <c r="F403" s="238">
        <f>IF('MAIN CB'!C417="Asset",'MAIN CB'!F417,"")</f>
        <v>-158</v>
      </c>
      <c r="G403" s="162" t="str">
        <f>IF('MAIN CB'!C417="Capital",'MAIN CB'!F417,IF('MAIN CB'!C417="Income",'MAIN CB'!F417,IF('MAIN CB'!C417="Liability",'MAIN CB'!F417,"")))</f>
        <v/>
      </c>
      <c r="H403" s="163" t="str">
        <f>IF('MAIN CB'!C417="Expense",'MAIN CB'!F417,IF('MAIN CB'!C417="Drawing",'MAIN CB'!F417,IF('MAIN CB'!C417="COS",'MAIN CB'!F417,"")))</f>
        <v/>
      </c>
    </row>
    <row r="404" spans="2:8" x14ac:dyDescent="0.3">
      <c r="B404" s="160">
        <f>IF('MAIN CB'!B418="","",'MAIN CB'!B418)</f>
        <v>45723</v>
      </c>
      <c r="C404" s="161" t="str">
        <f>IF('MAIN CB'!C418="","",'MAIN CB'!C418)</f>
        <v>Asset</v>
      </c>
      <c r="D404" s="237" t="str">
        <f>IF('MAIN CB'!D418="","",'MAIN CB'!D418)</f>
        <v>Vault Cash</v>
      </c>
      <c r="E404" s="157" t="str">
        <f>IF('MAIN CB'!E418="","",'MAIN CB'!E418)</f>
        <v>Zanaco Xpress Deposit</v>
      </c>
      <c r="F404" s="238">
        <f>IF('MAIN CB'!C418="Asset",'MAIN CB'!F418,"")</f>
        <v>500</v>
      </c>
      <c r="G404" s="162" t="str">
        <f>IF('MAIN CB'!C418="Capital",'MAIN CB'!F418,IF('MAIN CB'!C418="Income",'MAIN CB'!F418,IF('MAIN CB'!C418="Liability",'MAIN CB'!F418,"")))</f>
        <v/>
      </c>
      <c r="H404" s="163" t="str">
        <f>IF('MAIN CB'!C418="Expense",'MAIN CB'!F418,IF('MAIN CB'!C418="Drawing",'MAIN CB'!F418,IF('MAIN CB'!C418="COS",'MAIN CB'!F418,"")))</f>
        <v/>
      </c>
    </row>
    <row r="405" spans="2:8" x14ac:dyDescent="0.3">
      <c r="B405" s="160">
        <f>IF('MAIN CB'!B419="","",'MAIN CB'!B419)</f>
        <v>45723</v>
      </c>
      <c r="C405" s="161" t="str">
        <f>IF('MAIN CB'!C419="","",'MAIN CB'!C419)</f>
        <v>Asset</v>
      </c>
      <c r="D405" s="237" t="str">
        <f>IF('MAIN CB'!D419="","",'MAIN CB'!D419)</f>
        <v>Zanaco Xpress</v>
      </c>
      <c r="E405" s="157" t="str">
        <f>IF('MAIN CB'!E419="","",'MAIN CB'!E419)</f>
        <v>Zanaco Xpress Deposit</v>
      </c>
      <c r="F405" s="238">
        <f>IF('MAIN CB'!C419="Asset",'MAIN CB'!F419,"")</f>
        <v>-500</v>
      </c>
      <c r="G405" s="162" t="str">
        <f>IF('MAIN CB'!C419="Capital",'MAIN CB'!F419,IF('MAIN CB'!C419="Income",'MAIN CB'!F419,IF('MAIN CB'!C419="Liability",'MAIN CB'!F419,"")))</f>
        <v/>
      </c>
      <c r="H405" s="163" t="str">
        <f>IF('MAIN CB'!C419="Expense",'MAIN CB'!F419,IF('MAIN CB'!C419="Drawing",'MAIN CB'!F419,IF('MAIN CB'!C419="COS",'MAIN CB'!F419,"")))</f>
        <v/>
      </c>
    </row>
    <row r="406" spans="2:8" x14ac:dyDescent="0.3">
      <c r="B406" s="160">
        <f>IF('MAIN CB'!B420="","",'MAIN CB'!B420)</f>
        <v>45723</v>
      </c>
      <c r="C406" s="161" t="str">
        <f>IF('MAIN CB'!C420="","",'MAIN CB'!C420)</f>
        <v>Asset</v>
      </c>
      <c r="D406" s="237" t="str">
        <f>IF('MAIN CB'!D420="","",'MAIN CB'!D420)</f>
        <v>Vault Cash</v>
      </c>
      <c r="E406" s="157" t="str">
        <f>IF('MAIN CB'!E420="","",'MAIN CB'!E420)</f>
        <v>Zanaco Xpress Deposit</v>
      </c>
      <c r="F406" s="238">
        <f>IF('MAIN CB'!C420="Asset",'MAIN CB'!F420,"")</f>
        <v>171</v>
      </c>
      <c r="G406" s="162" t="str">
        <f>IF('MAIN CB'!C420="Capital",'MAIN CB'!F420,IF('MAIN CB'!C420="Income",'MAIN CB'!F420,IF('MAIN CB'!C420="Liability",'MAIN CB'!F420,"")))</f>
        <v/>
      </c>
      <c r="H406" s="163" t="str">
        <f>IF('MAIN CB'!C420="Expense",'MAIN CB'!F420,IF('MAIN CB'!C420="Drawing",'MAIN CB'!F420,IF('MAIN CB'!C420="COS",'MAIN CB'!F420,"")))</f>
        <v/>
      </c>
    </row>
    <row r="407" spans="2:8" x14ac:dyDescent="0.3">
      <c r="B407" s="160">
        <f>IF('MAIN CB'!B421="","",'MAIN CB'!B421)</f>
        <v>45723</v>
      </c>
      <c r="C407" s="161" t="str">
        <f>IF('MAIN CB'!C421="","",'MAIN CB'!C421)</f>
        <v>Asset</v>
      </c>
      <c r="D407" s="237" t="str">
        <f>IF('MAIN CB'!D421="","",'MAIN CB'!D421)</f>
        <v>Zanaco Xpress</v>
      </c>
      <c r="E407" s="157" t="str">
        <f>IF('MAIN CB'!E421="","",'MAIN CB'!E421)</f>
        <v>Zanaco Xpress Deposit</v>
      </c>
      <c r="F407" s="238">
        <f>IF('MAIN CB'!C421="Asset",'MAIN CB'!F421,"")</f>
        <v>-171</v>
      </c>
      <c r="G407" s="162" t="str">
        <f>IF('MAIN CB'!C421="Capital",'MAIN CB'!F421,IF('MAIN CB'!C421="Income",'MAIN CB'!F421,IF('MAIN CB'!C421="Liability",'MAIN CB'!F421,"")))</f>
        <v/>
      </c>
      <c r="H407" s="163" t="str">
        <f>IF('MAIN CB'!C421="Expense",'MAIN CB'!F421,IF('MAIN CB'!C421="Drawing",'MAIN CB'!F421,IF('MAIN CB'!C421="COS",'MAIN CB'!F421,"")))</f>
        <v/>
      </c>
    </row>
    <row r="408" spans="2:8" x14ac:dyDescent="0.3">
      <c r="B408" s="160">
        <f>IF('MAIN CB'!B422="","",'MAIN CB'!B422)</f>
        <v>45723</v>
      </c>
      <c r="C408" s="161" t="str">
        <f>IF('MAIN CB'!C422="","",'MAIN CB'!C422)</f>
        <v>Asset</v>
      </c>
      <c r="D408" s="237" t="str">
        <f>IF('MAIN CB'!D422="","",'MAIN CB'!D422)</f>
        <v>Vault Cash</v>
      </c>
      <c r="E408" s="157" t="str">
        <f>IF('MAIN CB'!E422="","",'MAIN CB'!E422)</f>
        <v>Zanaco Xpress Deposit</v>
      </c>
      <c r="F408" s="238">
        <f>IF('MAIN CB'!C422="Asset",'MAIN CB'!F422,"")</f>
        <v>500</v>
      </c>
      <c r="G408" s="162" t="str">
        <f>IF('MAIN CB'!C422="Capital",'MAIN CB'!F422,IF('MAIN CB'!C422="Income",'MAIN CB'!F422,IF('MAIN CB'!C422="Liability",'MAIN CB'!F422,"")))</f>
        <v/>
      </c>
      <c r="H408" s="163" t="str">
        <f>IF('MAIN CB'!C422="Expense",'MAIN CB'!F422,IF('MAIN CB'!C422="Drawing",'MAIN CB'!F422,IF('MAIN CB'!C422="COS",'MAIN CB'!F422,"")))</f>
        <v/>
      </c>
    </row>
    <row r="409" spans="2:8" x14ac:dyDescent="0.3">
      <c r="B409" s="160">
        <f>IF('MAIN CB'!B423="","",'MAIN CB'!B423)</f>
        <v>45723</v>
      </c>
      <c r="C409" s="161" t="str">
        <f>IF('MAIN CB'!C423="","",'MAIN CB'!C423)</f>
        <v>Asset</v>
      </c>
      <c r="D409" s="237" t="str">
        <f>IF('MAIN CB'!D423="","",'MAIN CB'!D423)</f>
        <v>Zanaco Xpress</v>
      </c>
      <c r="E409" s="157" t="str">
        <f>IF('MAIN CB'!E423="","",'MAIN CB'!E423)</f>
        <v>Zanaco Xpress Deposit</v>
      </c>
      <c r="F409" s="238">
        <f>IF('MAIN CB'!C423="Asset",'MAIN CB'!F423,"")</f>
        <v>-500</v>
      </c>
      <c r="G409" s="162" t="str">
        <f>IF('MAIN CB'!C423="Capital",'MAIN CB'!F423,IF('MAIN CB'!C423="Income",'MAIN CB'!F423,IF('MAIN CB'!C423="Liability",'MAIN CB'!F423,"")))</f>
        <v/>
      </c>
      <c r="H409" s="163" t="str">
        <f>IF('MAIN CB'!C423="Expense",'MAIN CB'!F423,IF('MAIN CB'!C423="Drawing",'MAIN CB'!F423,IF('MAIN CB'!C423="COS",'MAIN CB'!F423,"")))</f>
        <v/>
      </c>
    </row>
    <row r="410" spans="2:8" x14ac:dyDescent="0.3">
      <c r="B410" s="160">
        <f>IF('MAIN CB'!B424="","",'MAIN CB'!B424)</f>
        <v>45723</v>
      </c>
      <c r="C410" s="161" t="str">
        <f>IF('MAIN CB'!C424="","",'MAIN CB'!C424)</f>
        <v>Asset</v>
      </c>
      <c r="D410" s="237" t="str">
        <f>IF('MAIN CB'!D424="","",'MAIN CB'!D424)</f>
        <v>Vault Cash</v>
      </c>
      <c r="E410" s="157" t="str">
        <f>IF('MAIN CB'!E424="","",'MAIN CB'!E424)</f>
        <v>Zanaco Xpress Withdraw</v>
      </c>
      <c r="F410" s="238">
        <f>IF('MAIN CB'!C424="Asset",'MAIN CB'!F424,"")</f>
        <v>-100</v>
      </c>
      <c r="G410" s="162" t="str">
        <f>IF('MAIN CB'!C424="Capital",'MAIN CB'!F424,IF('MAIN CB'!C424="Income",'MAIN CB'!F424,IF('MAIN CB'!C424="Liability",'MAIN CB'!F424,"")))</f>
        <v/>
      </c>
      <c r="H410" s="163" t="str">
        <f>IF('MAIN CB'!C424="Expense",'MAIN CB'!F424,IF('MAIN CB'!C424="Drawing",'MAIN CB'!F424,IF('MAIN CB'!C424="COS",'MAIN CB'!F424,"")))</f>
        <v/>
      </c>
    </row>
    <row r="411" spans="2:8" x14ac:dyDescent="0.3">
      <c r="B411" s="160">
        <f>IF('MAIN CB'!B425="","",'MAIN CB'!B425)</f>
        <v>45723</v>
      </c>
      <c r="C411" s="161" t="str">
        <f>IF('MAIN CB'!C425="","",'MAIN CB'!C425)</f>
        <v>Asset</v>
      </c>
      <c r="D411" s="237" t="str">
        <f>IF('MAIN CB'!D425="","",'MAIN CB'!D425)</f>
        <v>Zanaco Xpress</v>
      </c>
      <c r="E411" s="157" t="str">
        <f>IF('MAIN CB'!E425="","",'MAIN CB'!E425)</f>
        <v>Zanaco Xpress Withdraw</v>
      </c>
      <c r="F411" s="238">
        <f>IF('MAIN CB'!C425="Asset",'MAIN CB'!F425,"")</f>
        <v>100</v>
      </c>
      <c r="G411" s="162" t="str">
        <f>IF('MAIN CB'!C425="Capital",'MAIN CB'!F425,IF('MAIN CB'!C425="Income",'MAIN CB'!F425,IF('MAIN CB'!C425="Liability",'MAIN CB'!F425,"")))</f>
        <v/>
      </c>
      <c r="H411" s="163" t="str">
        <f>IF('MAIN CB'!C425="Expense",'MAIN CB'!F425,IF('MAIN CB'!C425="Drawing",'MAIN CB'!F425,IF('MAIN CB'!C425="COS",'MAIN CB'!F425,"")))</f>
        <v/>
      </c>
    </row>
    <row r="412" spans="2:8" x14ac:dyDescent="0.3">
      <c r="B412" s="160">
        <f>IF('MAIN CB'!B426="","",'MAIN CB'!B426)</f>
        <v>45723</v>
      </c>
      <c r="C412" s="161" t="str">
        <f>IF('MAIN CB'!C426="","",'MAIN CB'!C426)</f>
        <v>Asset</v>
      </c>
      <c r="D412" s="237" t="str">
        <f>IF('MAIN CB'!D426="","",'MAIN CB'!D426)</f>
        <v>Vault Cash</v>
      </c>
      <c r="E412" s="157" t="str">
        <f>IF('MAIN CB'!E426="","",'MAIN CB'!E426)</f>
        <v>Zanaco Xpress Withdraw</v>
      </c>
      <c r="F412" s="238">
        <f>IF('MAIN CB'!C426="Asset",'MAIN CB'!F426,"")</f>
        <v>-2000</v>
      </c>
      <c r="G412" s="162" t="str">
        <f>IF('MAIN CB'!C426="Capital",'MAIN CB'!F426,IF('MAIN CB'!C426="Income",'MAIN CB'!F426,IF('MAIN CB'!C426="Liability",'MAIN CB'!F426,"")))</f>
        <v/>
      </c>
      <c r="H412" s="163" t="str">
        <f>IF('MAIN CB'!C426="Expense",'MAIN CB'!F426,IF('MAIN CB'!C426="Drawing",'MAIN CB'!F426,IF('MAIN CB'!C426="COS",'MAIN CB'!F426,"")))</f>
        <v/>
      </c>
    </row>
    <row r="413" spans="2:8" x14ac:dyDescent="0.3">
      <c r="B413" s="160">
        <f>IF('MAIN CB'!B427="","",'MAIN CB'!B427)</f>
        <v>45723</v>
      </c>
      <c r="C413" s="161" t="str">
        <f>IF('MAIN CB'!C427="","",'MAIN CB'!C427)</f>
        <v>Asset</v>
      </c>
      <c r="D413" s="237" t="str">
        <f>IF('MAIN CB'!D427="","",'MAIN CB'!D427)</f>
        <v>Zanaco Xpress</v>
      </c>
      <c r="E413" s="157" t="str">
        <f>IF('MAIN CB'!E427="","",'MAIN CB'!E427)</f>
        <v>Zanaco Xpress Withdraw</v>
      </c>
      <c r="F413" s="238">
        <f>IF('MAIN CB'!C427="Asset",'MAIN CB'!F427,"")</f>
        <v>2000</v>
      </c>
      <c r="G413" s="162" t="str">
        <f>IF('MAIN CB'!C427="Capital",'MAIN CB'!F427,IF('MAIN CB'!C427="Income",'MAIN CB'!F427,IF('MAIN CB'!C427="Liability",'MAIN CB'!F427,"")))</f>
        <v/>
      </c>
      <c r="H413" s="163" t="str">
        <f>IF('MAIN CB'!C427="Expense",'MAIN CB'!F427,IF('MAIN CB'!C427="Drawing",'MAIN CB'!F427,IF('MAIN CB'!C427="COS",'MAIN CB'!F427,"")))</f>
        <v/>
      </c>
    </row>
    <row r="414" spans="2:8" x14ac:dyDescent="0.3">
      <c r="B414" s="160">
        <f>IF('MAIN CB'!B428="","",'MAIN CB'!B428)</f>
        <v>45723</v>
      </c>
      <c r="C414" s="161" t="str">
        <f>IF('MAIN CB'!C428="","",'MAIN CB'!C428)</f>
        <v>Asset</v>
      </c>
      <c r="D414" s="237" t="str">
        <f>IF('MAIN CB'!D428="","",'MAIN CB'!D428)</f>
        <v>Vault Cash</v>
      </c>
      <c r="E414" s="157" t="str">
        <f>IF('MAIN CB'!E428="","",'MAIN CB'!E428)</f>
        <v>Zanaco Xpress Withdraw</v>
      </c>
      <c r="F414" s="238">
        <f>IF('MAIN CB'!C428="Asset",'MAIN CB'!F428,"")</f>
        <v>-1500</v>
      </c>
      <c r="G414" s="162" t="str">
        <f>IF('MAIN CB'!C428="Capital",'MAIN CB'!F428,IF('MAIN CB'!C428="Income",'MAIN CB'!F428,IF('MAIN CB'!C428="Liability",'MAIN CB'!F428,"")))</f>
        <v/>
      </c>
      <c r="H414" s="163" t="str">
        <f>IF('MAIN CB'!C428="Expense",'MAIN CB'!F428,IF('MAIN CB'!C428="Drawing",'MAIN CB'!F428,IF('MAIN CB'!C428="COS",'MAIN CB'!F428,"")))</f>
        <v/>
      </c>
    </row>
    <row r="415" spans="2:8" x14ac:dyDescent="0.3">
      <c r="B415" s="160">
        <f>IF('MAIN CB'!B429="","",'MAIN CB'!B429)</f>
        <v>45723</v>
      </c>
      <c r="C415" s="161" t="str">
        <f>IF('MAIN CB'!C429="","",'MAIN CB'!C429)</f>
        <v>Asset</v>
      </c>
      <c r="D415" s="237" t="str">
        <f>IF('MAIN CB'!D429="","",'MAIN CB'!D429)</f>
        <v>Zanaco Xpress</v>
      </c>
      <c r="E415" s="157" t="str">
        <f>IF('MAIN CB'!E429="","",'MAIN CB'!E429)</f>
        <v>Zanaco Xpress Withdraw</v>
      </c>
      <c r="F415" s="238">
        <f>IF('MAIN CB'!C429="Asset",'MAIN CB'!F429,"")</f>
        <v>1500</v>
      </c>
      <c r="G415" s="162" t="str">
        <f>IF('MAIN CB'!C429="Capital",'MAIN CB'!F429,IF('MAIN CB'!C429="Income",'MAIN CB'!F429,IF('MAIN CB'!C429="Liability",'MAIN CB'!F429,"")))</f>
        <v/>
      </c>
      <c r="H415" s="163" t="str">
        <f>IF('MAIN CB'!C429="Expense",'MAIN CB'!F429,IF('MAIN CB'!C429="Drawing",'MAIN CB'!F429,IF('MAIN CB'!C429="COS",'MAIN CB'!F429,"")))</f>
        <v/>
      </c>
    </row>
    <row r="416" spans="2:8" x14ac:dyDescent="0.3">
      <c r="B416" s="160">
        <f>IF('MAIN CB'!B430="","",'MAIN CB'!B430)</f>
        <v>45723</v>
      </c>
      <c r="C416" s="161" t="str">
        <f>IF('MAIN CB'!C430="","",'MAIN CB'!C430)</f>
        <v>Asset</v>
      </c>
      <c r="D416" s="237" t="str">
        <f>IF('MAIN CB'!D430="","",'MAIN CB'!D430)</f>
        <v>Vault Cash</v>
      </c>
      <c r="E416" s="157" t="str">
        <f>IF('MAIN CB'!E430="","",'MAIN CB'!E430)</f>
        <v>Zanaco Xpress Deposit</v>
      </c>
      <c r="F416" s="238">
        <f>IF('MAIN CB'!C430="Asset",'MAIN CB'!F430,"")</f>
        <v>171</v>
      </c>
      <c r="G416" s="162" t="str">
        <f>IF('MAIN CB'!C430="Capital",'MAIN CB'!F430,IF('MAIN CB'!C430="Income",'MAIN CB'!F430,IF('MAIN CB'!C430="Liability",'MAIN CB'!F430,"")))</f>
        <v/>
      </c>
      <c r="H416" s="163" t="str">
        <f>IF('MAIN CB'!C430="Expense",'MAIN CB'!F430,IF('MAIN CB'!C430="Drawing",'MAIN CB'!F430,IF('MAIN CB'!C430="COS",'MAIN CB'!F430,"")))</f>
        <v/>
      </c>
    </row>
    <row r="417" spans="2:8" x14ac:dyDescent="0.3">
      <c r="B417" s="160">
        <f>IF('MAIN CB'!B431="","",'MAIN CB'!B431)</f>
        <v>45723</v>
      </c>
      <c r="C417" s="161" t="str">
        <f>IF('MAIN CB'!C431="","",'MAIN CB'!C431)</f>
        <v>Asset</v>
      </c>
      <c r="D417" s="237" t="str">
        <f>IF('MAIN CB'!D431="","",'MAIN CB'!D431)</f>
        <v>Zanaco Xpress</v>
      </c>
      <c r="E417" s="157" t="str">
        <f>IF('MAIN CB'!E431="","",'MAIN CB'!E431)</f>
        <v>Zanaco Xpress Deposit</v>
      </c>
      <c r="F417" s="238">
        <f>IF('MAIN CB'!C431="Asset",'MAIN CB'!F431,"")</f>
        <v>-171</v>
      </c>
      <c r="G417" s="162" t="str">
        <f>IF('MAIN CB'!C431="Capital",'MAIN CB'!F431,IF('MAIN CB'!C431="Income",'MAIN CB'!F431,IF('MAIN CB'!C431="Liability",'MAIN CB'!F431,"")))</f>
        <v/>
      </c>
      <c r="H417" s="163" t="str">
        <f>IF('MAIN CB'!C431="Expense",'MAIN CB'!F431,IF('MAIN CB'!C431="Drawing",'MAIN CB'!F431,IF('MAIN CB'!C431="COS",'MAIN CB'!F431,"")))</f>
        <v/>
      </c>
    </row>
    <row r="418" spans="2:8" x14ac:dyDescent="0.3">
      <c r="B418" s="160">
        <f>IF('MAIN CB'!B432="","",'MAIN CB'!B432)</f>
        <v>45723</v>
      </c>
      <c r="C418" s="161" t="str">
        <f>IF('MAIN CB'!C432="","",'MAIN CB'!C432)</f>
        <v>Asset</v>
      </c>
      <c r="D418" s="237" t="str">
        <f>IF('MAIN CB'!D432="","",'MAIN CB'!D432)</f>
        <v>Vault Cash</v>
      </c>
      <c r="E418" s="157" t="str">
        <f>IF('MAIN CB'!E432="","",'MAIN CB'!E432)</f>
        <v>Zanaco Xpress Deposit</v>
      </c>
      <c r="F418" s="238">
        <f>IF('MAIN CB'!C432="Asset",'MAIN CB'!F432,"")</f>
        <v>171</v>
      </c>
      <c r="G418" s="162" t="str">
        <f>IF('MAIN CB'!C432="Capital",'MAIN CB'!F432,IF('MAIN CB'!C432="Income",'MAIN CB'!F432,IF('MAIN CB'!C432="Liability",'MAIN CB'!F432,"")))</f>
        <v/>
      </c>
      <c r="H418" s="163" t="str">
        <f>IF('MAIN CB'!C432="Expense",'MAIN CB'!F432,IF('MAIN CB'!C432="Drawing",'MAIN CB'!F432,IF('MAIN CB'!C432="COS",'MAIN CB'!F432,"")))</f>
        <v/>
      </c>
    </row>
    <row r="419" spans="2:8" x14ac:dyDescent="0.3">
      <c r="B419" s="160">
        <f>IF('MAIN CB'!B433="","",'MAIN CB'!B433)</f>
        <v>45723</v>
      </c>
      <c r="C419" s="161" t="str">
        <f>IF('MAIN CB'!C433="","",'MAIN CB'!C433)</f>
        <v>Asset</v>
      </c>
      <c r="D419" s="237" t="str">
        <f>IF('MAIN CB'!D433="","",'MAIN CB'!D433)</f>
        <v>Zanaco Xpress</v>
      </c>
      <c r="E419" s="157" t="str">
        <f>IF('MAIN CB'!E433="","",'MAIN CB'!E433)</f>
        <v>Zanaco Xpress Deposit</v>
      </c>
      <c r="F419" s="238">
        <f>IF('MAIN CB'!C433="Asset",'MAIN CB'!F433,"")</f>
        <v>-171</v>
      </c>
      <c r="G419" s="162" t="str">
        <f>IF('MAIN CB'!C433="Capital",'MAIN CB'!F433,IF('MAIN CB'!C433="Income",'MAIN CB'!F433,IF('MAIN CB'!C433="Liability",'MAIN CB'!F433,"")))</f>
        <v/>
      </c>
      <c r="H419" s="163" t="str">
        <f>IF('MAIN CB'!C433="Expense",'MAIN CB'!F433,IF('MAIN CB'!C433="Drawing",'MAIN CB'!F433,IF('MAIN CB'!C433="COS",'MAIN CB'!F433,"")))</f>
        <v/>
      </c>
    </row>
    <row r="420" spans="2:8" x14ac:dyDescent="0.3">
      <c r="B420" s="160">
        <f>IF('MAIN CB'!B434="","",'MAIN CB'!B434)</f>
        <v>45723</v>
      </c>
      <c r="C420" s="161" t="str">
        <f>IF('MAIN CB'!C434="","",'MAIN CB'!C434)</f>
        <v>Asset</v>
      </c>
      <c r="D420" s="237" t="str">
        <f>IF('MAIN CB'!D434="","",'MAIN CB'!D434)</f>
        <v>Vault Cash</v>
      </c>
      <c r="E420" s="157" t="str">
        <f>IF('MAIN CB'!E434="","",'MAIN CB'!E434)</f>
        <v>Zanaco Xpress Deposit</v>
      </c>
      <c r="F420" s="238">
        <f>IF('MAIN CB'!C434="Asset",'MAIN CB'!F434,"")</f>
        <v>44</v>
      </c>
      <c r="G420" s="162" t="str">
        <f>IF('MAIN CB'!C434="Capital",'MAIN CB'!F434,IF('MAIN CB'!C434="Income",'MAIN CB'!F434,IF('MAIN CB'!C434="Liability",'MAIN CB'!F434,"")))</f>
        <v/>
      </c>
      <c r="H420" s="163" t="str">
        <f>IF('MAIN CB'!C434="Expense",'MAIN CB'!F434,IF('MAIN CB'!C434="Drawing",'MAIN CB'!F434,IF('MAIN CB'!C434="COS",'MAIN CB'!F434,"")))</f>
        <v/>
      </c>
    </row>
    <row r="421" spans="2:8" x14ac:dyDescent="0.3">
      <c r="B421" s="160">
        <f>IF('MAIN CB'!B435="","",'MAIN CB'!B435)</f>
        <v>45723</v>
      </c>
      <c r="C421" s="161" t="str">
        <f>IF('MAIN CB'!C435="","",'MAIN CB'!C435)</f>
        <v>Asset</v>
      </c>
      <c r="D421" s="237" t="str">
        <f>IF('MAIN CB'!D435="","",'MAIN CB'!D435)</f>
        <v>Zanaco Xpress</v>
      </c>
      <c r="E421" s="157" t="str">
        <f>IF('MAIN CB'!E435="","",'MAIN CB'!E435)</f>
        <v>Zanaco Xpress Deposit</v>
      </c>
      <c r="F421" s="238">
        <f>IF('MAIN CB'!C435="Asset",'MAIN CB'!F435,"")</f>
        <v>-44</v>
      </c>
      <c r="G421" s="162" t="str">
        <f>IF('MAIN CB'!C435="Capital",'MAIN CB'!F435,IF('MAIN CB'!C435="Income",'MAIN CB'!F435,IF('MAIN CB'!C435="Liability",'MAIN CB'!F435,"")))</f>
        <v/>
      </c>
      <c r="H421" s="163" t="str">
        <f>IF('MAIN CB'!C435="Expense",'MAIN CB'!F435,IF('MAIN CB'!C435="Drawing",'MAIN CB'!F435,IF('MAIN CB'!C435="COS",'MAIN CB'!F435,"")))</f>
        <v/>
      </c>
    </row>
    <row r="422" spans="2:8" x14ac:dyDescent="0.3">
      <c r="B422" s="160">
        <f>IF('MAIN CB'!B436="","",'MAIN CB'!B436)</f>
        <v>45723</v>
      </c>
      <c r="C422" s="161" t="str">
        <f>IF('MAIN CB'!C436="","",'MAIN CB'!C436)</f>
        <v>Asset</v>
      </c>
      <c r="D422" s="237" t="str">
        <f>IF('MAIN CB'!D436="","",'MAIN CB'!D436)</f>
        <v>Vault Cash</v>
      </c>
      <c r="E422" s="157" t="str">
        <f>IF('MAIN CB'!E436="","",'MAIN CB'!E436)</f>
        <v>Zanaco Xpress Deposit</v>
      </c>
      <c r="F422" s="238">
        <f>IF('MAIN CB'!C436="Asset",'MAIN CB'!F436,"")</f>
        <v>158</v>
      </c>
      <c r="G422" s="162" t="str">
        <f>IF('MAIN CB'!C436="Capital",'MAIN CB'!F436,IF('MAIN CB'!C436="Income",'MAIN CB'!F436,IF('MAIN CB'!C436="Liability",'MAIN CB'!F436,"")))</f>
        <v/>
      </c>
      <c r="H422" s="163" t="str">
        <f>IF('MAIN CB'!C436="Expense",'MAIN CB'!F436,IF('MAIN CB'!C436="Drawing",'MAIN CB'!F436,IF('MAIN CB'!C436="COS",'MAIN CB'!F436,"")))</f>
        <v/>
      </c>
    </row>
    <row r="423" spans="2:8" x14ac:dyDescent="0.3">
      <c r="B423" s="160">
        <f>IF('MAIN CB'!B437="","",'MAIN CB'!B437)</f>
        <v>45723</v>
      </c>
      <c r="C423" s="161" t="str">
        <f>IF('MAIN CB'!C437="","",'MAIN CB'!C437)</f>
        <v>Asset</v>
      </c>
      <c r="D423" s="237" t="str">
        <f>IF('MAIN CB'!D437="","",'MAIN CB'!D437)</f>
        <v>Zanaco Xpress</v>
      </c>
      <c r="E423" s="157" t="str">
        <f>IF('MAIN CB'!E437="","",'MAIN CB'!E437)</f>
        <v>Zanaco Xpress Deposit</v>
      </c>
      <c r="F423" s="238">
        <f>IF('MAIN CB'!C437="Asset",'MAIN CB'!F437,"")</f>
        <v>-158</v>
      </c>
      <c r="G423" s="162" t="str">
        <f>IF('MAIN CB'!C437="Capital",'MAIN CB'!F437,IF('MAIN CB'!C437="Income",'MAIN CB'!F437,IF('MAIN CB'!C437="Liability",'MAIN CB'!F437,"")))</f>
        <v/>
      </c>
      <c r="H423" s="163" t="str">
        <f>IF('MAIN CB'!C437="Expense",'MAIN CB'!F437,IF('MAIN CB'!C437="Drawing",'MAIN CB'!F437,IF('MAIN CB'!C437="COS",'MAIN CB'!F437,"")))</f>
        <v/>
      </c>
    </row>
    <row r="424" spans="2:8" x14ac:dyDescent="0.3">
      <c r="B424" s="160">
        <f>IF('MAIN CB'!B438="","",'MAIN CB'!B438)</f>
        <v>45723</v>
      </c>
      <c r="C424" s="161" t="str">
        <f>IF('MAIN CB'!C438="","",'MAIN CB'!C438)</f>
        <v>Asset</v>
      </c>
      <c r="D424" s="237" t="str">
        <f>IF('MAIN CB'!D438="","",'MAIN CB'!D438)</f>
        <v>Vault Cash</v>
      </c>
      <c r="E424" s="157" t="str">
        <f>IF('MAIN CB'!E438="","",'MAIN CB'!E438)</f>
        <v>Zanaco Xpress Deposit</v>
      </c>
      <c r="F424" s="238">
        <f>IF('MAIN CB'!C438="Asset",'MAIN CB'!F438,"")</f>
        <v>13</v>
      </c>
      <c r="G424" s="162" t="str">
        <f>IF('MAIN CB'!C438="Capital",'MAIN CB'!F438,IF('MAIN CB'!C438="Income",'MAIN CB'!F438,IF('MAIN CB'!C438="Liability",'MAIN CB'!F438,"")))</f>
        <v/>
      </c>
      <c r="H424" s="163" t="str">
        <f>IF('MAIN CB'!C438="Expense",'MAIN CB'!F438,IF('MAIN CB'!C438="Drawing",'MAIN CB'!F438,IF('MAIN CB'!C438="COS",'MAIN CB'!F438,"")))</f>
        <v/>
      </c>
    </row>
    <row r="425" spans="2:8" x14ac:dyDescent="0.3">
      <c r="B425" s="160">
        <f>IF('MAIN CB'!B439="","",'MAIN CB'!B439)</f>
        <v>45723</v>
      </c>
      <c r="C425" s="161" t="str">
        <f>IF('MAIN CB'!C439="","",'MAIN CB'!C439)</f>
        <v>Asset</v>
      </c>
      <c r="D425" s="237" t="str">
        <f>IF('MAIN CB'!D439="","",'MAIN CB'!D439)</f>
        <v>Zanaco Xpress</v>
      </c>
      <c r="E425" s="157" t="str">
        <f>IF('MAIN CB'!E439="","",'MAIN CB'!E439)</f>
        <v>Zanaco Xpress Deposit</v>
      </c>
      <c r="F425" s="238">
        <f>IF('MAIN CB'!C439="Asset",'MAIN CB'!F439,"")</f>
        <v>-13</v>
      </c>
      <c r="G425" s="162" t="str">
        <f>IF('MAIN CB'!C439="Capital",'MAIN CB'!F439,IF('MAIN CB'!C439="Income",'MAIN CB'!F439,IF('MAIN CB'!C439="Liability",'MAIN CB'!F439,"")))</f>
        <v/>
      </c>
      <c r="H425" s="163" t="str">
        <f>IF('MAIN CB'!C439="Expense",'MAIN CB'!F439,IF('MAIN CB'!C439="Drawing",'MAIN CB'!F439,IF('MAIN CB'!C439="COS",'MAIN CB'!F439,"")))</f>
        <v/>
      </c>
    </row>
    <row r="426" spans="2:8" x14ac:dyDescent="0.3">
      <c r="B426" s="160">
        <f>IF('MAIN CB'!B440="","",'MAIN CB'!B440)</f>
        <v>45723</v>
      </c>
      <c r="C426" s="161" t="str">
        <f>IF('MAIN CB'!C440="","",'MAIN CB'!C440)</f>
        <v>Asset</v>
      </c>
      <c r="D426" s="237" t="str">
        <f>IF('MAIN CB'!D440="","",'MAIN CB'!D440)</f>
        <v>Vault Cash</v>
      </c>
      <c r="E426" s="157" t="str">
        <f>IF('MAIN CB'!E440="","",'MAIN CB'!E440)</f>
        <v>Zanaco Xpress Withdraw</v>
      </c>
      <c r="F426" s="238">
        <f>IF('MAIN CB'!C440="Asset",'MAIN CB'!F440,"")</f>
        <v>-1000</v>
      </c>
      <c r="G426" s="162" t="str">
        <f>IF('MAIN CB'!C440="Capital",'MAIN CB'!F440,IF('MAIN CB'!C440="Income",'MAIN CB'!F440,IF('MAIN CB'!C440="Liability",'MAIN CB'!F440,"")))</f>
        <v/>
      </c>
      <c r="H426" s="163" t="str">
        <f>IF('MAIN CB'!C440="Expense",'MAIN CB'!F440,IF('MAIN CB'!C440="Drawing",'MAIN CB'!F440,IF('MAIN CB'!C440="COS",'MAIN CB'!F440,"")))</f>
        <v/>
      </c>
    </row>
    <row r="427" spans="2:8" x14ac:dyDescent="0.3">
      <c r="B427" s="160">
        <f>IF('MAIN CB'!B441="","",'MAIN CB'!B441)</f>
        <v>45723</v>
      </c>
      <c r="C427" s="161" t="str">
        <f>IF('MAIN CB'!C441="","",'MAIN CB'!C441)</f>
        <v>Asset</v>
      </c>
      <c r="D427" s="237" t="str">
        <f>IF('MAIN CB'!D441="","",'MAIN CB'!D441)</f>
        <v>Zanaco Xpress</v>
      </c>
      <c r="E427" s="157" t="str">
        <f>IF('MAIN CB'!E441="","",'MAIN CB'!E441)</f>
        <v>Zanaco Xpress Withdraw</v>
      </c>
      <c r="F427" s="238">
        <f>IF('MAIN CB'!C441="Asset",'MAIN CB'!F441,"")</f>
        <v>1000</v>
      </c>
      <c r="G427" s="162" t="str">
        <f>IF('MAIN CB'!C441="Capital",'MAIN CB'!F441,IF('MAIN CB'!C441="Income",'MAIN CB'!F441,IF('MAIN CB'!C441="Liability",'MAIN CB'!F441,"")))</f>
        <v/>
      </c>
      <c r="H427" s="163" t="str">
        <f>IF('MAIN CB'!C441="Expense",'MAIN CB'!F441,IF('MAIN CB'!C441="Drawing",'MAIN CB'!F441,IF('MAIN CB'!C441="COS",'MAIN CB'!F441,"")))</f>
        <v/>
      </c>
    </row>
    <row r="428" spans="2:8" x14ac:dyDescent="0.3">
      <c r="B428" s="160">
        <f>IF('MAIN CB'!B442="","",'MAIN CB'!B442)</f>
        <v>45723</v>
      </c>
      <c r="C428" s="161" t="str">
        <f>IF('MAIN CB'!C442="","",'MAIN CB'!C442)</f>
        <v>Asset</v>
      </c>
      <c r="D428" s="237" t="str">
        <f>IF('MAIN CB'!D442="","",'MAIN CB'!D442)</f>
        <v>Vault Cash</v>
      </c>
      <c r="E428" s="157" t="str">
        <f>IF('MAIN CB'!E442="","",'MAIN CB'!E442)</f>
        <v>Zanaco Xpress Withdraw</v>
      </c>
      <c r="F428" s="238">
        <f>IF('MAIN CB'!C442="Asset",'MAIN CB'!F442,"")</f>
        <v>-2000</v>
      </c>
      <c r="G428" s="162" t="str">
        <f>IF('MAIN CB'!C442="Capital",'MAIN CB'!F442,IF('MAIN CB'!C442="Income",'MAIN CB'!F442,IF('MAIN CB'!C442="Liability",'MAIN CB'!F442,"")))</f>
        <v/>
      </c>
      <c r="H428" s="163" t="str">
        <f>IF('MAIN CB'!C442="Expense",'MAIN CB'!F442,IF('MAIN CB'!C442="Drawing",'MAIN CB'!F442,IF('MAIN CB'!C442="COS",'MAIN CB'!F442,"")))</f>
        <v/>
      </c>
    </row>
    <row r="429" spans="2:8" x14ac:dyDescent="0.3">
      <c r="B429" s="160">
        <f>IF('MAIN CB'!B443="","",'MAIN CB'!B443)</f>
        <v>45723</v>
      </c>
      <c r="C429" s="161" t="str">
        <f>IF('MAIN CB'!C443="","",'MAIN CB'!C443)</f>
        <v>Asset</v>
      </c>
      <c r="D429" s="237" t="str">
        <f>IF('MAIN CB'!D443="","",'MAIN CB'!D443)</f>
        <v>Zanaco Xpress</v>
      </c>
      <c r="E429" s="157" t="str">
        <f>IF('MAIN CB'!E443="","",'MAIN CB'!E443)</f>
        <v>Zanaco Xpress Withdraw</v>
      </c>
      <c r="F429" s="238">
        <f>IF('MAIN CB'!C443="Asset",'MAIN CB'!F443,"")</f>
        <v>2000</v>
      </c>
      <c r="G429" s="162" t="str">
        <f>IF('MAIN CB'!C443="Capital",'MAIN CB'!F443,IF('MAIN CB'!C443="Income",'MAIN CB'!F443,IF('MAIN CB'!C443="Liability",'MAIN CB'!F443,"")))</f>
        <v/>
      </c>
      <c r="H429" s="163" t="str">
        <f>IF('MAIN CB'!C443="Expense",'MAIN CB'!F443,IF('MAIN CB'!C443="Drawing",'MAIN CB'!F443,IF('MAIN CB'!C443="COS",'MAIN CB'!F443,"")))</f>
        <v/>
      </c>
    </row>
    <row r="430" spans="2:8" x14ac:dyDescent="0.3">
      <c r="B430" s="160">
        <f>IF('MAIN CB'!B444="","",'MAIN CB'!B444)</f>
        <v>45723</v>
      </c>
      <c r="C430" s="161" t="str">
        <f>IF('MAIN CB'!C444="","",'MAIN CB'!C444)</f>
        <v>Asset</v>
      </c>
      <c r="D430" s="237" t="str">
        <f>IF('MAIN CB'!D444="","",'MAIN CB'!D444)</f>
        <v>Vault Cash</v>
      </c>
      <c r="E430" s="157" t="str">
        <f>IF('MAIN CB'!E444="","",'MAIN CB'!E444)</f>
        <v>Zanaco Xpress Deposit</v>
      </c>
      <c r="F430" s="238">
        <f>IF('MAIN CB'!C444="Asset",'MAIN CB'!F444,"")</f>
        <v>450</v>
      </c>
      <c r="G430" s="162" t="str">
        <f>IF('MAIN CB'!C444="Capital",'MAIN CB'!F444,IF('MAIN CB'!C444="Income",'MAIN CB'!F444,IF('MAIN CB'!C444="Liability",'MAIN CB'!F444,"")))</f>
        <v/>
      </c>
      <c r="H430" s="163" t="str">
        <f>IF('MAIN CB'!C444="Expense",'MAIN CB'!F444,IF('MAIN CB'!C444="Drawing",'MAIN CB'!F444,IF('MAIN CB'!C444="COS",'MAIN CB'!F444,"")))</f>
        <v/>
      </c>
    </row>
    <row r="431" spans="2:8" x14ac:dyDescent="0.3">
      <c r="B431" s="160">
        <f>IF('MAIN CB'!B445="","",'MAIN CB'!B445)</f>
        <v>45723</v>
      </c>
      <c r="C431" s="161" t="str">
        <f>IF('MAIN CB'!C445="","",'MAIN CB'!C445)</f>
        <v>Asset</v>
      </c>
      <c r="D431" s="237" t="str">
        <f>IF('MAIN CB'!D445="","",'MAIN CB'!D445)</f>
        <v>Zanaco Xpress</v>
      </c>
      <c r="E431" s="157" t="str">
        <f>IF('MAIN CB'!E445="","",'MAIN CB'!E445)</f>
        <v>Zanaco Xpress Deposit</v>
      </c>
      <c r="F431" s="238">
        <f>IF('MAIN CB'!C445="Asset",'MAIN CB'!F445,"")</f>
        <v>-450</v>
      </c>
      <c r="G431" s="162" t="str">
        <f>IF('MAIN CB'!C445="Capital",'MAIN CB'!F445,IF('MAIN CB'!C445="Income",'MAIN CB'!F445,IF('MAIN CB'!C445="Liability",'MAIN CB'!F445,"")))</f>
        <v/>
      </c>
      <c r="H431" s="163" t="str">
        <f>IF('MAIN CB'!C445="Expense",'MAIN CB'!F445,IF('MAIN CB'!C445="Drawing",'MAIN CB'!F445,IF('MAIN CB'!C445="COS",'MAIN CB'!F445,"")))</f>
        <v/>
      </c>
    </row>
    <row r="432" spans="2:8" x14ac:dyDescent="0.3">
      <c r="B432" s="160">
        <f>IF('MAIN CB'!B446="","",'MAIN CB'!B446)</f>
        <v>45723</v>
      </c>
      <c r="C432" s="161" t="str">
        <f>IF('MAIN CB'!C446="","",'MAIN CB'!C446)</f>
        <v>Asset</v>
      </c>
      <c r="D432" s="237" t="str">
        <f>IF('MAIN CB'!D446="","",'MAIN CB'!D446)</f>
        <v>Vault Cash</v>
      </c>
      <c r="E432" s="157" t="str">
        <f>IF('MAIN CB'!E446="","",'MAIN CB'!E446)</f>
        <v>Zanaco Xpress Deposit</v>
      </c>
      <c r="F432" s="238">
        <f>IF('MAIN CB'!C446="Asset",'MAIN CB'!F446,"")</f>
        <v>1600</v>
      </c>
      <c r="G432" s="162" t="str">
        <f>IF('MAIN CB'!C446="Capital",'MAIN CB'!F446,IF('MAIN CB'!C446="Income",'MAIN CB'!F446,IF('MAIN CB'!C446="Liability",'MAIN CB'!F446,"")))</f>
        <v/>
      </c>
      <c r="H432" s="163" t="str">
        <f>IF('MAIN CB'!C446="Expense",'MAIN CB'!F446,IF('MAIN CB'!C446="Drawing",'MAIN CB'!F446,IF('MAIN CB'!C446="COS",'MAIN CB'!F446,"")))</f>
        <v/>
      </c>
    </row>
    <row r="433" spans="2:8" x14ac:dyDescent="0.3">
      <c r="B433" s="160">
        <f>IF('MAIN CB'!B447="","",'MAIN CB'!B447)</f>
        <v>45723</v>
      </c>
      <c r="C433" s="161" t="str">
        <f>IF('MAIN CB'!C447="","",'MAIN CB'!C447)</f>
        <v>Asset</v>
      </c>
      <c r="D433" s="237" t="str">
        <f>IF('MAIN CB'!D447="","",'MAIN CB'!D447)</f>
        <v>Zanaco Xpress</v>
      </c>
      <c r="E433" s="157" t="str">
        <f>IF('MAIN CB'!E447="","",'MAIN CB'!E447)</f>
        <v>Zanaco Xpress Deposit</v>
      </c>
      <c r="F433" s="238">
        <f>IF('MAIN CB'!C447="Asset",'MAIN CB'!F447,"")</f>
        <v>-1600</v>
      </c>
      <c r="G433" s="162" t="str">
        <f>IF('MAIN CB'!C447="Capital",'MAIN CB'!F447,IF('MAIN CB'!C447="Income",'MAIN CB'!F447,IF('MAIN CB'!C447="Liability",'MAIN CB'!F447,"")))</f>
        <v/>
      </c>
      <c r="H433" s="163" t="str">
        <f>IF('MAIN CB'!C447="Expense",'MAIN CB'!F447,IF('MAIN CB'!C447="Drawing",'MAIN CB'!F447,IF('MAIN CB'!C447="COS",'MAIN CB'!F447,"")))</f>
        <v/>
      </c>
    </row>
    <row r="434" spans="2:8" x14ac:dyDescent="0.3">
      <c r="B434" s="160">
        <f>IF('MAIN CB'!B448="","",'MAIN CB'!B448)</f>
        <v>45723</v>
      </c>
      <c r="C434" s="161" t="str">
        <f>IF('MAIN CB'!C448="","",'MAIN CB'!C448)</f>
        <v>Asset</v>
      </c>
      <c r="D434" s="237" t="str">
        <f>IF('MAIN CB'!D448="","",'MAIN CB'!D448)</f>
        <v>Vault Cash</v>
      </c>
      <c r="E434" s="157" t="str">
        <f>IF('MAIN CB'!E448="","",'MAIN CB'!E448)</f>
        <v>Zanaco Xpress Deposit</v>
      </c>
      <c r="F434" s="238">
        <f>IF('MAIN CB'!C448="Asset",'MAIN CB'!F448,"")</f>
        <v>4000</v>
      </c>
      <c r="G434" s="162" t="str">
        <f>IF('MAIN CB'!C448="Capital",'MAIN CB'!F448,IF('MAIN CB'!C448="Income",'MAIN CB'!F448,IF('MAIN CB'!C448="Liability",'MAIN CB'!F448,"")))</f>
        <v/>
      </c>
      <c r="H434" s="163" t="str">
        <f>IF('MAIN CB'!C448="Expense",'MAIN CB'!F448,IF('MAIN CB'!C448="Drawing",'MAIN CB'!F448,IF('MAIN CB'!C448="COS",'MAIN CB'!F448,"")))</f>
        <v/>
      </c>
    </row>
    <row r="435" spans="2:8" x14ac:dyDescent="0.3">
      <c r="B435" s="160">
        <f>IF('MAIN CB'!B449="","",'MAIN CB'!B449)</f>
        <v>45723</v>
      </c>
      <c r="C435" s="161" t="str">
        <f>IF('MAIN CB'!C449="","",'MAIN CB'!C449)</f>
        <v>Asset</v>
      </c>
      <c r="D435" s="237" t="str">
        <f>IF('MAIN CB'!D449="","",'MAIN CB'!D449)</f>
        <v>Zanaco Xpress</v>
      </c>
      <c r="E435" s="157" t="str">
        <f>IF('MAIN CB'!E449="","",'MAIN CB'!E449)</f>
        <v>Zanaco Xpress Deposit</v>
      </c>
      <c r="F435" s="238">
        <f>IF('MAIN CB'!C449="Asset",'MAIN CB'!F449,"")</f>
        <v>-4000</v>
      </c>
      <c r="G435" s="162" t="str">
        <f>IF('MAIN CB'!C449="Capital",'MAIN CB'!F449,IF('MAIN CB'!C449="Income",'MAIN CB'!F449,IF('MAIN CB'!C449="Liability",'MAIN CB'!F449,"")))</f>
        <v/>
      </c>
      <c r="H435" s="163" t="str">
        <f>IF('MAIN CB'!C449="Expense",'MAIN CB'!F449,IF('MAIN CB'!C449="Drawing",'MAIN CB'!F449,IF('MAIN CB'!C449="COS",'MAIN CB'!F449,"")))</f>
        <v/>
      </c>
    </row>
    <row r="436" spans="2:8" x14ac:dyDescent="0.3">
      <c r="B436" s="160">
        <f>IF('MAIN CB'!B450="","",'MAIN CB'!B450)</f>
        <v>45723</v>
      </c>
      <c r="C436" s="161" t="str">
        <f>IF('MAIN CB'!C450="","",'MAIN CB'!C450)</f>
        <v>Asset</v>
      </c>
      <c r="D436" s="237" t="str">
        <f>IF('MAIN CB'!D450="","",'MAIN CB'!D450)</f>
        <v>Vault Cash</v>
      </c>
      <c r="E436" s="157" t="str">
        <f>IF('MAIN CB'!E450="","",'MAIN CB'!E450)</f>
        <v>Zanaco Xpress Deposit</v>
      </c>
      <c r="F436" s="238">
        <f>IF('MAIN CB'!C450="Asset",'MAIN CB'!F450,"")</f>
        <v>1063</v>
      </c>
      <c r="G436" s="162" t="str">
        <f>IF('MAIN CB'!C450="Capital",'MAIN CB'!F450,IF('MAIN CB'!C450="Income",'MAIN CB'!F450,IF('MAIN CB'!C450="Liability",'MAIN CB'!F450,"")))</f>
        <v/>
      </c>
      <c r="H436" s="163" t="str">
        <f>IF('MAIN CB'!C450="Expense",'MAIN CB'!F450,IF('MAIN CB'!C450="Drawing",'MAIN CB'!F450,IF('MAIN CB'!C450="COS",'MAIN CB'!F450,"")))</f>
        <v/>
      </c>
    </row>
    <row r="437" spans="2:8" x14ac:dyDescent="0.3">
      <c r="B437" s="160">
        <f>IF('MAIN CB'!B451="","",'MAIN CB'!B451)</f>
        <v>45723</v>
      </c>
      <c r="C437" s="161" t="str">
        <f>IF('MAIN CB'!C451="","",'MAIN CB'!C451)</f>
        <v>Asset</v>
      </c>
      <c r="D437" s="237" t="str">
        <f>IF('MAIN CB'!D451="","",'MAIN CB'!D451)</f>
        <v>Zanaco Xpress</v>
      </c>
      <c r="E437" s="157" t="str">
        <f>IF('MAIN CB'!E451="","",'MAIN CB'!E451)</f>
        <v>Zanaco Xpress Deposit</v>
      </c>
      <c r="F437" s="238">
        <f>IF('MAIN CB'!C451="Asset",'MAIN CB'!F451,"")</f>
        <v>-1063</v>
      </c>
      <c r="G437" s="162" t="str">
        <f>IF('MAIN CB'!C451="Capital",'MAIN CB'!F451,IF('MAIN CB'!C451="Income",'MAIN CB'!F451,IF('MAIN CB'!C451="Liability",'MAIN CB'!F451,"")))</f>
        <v/>
      </c>
      <c r="H437" s="163" t="str">
        <f>IF('MAIN CB'!C451="Expense",'MAIN CB'!F451,IF('MAIN CB'!C451="Drawing",'MAIN CB'!F451,IF('MAIN CB'!C451="COS",'MAIN CB'!F451,"")))</f>
        <v/>
      </c>
    </row>
    <row r="438" spans="2:8" x14ac:dyDescent="0.3">
      <c r="B438" s="160">
        <f>IF('MAIN CB'!B452="","",'MAIN CB'!B452)</f>
        <v>45723</v>
      </c>
      <c r="C438" s="161" t="str">
        <f>IF('MAIN CB'!C452="","",'MAIN CB'!C452)</f>
        <v>Asset</v>
      </c>
      <c r="D438" s="237" t="str">
        <f>IF('MAIN CB'!D452="","",'MAIN CB'!D452)</f>
        <v>Vault Cash</v>
      </c>
      <c r="E438" s="157" t="str">
        <f>IF('MAIN CB'!E452="","",'MAIN CB'!E452)</f>
        <v>Zanaco Xpress Deposit</v>
      </c>
      <c r="F438" s="238">
        <f>IF('MAIN CB'!C452="Asset",'MAIN CB'!F452,"")</f>
        <v>3</v>
      </c>
      <c r="G438" s="162" t="str">
        <f>IF('MAIN CB'!C452="Capital",'MAIN CB'!F452,IF('MAIN CB'!C452="Income",'MAIN CB'!F452,IF('MAIN CB'!C452="Liability",'MAIN CB'!F452,"")))</f>
        <v/>
      </c>
      <c r="H438" s="163" t="str">
        <f>IF('MAIN CB'!C452="Expense",'MAIN CB'!F452,IF('MAIN CB'!C452="Drawing",'MAIN CB'!F452,IF('MAIN CB'!C452="COS",'MAIN CB'!F452,"")))</f>
        <v/>
      </c>
    </row>
    <row r="439" spans="2:8" x14ac:dyDescent="0.3">
      <c r="B439" s="160">
        <f>IF('MAIN CB'!B453="","",'MAIN CB'!B453)</f>
        <v>45723</v>
      </c>
      <c r="C439" s="161" t="str">
        <f>IF('MAIN CB'!C453="","",'MAIN CB'!C453)</f>
        <v>Asset</v>
      </c>
      <c r="D439" s="237" t="str">
        <f>IF('MAIN CB'!D453="","",'MAIN CB'!D453)</f>
        <v>Zanaco Xpress</v>
      </c>
      <c r="E439" s="157" t="str">
        <f>IF('MAIN CB'!E453="","",'MAIN CB'!E453)</f>
        <v>Zanaco Xpress Deposit</v>
      </c>
      <c r="F439" s="238">
        <f>IF('MAIN CB'!C453="Asset",'MAIN CB'!F453,"")</f>
        <v>-3</v>
      </c>
      <c r="G439" s="162" t="str">
        <f>IF('MAIN CB'!C453="Capital",'MAIN CB'!F453,IF('MAIN CB'!C453="Income",'MAIN CB'!F453,IF('MAIN CB'!C453="Liability",'MAIN CB'!F453,"")))</f>
        <v/>
      </c>
      <c r="H439" s="163" t="str">
        <f>IF('MAIN CB'!C453="Expense",'MAIN CB'!F453,IF('MAIN CB'!C453="Drawing",'MAIN CB'!F453,IF('MAIN CB'!C453="COS",'MAIN CB'!F453,"")))</f>
        <v/>
      </c>
    </row>
    <row r="440" spans="2:8" x14ac:dyDescent="0.3">
      <c r="B440" s="160">
        <f>IF('MAIN CB'!B454="","",'MAIN CB'!B454)</f>
        <v>45723</v>
      </c>
      <c r="C440" s="161" t="str">
        <f>IF('MAIN CB'!C454="","",'MAIN CB'!C454)</f>
        <v>Asset</v>
      </c>
      <c r="D440" s="237" t="str">
        <f>IF('MAIN CB'!D454="","",'MAIN CB'!D454)</f>
        <v>Vault Cash</v>
      </c>
      <c r="E440" s="157" t="str">
        <f>IF('MAIN CB'!E454="","",'MAIN CB'!E454)</f>
        <v>Zanaco Xpress Withdraw</v>
      </c>
      <c r="F440" s="238">
        <f>IF('MAIN CB'!C454="Asset",'MAIN CB'!F454,"")</f>
        <v>-1329</v>
      </c>
      <c r="G440" s="162" t="str">
        <f>IF('MAIN CB'!C454="Capital",'MAIN CB'!F454,IF('MAIN CB'!C454="Income",'MAIN CB'!F454,IF('MAIN CB'!C454="Liability",'MAIN CB'!F454,"")))</f>
        <v/>
      </c>
      <c r="H440" s="163" t="str">
        <f>IF('MAIN CB'!C454="Expense",'MAIN CB'!F454,IF('MAIN CB'!C454="Drawing",'MAIN CB'!F454,IF('MAIN CB'!C454="COS",'MAIN CB'!F454,"")))</f>
        <v/>
      </c>
    </row>
    <row r="441" spans="2:8" x14ac:dyDescent="0.3">
      <c r="B441" s="160">
        <f>IF('MAIN CB'!B455="","",'MAIN CB'!B455)</f>
        <v>45723</v>
      </c>
      <c r="C441" s="161" t="str">
        <f>IF('MAIN CB'!C455="","",'MAIN CB'!C455)</f>
        <v>Asset</v>
      </c>
      <c r="D441" s="237" t="str">
        <f>IF('MAIN CB'!D455="","",'MAIN CB'!D455)</f>
        <v>Zanaco Xpress</v>
      </c>
      <c r="E441" s="157" t="str">
        <f>IF('MAIN CB'!E455="","",'MAIN CB'!E455)</f>
        <v>Zanaco Xpress Withdraw</v>
      </c>
      <c r="F441" s="238">
        <f>IF('MAIN CB'!C455="Asset",'MAIN CB'!F455,"")</f>
        <v>1329</v>
      </c>
      <c r="G441" s="162" t="str">
        <f>IF('MAIN CB'!C455="Capital",'MAIN CB'!F455,IF('MAIN CB'!C455="Income",'MAIN CB'!F455,IF('MAIN CB'!C455="Liability",'MAIN CB'!F455,"")))</f>
        <v/>
      </c>
      <c r="H441" s="163" t="str">
        <f>IF('MAIN CB'!C455="Expense",'MAIN CB'!F455,IF('MAIN CB'!C455="Drawing",'MAIN CB'!F455,IF('MAIN CB'!C455="COS",'MAIN CB'!F455,"")))</f>
        <v/>
      </c>
    </row>
    <row r="442" spans="2:8" x14ac:dyDescent="0.3">
      <c r="B442" s="160">
        <f>IF('MAIN CB'!B456="","",'MAIN CB'!B456)</f>
        <v>45723</v>
      </c>
      <c r="C442" s="161" t="str">
        <f>IF('MAIN CB'!C456="","",'MAIN CB'!C456)</f>
        <v>Asset</v>
      </c>
      <c r="D442" s="237" t="str">
        <f>IF('MAIN CB'!D456="","",'MAIN CB'!D456)</f>
        <v>Vault Cash</v>
      </c>
      <c r="E442" s="157" t="str">
        <f>IF('MAIN CB'!E456="","",'MAIN CB'!E456)</f>
        <v>Cash Added</v>
      </c>
      <c r="F442" s="238">
        <f>IF('MAIN CB'!C456="Asset",'MAIN CB'!F456,"")</f>
        <v>28</v>
      </c>
      <c r="G442" s="162" t="str">
        <f>IF('MAIN CB'!C456="Capital",'MAIN CB'!F456,IF('MAIN CB'!C456="Income",'MAIN CB'!F456,IF('MAIN CB'!C456="Liability",'MAIN CB'!F456,"")))</f>
        <v/>
      </c>
      <c r="H442" s="163" t="str">
        <f>IF('MAIN CB'!C456="Expense",'MAIN CB'!F456,IF('MAIN CB'!C456="Drawing",'MAIN CB'!F456,IF('MAIN CB'!C456="COS",'MAIN CB'!F456,"")))</f>
        <v/>
      </c>
    </row>
    <row r="443" spans="2:8" x14ac:dyDescent="0.3">
      <c r="B443" s="160">
        <f>IF('MAIN CB'!B457="","",'MAIN CB'!B457)</f>
        <v>45723</v>
      </c>
      <c r="C443" s="161" t="str">
        <f>IF('MAIN CB'!C457="","",'MAIN CB'!C457)</f>
        <v>Capital</v>
      </c>
      <c r="D443" s="237" t="str">
        <f>IF('MAIN CB'!D457="","",'MAIN CB'!D457)</f>
        <v>Capital (Net-worth)</v>
      </c>
      <c r="E443" s="157" t="str">
        <f>IF('MAIN CB'!E457="","",'MAIN CB'!E457)</f>
        <v>Cash Added</v>
      </c>
      <c r="F443" s="238" t="str">
        <f>IF('MAIN CB'!C457="Asset",'MAIN CB'!F457,"")</f>
        <v/>
      </c>
      <c r="G443" s="162">
        <f>IF('MAIN CB'!C457="Capital",'MAIN CB'!F457,IF('MAIN CB'!C457="Income",'MAIN CB'!F457,IF('MAIN CB'!C457="Liability",'MAIN CB'!F457,"")))</f>
        <v>-28</v>
      </c>
      <c r="H443" s="163" t="str">
        <f>IF('MAIN CB'!C457="Expense",'MAIN CB'!F457,IF('MAIN CB'!C457="Drawing",'MAIN CB'!F457,IF('MAIN CB'!C457="COS",'MAIN CB'!F457,"")))</f>
        <v/>
      </c>
    </row>
    <row r="444" spans="2:8" x14ac:dyDescent="0.3">
      <c r="B444" s="160">
        <f>IF('MAIN CB'!B458="","",'MAIN CB'!B458)</f>
        <v>45723</v>
      </c>
      <c r="C444" s="161" t="str">
        <f>IF('MAIN CB'!C458="","",'MAIN CB'!C458)</f>
        <v>Asset</v>
      </c>
      <c r="D444" s="237" t="str">
        <f>IF('MAIN CB'!D458="","",'MAIN CB'!D458)</f>
        <v>Vault Cash</v>
      </c>
      <c r="E444" s="157" t="str">
        <f>IF('MAIN CB'!E458="","",'MAIN CB'!E458)</f>
        <v>?</v>
      </c>
      <c r="F444" s="238">
        <f>IF('MAIN CB'!C458="Asset",'MAIN CB'!F458,"")</f>
        <v>-20</v>
      </c>
      <c r="G444" s="162" t="str">
        <f>IF('MAIN CB'!C458="Capital",'MAIN CB'!F458,IF('MAIN CB'!C458="Income",'MAIN CB'!F458,IF('MAIN CB'!C458="Liability",'MAIN CB'!F458,"")))</f>
        <v/>
      </c>
      <c r="H444" s="163" t="str">
        <f>IF('MAIN CB'!C458="Expense",'MAIN CB'!F458,IF('MAIN CB'!C458="Drawing",'MAIN CB'!F458,IF('MAIN CB'!C458="COS",'MAIN CB'!F458,"")))</f>
        <v/>
      </c>
    </row>
    <row r="445" spans="2:8" x14ac:dyDescent="0.3">
      <c r="B445" s="160">
        <f>IF('MAIN CB'!B459="","",'MAIN CB'!B459)</f>
        <v>45723</v>
      </c>
      <c r="C445" s="161" t="str">
        <f>IF('MAIN CB'!C459="","",'MAIN CB'!C459)</f>
        <v>Expense</v>
      </c>
      <c r="D445" s="237" t="str">
        <f>IF('MAIN CB'!D459="","",'MAIN CB'!D459)</f>
        <v>Transport Costs</v>
      </c>
      <c r="E445" s="157" t="str">
        <f>IF('MAIN CB'!E459="","",'MAIN CB'!E459)</f>
        <v>?</v>
      </c>
      <c r="F445" s="238" t="str">
        <f>IF('MAIN CB'!C459="Asset",'MAIN CB'!F459,"")</f>
        <v/>
      </c>
      <c r="G445" s="162" t="str">
        <f>IF('MAIN CB'!C459="Capital",'MAIN CB'!F459,IF('MAIN CB'!C459="Income",'MAIN CB'!F459,IF('MAIN CB'!C459="Liability",'MAIN CB'!F459,"")))</f>
        <v/>
      </c>
      <c r="H445" s="163">
        <f>IF('MAIN CB'!C459="Expense",'MAIN CB'!F459,IF('MAIN CB'!C459="Drawing",'MAIN CB'!F459,IF('MAIN CB'!C459="COS",'MAIN CB'!F459,"")))</f>
        <v>20</v>
      </c>
    </row>
    <row r="446" spans="2:8" x14ac:dyDescent="0.3">
      <c r="B446" s="160">
        <f>IF('MAIN CB'!B460="","",'MAIN CB'!B460)</f>
        <v>45723</v>
      </c>
      <c r="C446" s="161" t="str">
        <f>IF('MAIN CB'!C460="","",'MAIN CB'!C460)</f>
        <v>Income</v>
      </c>
      <c r="D446" s="237" t="str">
        <f>IF('MAIN CB'!D460="","",'MAIN CB'!D460)</f>
        <v>Sales</v>
      </c>
      <c r="E446" s="157" t="str">
        <f>IF('MAIN CB'!E460="","",'MAIN CB'!E460)</f>
        <v xml:space="preserve">Takeaway Sale </v>
      </c>
      <c r="F446" s="238" t="str">
        <f>IF('MAIN CB'!C460="Asset",'MAIN CB'!F460,"")</f>
        <v/>
      </c>
      <c r="G446" s="162">
        <f>IF('MAIN CB'!C460="Capital",'MAIN CB'!F460,IF('MAIN CB'!C460="Income",'MAIN CB'!F460,IF('MAIN CB'!C460="Liability",'MAIN CB'!F460,"")))</f>
        <v>-1645</v>
      </c>
      <c r="H446" s="163" t="str">
        <f>IF('MAIN CB'!C460="Expense",'MAIN CB'!F460,IF('MAIN CB'!C460="Drawing",'MAIN CB'!F460,IF('MAIN CB'!C460="COS",'MAIN CB'!F460,"")))</f>
        <v/>
      </c>
    </row>
    <row r="447" spans="2:8" x14ac:dyDescent="0.3">
      <c r="B447" s="160">
        <f>IF('MAIN CB'!B461="","",'MAIN CB'!B461)</f>
        <v>45723</v>
      </c>
      <c r="C447" s="161" t="str">
        <f>IF('MAIN CB'!C461="","",'MAIN CB'!C461)</f>
        <v>Asset</v>
      </c>
      <c r="D447" s="237" t="str">
        <f>IF('MAIN CB'!D461="","",'MAIN CB'!D461)</f>
        <v>Vault Cash</v>
      </c>
      <c r="E447" s="157" t="str">
        <f>IF('MAIN CB'!E461="","",'MAIN CB'!E461)</f>
        <v xml:space="preserve">Takeaway Sale </v>
      </c>
      <c r="F447" s="238">
        <f>IF('MAIN CB'!C461="Asset",'MAIN CB'!F461,"")</f>
        <v>1645</v>
      </c>
      <c r="G447" s="162" t="str">
        <f>IF('MAIN CB'!C461="Capital",'MAIN CB'!F461,IF('MAIN CB'!C461="Income",'MAIN CB'!F461,IF('MAIN CB'!C461="Liability",'MAIN CB'!F461,"")))</f>
        <v/>
      </c>
      <c r="H447" s="163" t="str">
        <f>IF('MAIN CB'!C461="Expense",'MAIN CB'!F461,IF('MAIN CB'!C461="Drawing",'MAIN CB'!F461,IF('MAIN CB'!C461="COS",'MAIN CB'!F461,"")))</f>
        <v/>
      </c>
    </row>
    <row r="448" spans="2:8" x14ac:dyDescent="0.3">
      <c r="B448" s="160">
        <f>IF('MAIN CB'!B462="","",'MAIN CB'!B462)</f>
        <v>45723</v>
      </c>
      <c r="C448" s="161" t="str">
        <f>IF('MAIN CB'!C462="","",'MAIN CB'!C462)</f>
        <v>Asset</v>
      </c>
      <c r="D448" s="237" t="str">
        <f>IF('MAIN CB'!D462="","",'MAIN CB'!D462)</f>
        <v>Vault Cash</v>
      </c>
      <c r="E448" s="157" t="str">
        <f>IF('MAIN CB'!E462="","",'MAIN CB'!E462)</f>
        <v>Airtel Money Withdraw</v>
      </c>
      <c r="F448" s="238">
        <f>IF('MAIN CB'!C462="Asset",'MAIN CB'!F462,"")</f>
        <v>-50</v>
      </c>
      <c r="G448" s="162" t="str">
        <f>IF('MAIN CB'!C462="Capital",'MAIN CB'!F462,IF('MAIN CB'!C462="Income",'MAIN CB'!F462,IF('MAIN CB'!C462="Liability",'MAIN CB'!F462,"")))</f>
        <v/>
      </c>
      <c r="H448" s="163" t="str">
        <f>IF('MAIN CB'!C462="Expense",'MAIN CB'!F462,IF('MAIN CB'!C462="Drawing",'MAIN CB'!F462,IF('MAIN CB'!C462="COS",'MAIN CB'!F462,"")))</f>
        <v/>
      </c>
    </row>
    <row r="449" spans="2:8" x14ac:dyDescent="0.3">
      <c r="B449" s="160">
        <f>IF('MAIN CB'!B463="","",'MAIN CB'!B463)</f>
        <v>45723</v>
      </c>
      <c r="C449" s="161" t="str">
        <f>IF('MAIN CB'!C463="","",'MAIN CB'!C463)</f>
        <v>Asset</v>
      </c>
      <c r="D449" s="237" t="str">
        <f>IF('MAIN CB'!D463="","",'MAIN CB'!D463)</f>
        <v>Airtel Money</v>
      </c>
      <c r="E449" s="157" t="str">
        <f>IF('MAIN CB'!E463="","",'MAIN CB'!E463)</f>
        <v>Airtel Money Withdraw</v>
      </c>
      <c r="F449" s="238">
        <f>IF('MAIN CB'!C463="Asset",'MAIN CB'!F463,"")</f>
        <v>50</v>
      </c>
      <c r="G449" s="162" t="str">
        <f>IF('MAIN CB'!C463="Capital",'MAIN CB'!F463,IF('MAIN CB'!C463="Income",'MAIN CB'!F463,IF('MAIN CB'!C463="Liability",'MAIN CB'!F463,"")))</f>
        <v/>
      </c>
      <c r="H449" s="163" t="str">
        <f>IF('MAIN CB'!C463="Expense",'MAIN CB'!F463,IF('MAIN CB'!C463="Drawing",'MAIN CB'!F463,IF('MAIN CB'!C463="COS",'MAIN CB'!F463,"")))</f>
        <v/>
      </c>
    </row>
    <row r="450" spans="2:8" x14ac:dyDescent="0.3">
      <c r="B450" s="160">
        <f>IF('MAIN CB'!B464="","",'MAIN CB'!B464)</f>
        <v>45723</v>
      </c>
      <c r="C450" s="161" t="str">
        <f>IF('MAIN CB'!C464="","",'MAIN CB'!C464)</f>
        <v>Asset</v>
      </c>
      <c r="D450" s="237" t="str">
        <f>IF('MAIN CB'!D464="","",'MAIN CB'!D464)</f>
        <v>Vault Cash</v>
      </c>
      <c r="E450" s="157" t="str">
        <f>IF('MAIN CB'!E464="","",'MAIN CB'!E464)</f>
        <v>Airtel Money Withdraw</v>
      </c>
      <c r="F450" s="238">
        <f>IF('MAIN CB'!C464="Asset",'MAIN CB'!F464,"")</f>
        <v>-35</v>
      </c>
      <c r="G450" s="162" t="str">
        <f>IF('MAIN CB'!C464="Capital",'MAIN CB'!F464,IF('MAIN CB'!C464="Income",'MAIN CB'!F464,IF('MAIN CB'!C464="Liability",'MAIN CB'!F464,"")))</f>
        <v/>
      </c>
      <c r="H450" s="163" t="str">
        <f>IF('MAIN CB'!C464="Expense",'MAIN CB'!F464,IF('MAIN CB'!C464="Drawing",'MAIN CB'!F464,IF('MAIN CB'!C464="COS",'MAIN CB'!F464,"")))</f>
        <v/>
      </c>
    </row>
    <row r="451" spans="2:8" x14ac:dyDescent="0.3">
      <c r="B451" s="160">
        <f>IF('MAIN CB'!B465="","",'MAIN CB'!B465)</f>
        <v>45723</v>
      </c>
      <c r="C451" s="161" t="str">
        <f>IF('MAIN CB'!C465="","",'MAIN CB'!C465)</f>
        <v>Asset</v>
      </c>
      <c r="D451" s="237" t="str">
        <f>IF('MAIN CB'!D465="","",'MAIN CB'!D465)</f>
        <v>Airtel Money</v>
      </c>
      <c r="E451" s="157" t="str">
        <f>IF('MAIN CB'!E465="","",'MAIN CB'!E465)</f>
        <v>Airtel Money Withdraw</v>
      </c>
      <c r="F451" s="238">
        <f>IF('MAIN CB'!C465="Asset",'MAIN CB'!F465,"")</f>
        <v>35</v>
      </c>
      <c r="G451" s="162" t="str">
        <f>IF('MAIN CB'!C465="Capital",'MAIN CB'!F465,IF('MAIN CB'!C465="Income",'MAIN CB'!F465,IF('MAIN CB'!C465="Liability",'MAIN CB'!F465,"")))</f>
        <v/>
      </c>
      <c r="H451" s="163" t="str">
        <f>IF('MAIN CB'!C465="Expense",'MAIN CB'!F465,IF('MAIN CB'!C465="Drawing",'MAIN CB'!F465,IF('MAIN CB'!C465="COS",'MAIN CB'!F465,"")))</f>
        <v/>
      </c>
    </row>
    <row r="452" spans="2:8" x14ac:dyDescent="0.3">
      <c r="B452" s="160">
        <f>IF('MAIN CB'!B466="","",'MAIN CB'!B466)</f>
        <v>45723</v>
      </c>
      <c r="C452" s="161" t="str">
        <f>IF('MAIN CB'!C466="","",'MAIN CB'!C466)</f>
        <v>Income</v>
      </c>
      <c r="D452" s="237" t="str">
        <f>IF('MAIN CB'!D466="","",'MAIN CB'!D466)</f>
        <v>Sales</v>
      </c>
      <c r="E452" s="157" t="str">
        <f>IF('MAIN CB'!E466="","",'MAIN CB'!E466)</f>
        <v xml:space="preserve">Takeaway Sale </v>
      </c>
      <c r="F452" s="238" t="str">
        <f>IF('MAIN CB'!C466="Asset",'MAIN CB'!F466,"")</f>
        <v/>
      </c>
      <c r="G452" s="162">
        <f>IF('MAIN CB'!C466="Capital",'MAIN CB'!F466,IF('MAIN CB'!C466="Income",'MAIN CB'!F466,IF('MAIN CB'!C466="Liability",'MAIN CB'!F466,"")))</f>
        <v>-70</v>
      </c>
      <c r="H452" s="163" t="str">
        <f>IF('MAIN CB'!C466="Expense",'MAIN CB'!F466,IF('MAIN CB'!C466="Drawing",'MAIN CB'!F466,IF('MAIN CB'!C466="COS",'MAIN CB'!F466,"")))</f>
        <v/>
      </c>
    </row>
    <row r="453" spans="2:8" x14ac:dyDescent="0.3">
      <c r="B453" s="160">
        <f>IF('MAIN CB'!B467="","",'MAIN CB'!B467)</f>
        <v>45723</v>
      </c>
      <c r="C453" s="161" t="str">
        <f>IF('MAIN CB'!C467="","",'MAIN CB'!C467)</f>
        <v>Asset</v>
      </c>
      <c r="D453" s="237" t="str">
        <f>IF('MAIN CB'!D467="","",'MAIN CB'!D467)</f>
        <v>Vault Cash</v>
      </c>
      <c r="E453" s="157" t="str">
        <f>IF('MAIN CB'!E467="","",'MAIN CB'!E467)</f>
        <v xml:space="preserve">Takeaway Sale </v>
      </c>
      <c r="F453" s="238">
        <f>IF('MAIN CB'!C467="Asset",'MAIN CB'!F467,"")</f>
        <v>70</v>
      </c>
      <c r="G453" s="162" t="str">
        <f>IF('MAIN CB'!C467="Capital",'MAIN CB'!F467,IF('MAIN CB'!C467="Income",'MAIN CB'!F467,IF('MAIN CB'!C467="Liability",'MAIN CB'!F467,"")))</f>
        <v/>
      </c>
      <c r="H453" s="163" t="str">
        <f>IF('MAIN CB'!C467="Expense",'MAIN CB'!F467,IF('MAIN CB'!C467="Drawing",'MAIN CB'!F467,IF('MAIN CB'!C467="COS",'MAIN CB'!F467,"")))</f>
        <v/>
      </c>
    </row>
    <row r="454" spans="2:8" x14ac:dyDescent="0.3">
      <c r="B454" s="160">
        <f>IF('MAIN CB'!B468="","",'MAIN CB'!B468)</f>
        <v>45723</v>
      </c>
      <c r="C454" s="161" t="str">
        <f>IF('MAIN CB'!C468="","",'MAIN CB'!C468)</f>
        <v>Asset</v>
      </c>
      <c r="D454" s="237" t="str">
        <f>IF('MAIN CB'!D468="","",'MAIN CB'!D468)</f>
        <v>Vault Cash</v>
      </c>
      <c r="E454" s="157" t="str">
        <f>IF('MAIN CB'!E468="","",'MAIN CB'!E468)</f>
        <v>Cash Added</v>
      </c>
      <c r="F454" s="238">
        <f>IF('MAIN CB'!C468="Asset",'MAIN CB'!F468,"")</f>
        <v>7</v>
      </c>
      <c r="G454" s="162" t="str">
        <f>IF('MAIN CB'!C468="Capital",'MAIN CB'!F468,IF('MAIN CB'!C468="Income",'MAIN CB'!F468,IF('MAIN CB'!C468="Liability",'MAIN CB'!F468,"")))</f>
        <v/>
      </c>
      <c r="H454" s="163" t="str">
        <f>IF('MAIN CB'!C468="Expense",'MAIN CB'!F468,IF('MAIN CB'!C468="Drawing",'MAIN CB'!F468,IF('MAIN CB'!C468="COS",'MAIN CB'!F468,"")))</f>
        <v/>
      </c>
    </row>
    <row r="455" spans="2:8" x14ac:dyDescent="0.3">
      <c r="B455" s="160">
        <f>IF('MAIN CB'!B469="","",'MAIN CB'!B469)</f>
        <v>45723</v>
      </c>
      <c r="C455" s="161" t="str">
        <f>IF('MAIN CB'!C469="","",'MAIN CB'!C469)</f>
        <v>Capital</v>
      </c>
      <c r="D455" s="237" t="str">
        <f>IF('MAIN CB'!D469="","",'MAIN CB'!D469)</f>
        <v>Capital (Net-worth)</v>
      </c>
      <c r="E455" s="157" t="str">
        <f>IF('MAIN CB'!E469="","",'MAIN CB'!E469)</f>
        <v>Cash Added</v>
      </c>
      <c r="F455" s="238" t="str">
        <f>IF('MAIN CB'!C469="Asset",'MAIN CB'!F469,"")</f>
        <v/>
      </c>
      <c r="G455" s="162">
        <f>IF('MAIN CB'!C469="Capital",'MAIN CB'!F469,IF('MAIN CB'!C469="Income",'MAIN CB'!F469,IF('MAIN CB'!C469="Liability",'MAIN CB'!F469,"")))</f>
        <v>-7</v>
      </c>
      <c r="H455" s="163" t="str">
        <f>IF('MAIN CB'!C469="Expense",'MAIN CB'!F469,IF('MAIN CB'!C469="Drawing",'MAIN CB'!F469,IF('MAIN CB'!C469="COS",'MAIN CB'!F469,"")))</f>
        <v/>
      </c>
    </row>
    <row r="456" spans="2:8" x14ac:dyDescent="0.3">
      <c r="B456" s="160">
        <f>IF('MAIN CB'!B470="","",'MAIN CB'!B470)</f>
        <v>45723</v>
      </c>
      <c r="C456" s="161" t="str">
        <f>IF('MAIN CB'!C470="","",'MAIN CB'!C470)</f>
        <v>Asset</v>
      </c>
      <c r="D456" s="237" t="str">
        <f>IF('MAIN CB'!D470="","",'MAIN CB'!D470)</f>
        <v>Vault Cash</v>
      </c>
      <c r="E456" s="157" t="str">
        <f>IF('MAIN CB'!E470="","",'MAIN CB'!E470)</f>
        <v>Airtel Money Deposit</v>
      </c>
      <c r="F456" s="238">
        <f>IF('MAIN CB'!C470="Asset",'MAIN CB'!F470,"")</f>
        <v>100</v>
      </c>
      <c r="G456" s="162" t="str">
        <f>IF('MAIN CB'!C470="Capital",'MAIN CB'!F470,IF('MAIN CB'!C470="Income",'MAIN CB'!F470,IF('MAIN CB'!C470="Liability",'MAIN CB'!F470,"")))</f>
        <v/>
      </c>
      <c r="H456" s="163" t="str">
        <f>IF('MAIN CB'!C470="Expense",'MAIN CB'!F470,IF('MAIN CB'!C470="Drawing",'MAIN CB'!F470,IF('MAIN CB'!C470="COS",'MAIN CB'!F470,"")))</f>
        <v/>
      </c>
    </row>
    <row r="457" spans="2:8" x14ac:dyDescent="0.3">
      <c r="B457" s="160">
        <f>IF('MAIN CB'!B471="","",'MAIN CB'!B471)</f>
        <v>45723</v>
      </c>
      <c r="C457" s="161" t="str">
        <f>IF('MAIN CB'!C471="","",'MAIN CB'!C471)</f>
        <v>Asset</v>
      </c>
      <c r="D457" s="237" t="str">
        <f>IF('MAIN CB'!D471="","",'MAIN CB'!D471)</f>
        <v>Airtel Money</v>
      </c>
      <c r="E457" s="157" t="str">
        <f>IF('MAIN CB'!E471="","",'MAIN CB'!E471)</f>
        <v>Airtel Money Deposit</v>
      </c>
      <c r="F457" s="238">
        <f>IF('MAIN CB'!C471="Asset",'MAIN CB'!F471,"")</f>
        <v>-100</v>
      </c>
      <c r="G457" s="162" t="str">
        <f>IF('MAIN CB'!C471="Capital",'MAIN CB'!F471,IF('MAIN CB'!C471="Income",'MAIN CB'!F471,IF('MAIN CB'!C471="Liability",'MAIN CB'!F471,"")))</f>
        <v/>
      </c>
      <c r="H457" s="163" t="str">
        <f>IF('MAIN CB'!C471="Expense",'MAIN CB'!F471,IF('MAIN CB'!C471="Drawing",'MAIN CB'!F471,IF('MAIN CB'!C471="COS",'MAIN CB'!F471,"")))</f>
        <v/>
      </c>
    </row>
    <row r="458" spans="2:8" x14ac:dyDescent="0.3">
      <c r="B458" s="160">
        <f>IF('MAIN CB'!B472="","",'MAIN CB'!B472)</f>
        <v>45723</v>
      </c>
      <c r="C458" s="161" t="str">
        <f>IF('MAIN CB'!C472="","",'MAIN CB'!C472)</f>
        <v>Income</v>
      </c>
      <c r="D458" s="237" t="str">
        <f>IF('MAIN CB'!D472="","",'MAIN CB'!D472)</f>
        <v>Sales</v>
      </c>
      <c r="E458" s="157" t="str">
        <f>IF('MAIN CB'!E472="","",'MAIN CB'!E472)</f>
        <v xml:space="preserve">Takeaway Sale </v>
      </c>
      <c r="F458" s="238" t="str">
        <f>IF('MAIN CB'!C472="Asset",'MAIN CB'!F472,"")</f>
        <v/>
      </c>
      <c r="G458" s="162">
        <f>IF('MAIN CB'!C472="Capital",'MAIN CB'!F472,IF('MAIN CB'!C472="Income",'MAIN CB'!F472,IF('MAIN CB'!C472="Liability",'MAIN CB'!F472,"")))</f>
        <v>-35</v>
      </c>
      <c r="H458" s="163" t="str">
        <f>IF('MAIN CB'!C472="Expense",'MAIN CB'!F472,IF('MAIN CB'!C472="Drawing",'MAIN CB'!F472,IF('MAIN CB'!C472="COS",'MAIN CB'!F472,"")))</f>
        <v/>
      </c>
    </row>
    <row r="459" spans="2:8" x14ac:dyDescent="0.3">
      <c r="B459" s="160">
        <f>IF('MAIN CB'!B473="","",'MAIN CB'!B473)</f>
        <v>45723</v>
      </c>
      <c r="C459" s="161" t="str">
        <f>IF('MAIN CB'!C473="","",'MAIN CB'!C473)</f>
        <v>Asset</v>
      </c>
      <c r="D459" s="237" t="str">
        <f>IF('MAIN CB'!D473="","",'MAIN CB'!D473)</f>
        <v>Airtel Money</v>
      </c>
      <c r="E459" s="157" t="str">
        <f>IF('MAIN CB'!E473="","",'MAIN CB'!E473)</f>
        <v xml:space="preserve">Takeaway Sale </v>
      </c>
      <c r="F459" s="238">
        <f>IF('MAIN CB'!C473="Asset",'MAIN CB'!F473,"")</f>
        <v>35</v>
      </c>
      <c r="G459" s="162" t="str">
        <f>IF('MAIN CB'!C473="Capital",'MAIN CB'!F473,IF('MAIN CB'!C473="Income",'MAIN CB'!F473,IF('MAIN CB'!C473="Liability",'MAIN CB'!F473,"")))</f>
        <v/>
      </c>
      <c r="H459" s="163" t="str">
        <f>IF('MAIN CB'!C473="Expense",'MAIN CB'!F473,IF('MAIN CB'!C473="Drawing",'MAIN CB'!F473,IF('MAIN CB'!C473="COS",'MAIN CB'!F473,"")))</f>
        <v/>
      </c>
    </row>
    <row r="460" spans="2:8" x14ac:dyDescent="0.3">
      <c r="B460" s="160">
        <f>IF('MAIN CB'!B474="","",'MAIN CB'!B474)</f>
        <v>45723</v>
      </c>
      <c r="C460" s="161" t="str">
        <f>IF('MAIN CB'!C474="","",'MAIN CB'!C474)</f>
        <v>Income</v>
      </c>
      <c r="D460" s="237" t="str">
        <f>IF('MAIN CB'!D474="","",'MAIN CB'!D474)</f>
        <v>Sales</v>
      </c>
      <c r="E460" s="157" t="str">
        <f>IF('MAIN CB'!E474="","",'MAIN CB'!E474)</f>
        <v xml:space="preserve">Takeaway Sale </v>
      </c>
      <c r="F460" s="238" t="str">
        <f>IF('MAIN CB'!C474="Asset",'MAIN CB'!F474,"")</f>
        <v/>
      </c>
      <c r="G460" s="162">
        <f>IF('MAIN CB'!C474="Capital",'MAIN CB'!F474,IF('MAIN CB'!C474="Income",'MAIN CB'!F474,IF('MAIN CB'!C474="Liability",'MAIN CB'!F474,"")))</f>
        <v>-70</v>
      </c>
      <c r="H460" s="163" t="str">
        <f>IF('MAIN CB'!C474="Expense",'MAIN CB'!F474,IF('MAIN CB'!C474="Drawing",'MAIN CB'!F474,IF('MAIN CB'!C474="COS",'MAIN CB'!F474,"")))</f>
        <v/>
      </c>
    </row>
    <row r="461" spans="2:8" x14ac:dyDescent="0.3">
      <c r="B461" s="160">
        <f>IF('MAIN CB'!B475="","",'MAIN CB'!B475)</f>
        <v>45723</v>
      </c>
      <c r="C461" s="161" t="str">
        <f>IF('MAIN CB'!C475="","",'MAIN CB'!C475)</f>
        <v>Asset</v>
      </c>
      <c r="D461" s="237" t="str">
        <f>IF('MAIN CB'!D475="","",'MAIN CB'!D475)</f>
        <v>Vault Cash</v>
      </c>
      <c r="E461" s="157" t="str">
        <f>IF('MAIN CB'!E475="","",'MAIN CB'!E475)</f>
        <v xml:space="preserve">Takeaway Sale </v>
      </c>
      <c r="F461" s="238">
        <f>IF('MAIN CB'!C475="Asset",'MAIN CB'!F475,"")</f>
        <v>70</v>
      </c>
      <c r="G461" s="162" t="str">
        <f>IF('MAIN CB'!C475="Capital",'MAIN CB'!F475,IF('MAIN CB'!C475="Income",'MAIN CB'!F475,IF('MAIN CB'!C475="Liability",'MAIN CB'!F475,"")))</f>
        <v/>
      </c>
      <c r="H461" s="163" t="str">
        <f>IF('MAIN CB'!C475="Expense",'MAIN CB'!F475,IF('MAIN CB'!C475="Drawing",'MAIN CB'!F475,IF('MAIN CB'!C475="COS",'MAIN CB'!F475,"")))</f>
        <v/>
      </c>
    </row>
    <row r="462" spans="2:8" x14ac:dyDescent="0.3">
      <c r="B462" s="160">
        <f>IF('MAIN CB'!B476="","",'MAIN CB'!B476)</f>
        <v>45723</v>
      </c>
      <c r="C462" s="161" t="str">
        <f>IF('MAIN CB'!C476="","",'MAIN CB'!C476)</f>
        <v>Income</v>
      </c>
      <c r="D462" s="237" t="str">
        <f>IF('MAIN CB'!D476="","",'MAIN CB'!D476)</f>
        <v>Sales</v>
      </c>
      <c r="E462" s="157" t="str">
        <f>IF('MAIN CB'!E476="","",'MAIN CB'!E476)</f>
        <v xml:space="preserve">Takeaway Sale </v>
      </c>
      <c r="F462" s="238" t="str">
        <f>IF('MAIN CB'!C476="Asset",'MAIN CB'!F476,"")</f>
        <v/>
      </c>
      <c r="G462" s="162">
        <f>IF('MAIN CB'!C476="Capital",'MAIN CB'!F476,IF('MAIN CB'!C476="Income",'MAIN CB'!F476,IF('MAIN CB'!C476="Liability",'MAIN CB'!F476,"")))</f>
        <v>-35</v>
      </c>
      <c r="H462" s="163" t="str">
        <f>IF('MAIN CB'!C476="Expense",'MAIN CB'!F476,IF('MAIN CB'!C476="Drawing",'MAIN CB'!F476,IF('MAIN CB'!C476="COS",'MAIN CB'!F476,"")))</f>
        <v/>
      </c>
    </row>
    <row r="463" spans="2:8" x14ac:dyDescent="0.3">
      <c r="B463" s="160">
        <f>IF('MAIN CB'!B477="","",'MAIN CB'!B477)</f>
        <v>45723</v>
      </c>
      <c r="C463" s="161" t="str">
        <f>IF('MAIN CB'!C477="","",'MAIN CB'!C477)</f>
        <v>Asset</v>
      </c>
      <c r="D463" s="237" t="str">
        <f>IF('MAIN CB'!D477="","",'MAIN CB'!D477)</f>
        <v>Vault Cash</v>
      </c>
      <c r="E463" s="157" t="str">
        <f>IF('MAIN CB'!E477="","",'MAIN CB'!E477)</f>
        <v xml:space="preserve">Takeaway Sale </v>
      </c>
      <c r="F463" s="238">
        <f>IF('MAIN CB'!C477="Asset",'MAIN CB'!F477,"")</f>
        <v>35</v>
      </c>
      <c r="G463" s="162" t="str">
        <f>IF('MAIN CB'!C477="Capital",'MAIN CB'!F477,IF('MAIN CB'!C477="Income",'MAIN CB'!F477,IF('MAIN CB'!C477="Liability",'MAIN CB'!F477,"")))</f>
        <v/>
      </c>
      <c r="H463" s="163" t="str">
        <f>IF('MAIN CB'!C477="Expense",'MAIN CB'!F477,IF('MAIN CB'!C477="Drawing",'MAIN CB'!F477,IF('MAIN CB'!C477="COS",'MAIN CB'!F477,"")))</f>
        <v/>
      </c>
    </row>
    <row r="464" spans="2:8" x14ac:dyDescent="0.3">
      <c r="B464" s="160">
        <f>IF('MAIN CB'!B478="","",'MAIN CB'!B478)</f>
        <v>45723</v>
      </c>
      <c r="C464" s="161" t="str">
        <f>IF('MAIN CB'!C478="","",'MAIN CB'!C478)</f>
        <v>Income</v>
      </c>
      <c r="D464" s="237" t="str">
        <f>IF('MAIN CB'!D478="","",'MAIN CB'!D478)</f>
        <v>Sales</v>
      </c>
      <c r="E464" s="157" t="str">
        <f>IF('MAIN CB'!E478="","",'MAIN CB'!E478)</f>
        <v xml:space="preserve">Takeaway Sale </v>
      </c>
      <c r="F464" s="238" t="str">
        <f>IF('MAIN CB'!C478="Asset",'MAIN CB'!F478,"")</f>
        <v/>
      </c>
      <c r="G464" s="162">
        <f>IF('MAIN CB'!C478="Capital",'MAIN CB'!F478,IF('MAIN CB'!C478="Income",'MAIN CB'!F478,IF('MAIN CB'!C478="Liability",'MAIN CB'!F478,"")))</f>
        <v>-70</v>
      </c>
      <c r="H464" s="163" t="str">
        <f>IF('MAIN CB'!C478="Expense",'MAIN CB'!F478,IF('MAIN CB'!C478="Drawing",'MAIN CB'!F478,IF('MAIN CB'!C478="COS",'MAIN CB'!F478,"")))</f>
        <v/>
      </c>
    </row>
    <row r="465" spans="2:8" x14ac:dyDescent="0.3">
      <c r="B465" s="160">
        <f>IF('MAIN CB'!B479="","",'MAIN CB'!B479)</f>
        <v>45723</v>
      </c>
      <c r="C465" s="161" t="str">
        <f>IF('MAIN CB'!C479="","",'MAIN CB'!C479)</f>
        <v>Asset</v>
      </c>
      <c r="D465" s="237" t="str">
        <f>IF('MAIN CB'!D479="","",'MAIN CB'!D479)</f>
        <v>Vault Cash</v>
      </c>
      <c r="E465" s="157" t="str">
        <f>IF('MAIN CB'!E479="","",'MAIN CB'!E479)</f>
        <v xml:space="preserve">Takeaway Sale </v>
      </c>
      <c r="F465" s="238">
        <f>IF('MAIN CB'!C479="Asset",'MAIN CB'!F479,"")</f>
        <v>70</v>
      </c>
      <c r="G465" s="162" t="str">
        <f>IF('MAIN CB'!C479="Capital",'MAIN CB'!F479,IF('MAIN CB'!C479="Income",'MAIN CB'!F479,IF('MAIN CB'!C479="Liability",'MAIN CB'!F479,"")))</f>
        <v/>
      </c>
      <c r="H465" s="163" t="str">
        <f>IF('MAIN CB'!C479="Expense",'MAIN CB'!F479,IF('MAIN CB'!C479="Drawing",'MAIN CB'!F479,IF('MAIN CB'!C479="COS",'MAIN CB'!F479,"")))</f>
        <v/>
      </c>
    </row>
    <row r="466" spans="2:8" x14ac:dyDescent="0.3">
      <c r="B466" s="160">
        <f>IF('MAIN CB'!B480="","",'MAIN CB'!B480)</f>
        <v>45723</v>
      </c>
      <c r="C466" s="161" t="str">
        <f>IF('MAIN CB'!C480="","",'MAIN CB'!C480)</f>
        <v>Income</v>
      </c>
      <c r="D466" s="237" t="str">
        <f>IF('MAIN CB'!D480="","",'MAIN CB'!D480)</f>
        <v>Sales</v>
      </c>
      <c r="E466" s="157" t="str">
        <f>IF('MAIN CB'!E480="","",'MAIN CB'!E480)</f>
        <v xml:space="preserve">Takeaway Sale </v>
      </c>
      <c r="F466" s="238" t="str">
        <f>IF('MAIN CB'!C480="Asset",'MAIN CB'!F480,"")</f>
        <v/>
      </c>
      <c r="G466" s="162">
        <f>IF('MAIN CB'!C480="Capital",'MAIN CB'!F480,IF('MAIN CB'!C480="Income",'MAIN CB'!F480,IF('MAIN CB'!C480="Liability",'MAIN CB'!F480,"")))</f>
        <v>-35</v>
      </c>
      <c r="H466" s="163" t="str">
        <f>IF('MAIN CB'!C480="Expense",'MAIN CB'!F480,IF('MAIN CB'!C480="Drawing",'MAIN CB'!F480,IF('MAIN CB'!C480="COS",'MAIN CB'!F480,"")))</f>
        <v/>
      </c>
    </row>
    <row r="467" spans="2:8" x14ac:dyDescent="0.3">
      <c r="B467" s="160">
        <f>IF('MAIN CB'!B481="","",'MAIN CB'!B481)</f>
        <v>45723</v>
      </c>
      <c r="C467" s="161" t="str">
        <f>IF('MAIN CB'!C481="","",'MAIN CB'!C481)</f>
        <v>Asset</v>
      </c>
      <c r="D467" s="237" t="str">
        <f>IF('MAIN CB'!D481="","",'MAIN CB'!D481)</f>
        <v>Vault Cash</v>
      </c>
      <c r="E467" s="157" t="str">
        <f>IF('MAIN CB'!E481="","",'MAIN CB'!E481)</f>
        <v xml:space="preserve">Takeaway Sale </v>
      </c>
      <c r="F467" s="238">
        <f>IF('MAIN CB'!C481="Asset",'MAIN CB'!F481,"")</f>
        <v>35</v>
      </c>
      <c r="G467" s="162" t="str">
        <f>IF('MAIN CB'!C481="Capital",'MAIN CB'!F481,IF('MAIN CB'!C481="Income",'MAIN CB'!F481,IF('MAIN CB'!C481="Liability",'MAIN CB'!F481,"")))</f>
        <v/>
      </c>
      <c r="H467" s="163" t="str">
        <f>IF('MAIN CB'!C481="Expense",'MAIN CB'!F481,IF('MAIN CB'!C481="Drawing",'MAIN CB'!F481,IF('MAIN CB'!C481="COS",'MAIN CB'!F481,"")))</f>
        <v/>
      </c>
    </row>
    <row r="468" spans="2:8" x14ac:dyDescent="0.3">
      <c r="B468" s="160">
        <f>IF('MAIN CB'!B482="","",'MAIN CB'!B482)</f>
        <v>45723</v>
      </c>
      <c r="C468" s="161" t="str">
        <f>IF('MAIN CB'!C482="","",'MAIN CB'!C482)</f>
        <v>Asset</v>
      </c>
      <c r="D468" s="237" t="str">
        <f>IF('MAIN CB'!D482="","",'MAIN CB'!D482)</f>
        <v>Vault Cash</v>
      </c>
      <c r="E468" s="157" t="str">
        <f>IF('MAIN CB'!E482="","",'MAIN CB'!E482)</f>
        <v>Airtel Money Deposit</v>
      </c>
      <c r="F468" s="238">
        <f>IF('MAIN CB'!C482="Asset",'MAIN CB'!F482,"")</f>
        <v>15</v>
      </c>
      <c r="G468" s="162" t="str">
        <f>IF('MAIN CB'!C482="Capital",'MAIN CB'!F482,IF('MAIN CB'!C482="Income",'MAIN CB'!F482,IF('MAIN CB'!C482="Liability",'MAIN CB'!F482,"")))</f>
        <v/>
      </c>
      <c r="H468" s="163" t="str">
        <f>IF('MAIN CB'!C482="Expense",'MAIN CB'!F482,IF('MAIN CB'!C482="Drawing",'MAIN CB'!F482,IF('MAIN CB'!C482="COS",'MAIN CB'!F482,"")))</f>
        <v/>
      </c>
    </row>
    <row r="469" spans="2:8" x14ac:dyDescent="0.3">
      <c r="B469" s="160">
        <f>IF('MAIN CB'!B483="","",'MAIN CB'!B483)</f>
        <v>45723</v>
      </c>
      <c r="C469" s="161" t="str">
        <f>IF('MAIN CB'!C483="","",'MAIN CB'!C483)</f>
        <v>Asset</v>
      </c>
      <c r="D469" s="237" t="str">
        <f>IF('MAIN CB'!D483="","",'MAIN CB'!D483)</f>
        <v>Airtel Money</v>
      </c>
      <c r="E469" s="157" t="str">
        <f>IF('MAIN CB'!E483="","",'MAIN CB'!E483)</f>
        <v>Airtel Money Deposit</v>
      </c>
      <c r="F469" s="238">
        <f>IF('MAIN CB'!C483="Asset",'MAIN CB'!F483,"")</f>
        <v>-15</v>
      </c>
      <c r="G469" s="162" t="str">
        <f>IF('MAIN CB'!C483="Capital",'MAIN CB'!F483,IF('MAIN CB'!C483="Income",'MAIN CB'!F483,IF('MAIN CB'!C483="Liability",'MAIN CB'!F483,"")))</f>
        <v/>
      </c>
      <c r="H469" s="163" t="str">
        <f>IF('MAIN CB'!C483="Expense",'MAIN CB'!F483,IF('MAIN CB'!C483="Drawing",'MAIN CB'!F483,IF('MAIN CB'!C483="COS",'MAIN CB'!F483,"")))</f>
        <v/>
      </c>
    </row>
    <row r="470" spans="2:8" x14ac:dyDescent="0.3">
      <c r="B470" s="160">
        <f>IF('MAIN CB'!B484="","",'MAIN CB'!B484)</f>
        <v>45723</v>
      </c>
      <c r="C470" s="161" t="str">
        <f>IF('MAIN CB'!C484="","",'MAIN CB'!C484)</f>
        <v>Asset</v>
      </c>
      <c r="D470" s="237" t="str">
        <f>IF('MAIN CB'!D484="","",'MAIN CB'!D484)</f>
        <v>Vault Cash</v>
      </c>
      <c r="E470" s="157" t="str">
        <f>IF('MAIN CB'!E484="","",'MAIN CB'!E484)</f>
        <v>Airtel Money Deposit</v>
      </c>
      <c r="F470" s="238">
        <f>IF('MAIN CB'!C484="Asset",'MAIN CB'!F484,"")</f>
        <v>50</v>
      </c>
      <c r="G470" s="162" t="str">
        <f>IF('MAIN CB'!C484="Capital",'MAIN CB'!F484,IF('MAIN CB'!C484="Income",'MAIN CB'!F484,IF('MAIN CB'!C484="Liability",'MAIN CB'!F484,"")))</f>
        <v/>
      </c>
      <c r="H470" s="163" t="str">
        <f>IF('MAIN CB'!C484="Expense",'MAIN CB'!F484,IF('MAIN CB'!C484="Drawing",'MAIN CB'!F484,IF('MAIN CB'!C484="COS",'MAIN CB'!F484,"")))</f>
        <v/>
      </c>
    </row>
    <row r="471" spans="2:8" x14ac:dyDescent="0.3">
      <c r="B471" s="160">
        <f>IF('MAIN CB'!B485="","",'MAIN CB'!B485)</f>
        <v>45723</v>
      </c>
      <c r="C471" s="161" t="str">
        <f>IF('MAIN CB'!C485="","",'MAIN CB'!C485)</f>
        <v>Asset</v>
      </c>
      <c r="D471" s="237" t="str">
        <f>IF('MAIN CB'!D485="","",'MAIN CB'!D485)</f>
        <v>Airtel Money</v>
      </c>
      <c r="E471" s="157" t="str">
        <f>IF('MAIN CB'!E485="","",'MAIN CB'!E485)</f>
        <v>Airtel Money Deposit</v>
      </c>
      <c r="F471" s="238">
        <f>IF('MAIN CB'!C485="Asset",'MAIN CB'!F485,"")</f>
        <v>-50</v>
      </c>
      <c r="G471" s="162" t="str">
        <f>IF('MAIN CB'!C485="Capital",'MAIN CB'!F485,IF('MAIN CB'!C485="Income",'MAIN CB'!F485,IF('MAIN CB'!C485="Liability",'MAIN CB'!F485,"")))</f>
        <v/>
      </c>
      <c r="H471" s="163" t="str">
        <f>IF('MAIN CB'!C485="Expense",'MAIN CB'!F485,IF('MAIN CB'!C485="Drawing",'MAIN CB'!F485,IF('MAIN CB'!C485="COS",'MAIN CB'!F485,"")))</f>
        <v/>
      </c>
    </row>
    <row r="472" spans="2:8" x14ac:dyDescent="0.3">
      <c r="B472" s="160">
        <f>IF('MAIN CB'!B486="","",'MAIN CB'!B486)</f>
        <v>45723</v>
      </c>
      <c r="C472" s="161" t="str">
        <f>IF('MAIN CB'!C486="","",'MAIN CB'!C486)</f>
        <v>Income</v>
      </c>
      <c r="D472" s="237" t="str">
        <f>IF('MAIN CB'!D486="","",'MAIN CB'!D486)</f>
        <v>Sales</v>
      </c>
      <c r="E472" s="157" t="str">
        <f>IF('MAIN CB'!E486="","",'MAIN CB'!E486)</f>
        <v xml:space="preserve">Takeaway Sale </v>
      </c>
      <c r="F472" s="238" t="str">
        <f>IF('MAIN CB'!C486="Asset",'MAIN CB'!F486,"")</f>
        <v/>
      </c>
      <c r="G472" s="162">
        <f>IF('MAIN CB'!C486="Capital",'MAIN CB'!F486,IF('MAIN CB'!C486="Income",'MAIN CB'!F486,IF('MAIN CB'!C486="Liability",'MAIN CB'!F486,"")))</f>
        <v>-35</v>
      </c>
      <c r="H472" s="163" t="str">
        <f>IF('MAIN CB'!C486="Expense",'MAIN CB'!F486,IF('MAIN CB'!C486="Drawing",'MAIN CB'!F486,IF('MAIN CB'!C486="COS",'MAIN CB'!F486,"")))</f>
        <v/>
      </c>
    </row>
    <row r="473" spans="2:8" x14ac:dyDescent="0.3">
      <c r="B473" s="160">
        <f>IF('MAIN CB'!B487="","",'MAIN CB'!B487)</f>
        <v>45723</v>
      </c>
      <c r="C473" s="161" t="str">
        <f>IF('MAIN CB'!C487="","",'MAIN CB'!C487)</f>
        <v>Asset</v>
      </c>
      <c r="D473" s="237" t="str">
        <f>IF('MAIN CB'!D487="","",'MAIN CB'!D487)</f>
        <v>Vault Cash</v>
      </c>
      <c r="E473" s="157" t="str">
        <f>IF('MAIN CB'!E487="","",'MAIN CB'!E487)</f>
        <v xml:space="preserve">Takeaway Sale </v>
      </c>
      <c r="F473" s="238">
        <f>IF('MAIN CB'!C487="Asset",'MAIN CB'!F487,"")</f>
        <v>35</v>
      </c>
      <c r="G473" s="162" t="str">
        <f>IF('MAIN CB'!C487="Capital",'MAIN CB'!F487,IF('MAIN CB'!C487="Income",'MAIN CB'!F487,IF('MAIN CB'!C487="Liability",'MAIN CB'!F487,"")))</f>
        <v/>
      </c>
      <c r="H473" s="163" t="str">
        <f>IF('MAIN CB'!C487="Expense",'MAIN CB'!F487,IF('MAIN CB'!C487="Drawing",'MAIN CB'!F487,IF('MAIN CB'!C487="COS",'MAIN CB'!F487,"")))</f>
        <v/>
      </c>
    </row>
    <row r="474" spans="2:8" x14ac:dyDescent="0.3">
      <c r="B474" s="160">
        <f>IF('MAIN CB'!B488="","",'MAIN CB'!B488)</f>
        <v>45723</v>
      </c>
      <c r="C474" s="161" t="str">
        <f>IF('MAIN CB'!C488="","",'MAIN CB'!C488)</f>
        <v>Income</v>
      </c>
      <c r="D474" s="237" t="str">
        <f>IF('MAIN CB'!D488="","",'MAIN CB'!D488)</f>
        <v>Sales</v>
      </c>
      <c r="E474" s="157" t="str">
        <f>IF('MAIN CB'!E488="","",'MAIN CB'!E488)</f>
        <v xml:space="preserve">Takeaway Sale </v>
      </c>
      <c r="F474" s="238" t="str">
        <f>IF('MAIN CB'!C488="Asset",'MAIN CB'!F488,"")</f>
        <v/>
      </c>
      <c r="G474" s="162">
        <f>IF('MAIN CB'!C488="Capital",'MAIN CB'!F488,IF('MAIN CB'!C488="Income",'MAIN CB'!F488,IF('MAIN CB'!C488="Liability",'MAIN CB'!F488,"")))</f>
        <v>-70</v>
      </c>
      <c r="H474" s="163" t="str">
        <f>IF('MAIN CB'!C488="Expense",'MAIN CB'!F488,IF('MAIN CB'!C488="Drawing",'MAIN CB'!F488,IF('MAIN CB'!C488="COS",'MAIN CB'!F488,"")))</f>
        <v/>
      </c>
    </row>
    <row r="475" spans="2:8" x14ac:dyDescent="0.3">
      <c r="B475" s="160">
        <f>IF('MAIN CB'!B489="","",'MAIN CB'!B489)</f>
        <v>45723</v>
      </c>
      <c r="C475" s="161" t="str">
        <f>IF('MAIN CB'!C489="","",'MAIN CB'!C489)</f>
        <v>Asset</v>
      </c>
      <c r="D475" s="237" t="str">
        <f>IF('MAIN CB'!D489="","",'MAIN CB'!D489)</f>
        <v>Vault Cash</v>
      </c>
      <c r="E475" s="157" t="str">
        <f>IF('MAIN CB'!E489="","",'MAIN CB'!E489)</f>
        <v xml:space="preserve">Takeaway Sale </v>
      </c>
      <c r="F475" s="238">
        <f>IF('MAIN CB'!C489="Asset",'MAIN CB'!F489,"")</f>
        <v>70</v>
      </c>
      <c r="G475" s="162" t="str">
        <f>IF('MAIN CB'!C489="Capital",'MAIN CB'!F489,IF('MAIN CB'!C489="Income",'MAIN CB'!F489,IF('MAIN CB'!C489="Liability",'MAIN CB'!F489,"")))</f>
        <v/>
      </c>
      <c r="H475" s="163" t="str">
        <f>IF('MAIN CB'!C489="Expense",'MAIN CB'!F489,IF('MAIN CB'!C489="Drawing",'MAIN CB'!F489,IF('MAIN CB'!C489="COS",'MAIN CB'!F489,"")))</f>
        <v/>
      </c>
    </row>
    <row r="476" spans="2:8" x14ac:dyDescent="0.3">
      <c r="B476" s="160">
        <f>IF('MAIN CB'!B490="","",'MAIN CB'!B490)</f>
        <v>45723</v>
      </c>
      <c r="C476" s="161" t="str">
        <f>IF('MAIN CB'!C490="","",'MAIN CB'!C490)</f>
        <v>Asset</v>
      </c>
      <c r="D476" s="237" t="str">
        <f>IF('MAIN CB'!D490="","",'MAIN CB'!D490)</f>
        <v>Vault Cash</v>
      </c>
      <c r="E476" s="157" t="str">
        <f>IF('MAIN CB'!E490="","",'MAIN CB'!E490)</f>
        <v>Airtel Money Deposit</v>
      </c>
      <c r="F476" s="238">
        <f>IF('MAIN CB'!C490="Asset",'MAIN CB'!F490,"")</f>
        <v>10</v>
      </c>
      <c r="G476" s="162" t="str">
        <f>IF('MAIN CB'!C490="Capital",'MAIN CB'!F490,IF('MAIN CB'!C490="Income",'MAIN CB'!F490,IF('MAIN CB'!C490="Liability",'MAIN CB'!F490,"")))</f>
        <v/>
      </c>
      <c r="H476" s="163" t="str">
        <f>IF('MAIN CB'!C490="Expense",'MAIN CB'!F490,IF('MAIN CB'!C490="Drawing",'MAIN CB'!F490,IF('MAIN CB'!C490="COS",'MAIN CB'!F490,"")))</f>
        <v/>
      </c>
    </row>
    <row r="477" spans="2:8" x14ac:dyDescent="0.3">
      <c r="B477" s="160">
        <f>IF('MAIN CB'!B491="","",'MAIN CB'!B491)</f>
        <v>45723</v>
      </c>
      <c r="C477" s="161" t="str">
        <f>IF('MAIN CB'!C491="","",'MAIN CB'!C491)</f>
        <v>Asset</v>
      </c>
      <c r="D477" s="237" t="str">
        <f>IF('MAIN CB'!D491="","",'MAIN CB'!D491)</f>
        <v>Airtel Money</v>
      </c>
      <c r="E477" s="157" t="str">
        <f>IF('MAIN CB'!E491="","",'MAIN CB'!E491)</f>
        <v>Airtel Money Deposit</v>
      </c>
      <c r="F477" s="238">
        <f>IF('MAIN CB'!C491="Asset",'MAIN CB'!F491,"")</f>
        <v>-10</v>
      </c>
      <c r="G477" s="162" t="str">
        <f>IF('MAIN CB'!C491="Capital",'MAIN CB'!F491,IF('MAIN CB'!C491="Income",'MAIN CB'!F491,IF('MAIN CB'!C491="Liability",'MAIN CB'!F491,"")))</f>
        <v/>
      </c>
      <c r="H477" s="163" t="str">
        <f>IF('MAIN CB'!C491="Expense",'MAIN CB'!F491,IF('MAIN CB'!C491="Drawing",'MAIN CB'!F491,IF('MAIN CB'!C491="COS",'MAIN CB'!F491,"")))</f>
        <v/>
      </c>
    </row>
    <row r="478" spans="2:8" x14ac:dyDescent="0.3">
      <c r="B478" s="160">
        <f>IF('MAIN CB'!B492="","",'MAIN CB'!B492)</f>
        <v>45723</v>
      </c>
      <c r="C478" s="161" t="str">
        <f>IF('MAIN CB'!C492="","",'MAIN CB'!C492)</f>
        <v>Income</v>
      </c>
      <c r="D478" s="237" t="str">
        <f>IF('MAIN CB'!D492="","",'MAIN CB'!D492)</f>
        <v>Sales</v>
      </c>
      <c r="E478" s="157" t="str">
        <f>IF('MAIN CB'!E492="","",'MAIN CB'!E492)</f>
        <v xml:space="preserve">Takeaway Sale </v>
      </c>
      <c r="F478" s="238" t="str">
        <f>IF('MAIN CB'!C492="Asset",'MAIN CB'!F492,"")</f>
        <v/>
      </c>
      <c r="G478" s="162">
        <f>IF('MAIN CB'!C492="Capital",'MAIN CB'!F492,IF('MAIN CB'!C492="Income",'MAIN CB'!F492,IF('MAIN CB'!C492="Liability",'MAIN CB'!F492,"")))</f>
        <v>-35</v>
      </c>
      <c r="H478" s="163" t="str">
        <f>IF('MAIN CB'!C492="Expense",'MAIN CB'!F492,IF('MAIN CB'!C492="Drawing",'MAIN CB'!F492,IF('MAIN CB'!C492="COS",'MAIN CB'!F492,"")))</f>
        <v/>
      </c>
    </row>
    <row r="479" spans="2:8" x14ac:dyDescent="0.3">
      <c r="B479" s="160">
        <f>IF('MAIN CB'!B493="","",'MAIN CB'!B493)</f>
        <v>45723</v>
      </c>
      <c r="C479" s="161" t="str">
        <f>IF('MAIN CB'!C493="","",'MAIN CB'!C493)</f>
        <v>Asset</v>
      </c>
      <c r="D479" s="237" t="str">
        <f>IF('MAIN CB'!D493="","",'MAIN CB'!D493)</f>
        <v>Vault Cash</v>
      </c>
      <c r="E479" s="157" t="str">
        <f>IF('MAIN CB'!E493="","",'MAIN CB'!E493)</f>
        <v xml:space="preserve">Takeaway Sale </v>
      </c>
      <c r="F479" s="238">
        <f>IF('MAIN CB'!C493="Asset",'MAIN CB'!F493,"")</f>
        <v>35</v>
      </c>
      <c r="G479" s="162" t="str">
        <f>IF('MAIN CB'!C493="Capital",'MAIN CB'!F493,IF('MAIN CB'!C493="Income",'MAIN CB'!F493,IF('MAIN CB'!C493="Liability",'MAIN CB'!F493,"")))</f>
        <v/>
      </c>
      <c r="H479" s="163" t="str">
        <f>IF('MAIN CB'!C493="Expense",'MAIN CB'!F493,IF('MAIN CB'!C493="Drawing",'MAIN CB'!F493,IF('MAIN CB'!C493="COS",'MAIN CB'!F493,"")))</f>
        <v/>
      </c>
    </row>
    <row r="480" spans="2:8" x14ac:dyDescent="0.3">
      <c r="B480" s="160">
        <f>IF('MAIN CB'!B494="","",'MAIN CB'!B494)</f>
        <v>45726</v>
      </c>
      <c r="C480" s="161" t="str">
        <f>IF('MAIN CB'!C494="","",'MAIN CB'!C494)</f>
        <v>Asset</v>
      </c>
      <c r="D480" s="237" t="str">
        <f>IF('MAIN CB'!D494="","",'MAIN CB'!D494)</f>
        <v>Zanaco Xpress</v>
      </c>
      <c r="E480" s="157" t="str">
        <f>IF('MAIN CB'!E494="","",'MAIN CB'!E494)</f>
        <v>Cash Added</v>
      </c>
      <c r="F480" s="238">
        <f>IF('MAIN CB'!C494="Asset",'MAIN CB'!F494,"")</f>
        <v>1</v>
      </c>
      <c r="G480" s="162" t="str">
        <f>IF('MAIN CB'!C494="Capital",'MAIN CB'!F494,IF('MAIN CB'!C494="Income",'MAIN CB'!F494,IF('MAIN CB'!C494="Liability",'MAIN CB'!F494,"")))</f>
        <v/>
      </c>
      <c r="H480" s="163" t="str">
        <f>IF('MAIN CB'!C494="Expense",'MAIN CB'!F494,IF('MAIN CB'!C494="Drawing",'MAIN CB'!F494,IF('MAIN CB'!C494="COS",'MAIN CB'!F494,"")))</f>
        <v/>
      </c>
    </row>
    <row r="481" spans="2:8" x14ac:dyDescent="0.3">
      <c r="B481" s="160">
        <f>IF('MAIN CB'!B495="","",'MAIN CB'!B495)</f>
        <v>45726</v>
      </c>
      <c r="C481" s="161" t="str">
        <f>IF('MAIN CB'!C495="","",'MAIN CB'!C495)</f>
        <v>Capital</v>
      </c>
      <c r="D481" s="237" t="str">
        <f>IF('MAIN CB'!D495="","",'MAIN CB'!D495)</f>
        <v>Capital (Net-worth)</v>
      </c>
      <c r="E481" s="157" t="str">
        <f>IF('MAIN CB'!E495="","",'MAIN CB'!E495)</f>
        <v>Cash Added</v>
      </c>
      <c r="F481" s="238" t="str">
        <f>IF('MAIN CB'!C495="Asset",'MAIN CB'!F495,"")</f>
        <v/>
      </c>
      <c r="G481" s="162">
        <f>IF('MAIN CB'!C495="Capital",'MAIN CB'!F495,IF('MAIN CB'!C495="Income",'MAIN CB'!F495,IF('MAIN CB'!C495="Liability",'MAIN CB'!F495,"")))</f>
        <v>-1</v>
      </c>
      <c r="H481" s="163" t="str">
        <f>IF('MAIN CB'!C495="Expense",'MAIN CB'!F495,IF('MAIN CB'!C495="Drawing",'MAIN CB'!F495,IF('MAIN CB'!C495="COS",'MAIN CB'!F495,"")))</f>
        <v/>
      </c>
    </row>
    <row r="482" spans="2:8" x14ac:dyDescent="0.3">
      <c r="B482" s="160">
        <f>IF('MAIN CB'!B496="","",'MAIN CB'!B496)</f>
        <v>45726</v>
      </c>
      <c r="C482" s="161" t="str">
        <f>IF('MAIN CB'!C496="","",'MAIN CB'!C496)</f>
        <v>Asset</v>
      </c>
      <c r="D482" s="237" t="str">
        <f>IF('MAIN CB'!D496="","",'MAIN CB'!D496)</f>
        <v>Vault Cash</v>
      </c>
      <c r="E482" s="157" t="str">
        <f>IF('MAIN CB'!E496="","",'MAIN CB'!E496)</f>
        <v>Airtel Money Withdraw</v>
      </c>
      <c r="F482" s="238">
        <f>IF('MAIN CB'!C496="Asset",'MAIN CB'!F496,"")</f>
        <v>-105</v>
      </c>
      <c r="G482" s="162" t="str">
        <f>IF('MAIN CB'!C496="Capital",'MAIN CB'!F496,IF('MAIN CB'!C496="Income",'MAIN CB'!F496,IF('MAIN CB'!C496="Liability",'MAIN CB'!F496,"")))</f>
        <v/>
      </c>
      <c r="H482" s="163" t="str">
        <f>IF('MAIN CB'!C496="Expense",'MAIN CB'!F496,IF('MAIN CB'!C496="Drawing",'MAIN CB'!F496,IF('MAIN CB'!C496="COS",'MAIN CB'!F496,"")))</f>
        <v/>
      </c>
    </row>
    <row r="483" spans="2:8" x14ac:dyDescent="0.3">
      <c r="B483" s="160">
        <f>IF('MAIN CB'!B497="","",'MAIN CB'!B497)</f>
        <v>45726</v>
      </c>
      <c r="C483" s="161" t="str">
        <f>IF('MAIN CB'!C497="","",'MAIN CB'!C497)</f>
        <v>Asset</v>
      </c>
      <c r="D483" s="237" t="str">
        <f>IF('MAIN CB'!D497="","",'MAIN CB'!D497)</f>
        <v>Airtel Money</v>
      </c>
      <c r="E483" s="157" t="str">
        <f>IF('MAIN CB'!E497="","",'MAIN CB'!E497)</f>
        <v>Airtel Money Withdraw</v>
      </c>
      <c r="F483" s="238">
        <f>IF('MAIN CB'!C497="Asset",'MAIN CB'!F497,"")</f>
        <v>105</v>
      </c>
      <c r="G483" s="162" t="str">
        <f>IF('MAIN CB'!C497="Capital",'MAIN CB'!F497,IF('MAIN CB'!C497="Income",'MAIN CB'!F497,IF('MAIN CB'!C497="Liability",'MAIN CB'!F497,"")))</f>
        <v/>
      </c>
      <c r="H483" s="163" t="str">
        <f>IF('MAIN CB'!C497="Expense",'MAIN CB'!F497,IF('MAIN CB'!C497="Drawing",'MAIN CB'!F497,IF('MAIN CB'!C497="COS",'MAIN CB'!F497,"")))</f>
        <v/>
      </c>
    </row>
    <row r="484" spans="2:8" x14ac:dyDescent="0.3">
      <c r="B484" s="160">
        <f>IF('MAIN CB'!B498="","",'MAIN CB'!B498)</f>
        <v>45726</v>
      </c>
      <c r="C484" s="161" t="str">
        <f>IF('MAIN CB'!C498="","",'MAIN CB'!C498)</f>
        <v>Asset</v>
      </c>
      <c r="D484" s="237" t="str">
        <f>IF('MAIN CB'!D498="","",'MAIN CB'!D498)</f>
        <v>Vault Cash</v>
      </c>
      <c r="E484" s="157" t="str">
        <f>IF('MAIN CB'!E498="","",'MAIN CB'!E498)</f>
        <v>Airtel Money Withdraw</v>
      </c>
      <c r="F484" s="238">
        <f>IF('MAIN CB'!C498="Asset",'MAIN CB'!F498,"")</f>
        <v>-35</v>
      </c>
      <c r="G484" s="162" t="str">
        <f>IF('MAIN CB'!C498="Capital",'MAIN CB'!F498,IF('MAIN CB'!C498="Income",'MAIN CB'!F498,IF('MAIN CB'!C498="Liability",'MAIN CB'!F498,"")))</f>
        <v/>
      </c>
      <c r="H484" s="163" t="str">
        <f>IF('MAIN CB'!C498="Expense",'MAIN CB'!F498,IF('MAIN CB'!C498="Drawing",'MAIN CB'!F498,IF('MAIN CB'!C498="COS",'MAIN CB'!F498,"")))</f>
        <v/>
      </c>
    </row>
    <row r="485" spans="2:8" x14ac:dyDescent="0.3">
      <c r="B485" s="160">
        <f>IF('MAIN CB'!B499="","",'MAIN CB'!B499)</f>
        <v>45726</v>
      </c>
      <c r="C485" s="161" t="str">
        <f>IF('MAIN CB'!C499="","",'MAIN CB'!C499)</f>
        <v>Asset</v>
      </c>
      <c r="D485" s="237" t="str">
        <f>IF('MAIN CB'!D499="","",'MAIN CB'!D499)</f>
        <v>Airtel Money</v>
      </c>
      <c r="E485" s="157" t="str">
        <f>IF('MAIN CB'!E499="","",'MAIN CB'!E499)</f>
        <v>Airtel Money Withdraw</v>
      </c>
      <c r="F485" s="238">
        <f>IF('MAIN CB'!C499="Asset",'MAIN CB'!F499,"")</f>
        <v>35</v>
      </c>
      <c r="G485" s="162" t="str">
        <f>IF('MAIN CB'!C499="Capital",'MAIN CB'!F499,IF('MAIN CB'!C499="Income",'MAIN CB'!F499,IF('MAIN CB'!C499="Liability",'MAIN CB'!F499,"")))</f>
        <v/>
      </c>
      <c r="H485" s="163" t="str">
        <f>IF('MAIN CB'!C499="Expense",'MAIN CB'!F499,IF('MAIN CB'!C499="Drawing",'MAIN CB'!F499,IF('MAIN CB'!C499="COS",'MAIN CB'!F499,"")))</f>
        <v/>
      </c>
    </row>
    <row r="486" spans="2:8" x14ac:dyDescent="0.3">
      <c r="B486" s="160">
        <f>IF('MAIN CB'!B500="","",'MAIN CB'!B500)</f>
        <v>45726</v>
      </c>
      <c r="C486" s="161" t="str">
        <f>IF('MAIN CB'!C500="","",'MAIN CB'!C500)</f>
        <v>Asset</v>
      </c>
      <c r="D486" s="237" t="str">
        <f>IF('MAIN CB'!D500="","",'MAIN CB'!D500)</f>
        <v>Vault Cash</v>
      </c>
      <c r="E486" s="157" t="str">
        <f>IF('MAIN CB'!E500="","",'MAIN CB'!E500)</f>
        <v>Airtel Money Withdraw</v>
      </c>
      <c r="F486" s="238">
        <f>IF('MAIN CB'!C500="Asset",'MAIN CB'!F500,"")</f>
        <v>-55</v>
      </c>
      <c r="G486" s="162" t="str">
        <f>IF('MAIN CB'!C500="Capital",'MAIN CB'!F500,IF('MAIN CB'!C500="Income",'MAIN CB'!F500,IF('MAIN CB'!C500="Liability",'MAIN CB'!F500,"")))</f>
        <v/>
      </c>
      <c r="H486" s="163" t="str">
        <f>IF('MAIN CB'!C500="Expense",'MAIN CB'!F500,IF('MAIN CB'!C500="Drawing",'MAIN CB'!F500,IF('MAIN CB'!C500="COS",'MAIN CB'!F500,"")))</f>
        <v/>
      </c>
    </row>
    <row r="487" spans="2:8" x14ac:dyDescent="0.3">
      <c r="B487" s="160">
        <f>IF('MAIN CB'!B501="","",'MAIN CB'!B501)</f>
        <v>45726</v>
      </c>
      <c r="C487" s="161" t="str">
        <f>IF('MAIN CB'!C501="","",'MAIN CB'!C501)</f>
        <v>Asset</v>
      </c>
      <c r="D487" s="237" t="str">
        <f>IF('MAIN CB'!D501="","",'MAIN CB'!D501)</f>
        <v>Airtel Money</v>
      </c>
      <c r="E487" s="157" t="str">
        <f>IF('MAIN CB'!E501="","",'MAIN CB'!E501)</f>
        <v>Airtel Money Withdraw</v>
      </c>
      <c r="F487" s="238">
        <f>IF('MAIN CB'!C501="Asset",'MAIN CB'!F501,"")</f>
        <v>55</v>
      </c>
      <c r="G487" s="162" t="str">
        <f>IF('MAIN CB'!C501="Capital",'MAIN CB'!F501,IF('MAIN CB'!C501="Income",'MAIN CB'!F501,IF('MAIN CB'!C501="Liability",'MAIN CB'!F501,"")))</f>
        <v/>
      </c>
      <c r="H487" s="163" t="str">
        <f>IF('MAIN CB'!C501="Expense",'MAIN CB'!F501,IF('MAIN CB'!C501="Drawing",'MAIN CB'!F501,IF('MAIN CB'!C501="COS",'MAIN CB'!F501,"")))</f>
        <v/>
      </c>
    </row>
    <row r="488" spans="2:8" x14ac:dyDescent="0.3">
      <c r="B488" s="160">
        <f>IF('MAIN CB'!B502="","",'MAIN CB'!B502)</f>
        <v>45726</v>
      </c>
      <c r="C488" s="161" t="str">
        <f>IF('MAIN CB'!C502="","",'MAIN CB'!C502)</f>
        <v>Asset</v>
      </c>
      <c r="D488" s="237" t="str">
        <f>IF('MAIN CB'!D502="","",'MAIN CB'!D502)</f>
        <v>Vault Cash</v>
      </c>
      <c r="E488" s="157" t="str">
        <f>IF('MAIN CB'!E502="","",'MAIN CB'!E502)</f>
        <v>Airtel Money Deposit</v>
      </c>
      <c r="F488" s="238">
        <f>IF('MAIN CB'!C502="Asset",'MAIN CB'!F502,"")</f>
        <v>15</v>
      </c>
      <c r="G488" s="162" t="str">
        <f>IF('MAIN CB'!C502="Capital",'MAIN CB'!F502,IF('MAIN CB'!C502="Income",'MAIN CB'!F502,IF('MAIN CB'!C502="Liability",'MAIN CB'!F502,"")))</f>
        <v/>
      </c>
      <c r="H488" s="163" t="str">
        <f>IF('MAIN CB'!C502="Expense",'MAIN CB'!F502,IF('MAIN CB'!C502="Drawing",'MAIN CB'!F502,IF('MAIN CB'!C502="COS",'MAIN CB'!F502,"")))</f>
        <v/>
      </c>
    </row>
    <row r="489" spans="2:8" x14ac:dyDescent="0.3">
      <c r="B489" s="160">
        <f>IF('MAIN CB'!B503="","",'MAIN CB'!B503)</f>
        <v>45726</v>
      </c>
      <c r="C489" s="161" t="str">
        <f>IF('MAIN CB'!C503="","",'MAIN CB'!C503)</f>
        <v>Asset</v>
      </c>
      <c r="D489" s="237" t="str">
        <f>IF('MAIN CB'!D503="","",'MAIN CB'!D503)</f>
        <v>Airtel Money</v>
      </c>
      <c r="E489" s="157" t="str">
        <f>IF('MAIN CB'!E503="","",'MAIN CB'!E503)</f>
        <v>Airtel Money Deposit</v>
      </c>
      <c r="F489" s="238">
        <f>IF('MAIN CB'!C503="Asset",'MAIN CB'!F503,"")</f>
        <v>-15</v>
      </c>
      <c r="G489" s="162" t="str">
        <f>IF('MAIN CB'!C503="Capital",'MAIN CB'!F503,IF('MAIN CB'!C503="Income",'MAIN CB'!F503,IF('MAIN CB'!C503="Liability",'MAIN CB'!F503,"")))</f>
        <v/>
      </c>
      <c r="H489" s="163" t="str">
        <f>IF('MAIN CB'!C503="Expense",'MAIN CB'!F503,IF('MAIN CB'!C503="Drawing",'MAIN CB'!F503,IF('MAIN CB'!C503="COS",'MAIN CB'!F503,"")))</f>
        <v/>
      </c>
    </row>
    <row r="490" spans="2:8" x14ac:dyDescent="0.3">
      <c r="B490" s="160">
        <f>IF('MAIN CB'!B504="","",'MAIN CB'!B504)</f>
        <v>45726</v>
      </c>
      <c r="C490" s="161" t="str">
        <f>IF('MAIN CB'!C504="","",'MAIN CB'!C504)</f>
        <v>Asset</v>
      </c>
      <c r="D490" s="237" t="str">
        <f>IF('MAIN CB'!D504="","",'MAIN CB'!D504)</f>
        <v>Vault Cash</v>
      </c>
      <c r="E490" s="157" t="str">
        <f>IF('MAIN CB'!E504="","",'MAIN CB'!E504)</f>
        <v>Airtel Money Deposit</v>
      </c>
      <c r="F490" s="238">
        <f>IF('MAIN CB'!C504="Asset",'MAIN CB'!F504,"")</f>
        <v>42</v>
      </c>
      <c r="G490" s="162" t="str">
        <f>IF('MAIN CB'!C504="Capital",'MAIN CB'!F504,IF('MAIN CB'!C504="Income",'MAIN CB'!F504,IF('MAIN CB'!C504="Liability",'MAIN CB'!F504,"")))</f>
        <v/>
      </c>
      <c r="H490" s="163" t="str">
        <f>IF('MAIN CB'!C504="Expense",'MAIN CB'!F504,IF('MAIN CB'!C504="Drawing",'MAIN CB'!F504,IF('MAIN CB'!C504="COS",'MAIN CB'!F504,"")))</f>
        <v/>
      </c>
    </row>
    <row r="491" spans="2:8" x14ac:dyDescent="0.3">
      <c r="B491" s="160">
        <f>IF('MAIN CB'!B505="","",'MAIN CB'!B505)</f>
        <v>45726</v>
      </c>
      <c r="C491" s="161" t="str">
        <f>IF('MAIN CB'!C505="","",'MAIN CB'!C505)</f>
        <v>Asset</v>
      </c>
      <c r="D491" s="237" t="str">
        <f>IF('MAIN CB'!D505="","",'MAIN CB'!D505)</f>
        <v>Airtel Money</v>
      </c>
      <c r="E491" s="157" t="str">
        <f>IF('MAIN CB'!E505="","",'MAIN CB'!E505)</f>
        <v>Airtel Money Deposit</v>
      </c>
      <c r="F491" s="238">
        <f>IF('MAIN CB'!C505="Asset",'MAIN CB'!F505,"")</f>
        <v>-42</v>
      </c>
      <c r="G491" s="162" t="str">
        <f>IF('MAIN CB'!C505="Capital",'MAIN CB'!F505,IF('MAIN CB'!C505="Income",'MAIN CB'!F505,IF('MAIN CB'!C505="Liability",'MAIN CB'!F505,"")))</f>
        <v/>
      </c>
      <c r="H491" s="163" t="str">
        <f>IF('MAIN CB'!C505="Expense",'MAIN CB'!F505,IF('MAIN CB'!C505="Drawing",'MAIN CB'!F505,IF('MAIN CB'!C505="COS",'MAIN CB'!F505,"")))</f>
        <v/>
      </c>
    </row>
    <row r="492" spans="2:8" x14ac:dyDescent="0.3">
      <c r="B492" s="160">
        <f>IF('MAIN CB'!B506="","",'MAIN CB'!B506)</f>
        <v>45726</v>
      </c>
      <c r="C492" s="161" t="str">
        <f>IF('MAIN CB'!C506="","",'MAIN CB'!C506)</f>
        <v>Asset</v>
      </c>
      <c r="D492" s="237" t="str">
        <f>IF('MAIN CB'!D506="","",'MAIN CB'!D506)</f>
        <v>Vault Cash</v>
      </c>
      <c r="E492" s="157" t="str">
        <f>IF('MAIN CB'!E506="","",'MAIN CB'!E506)</f>
        <v>Airtel Money Withdraw</v>
      </c>
      <c r="F492" s="238">
        <f>IF('MAIN CB'!C506="Asset",'MAIN CB'!F506,"")</f>
        <v>-513</v>
      </c>
      <c r="G492" s="162" t="str">
        <f>IF('MAIN CB'!C506="Capital",'MAIN CB'!F506,IF('MAIN CB'!C506="Income",'MAIN CB'!F506,IF('MAIN CB'!C506="Liability",'MAIN CB'!F506,"")))</f>
        <v/>
      </c>
      <c r="H492" s="163" t="str">
        <f>IF('MAIN CB'!C506="Expense",'MAIN CB'!F506,IF('MAIN CB'!C506="Drawing",'MAIN CB'!F506,IF('MAIN CB'!C506="COS",'MAIN CB'!F506,"")))</f>
        <v/>
      </c>
    </row>
    <row r="493" spans="2:8" x14ac:dyDescent="0.3">
      <c r="B493" s="160">
        <f>IF('MAIN CB'!B507="","",'MAIN CB'!B507)</f>
        <v>45726</v>
      </c>
      <c r="C493" s="161" t="str">
        <f>IF('MAIN CB'!C507="","",'MAIN CB'!C507)</f>
        <v>Asset</v>
      </c>
      <c r="D493" s="237" t="str">
        <f>IF('MAIN CB'!D507="","",'MAIN CB'!D507)</f>
        <v>Airtel Money</v>
      </c>
      <c r="E493" s="157" t="str">
        <f>IF('MAIN CB'!E507="","",'MAIN CB'!E507)</f>
        <v>Airtel Money Withdraw</v>
      </c>
      <c r="F493" s="238">
        <f>IF('MAIN CB'!C507="Asset",'MAIN CB'!F507,"")</f>
        <v>513</v>
      </c>
      <c r="G493" s="162" t="str">
        <f>IF('MAIN CB'!C507="Capital",'MAIN CB'!F507,IF('MAIN CB'!C507="Income",'MAIN CB'!F507,IF('MAIN CB'!C507="Liability",'MAIN CB'!F507,"")))</f>
        <v/>
      </c>
      <c r="H493" s="163" t="str">
        <f>IF('MAIN CB'!C507="Expense",'MAIN CB'!F507,IF('MAIN CB'!C507="Drawing",'MAIN CB'!F507,IF('MAIN CB'!C507="COS",'MAIN CB'!F507,"")))</f>
        <v/>
      </c>
    </row>
    <row r="494" spans="2:8" x14ac:dyDescent="0.3">
      <c r="B494" s="160">
        <f>IF('MAIN CB'!B508="","",'MAIN CB'!B508)</f>
        <v>45726</v>
      </c>
      <c r="C494" s="161" t="str">
        <f>IF('MAIN CB'!C508="","",'MAIN CB'!C508)</f>
        <v>Asset</v>
      </c>
      <c r="D494" s="237" t="str">
        <f>IF('MAIN CB'!D508="","",'MAIN CB'!D508)</f>
        <v>Vault Cash</v>
      </c>
      <c r="E494" s="157" t="str">
        <f>IF('MAIN CB'!E508="","",'MAIN CB'!E508)</f>
        <v>Airtel Money Deposit</v>
      </c>
      <c r="F494" s="238">
        <f>IF('MAIN CB'!C508="Asset",'MAIN CB'!F508,"")</f>
        <v>42</v>
      </c>
      <c r="G494" s="162" t="str">
        <f>IF('MAIN CB'!C508="Capital",'MAIN CB'!F508,IF('MAIN CB'!C508="Income",'MAIN CB'!F508,IF('MAIN CB'!C508="Liability",'MAIN CB'!F508,"")))</f>
        <v/>
      </c>
      <c r="H494" s="163" t="str">
        <f>IF('MAIN CB'!C508="Expense",'MAIN CB'!F508,IF('MAIN CB'!C508="Drawing",'MAIN CB'!F508,IF('MAIN CB'!C508="COS",'MAIN CB'!F508,"")))</f>
        <v/>
      </c>
    </row>
    <row r="495" spans="2:8" x14ac:dyDescent="0.3">
      <c r="B495" s="160">
        <f>IF('MAIN CB'!B509="","",'MAIN CB'!B509)</f>
        <v>45726</v>
      </c>
      <c r="C495" s="161" t="str">
        <f>IF('MAIN CB'!C509="","",'MAIN CB'!C509)</f>
        <v>Asset</v>
      </c>
      <c r="D495" s="237" t="str">
        <f>IF('MAIN CB'!D509="","",'MAIN CB'!D509)</f>
        <v>Airtel Money</v>
      </c>
      <c r="E495" s="157" t="str">
        <f>IF('MAIN CB'!E509="","",'MAIN CB'!E509)</f>
        <v>Airtel Money Deposit</v>
      </c>
      <c r="F495" s="238">
        <f>IF('MAIN CB'!C509="Asset",'MAIN CB'!F509,"")</f>
        <v>-42</v>
      </c>
      <c r="G495" s="162" t="str">
        <f>IF('MAIN CB'!C509="Capital",'MAIN CB'!F509,IF('MAIN CB'!C509="Income",'MAIN CB'!F509,IF('MAIN CB'!C509="Liability",'MAIN CB'!F509,"")))</f>
        <v/>
      </c>
      <c r="H495" s="163" t="str">
        <f>IF('MAIN CB'!C509="Expense",'MAIN CB'!F509,IF('MAIN CB'!C509="Drawing",'MAIN CB'!F509,IF('MAIN CB'!C509="COS",'MAIN CB'!F509,"")))</f>
        <v/>
      </c>
    </row>
    <row r="496" spans="2:8" x14ac:dyDescent="0.3">
      <c r="B496" s="160">
        <f>IF('MAIN CB'!B510="","",'MAIN CB'!B510)</f>
        <v>45726</v>
      </c>
      <c r="C496" s="161" t="str">
        <f>IF('MAIN CB'!C510="","",'MAIN CB'!C510)</f>
        <v>Asset</v>
      </c>
      <c r="D496" s="237" t="str">
        <f>IF('MAIN CB'!D510="","",'MAIN CB'!D510)</f>
        <v>Vault Cash</v>
      </c>
      <c r="E496" s="157" t="str">
        <f>IF('MAIN CB'!E510="","",'MAIN CB'!E510)</f>
        <v>Airtel Money Withdraw</v>
      </c>
      <c r="F496" s="238">
        <f>IF('MAIN CB'!C510="Asset",'MAIN CB'!F510,"")</f>
        <v>-1600</v>
      </c>
      <c r="G496" s="162" t="str">
        <f>IF('MAIN CB'!C510="Capital",'MAIN CB'!F510,IF('MAIN CB'!C510="Income",'MAIN CB'!F510,IF('MAIN CB'!C510="Liability",'MAIN CB'!F510,"")))</f>
        <v/>
      </c>
      <c r="H496" s="163" t="str">
        <f>IF('MAIN CB'!C510="Expense",'MAIN CB'!F510,IF('MAIN CB'!C510="Drawing",'MAIN CB'!F510,IF('MAIN CB'!C510="COS",'MAIN CB'!F510,"")))</f>
        <v/>
      </c>
    </row>
    <row r="497" spans="2:8" x14ac:dyDescent="0.3">
      <c r="B497" s="160">
        <f>IF('MAIN CB'!B511="","",'MAIN CB'!B511)</f>
        <v>45726</v>
      </c>
      <c r="C497" s="161" t="str">
        <f>IF('MAIN CB'!C511="","",'MAIN CB'!C511)</f>
        <v>Asset</v>
      </c>
      <c r="D497" s="237" t="str">
        <f>IF('MAIN CB'!D511="","",'MAIN CB'!D511)</f>
        <v>Airtel Money</v>
      </c>
      <c r="E497" s="157" t="str">
        <f>IF('MAIN CB'!E511="","",'MAIN CB'!E511)</f>
        <v>Airtel Money Withdraw</v>
      </c>
      <c r="F497" s="238">
        <f>IF('MAIN CB'!C511="Asset",'MAIN CB'!F511,"")</f>
        <v>1600</v>
      </c>
      <c r="G497" s="162" t="str">
        <f>IF('MAIN CB'!C511="Capital",'MAIN CB'!F511,IF('MAIN CB'!C511="Income",'MAIN CB'!F511,IF('MAIN CB'!C511="Liability",'MAIN CB'!F511,"")))</f>
        <v/>
      </c>
      <c r="H497" s="163" t="str">
        <f>IF('MAIN CB'!C511="Expense",'MAIN CB'!F511,IF('MAIN CB'!C511="Drawing",'MAIN CB'!F511,IF('MAIN CB'!C511="COS",'MAIN CB'!F511,"")))</f>
        <v/>
      </c>
    </row>
    <row r="498" spans="2:8" x14ac:dyDescent="0.3">
      <c r="B498" s="160">
        <f>IF('MAIN CB'!B512="","",'MAIN CB'!B512)</f>
        <v>45726</v>
      </c>
      <c r="C498" s="161" t="str">
        <f>IF('MAIN CB'!C512="","",'MAIN CB'!C512)</f>
        <v>Asset</v>
      </c>
      <c r="D498" s="237" t="str">
        <f>IF('MAIN CB'!D512="","",'MAIN CB'!D512)</f>
        <v>Vault Cash</v>
      </c>
      <c r="E498" s="157" t="str">
        <f>IF('MAIN CB'!E512="","",'MAIN CB'!E512)</f>
        <v>Airtel Money Withdraw</v>
      </c>
      <c r="F498" s="238">
        <f>IF('MAIN CB'!C512="Asset",'MAIN CB'!F512,"")</f>
        <v>-450</v>
      </c>
      <c r="G498" s="162" t="str">
        <f>IF('MAIN CB'!C512="Capital",'MAIN CB'!F512,IF('MAIN CB'!C512="Income",'MAIN CB'!F512,IF('MAIN CB'!C512="Liability",'MAIN CB'!F512,"")))</f>
        <v/>
      </c>
      <c r="H498" s="163" t="str">
        <f>IF('MAIN CB'!C512="Expense",'MAIN CB'!F512,IF('MAIN CB'!C512="Drawing",'MAIN CB'!F512,IF('MAIN CB'!C512="COS",'MAIN CB'!F512,"")))</f>
        <v/>
      </c>
    </row>
    <row r="499" spans="2:8" x14ac:dyDescent="0.3">
      <c r="B499" s="160">
        <f>IF('MAIN CB'!B513="","",'MAIN CB'!B513)</f>
        <v>45726</v>
      </c>
      <c r="C499" s="161" t="str">
        <f>IF('MAIN CB'!C513="","",'MAIN CB'!C513)</f>
        <v>Asset</v>
      </c>
      <c r="D499" s="237" t="str">
        <f>IF('MAIN CB'!D513="","",'MAIN CB'!D513)</f>
        <v>Airtel Money</v>
      </c>
      <c r="E499" s="157" t="str">
        <f>IF('MAIN CB'!E513="","",'MAIN CB'!E513)</f>
        <v>Airtel Money Withdraw</v>
      </c>
      <c r="F499" s="238">
        <f>IF('MAIN CB'!C513="Asset",'MAIN CB'!F513,"")</f>
        <v>450</v>
      </c>
      <c r="G499" s="162" t="str">
        <f>IF('MAIN CB'!C513="Capital",'MAIN CB'!F513,IF('MAIN CB'!C513="Income",'MAIN CB'!F513,IF('MAIN CB'!C513="Liability",'MAIN CB'!F513,"")))</f>
        <v/>
      </c>
      <c r="H499" s="163" t="str">
        <f>IF('MAIN CB'!C513="Expense",'MAIN CB'!F513,IF('MAIN CB'!C513="Drawing",'MAIN CB'!F513,IF('MAIN CB'!C513="COS",'MAIN CB'!F513,"")))</f>
        <v/>
      </c>
    </row>
    <row r="500" spans="2:8" x14ac:dyDescent="0.3">
      <c r="B500" s="160">
        <f>IF('MAIN CB'!B514="","",'MAIN CB'!B514)</f>
        <v>45726</v>
      </c>
      <c r="C500" s="161" t="str">
        <f>IF('MAIN CB'!C514="","",'MAIN CB'!C514)</f>
        <v>Asset</v>
      </c>
      <c r="D500" s="237" t="str">
        <f>IF('MAIN CB'!D514="","",'MAIN CB'!D514)</f>
        <v>Vault Cash</v>
      </c>
      <c r="E500" s="157" t="str">
        <f>IF('MAIN CB'!E514="","",'MAIN CB'!E514)</f>
        <v>Airtel Money Deposit</v>
      </c>
      <c r="F500" s="238">
        <f>IF('MAIN CB'!C514="Asset",'MAIN CB'!F514,"")</f>
        <v>15</v>
      </c>
      <c r="G500" s="162" t="str">
        <f>IF('MAIN CB'!C514="Capital",'MAIN CB'!F514,IF('MAIN CB'!C514="Income",'MAIN CB'!F514,IF('MAIN CB'!C514="Liability",'MAIN CB'!F514,"")))</f>
        <v/>
      </c>
      <c r="H500" s="163" t="str">
        <f>IF('MAIN CB'!C514="Expense",'MAIN CB'!F514,IF('MAIN CB'!C514="Drawing",'MAIN CB'!F514,IF('MAIN CB'!C514="COS",'MAIN CB'!F514,"")))</f>
        <v/>
      </c>
    </row>
    <row r="501" spans="2:8" x14ac:dyDescent="0.3">
      <c r="B501" s="160">
        <f>IF('MAIN CB'!B515="","",'MAIN CB'!B515)</f>
        <v>45726</v>
      </c>
      <c r="C501" s="161" t="str">
        <f>IF('MAIN CB'!C515="","",'MAIN CB'!C515)</f>
        <v>Asset</v>
      </c>
      <c r="D501" s="237" t="str">
        <f>IF('MAIN CB'!D515="","",'MAIN CB'!D515)</f>
        <v>Airtel Money</v>
      </c>
      <c r="E501" s="157" t="str">
        <f>IF('MAIN CB'!E515="","",'MAIN CB'!E515)</f>
        <v>Airtel Money Deposit</v>
      </c>
      <c r="F501" s="238">
        <f>IF('MAIN CB'!C515="Asset",'MAIN CB'!F515,"")</f>
        <v>-15</v>
      </c>
      <c r="G501" s="162" t="str">
        <f>IF('MAIN CB'!C515="Capital",'MAIN CB'!F515,IF('MAIN CB'!C515="Income",'MAIN CB'!F515,IF('MAIN CB'!C515="Liability",'MAIN CB'!F515,"")))</f>
        <v/>
      </c>
      <c r="H501" s="163" t="str">
        <f>IF('MAIN CB'!C515="Expense",'MAIN CB'!F515,IF('MAIN CB'!C515="Drawing",'MAIN CB'!F515,IF('MAIN CB'!C515="COS",'MAIN CB'!F515,"")))</f>
        <v/>
      </c>
    </row>
    <row r="502" spans="2:8" x14ac:dyDescent="0.3">
      <c r="B502" s="160">
        <f>IF('MAIN CB'!B516="","",'MAIN CB'!B516)</f>
        <v>45726</v>
      </c>
      <c r="C502" s="161" t="str">
        <f>IF('MAIN CB'!C516="","",'MAIN CB'!C516)</f>
        <v>Asset</v>
      </c>
      <c r="D502" s="237" t="str">
        <f>IF('MAIN CB'!D516="","",'MAIN CB'!D516)</f>
        <v>Vault Cash</v>
      </c>
      <c r="E502" s="157" t="str">
        <f>IF('MAIN CB'!E516="","",'MAIN CB'!E516)</f>
        <v>Airtel Money Deposit</v>
      </c>
      <c r="F502" s="238">
        <f>IF('MAIN CB'!C516="Asset",'MAIN CB'!F516,"")</f>
        <v>15</v>
      </c>
      <c r="G502" s="162" t="str">
        <f>IF('MAIN CB'!C516="Capital",'MAIN CB'!F516,IF('MAIN CB'!C516="Income",'MAIN CB'!F516,IF('MAIN CB'!C516="Liability",'MAIN CB'!F516,"")))</f>
        <v/>
      </c>
      <c r="H502" s="163" t="str">
        <f>IF('MAIN CB'!C516="Expense",'MAIN CB'!F516,IF('MAIN CB'!C516="Drawing",'MAIN CB'!F516,IF('MAIN CB'!C516="COS",'MAIN CB'!F516,"")))</f>
        <v/>
      </c>
    </row>
    <row r="503" spans="2:8" x14ac:dyDescent="0.3">
      <c r="B503" s="160">
        <f>IF('MAIN CB'!B517="","",'MAIN CB'!B517)</f>
        <v>45726</v>
      </c>
      <c r="C503" s="161" t="str">
        <f>IF('MAIN CB'!C517="","",'MAIN CB'!C517)</f>
        <v>Asset</v>
      </c>
      <c r="D503" s="237" t="str">
        <f>IF('MAIN CB'!D517="","",'MAIN CB'!D517)</f>
        <v>Airtel Money</v>
      </c>
      <c r="E503" s="157" t="str">
        <f>IF('MAIN CB'!E517="","",'MAIN CB'!E517)</f>
        <v>Airtel Money Deposit</v>
      </c>
      <c r="F503" s="238">
        <f>IF('MAIN CB'!C517="Asset",'MAIN CB'!F517,"")</f>
        <v>-15</v>
      </c>
      <c r="G503" s="162" t="str">
        <f>IF('MAIN CB'!C517="Capital",'MAIN CB'!F517,IF('MAIN CB'!C517="Income",'MAIN CB'!F517,IF('MAIN CB'!C517="Liability",'MAIN CB'!F517,"")))</f>
        <v/>
      </c>
      <c r="H503" s="163" t="str">
        <f>IF('MAIN CB'!C517="Expense",'MAIN CB'!F517,IF('MAIN CB'!C517="Drawing",'MAIN CB'!F517,IF('MAIN CB'!C517="COS",'MAIN CB'!F517,"")))</f>
        <v/>
      </c>
    </row>
    <row r="504" spans="2:8" x14ac:dyDescent="0.3">
      <c r="B504" s="160">
        <f>IF('MAIN CB'!B518="","",'MAIN CB'!B518)</f>
        <v>45726</v>
      </c>
      <c r="C504" s="161" t="str">
        <f>IF('MAIN CB'!C518="","",'MAIN CB'!C518)</f>
        <v>Asset</v>
      </c>
      <c r="D504" s="237" t="str">
        <f>IF('MAIN CB'!D518="","",'MAIN CB'!D518)</f>
        <v>Vault Cash</v>
      </c>
      <c r="E504" s="157" t="str">
        <f>IF('MAIN CB'!E518="","",'MAIN CB'!E518)</f>
        <v>Airtel Money Withdraw</v>
      </c>
      <c r="F504" s="238">
        <f>IF('MAIN CB'!C518="Asset",'MAIN CB'!F518,"")</f>
        <v>-70</v>
      </c>
      <c r="G504" s="162" t="str">
        <f>IF('MAIN CB'!C518="Capital",'MAIN CB'!F518,IF('MAIN CB'!C518="Income",'MAIN CB'!F518,IF('MAIN CB'!C518="Liability",'MAIN CB'!F518,"")))</f>
        <v/>
      </c>
      <c r="H504" s="163" t="str">
        <f>IF('MAIN CB'!C518="Expense",'MAIN CB'!F518,IF('MAIN CB'!C518="Drawing",'MAIN CB'!F518,IF('MAIN CB'!C518="COS",'MAIN CB'!F518,"")))</f>
        <v/>
      </c>
    </row>
    <row r="505" spans="2:8" x14ac:dyDescent="0.3">
      <c r="B505" s="160">
        <f>IF('MAIN CB'!B519="","",'MAIN CB'!B519)</f>
        <v>45726</v>
      </c>
      <c r="C505" s="161" t="str">
        <f>IF('MAIN CB'!C519="","",'MAIN CB'!C519)</f>
        <v>Asset</v>
      </c>
      <c r="D505" s="237" t="str">
        <f>IF('MAIN CB'!D519="","",'MAIN CB'!D519)</f>
        <v>Airtel Money</v>
      </c>
      <c r="E505" s="157" t="str">
        <f>IF('MAIN CB'!E519="","",'MAIN CB'!E519)</f>
        <v>Airtel Money Withdraw</v>
      </c>
      <c r="F505" s="238">
        <f>IF('MAIN CB'!C519="Asset",'MAIN CB'!F519,"")</f>
        <v>70</v>
      </c>
      <c r="G505" s="162" t="str">
        <f>IF('MAIN CB'!C519="Capital",'MAIN CB'!F519,IF('MAIN CB'!C519="Income",'MAIN CB'!F519,IF('MAIN CB'!C519="Liability",'MAIN CB'!F519,"")))</f>
        <v/>
      </c>
      <c r="H505" s="163" t="str">
        <f>IF('MAIN CB'!C519="Expense",'MAIN CB'!F519,IF('MAIN CB'!C519="Drawing",'MAIN CB'!F519,IF('MAIN CB'!C519="COS",'MAIN CB'!F519,"")))</f>
        <v/>
      </c>
    </row>
    <row r="506" spans="2:8" x14ac:dyDescent="0.3">
      <c r="B506" s="160">
        <f>IF('MAIN CB'!B520="","",'MAIN CB'!B520)</f>
        <v>45726</v>
      </c>
      <c r="C506" s="161" t="str">
        <f>IF('MAIN CB'!C520="","",'MAIN CB'!C520)</f>
        <v>Asset</v>
      </c>
      <c r="D506" s="237" t="str">
        <f>IF('MAIN CB'!D520="","",'MAIN CB'!D520)</f>
        <v>Vault Cash</v>
      </c>
      <c r="E506" s="157" t="str">
        <f>IF('MAIN CB'!E520="","",'MAIN CB'!E520)</f>
        <v>543 Withdraw</v>
      </c>
      <c r="F506" s="238">
        <f>IF('MAIN CB'!C520="Asset",'MAIN CB'!F520,"")</f>
        <v>-160</v>
      </c>
      <c r="G506" s="162" t="str">
        <f>IF('MAIN CB'!C520="Capital",'MAIN CB'!F520,IF('MAIN CB'!C520="Income",'MAIN CB'!F520,IF('MAIN CB'!C520="Liability",'MAIN CB'!F520,"")))</f>
        <v/>
      </c>
      <c r="H506" s="163" t="str">
        <f>IF('MAIN CB'!C520="Expense",'MAIN CB'!F520,IF('MAIN CB'!C520="Drawing",'MAIN CB'!F520,IF('MAIN CB'!C520="COS",'MAIN CB'!F520,"")))</f>
        <v/>
      </c>
    </row>
    <row r="507" spans="2:8" x14ac:dyDescent="0.3">
      <c r="B507" s="160">
        <f>IF('MAIN CB'!B521="","",'MAIN CB'!B521)</f>
        <v>45726</v>
      </c>
      <c r="C507" s="161" t="str">
        <f>IF('MAIN CB'!C521="","",'MAIN CB'!C521)</f>
        <v>Asset</v>
      </c>
      <c r="D507" s="237" t="str">
        <f>IF('MAIN CB'!D521="","",'MAIN CB'!D521)</f>
        <v>543 Konse Konse</v>
      </c>
      <c r="E507" s="157" t="str">
        <f>IF('MAIN CB'!E521="","",'MAIN CB'!E521)</f>
        <v>543 Withdraw</v>
      </c>
      <c r="F507" s="238">
        <f>IF('MAIN CB'!C521="Asset",'MAIN CB'!F521,"")</f>
        <v>160</v>
      </c>
      <c r="G507" s="162" t="str">
        <f>IF('MAIN CB'!C521="Capital",'MAIN CB'!F521,IF('MAIN CB'!C521="Income",'MAIN CB'!F521,IF('MAIN CB'!C521="Liability",'MAIN CB'!F521,"")))</f>
        <v/>
      </c>
      <c r="H507" s="163" t="str">
        <f>IF('MAIN CB'!C521="Expense",'MAIN CB'!F521,IF('MAIN CB'!C521="Drawing",'MAIN CB'!F521,IF('MAIN CB'!C521="COS",'MAIN CB'!F521,"")))</f>
        <v/>
      </c>
    </row>
    <row r="508" spans="2:8" x14ac:dyDescent="0.3">
      <c r="B508" s="160">
        <f>IF('MAIN CB'!B522="","",'MAIN CB'!B522)</f>
        <v>45726</v>
      </c>
      <c r="C508" s="161" t="str">
        <f>IF('MAIN CB'!C522="","",'MAIN CB'!C522)</f>
        <v>Asset</v>
      </c>
      <c r="D508" s="237" t="str">
        <f>IF('MAIN CB'!D522="","",'MAIN CB'!D522)</f>
        <v>Vault Cash</v>
      </c>
      <c r="E508" s="157" t="str">
        <f>IF('MAIN CB'!E522="","",'MAIN CB'!E522)</f>
        <v>Zanaco Xpress Deposit</v>
      </c>
      <c r="F508" s="238">
        <f>IF('MAIN CB'!C522="Asset",'MAIN CB'!F522,"")</f>
        <v>158</v>
      </c>
      <c r="G508" s="162" t="str">
        <f>IF('MAIN CB'!C522="Capital",'MAIN CB'!F522,IF('MAIN CB'!C522="Income",'MAIN CB'!F522,IF('MAIN CB'!C522="Liability",'MAIN CB'!F522,"")))</f>
        <v/>
      </c>
      <c r="H508" s="163" t="str">
        <f>IF('MAIN CB'!C522="Expense",'MAIN CB'!F522,IF('MAIN CB'!C522="Drawing",'MAIN CB'!F522,IF('MAIN CB'!C522="COS",'MAIN CB'!F522,"")))</f>
        <v/>
      </c>
    </row>
    <row r="509" spans="2:8" x14ac:dyDescent="0.3">
      <c r="B509" s="160">
        <f>IF('MAIN CB'!B523="","",'MAIN CB'!B523)</f>
        <v>45726</v>
      </c>
      <c r="C509" s="161" t="str">
        <f>IF('MAIN CB'!C523="","",'MAIN CB'!C523)</f>
        <v>Asset</v>
      </c>
      <c r="D509" s="237" t="str">
        <f>IF('MAIN CB'!D523="","",'MAIN CB'!D523)</f>
        <v>Zanaco Xpress</v>
      </c>
      <c r="E509" s="157" t="str">
        <f>IF('MAIN CB'!E523="","",'MAIN CB'!E523)</f>
        <v>Zanaco Xpress Deposit</v>
      </c>
      <c r="F509" s="238">
        <f>IF('MAIN CB'!C523="Asset",'MAIN CB'!F523,"")</f>
        <v>-158</v>
      </c>
      <c r="G509" s="162" t="str">
        <f>IF('MAIN CB'!C523="Capital",'MAIN CB'!F523,IF('MAIN CB'!C523="Income",'MAIN CB'!F523,IF('MAIN CB'!C523="Liability",'MAIN CB'!F523,"")))</f>
        <v/>
      </c>
      <c r="H509" s="163" t="str">
        <f>IF('MAIN CB'!C523="Expense",'MAIN CB'!F523,IF('MAIN CB'!C523="Drawing",'MAIN CB'!F523,IF('MAIN CB'!C523="COS",'MAIN CB'!F523,"")))</f>
        <v/>
      </c>
    </row>
    <row r="510" spans="2:8" x14ac:dyDescent="0.3">
      <c r="B510" s="160">
        <f>IF('MAIN CB'!B524="","",'MAIN CB'!B524)</f>
        <v>45726</v>
      </c>
      <c r="C510" s="161" t="str">
        <f>IF('MAIN CB'!C524="","",'MAIN CB'!C524)</f>
        <v>Asset</v>
      </c>
      <c r="D510" s="237" t="str">
        <f>IF('MAIN CB'!D524="","",'MAIN CB'!D524)</f>
        <v>Vault Cash</v>
      </c>
      <c r="E510" s="157" t="str">
        <f>IF('MAIN CB'!E524="","",'MAIN CB'!E524)</f>
        <v>Zanaco Xpress Deposit</v>
      </c>
      <c r="F510" s="238">
        <f>IF('MAIN CB'!C524="Asset",'MAIN CB'!F524,"")</f>
        <v>513</v>
      </c>
      <c r="G510" s="162" t="str">
        <f>IF('MAIN CB'!C524="Capital",'MAIN CB'!F524,IF('MAIN CB'!C524="Income",'MAIN CB'!F524,IF('MAIN CB'!C524="Liability",'MAIN CB'!F524,"")))</f>
        <v/>
      </c>
      <c r="H510" s="163" t="str">
        <f>IF('MAIN CB'!C524="Expense",'MAIN CB'!F524,IF('MAIN CB'!C524="Drawing",'MAIN CB'!F524,IF('MAIN CB'!C524="COS",'MAIN CB'!F524,"")))</f>
        <v/>
      </c>
    </row>
    <row r="511" spans="2:8" x14ac:dyDescent="0.3">
      <c r="B511" s="160">
        <f>IF('MAIN CB'!B525="","",'MAIN CB'!B525)</f>
        <v>45726</v>
      </c>
      <c r="C511" s="161" t="str">
        <f>IF('MAIN CB'!C525="","",'MAIN CB'!C525)</f>
        <v>Asset</v>
      </c>
      <c r="D511" s="237" t="str">
        <f>IF('MAIN CB'!D525="","",'MAIN CB'!D525)</f>
        <v>Zanaco Xpress</v>
      </c>
      <c r="E511" s="157" t="str">
        <f>IF('MAIN CB'!E525="","",'MAIN CB'!E525)</f>
        <v>Zanaco Xpress Deposit</v>
      </c>
      <c r="F511" s="238">
        <f>IF('MAIN CB'!C525="Asset",'MAIN CB'!F525,"")</f>
        <v>-513</v>
      </c>
      <c r="G511" s="162" t="str">
        <f>IF('MAIN CB'!C525="Capital",'MAIN CB'!F525,IF('MAIN CB'!C525="Income",'MAIN CB'!F525,IF('MAIN CB'!C525="Liability",'MAIN CB'!F525,"")))</f>
        <v/>
      </c>
      <c r="H511" s="163" t="str">
        <f>IF('MAIN CB'!C525="Expense",'MAIN CB'!F525,IF('MAIN CB'!C525="Drawing",'MAIN CB'!F525,IF('MAIN CB'!C525="COS",'MAIN CB'!F525,"")))</f>
        <v/>
      </c>
    </row>
    <row r="512" spans="2:8" x14ac:dyDescent="0.3">
      <c r="B512" s="160">
        <f>IF('MAIN CB'!B526="","",'MAIN CB'!B526)</f>
        <v>45726</v>
      </c>
      <c r="C512" s="161" t="str">
        <f>IF('MAIN CB'!C526="","",'MAIN CB'!C526)</f>
        <v>Asset</v>
      </c>
      <c r="D512" s="237" t="str">
        <f>IF('MAIN CB'!D526="","",'MAIN CB'!D526)</f>
        <v>Vault Cash</v>
      </c>
      <c r="E512" s="157" t="str">
        <f>IF('MAIN CB'!E526="","",'MAIN CB'!E526)</f>
        <v>Zanaco Xpress Deposit</v>
      </c>
      <c r="F512" s="238">
        <f>IF('MAIN CB'!C526="Asset",'MAIN CB'!F526,"")</f>
        <v>158</v>
      </c>
      <c r="G512" s="162" t="str">
        <f>IF('MAIN CB'!C526="Capital",'MAIN CB'!F526,IF('MAIN CB'!C526="Income",'MAIN CB'!F526,IF('MAIN CB'!C526="Liability",'MAIN CB'!F526,"")))</f>
        <v/>
      </c>
      <c r="H512" s="163" t="str">
        <f>IF('MAIN CB'!C526="Expense",'MAIN CB'!F526,IF('MAIN CB'!C526="Drawing",'MAIN CB'!F526,IF('MAIN CB'!C526="COS",'MAIN CB'!F526,"")))</f>
        <v/>
      </c>
    </row>
    <row r="513" spans="2:8" x14ac:dyDescent="0.3">
      <c r="B513" s="160">
        <f>IF('MAIN CB'!B527="","",'MAIN CB'!B527)</f>
        <v>45726</v>
      </c>
      <c r="C513" s="161" t="str">
        <f>IF('MAIN CB'!C527="","",'MAIN CB'!C527)</f>
        <v>Asset</v>
      </c>
      <c r="D513" s="237" t="str">
        <f>IF('MAIN CB'!D527="","",'MAIN CB'!D527)</f>
        <v>Zanaco Xpress</v>
      </c>
      <c r="E513" s="157" t="str">
        <f>IF('MAIN CB'!E527="","",'MAIN CB'!E527)</f>
        <v>Zanaco Xpress Deposit</v>
      </c>
      <c r="F513" s="238">
        <f>IF('MAIN CB'!C527="Asset",'MAIN CB'!F527,"")</f>
        <v>-158</v>
      </c>
      <c r="G513" s="162" t="str">
        <f>IF('MAIN CB'!C527="Capital",'MAIN CB'!F527,IF('MAIN CB'!C527="Income",'MAIN CB'!F527,IF('MAIN CB'!C527="Liability",'MAIN CB'!F527,"")))</f>
        <v/>
      </c>
      <c r="H513" s="163" t="str">
        <f>IF('MAIN CB'!C527="Expense",'MAIN CB'!F527,IF('MAIN CB'!C527="Drawing",'MAIN CB'!F527,IF('MAIN CB'!C527="COS",'MAIN CB'!F527,"")))</f>
        <v/>
      </c>
    </row>
    <row r="514" spans="2:8" x14ac:dyDescent="0.3">
      <c r="B514" s="160">
        <f>IF('MAIN CB'!B528="","",'MAIN CB'!B528)</f>
        <v>45726</v>
      </c>
      <c r="C514" s="161" t="str">
        <f>IF('MAIN CB'!C528="","",'MAIN CB'!C528)</f>
        <v>Asset</v>
      </c>
      <c r="D514" s="237" t="str">
        <f>IF('MAIN CB'!D528="","",'MAIN CB'!D528)</f>
        <v>Vault Cash</v>
      </c>
      <c r="E514" s="157" t="str">
        <f>IF('MAIN CB'!E528="","",'MAIN CB'!E528)</f>
        <v>Zanaco Xpress Deposit</v>
      </c>
      <c r="F514" s="238">
        <f>IF('MAIN CB'!C528="Asset",'MAIN CB'!F528,"")</f>
        <v>1100</v>
      </c>
      <c r="G514" s="162" t="str">
        <f>IF('MAIN CB'!C528="Capital",'MAIN CB'!F528,IF('MAIN CB'!C528="Income",'MAIN CB'!F528,IF('MAIN CB'!C528="Liability",'MAIN CB'!F528,"")))</f>
        <v/>
      </c>
      <c r="H514" s="163" t="str">
        <f>IF('MAIN CB'!C528="Expense",'MAIN CB'!F528,IF('MAIN CB'!C528="Drawing",'MAIN CB'!F528,IF('MAIN CB'!C528="COS",'MAIN CB'!F528,"")))</f>
        <v/>
      </c>
    </row>
    <row r="515" spans="2:8" x14ac:dyDescent="0.3">
      <c r="B515" s="160">
        <f>IF('MAIN CB'!B529="","",'MAIN CB'!B529)</f>
        <v>45726</v>
      </c>
      <c r="C515" s="161" t="str">
        <f>IF('MAIN CB'!C529="","",'MAIN CB'!C529)</f>
        <v>Asset</v>
      </c>
      <c r="D515" s="237" t="str">
        <f>IF('MAIN CB'!D529="","",'MAIN CB'!D529)</f>
        <v>Zanaco Xpress</v>
      </c>
      <c r="E515" s="157" t="str">
        <f>IF('MAIN CB'!E529="","",'MAIN CB'!E529)</f>
        <v>Zanaco Xpress Deposit</v>
      </c>
      <c r="F515" s="238">
        <f>IF('MAIN CB'!C529="Asset",'MAIN CB'!F529,"")</f>
        <v>-1100</v>
      </c>
      <c r="G515" s="162" t="str">
        <f>IF('MAIN CB'!C529="Capital",'MAIN CB'!F529,IF('MAIN CB'!C529="Income",'MAIN CB'!F529,IF('MAIN CB'!C529="Liability",'MAIN CB'!F529,"")))</f>
        <v/>
      </c>
      <c r="H515" s="163" t="str">
        <f>IF('MAIN CB'!C529="Expense",'MAIN CB'!F529,IF('MAIN CB'!C529="Drawing",'MAIN CB'!F529,IF('MAIN CB'!C529="COS",'MAIN CB'!F529,"")))</f>
        <v/>
      </c>
    </row>
    <row r="516" spans="2:8" x14ac:dyDescent="0.3">
      <c r="B516" s="160">
        <f>IF('MAIN CB'!B530="","",'MAIN CB'!B530)</f>
        <v>45726</v>
      </c>
      <c r="C516" s="161" t="str">
        <f>IF('MAIN CB'!C530="","",'MAIN CB'!C530)</f>
        <v>Asset</v>
      </c>
      <c r="D516" s="237" t="str">
        <f>IF('MAIN CB'!D530="","",'MAIN CB'!D530)</f>
        <v>Vault Cash</v>
      </c>
      <c r="E516" s="157" t="str">
        <f>IF('MAIN CB'!E530="","",'MAIN CB'!E530)</f>
        <v>Zanaco Xpress Deposit</v>
      </c>
      <c r="F516" s="238">
        <f>IF('MAIN CB'!C530="Asset",'MAIN CB'!F530,"")</f>
        <v>200</v>
      </c>
      <c r="G516" s="162" t="str">
        <f>IF('MAIN CB'!C530="Capital",'MAIN CB'!F530,IF('MAIN CB'!C530="Income",'MAIN CB'!F530,IF('MAIN CB'!C530="Liability",'MAIN CB'!F530,"")))</f>
        <v/>
      </c>
      <c r="H516" s="163" t="str">
        <f>IF('MAIN CB'!C530="Expense",'MAIN CB'!F530,IF('MAIN CB'!C530="Drawing",'MAIN CB'!F530,IF('MAIN CB'!C530="COS",'MAIN CB'!F530,"")))</f>
        <v/>
      </c>
    </row>
    <row r="517" spans="2:8" x14ac:dyDescent="0.3">
      <c r="B517" s="160">
        <f>IF('MAIN CB'!B531="","",'MAIN CB'!B531)</f>
        <v>45726</v>
      </c>
      <c r="C517" s="161" t="str">
        <f>IF('MAIN CB'!C531="","",'MAIN CB'!C531)</f>
        <v>Asset</v>
      </c>
      <c r="D517" s="237" t="str">
        <f>IF('MAIN CB'!D531="","",'MAIN CB'!D531)</f>
        <v>Zanaco Xpress</v>
      </c>
      <c r="E517" s="157" t="str">
        <f>IF('MAIN CB'!E531="","",'MAIN CB'!E531)</f>
        <v>Zanaco Xpress Deposit</v>
      </c>
      <c r="F517" s="238">
        <f>IF('MAIN CB'!C531="Asset",'MAIN CB'!F531,"")</f>
        <v>-200</v>
      </c>
      <c r="G517" s="162" t="str">
        <f>IF('MAIN CB'!C531="Capital",'MAIN CB'!F531,IF('MAIN CB'!C531="Income",'MAIN CB'!F531,IF('MAIN CB'!C531="Liability",'MAIN CB'!F531,"")))</f>
        <v/>
      </c>
      <c r="H517" s="163" t="str">
        <f>IF('MAIN CB'!C531="Expense",'MAIN CB'!F531,IF('MAIN CB'!C531="Drawing",'MAIN CB'!F531,IF('MAIN CB'!C531="COS",'MAIN CB'!F531,"")))</f>
        <v/>
      </c>
    </row>
    <row r="518" spans="2:8" x14ac:dyDescent="0.3">
      <c r="B518" s="160">
        <f>IF('MAIN CB'!B532="","",'MAIN CB'!B532)</f>
        <v>45726</v>
      </c>
      <c r="C518" s="161" t="str">
        <f>IF('MAIN CB'!C532="","",'MAIN CB'!C532)</f>
        <v>Asset</v>
      </c>
      <c r="D518" s="237" t="str">
        <f>IF('MAIN CB'!D532="","",'MAIN CB'!D532)</f>
        <v>Vault Cash</v>
      </c>
      <c r="E518" s="157" t="str">
        <f>IF('MAIN CB'!E532="","",'MAIN CB'!E532)</f>
        <v>Zanaco Xpress Deposit</v>
      </c>
      <c r="F518" s="238">
        <f>IF('MAIN CB'!C532="Asset",'MAIN CB'!F532,"")</f>
        <v>1600</v>
      </c>
      <c r="G518" s="162" t="str">
        <f>IF('MAIN CB'!C532="Capital",'MAIN CB'!F532,IF('MAIN CB'!C532="Income",'MAIN CB'!F532,IF('MAIN CB'!C532="Liability",'MAIN CB'!F532,"")))</f>
        <v/>
      </c>
      <c r="H518" s="163" t="str">
        <f>IF('MAIN CB'!C532="Expense",'MAIN CB'!F532,IF('MAIN CB'!C532="Drawing",'MAIN CB'!F532,IF('MAIN CB'!C532="COS",'MAIN CB'!F532,"")))</f>
        <v/>
      </c>
    </row>
    <row r="519" spans="2:8" x14ac:dyDescent="0.3">
      <c r="B519" s="160">
        <f>IF('MAIN CB'!B533="","",'MAIN CB'!B533)</f>
        <v>45726</v>
      </c>
      <c r="C519" s="161" t="str">
        <f>IF('MAIN CB'!C533="","",'MAIN CB'!C533)</f>
        <v>Asset</v>
      </c>
      <c r="D519" s="237" t="str">
        <f>IF('MAIN CB'!D533="","",'MAIN CB'!D533)</f>
        <v>Zanaco Xpress</v>
      </c>
      <c r="E519" s="157" t="str">
        <f>IF('MAIN CB'!E533="","",'MAIN CB'!E533)</f>
        <v>Zanaco Xpress Deposit</v>
      </c>
      <c r="F519" s="238">
        <f>IF('MAIN CB'!C533="Asset",'MAIN CB'!F533,"")</f>
        <v>-1600</v>
      </c>
      <c r="G519" s="162" t="str">
        <f>IF('MAIN CB'!C533="Capital",'MAIN CB'!F533,IF('MAIN CB'!C533="Income",'MAIN CB'!F533,IF('MAIN CB'!C533="Liability",'MAIN CB'!F533,"")))</f>
        <v/>
      </c>
      <c r="H519" s="163" t="str">
        <f>IF('MAIN CB'!C533="Expense",'MAIN CB'!F533,IF('MAIN CB'!C533="Drawing",'MAIN CB'!F533,IF('MAIN CB'!C533="COS",'MAIN CB'!F533,"")))</f>
        <v/>
      </c>
    </row>
    <row r="520" spans="2:8" x14ac:dyDescent="0.3">
      <c r="B520" s="160">
        <f>IF('MAIN CB'!B534="","",'MAIN CB'!B534)</f>
        <v>45726</v>
      </c>
      <c r="C520" s="161" t="str">
        <f>IF('MAIN CB'!C534="","",'MAIN CB'!C534)</f>
        <v>Asset</v>
      </c>
      <c r="D520" s="237" t="str">
        <f>IF('MAIN CB'!D534="","",'MAIN CB'!D534)</f>
        <v>Vault Cash</v>
      </c>
      <c r="E520" s="157" t="str">
        <f>IF('MAIN CB'!E534="","",'MAIN CB'!E534)</f>
        <v>Zanaco Xpress Deposit</v>
      </c>
      <c r="F520" s="238">
        <f>IF('MAIN CB'!C534="Asset",'MAIN CB'!F534,"")</f>
        <v>500</v>
      </c>
      <c r="G520" s="162" t="str">
        <f>IF('MAIN CB'!C534="Capital",'MAIN CB'!F534,IF('MAIN CB'!C534="Income",'MAIN CB'!F534,IF('MAIN CB'!C534="Liability",'MAIN CB'!F534,"")))</f>
        <v/>
      </c>
      <c r="H520" s="163" t="str">
        <f>IF('MAIN CB'!C534="Expense",'MAIN CB'!F534,IF('MAIN CB'!C534="Drawing",'MAIN CB'!F534,IF('MAIN CB'!C534="COS",'MAIN CB'!F534,"")))</f>
        <v/>
      </c>
    </row>
    <row r="521" spans="2:8" x14ac:dyDescent="0.3">
      <c r="B521" s="160">
        <f>IF('MAIN CB'!B535="","",'MAIN CB'!B535)</f>
        <v>45726</v>
      </c>
      <c r="C521" s="161" t="str">
        <f>IF('MAIN CB'!C535="","",'MAIN CB'!C535)</f>
        <v>Asset</v>
      </c>
      <c r="D521" s="237" t="str">
        <f>IF('MAIN CB'!D535="","",'MAIN CB'!D535)</f>
        <v>Zanaco Xpress</v>
      </c>
      <c r="E521" s="157" t="str">
        <f>IF('MAIN CB'!E535="","",'MAIN CB'!E535)</f>
        <v>Zanaco Xpress Deposit</v>
      </c>
      <c r="F521" s="238">
        <f>IF('MAIN CB'!C535="Asset",'MAIN CB'!F535,"")</f>
        <v>-500</v>
      </c>
      <c r="G521" s="162" t="str">
        <f>IF('MAIN CB'!C535="Capital",'MAIN CB'!F535,IF('MAIN CB'!C535="Income",'MAIN CB'!F535,IF('MAIN CB'!C535="Liability",'MAIN CB'!F535,"")))</f>
        <v/>
      </c>
      <c r="H521" s="163" t="str">
        <f>IF('MAIN CB'!C535="Expense",'MAIN CB'!F535,IF('MAIN CB'!C535="Drawing",'MAIN CB'!F535,IF('MAIN CB'!C535="COS",'MAIN CB'!F535,"")))</f>
        <v/>
      </c>
    </row>
    <row r="522" spans="2:8" x14ac:dyDescent="0.3">
      <c r="B522" s="160">
        <f>IF('MAIN CB'!B536="","",'MAIN CB'!B536)</f>
        <v>45726</v>
      </c>
      <c r="C522" s="161" t="str">
        <f>IF('MAIN CB'!C536="","",'MAIN CB'!C536)</f>
        <v>Asset</v>
      </c>
      <c r="D522" s="237" t="str">
        <f>IF('MAIN CB'!D536="","",'MAIN CB'!D536)</f>
        <v>Vault Cash</v>
      </c>
      <c r="E522" s="157" t="str">
        <f>IF('MAIN CB'!E536="","",'MAIN CB'!E536)</f>
        <v>Zanaco Xpress Deposit</v>
      </c>
      <c r="F522" s="238">
        <f>IF('MAIN CB'!C536="Asset",'MAIN CB'!F536,"")</f>
        <v>206</v>
      </c>
      <c r="G522" s="162" t="str">
        <f>IF('MAIN CB'!C536="Capital",'MAIN CB'!F536,IF('MAIN CB'!C536="Income",'MAIN CB'!F536,IF('MAIN CB'!C536="Liability",'MAIN CB'!F536,"")))</f>
        <v/>
      </c>
      <c r="H522" s="163" t="str">
        <f>IF('MAIN CB'!C536="Expense",'MAIN CB'!F536,IF('MAIN CB'!C536="Drawing",'MAIN CB'!F536,IF('MAIN CB'!C536="COS",'MAIN CB'!F536,"")))</f>
        <v/>
      </c>
    </row>
    <row r="523" spans="2:8" x14ac:dyDescent="0.3">
      <c r="B523" s="160">
        <f>IF('MAIN CB'!B537="","",'MAIN CB'!B537)</f>
        <v>45726</v>
      </c>
      <c r="C523" s="161" t="str">
        <f>IF('MAIN CB'!C537="","",'MAIN CB'!C537)</f>
        <v>Asset</v>
      </c>
      <c r="D523" s="237" t="str">
        <f>IF('MAIN CB'!D537="","",'MAIN CB'!D537)</f>
        <v>Zanaco Xpress</v>
      </c>
      <c r="E523" s="157" t="str">
        <f>IF('MAIN CB'!E537="","",'MAIN CB'!E537)</f>
        <v>Zanaco Xpress Deposit</v>
      </c>
      <c r="F523" s="238">
        <f>IF('MAIN CB'!C537="Asset",'MAIN CB'!F537,"")</f>
        <v>-206</v>
      </c>
      <c r="G523" s="162" t="str">
        <f>IF('MAIN CB'!C537="Capital",'MAIN CB'!F537,IF('MAIN CB'!C537="Income",'MAIN CB'!F537,IF('MAIN CB'!C537="Liability",'MAIN CB'!F537,"")))</f>
        <v/>
      </c>
      <c r="H523" s="163" t="str">
        <f>IF('MAIN CB'!C537="Expense",'MAIN CB'!F537,IF('MAIN CB'!C537="Drawing",'MAIN CB'!F537,IF('MAIN CB'!C537="COS",'MAIN CB'!F537,"")))</f>
        <v/>
      </c>
    </row>
    <row r="524" spans="2:8" x14ac:dyDescent="0.3">
      <c r="B524" s="160">
        <f>IF('MAIN CB'!B538="","",'MAIN CB'!B538)</f>
        <v>45726</v>
      </c>
      <c r="C524" s="161" t="str">
        <f>IF('MAIN CB'!C538="","",'MAIN CB'!C538)</f>
        <v>Asset</v>
      </c>
      <c r="D524" s="237" t="str">
        <f>IF('MAIN CB'!D538="","",'MAIN CB'!D538)</f>
        <v>Vault Cash</v>
      </c>
      <c r="E524" s="157" t="str">
        <f>IF('MAIN CB'!E538="","",'MAIN CB'!E538)</f>
        <v>Gas</v>
      </c>
      <c r="F524" s="238">
        <f>IF('MAIN CB'!C538="Asset",'MAIN CB'!F538,"")</f>
        <v>-900</v>
      </c>
      <c r="G524" s="162" t="str">
        <f>IF('MAIN CB'!C538="Capital",'MAIN CB'!F538,IF('MAIN CB'!C538="Income",'MAIN CB'!F538,IF('MAIN CB'!C538="Liability",'MAIN CB'!F538,"")))</f>
        <v/>
      </c>
      <c r="H524" s="163" t="str">
        <f>IF('MAIN CB'!C538="Expense",'MAIN CB'!F538,IF('MAIN CB'!C538="Drawing",'MAIN CB'!F538,IF('MAIN CB'!C538="COS",'MAIN CB'!F538,"")))</f>
        <v/>
      </c>
    </row>
    <row r="525" spans="2:8" x14ac:dyDescent="0.3">
      <c r="B525" s="160">
        <f>IF('MAIN CB'!B539="","",'MAIN CB'!B539)</f>
        <v>45726</v>
      </c>
      <c r="C525" s="161" t="str">
        <f>IF('MAIN CB'!C539="","",'MAIN CB'!C539)</f>
        <v>COS</v>
      </c>
      <c r="D525" s="237" t="str">
        <f>IF('MAIN CB'!D539="","",'MAIN CB'!D539)</f>
        <v>Add: Purchases (for business)</v>
      </c>
      <c r="E525" s="157" t="str">
        <f>IF('MAIN CB'!E539="","",'MAIN CB'!E539)</f>
        <v>Gas</v>
      </c>
      <c r="F525" s="238" t="str">
        <f>IF('MAIN CB'!C539="Asset",'MAIN CB'!F539,"")</f>
        <v/>
      </c>
      <c r="G525" s="162" t="str">
        <f>IF('MAIN CB'!C539="Capital",'MAIN CB'!F539,IF('MAIN CB'!C539="Income",'MAIN CB'!F539,IF('MAIN CB'!C539="Liability",'MAIN CB'!F539,"")))</f>
        <v/>
      </c>
      <c r="H525" s="163">
        <f>IF('MAIN CB'!C539="Expense",'MAIN CB'!F539,IF('MAIN CB'!C539="Drawing",'MAIN CB'!F539,IF('MAIN CB'!C539="COS",'MAIN CB'!F539,"")))</f>
        <v>900</v>
      </c>
    </row>
    <row r="526" spans="2:8" x14ac:dyDescent="0.3">
      <c r="B526" s="160">
        <f>IF('MAIN CB'!B540="","",'MAIN CB'!B540)</f>
        <v>45726</v>
      </c>
      <c r="C526" s="161" t="str">
        <f>IF('MAIN CB'!C540="","",'MAIN CB'!C540)</f>
        <v>Asset</v>
      </c>
      <c r="D526" s="237" t="str">
        <f>IF('MAIN CB'!D540="","",'MAIN CB'!D540)</f>
        <v>Vault Cash</v>
      </c>
      <c r="E526" s="157" t="str">
        <f>IF('MAIN CB'!E540="","",'MAIN CB'!E540)</f>
        <v>Zanaco Xpress Deposit</v>
      </c>
      <c r="F526" s="238">
        <f>IF('MAIN CB'!C540="Asset",'MAIN CB'!F540,"")</f>
        <v>743</v>
      </c>
      <c r="G526" s="162" t="str">
        <f>IF('MAIN CB'!C540="Capital",'MAIN CB'!F540,IF('MAIN CB'!C540="Income",'MAIN CB'!F540,IF('MAIN CB'!C540="Liability",'MAIN CB'!F540,"")))</f>
        <v/>
      </c>
      <c r="H526" s="163" t="str">
        <f>IF('MAIN CB'!C540="Expense",'MAIN CB'!F540,IF('MAIN CB'!C540="Drawing",'MAIN CB'!F540,IF('MAIN CB'!C540="COS",'MAIN CB'!F540,"")))</f>
        <v/>
      </c>
    </row>
    <row r="527" spans="2:8" x14ac:dyDescent="0.3">
      <c r="B527" s="160">
        <f>IF('MAIN CB'!B541="","",'MAIN CB'!B541)</f>
        <v>45726</v>
      </c>
      <c r="C527" s="161" t="str">
        <f>IF('MAIN CB'!C541="","",'MAIN CB'!C541)</f>
        <v>Asset</v>
      </c>
      <c r="D527" s="237" t="str">
        <f>IF('MAIN CB'!D541="","",'MAIN CB'!D541)</f>
        <v>Zanaco Xpress</v>
      </c>
      <c r="E527" s="157" t="str">
        <f>IF('MAIN CB'!E541="","",'MAIN CB'!E541)</f>
        <v>Zanaco Xpress Deposit</v>
      </c>
      <c r="F527" s="238">
        <f>IF('MAIN CB'!C541="Asset",'MAIN CB'!F541,"")</f>
        <v>-743</v>
      </c>
      <c r="G527" s="162" t="str">
        <f>IF('MAIN CB'!C541="Capital",'MAIN CB'!F541,IF('MAIN CB'!C541="Income",'MAIN CB'!F541,IF('MAIN CB'!C541="Liability",'MAIN CB'!F541,"")))</f>
        <v/>
      </c>
      <c r="H527" s="163" t="str">
        <f>IF('MAIN CB'!C541="Expense",'MAIN CB'!F541,IF('MAIN CB'!C541="Drawing",'MAIN CB'!F541,IF('MAIN CB'!C541="COS",'MAIN CB'!F541,"")))</f>
        <v/>
      </c>
    </row>
    <row r="528" spans="2:8" x14ac:dyDescent="0.3">
      <c r="B528" s="160">
        <f>IF('MAIN CB'!B542="","",'MAIN CB'!B542)</f>
        <v>45726</v>
      </c>
      <c r="C528" s="161" t="str">
        <f>IF('MAIN CB'!C542="","",'MAIN CB'!C542)</f>
        <v>Asset</v>
      </c>
      <c r="D528" s="237" t="str">
        <f>IF('MAIN CB'!D542="","",'MAIN CB'!D542)</f>
        <v>Vault Cash</v>
      </c>
      <c r="E528" s="157" t="str">
        <f>IF('MAIN CB'!E542="","",'MAIN CB'!E542)</f>
        <v>Airtel Money Withdraw</v>
      </c>
      <c r="F528" s="238">
        <f>IF('MAIN CB'!C542="Asset",'MAIN CB'!F542,"")</f>
        <v>-193</v>
      </c>
      <c r="G528" s="162" t="str">
        <f>IF('MAIN CB'!C542="Capital",'MAIN CB'!F542,IF('MAIN CB'!C542="Income",'MAIN CB'!F542,IF('MAIN CB'!C542="Liability",'MAIN CB'!F542,"")))</f>
        <v/>
      </c>
      <c r="H528" s="163" t="str">
        <f>IF('MAIN CB'!C542="Expense",'MAIN CB'!F542,IF('MAIN CB'!C542="Drawing",'MAIN CB'!F542,IF('MAIN CB'!C542="COS",'MAIN CB'!F542,"")))</f>
        <v/>
      </c>
    </row>
    <row r="529" spans="2:8" x14ac:dyDescent="0.3">
      <c r="B529" s="160">
        <f>IF('MAIN CB'!B543="","",'MAIN CB'!B543)</f>
        <v>45726</v>
      </c>
      <c r="C529" s="161" t="str">
        <f>IF('MAIN CB'!C543="","",'MAIN CB'!C543)</f>
        <v>Asset</v>
      </c>
      <c r="D529" s="237" t="str">
        <f>IF('MAIN CB'!D543="","",'MAIN CB'!D543)</f>
        <v>Airtel Money</v>
      </c>
      <c r="E529" s="157" t="str">
        <f>IF('MAIN CB'!E543="","",'MAIN CB'!E543)</f>
        <v>Airtel Money Withdraw</v>
      </c>
      <c r="F529" s="238">
        <f>IF('MAIN CB'!C543="Asset",'MAIN CB'!F543,"")</f>
        <v>193</v>
      </c>
      <c r="G529" s="162" t="str">
        <f>IF('MAIN CB'!C543="Capital",'MAIN CB'!F543,IF('MAIN CB'!C543="Income",'MAIN CB'!F543,IF('MAIN CB'!C543="Liability",'MAIN CB'!F543,"")))</f>
        <v/>
      </c>
      <c r="H529" s="163" t="str">
        <f>IF('MAIN CB'!C543="Expense",'MAIN CB'!F543,IF('MAIN CB'!C543="Drawing",'MAIN CB'!F543,IF('MAIN CB'!C543="COS",'MAIN CB'!F543,"")))</f>
        <v/>
      </c>
    </row>
    <row r="530" spans="2:8" x14ac:dyDescent="0.3">
      <c r="B530" s="160">
        <f>IF('MAIN CB'!B544="","",'MAIN CB'!B544)</f>
        <v>45726</v>
      </c>
      <c r="C530" s="161" t="str">
        <f>IF('MAIN CB'!C544="","",'MAIN CB'!C544)</f>
        <v>Asset</v>
      </c>
      <c r="D530" s="237" t="str">
        <f>IF('MAIN CB'!D544="","",'MAIN CB'!D544)</f>
        <v>Vault Cash</v>
      </c>
      <c r="E530" s="157" t="str">
        <f>IF('MAIN CB'!E544="","",'MAIN CB'!E544)</f>
        <v>Airtel Money Deposit</v>
      </c>
      <c r="F530" s="238">
        <f>IF('MAIN CB'!C544="Asset",'MAIN CB'!F544,"")</f>
        <v>15</v>
      </c>
      <c r="G530" s="162" t="str">
        <f>IF('MAIN CB'!C544="Capital",'MAIN CB'!F544,IF('MAIN CB'!C544="Income",'MAIN CB'!F544,IF('MAIN CB'!C544="Liability",'MAIN CB'!F544,"")))</f>
        <v/>
      </c>
      <c r="H530" s="163" t="str">
        <f>IF('MAIN CB'!C544="Expense",'MAIN CB'!F544,IF('MAIN CB'!C544="Drawing",'MAIN CB'!F544,IF('MAIN CB'!C544="COS",'MAIN CB'!F544,"")))</f>
        <v/>
      </c>
    </row>
    <row r="531" spans="2:8" x14ac:dyDescent="0.3">
      <c r="B531" s="160">
        <f>IF('MAIN CB'!B545="","",'MAIN CB'!B545)</f>
        <v>45726</v>
      </c>
      <c r="C531" s="161" t="str">
        <f>IF('MAIN CB'!C545="","",'MAIN CB'!C545)</f>
        <v>Asset</v>
      </c>
      <c r="D531" s="237" t="str">
        <f>IF('MAIN CB'!D545="","",'MAIN CB'!D545)</f>
        <v>Airtel Money</v>
      </c>
      <c r="E531" s="157" t="str">
        <f>IF('MAIN CB'!E545="","",'MAIN CB'!E545)</f>
        <v>Airtel Money Deposit</v>
      </c>
      <c r="F531" s="238">
        <f>IF('MAIN CB'!C545="Asset",'MAIN CB'!F545,"")</f>
        <v>-15</v>
      </c>
      <c r="G531" s="162" t="str">
        <f>IF('MAIN CB'!C545="Capital",'MAIN CB'!F545,IF('MAIN CB'!C545="Income",'MAIN CB'!F545,IF('MAIN CB'!C545="Liability",'MAIN CB'!F545,"")))</f>
        <v/>
      </c>
      <c r="H531" s="163" t="str">
        <f>IF('MAIN CB'!C545="Expense",'MAIN CB'!F545,IF('MAIN CB'!C545="Drawing",'MAIN CB'!F545,IF('MAIN CB'!C545="COS",'MAIN CB'!F545,"")))</f>
        <v/>
      </c>
    </row>
    <row r="532" spans="2:8" x14ac:dyDescent="0.3">
      <c r="B532" s="160">
        <f>IF('MAIN CB'!B546="","",'MAIN CB'!B546)</f>
        <v>45726</v>
      </c>
      <c r="C532" s="161" t="str">
        <f>IF('MAIN CB'!C546="","",'MAIN CB'!C546)</f>
        <v>Asset</v>
      </c>
      <c r="D532" s="237" t="str">
        <f>IF('MAIN CB'!D546="","",'MAIN CB'!D546)</f>
        <v>Vault Cash</v>
      </c>
      <c r="E532" s="157" t="str">
        <f>IF('MAIN CB'!E546="","",'MAIN CB'!E546)</f>
        <v>Zanaco Xpress Deposit</v>
      </c>
      <c r="F532" s="238">
        <f>IF('MAIN CB'!C546="Asset",'MAIN CB'!F546,"")</f>
        <v>350</v>
      </c>
      <c r="G532" s="162" t="str">
        <f>IF('MAIN CB'!C546="Capital",'MAIN CB'!F546,IF('MAIN CB'!C546="Income",'MAIN CB'!F546,IF('MAIN CB'!C546="Liability",'MAIN CB'!F546,"")))</f>
        <v/>
      </c>
      <c r="H532" s="163" t="str">
        <f>IF('MAIN CB'!C546="Expense",'MAIN CB'!F546,IF('MAIN CB'!C546="Drawing",'MAIN CB'!F546,IF('MAIN CB'!C546="COS",'MAIN CB'!F546,"")))</f>
        <v/>
      </c>
    </row>
    <row r="533" spans="2:8" x14ac:dyDescent="0.3">
      <c r="B533" s="160">
        <f>IF('MAIN CB'!B547="","",'MAIN CB'!B547)</f>
        <v>45726</v>
      </c>
      <c r="C533" s="161" t="str">
        <f>IF('MAIN CB'!C547="","",'MAIN CB'!C547)</f>
        <v>Asset</v>
      </c>
      <c r="D533" s="237" t="str">
        <f>IF('MAIN CB'!D547="","",'MAIN CB'!D547)</f>
        <v>Zanaco Xpress</v>
      </c>
      <c r="E533" s="157" t="str">
        <f>IF('MAIN CB'!E547="","",'MAIN CB'!E547)</f>
        <v>Zanaco Xpress Deposit</v>
      </c>
      <c r="F533" s="238">
        <f>IF('MAIN CB'!C547="Asset",'MAIN CB'!F547,"")</f>
        <v>-350</v>
      </c>
      <c r="G533" s="162" t="str">
        <f>IF('MAIN CB'!C547="Capital",'MAIN CB'!F547,IF('MAIN CB'!C547="Income",'MAIN CB'!F547,IF('MAIN CB'!C547="Liability",'MAIN CB'!F547,"")))</f>
        <v/>
      </c>
      <c r="H533" s="163" t="str">
        <f>IF('MAIN CB'!C547="Expense",'MAIN CB'!F547,IF('MAIN CB'!C547="Drawing",'MAIN CB'!F547,IF('MAIN CB'!C547="COS",'MAIN CB'!F547,"")))</f>
        <v/>
      </c>
    </row>
    <row r="534" spans="2:8" x14ac:dyDescent="0.3">
      <c r="B534" s="160">
        <f>IF('MAIN CB'!B548="","",'MAIN CB'!B548)</f>
        <v>45726</v>
      </c>
      <c r="C534" s="161" t="str">
        <f>IF('MAIN CB'!C548="","",'MAIN CB'!C548)</f>
        <v>Asset</v>
      </c>
      <c r="D534" s="237" t="str">
        <f>IF('MAIN CB'!D548="","",'MAIN CB'!D548)</f>
        <v>Vault Cash</v>
      </c>
      <c r="E534" s="157" t="str">
        <f>IF('MAIN CB'!E548="","",'MAIN CB'!E548)</f>
        <v>Airtel Money Withdraw</v>
      </c>
      <c r="F534" s="238">
        <f>IF('MAIN CB'!C548="Asset",'MAIN CB'!F548,"")</f>
        <v>-35</v>
      </c>
      <c r="G534" s="162" t="str">
        <f>IF('MAIN CB'!C548="Capital",'MAIN CB'!F548,IF('MAIN CB'!C548="Income",'MAIN CB'!F548,IF('MAIN CB'!C548="Liability",'MAIN CB'!F548,"")))</f>
        <v/>
      </c>
      <c r="H534" s="163" t="str">
        <f>IF('MAIN CB'!C548="Expense",'MAIN CB'!F548,IF('MAIN CB'!C548="Drawing",'MAIN CB'!F548,IF('MAIN CB'!C548="COS",'MAIN CB'!F548,"")))</f>
        <v/>
      </c>
    </row>
    <row r="535" spans="2:8" x14ac:dyDescent="0.3">
      <c r="B535" s="160">
        <f>IF('MAIN CB'!B549="","",'MAIN CB'!B549)</f>
        <v>45726</v>
      </c>
      <c r="C535" s="161" t="str">
        <f>IF('MAIN CB'!C549="","",'MAIN CB'!C549)</f>
        <v>Asset</v>
      </c>
      <c r="D535" s="237" t="str">
        <f>IF('MAIN CB'!D549="","",'MAIN CB'!D549)</f>
        <v>Airtel Money</v>
      </c>
      <c r="E535" s="157" t="str">
        <f>IF('MAIN CB'!E549="","",'MAIN CB'!E549)</f>
        <v>Airtel Money Withdraw</v>
      </c>
      <c r="F535" s="238">
        <f>IF('MAIN CB'!C549="Asset",'MAIN CB'!F549,"")</f>
        <v>35</v>
      </c>
      <c r="G535" s="162" t="str">
        <f>IF('MAIN CB'!C549="Capital",'MAIN CB'!F549,IF('MAIN CB'!C549="Income",'MAIN CB'!F549,IF('MAIN CB'!C549="Liability",'MAIN CB'!F549,"")))</f>
        <v/>
      </c>
      <c r="H535" s="163" t="str">
        <f>IF('MAIN CB'!C549="Expense",'MAIN CB'!F549,IF('MAIN CB'!C549="Drawing",'MAIN CB'!F549,IF('MAIN CB'!C549="COS",'MAIN CB'!F549,"")))</f>
        <v/>
      </c>
    </row>
    <row r="536" spans="2:8" x14ac:dyDescent="0.3">
      <c r="B536" s="160">
        <f>IF('MAIN CB'!B550="","",'MAIN CB'!B550)</f>
        <v>45726</v>
      </c>
      <c r="C536" s="161" t="str">
        <f>IF('MAIN CB'!C550="","",'MAIN CB'!C550)</f>
        <v>Asset</v>
      </c>
      <c r="D536" s="237" t="str">
        <f>IF('MAIN CB'!D550="","",'MAIN CB'!D550)</f>
        <v>Vault Cash</v>
      </c>
      <c r="E536" s="157" t="str">
        <f>IF('MAIN CB'!E550="","",'MAIN CB'!E550)</f>
        <v>Airtel Money Withdraw</v>
      </c>
      <c r="F536" s="238">
        <f>IF('MAIN CB'!C550="Asset",'MAIN CB'!F550,"")</f>
        <v>-386</v>
      </c>
      <c r="G536" s="162" t="str">
        <f>IF('MAIN CB'!C550="Capital",'MAIN CB'!F550,IF('MAIN CB'!C550="Income",'MAIN CB'!F550,IF('MAIN CB'!C550="Liability",'MAIN CB'!F550,"")))</f>
        <v/>
      </c>
      <c r="H536" s="163" t="str">
        <f>IF('MAIN CB'!C550="Expense",'MAIN CB'!F550,IF('MAIN CB'!C550="Drawing",'MAIN CB'!F550,IF('MAIN CB'!C550="COS",'MAIN CB'!F550,"")))</f>
        <v/>
      </c>
    </row>
    <row r="537" spans="2:8" x14ac:dyDescent="0.3">
      <c r="B537" s="160">
        <f>IF('MAIN CB'!B551="","",'MAIN CB'!B551)</f>
        <v>45726</v>
      </c>
      <c r="C537" s="161" t="str">
        <f>IF('MAIN CB'!C551="","",'MAIN CB'!C551)</f>
        <v>Asset</v>
      </c>
      <c r="D537" s="237" t="str">
        <f>IF('MAIN CB'!D551="","",'MAIN CB'!D551)</f>
        <v>Airtel Money</v>
      </c>
      <c r="E537" s="157" t="str">
        <f>IF('MAIN CB'!E551="","",'MAIN CB'!E551)</f>
        <v>Airtel Money Withdraw</v>
      </c>
      <c r="F537" s="238">
        <f>IF('MAIN CB'!C551="Asset",'MAIN CB'!F551,"")</f>
        <v>386</v>
      </c>
      <c r="G537" s="162" t="str">
        <f>IF('MAIN CB'!C551="Capital",'MAIN CB'!F551,IF('MAIN CB'!C551="Income",'MAIN CB'!F551,IF('MAIN CB'!C551="Liability",'MAIN CB'!F551,"")))</f>
        <v/>
      </c>
      <c r="H537" s="163" t="str">
        <f>IF('MAIN CB'!C551="Expense",'MAIN CB'!F551,IF('MAIN CB'!C551="Drawing",'MAIN CB'!F551,IF('MAIN CB'!C551="COS",'MAIN CB'!F551,"")))</f>
        <v/>
      </c>
    </row>
    <row r="538" spans="2:8" x14ac:dyDescent="0.3">
      <c r="B538" s="160">
        <f>IF('MAIN CB'!B552="","",'MAIN CB'!B552)</f>
        <v>45726</v>
      </c>
      <c r="C538" s="161" t="str">
        <f>IF('MAIN CB'!C552="","",'MAIN CB'!C552)</f>
        <v>Asset</v>
      </c>
      <c r="D538" s="237" t="str">
        <f>IF('MAIN CB'!D552="","",'MAIN CB'!D552)</f>
        <v>Vault Cash</v>
      </c>
      <c r="E538" s="157" t="str">
        <f>IF('MAIN CB'!E552="","",'MAIN CB'!E552)</f>
        <v>Zanaco Xpress Deposit</v>
      </c>
      <c r="F538" s="238">
        <f>IF('MAIN CB'!C552="Asset",'MAIN CB'!F552,"")</f>
        <v>386</v>
      </c>
      <c r="G538" s="162" t="str">
        <f>IF('MAIN CB'!C552="Capital",'MAIN CB'!F552,IF('MAIN CB'!C552="Income",'MAIN CB'!F552,IF('MAIN CB'!C552="Liability",'MAIN CB'!F552,"")))</f>
        <v/>
      </c>
      <c r="H538" s="163" t="str">
        <f>IF('MAIN CB'!C552="Expense",'MAIN CB'!F552,IF('MAIN CB'!C552="Drawing",'MAIN CB'!F552,IF('MAIN CB'!C552="COS",'MAIN CB'!F552,"")))</f>
        <v/>
      </c>
    </row>
    <row r="539" spans="2:8" x14ac:dyDescent="0.3">
      <c r="B539" s="160">
        <f>IF('MAIN CB'!B553="","",'MAIN CB'!B553)</f>
        <v>45726</v>
      </c>
      <c r="C539" s="161" t="str">
        <f>IF('MAIN CB'!C553="","",'MAIN CB'!C553)</f>
        <v>Asset</v>
      </c>
      <c r="D539" s="237" t="str">
        <f>IF('MAIN CB'!D553="","",'MAIN CB'!D553)</f>
        <v>Zanaco Xpress</v>
      </c>
      <c r="E539" s="157" t="str">
        <f>IF('MAIN CB'!E553="","",'MAIN CB'!E553)</f>
        <v>Zanaco Xpress Deposit</v>
      </c>
      <c r="F539" s="238">
        <f>IF('MAIN CB'!C553="Asset",'MAIN CB'!F553,"")</f>
        <v>-386</v>
      </c>
      <c r="G539" s="162" t="str">
        <f>IF('MAIN CB'!C553="Capital",'MAIN CB'!F553,IF('MAIN CB'!C553="Income",'MAIN CB'!F553,IF('MAIN CB'!C553="Liability",'MAIN CB'!F553,"")))</f>
        <v/>
      </c>
      <c r="H539" s="163" t="str">
        <f>IF('MAIN CB'!C553="Expense",'MAIN CB'!F553,IF('MAIN CB'!C553="Drawing",'MAIN CB'!F553,IF('MAIN CB'!C553="COS",'MAIN CB'!F553,"")))</f>
        <v/>
      </c>
    </row>
    <row r="540" spans="2:8" x14ac:dyDescent="0.3">
      <c r="B540" s="160">
        <f>IF('MAIN CB'!B554="","",'MAIN CB'!B554)</f>
        <v>45726</v>
      </c>
      <c r="C540" s="161" t="str">
        <f>IF('MAIN CB'!C554="","",'MAIN CB'!C554)</f>
        <v>Asset</v>
      </c>
      <c r="D540" s="237" t="str">
        <f>IF('MAIN CB'!D554="","",'MAIN CB'!D554)</f>
        <v>Vault Cash</v>
      </c>
      <c r="E540" s="157" t="str">
        <f>IF('MAIN CB'!E554="","",'MAIN CB'!E554)</f>
        <v>Zanaco Xpress Withdraw</v>
      </c>
      <c r="F540" s="238">
        <f>IF('MAIN CB'!C554="Asset",'MAIN CB'!F554,"")</f>
        <v>-1250</v>
      </c>
      <c r="G540" s="162" t="str">
        <f>IF('MAIN CB'!C554="Capital",'MAIN CB'!F554,IF('MAIN CB'!C554="Income",'MAIN CB'!F554,IF('MAIN CB'!C554="Liability",'MAIN CB'!F554,"")))</f>
        <v/>
      </c>
      <c r="H540" s="163" t="str">
        <f>IF('MAIN CB'!C554="Expense",'MAIN CB'!F554,IF('MAIN CB'!C554="Drawing",'MAIN CB'!F554,IF('MAIN CB'!C554="COS",'MAIN CB'!F554,"")))</f>
        <v/>
      </c>
    </row>
    <row r="541" spans="2:8" x14ac:dyDescent="0.3">
      <c r="B541" s="160">
        <f>IF('MAIN CB'!B555="","",'MAIN CB'!B555)</f>
        <v>45726</v>
      </c>
      <c r="C541" s="161" t="str">
        <f>IF('MAIN CB'!C555="","",'MAIN CB'!C555)</f>
        <v>Asset</v>
      </c>
      <c r="D541" s="237" t="str">
        <f>IF('MAIN CB'!D555="","",'MAIN CB'!D555)</f>
        <v>Zanaco Xpress</v>
      </c>
      <c r="E541" s="157" t="str">
        <f>IF('MAIN CB'!E555="","",'MAIN CB'!E555)</f>
        <v>Zanaco Xpress Withdraw</v>
      </c>
      <c r="F541" s="238">
        <f>IF('MAIN CB'!C555="Asset",'MAIN CB'!F555,"")</f>
        <v>1250</v>
      </c>
      <c r="G541" s="162" t="str">
        <f>IF('MAIN CB'!C555="Capital",'MAIN CB'!F555,IF('MAIN CB'!C555="Income",'MAIN CB'!F555,IF('MAIN CB'!C555="Liability",'MAIN CB'!F555,"")))</f>
        <v/>
      </c>
      <c r="H541" s="163" t="str">
        <f>IF('MAIN CB'!C555="Expense",'MAIN CB'!F555,IF('MAIN CB'!C555="Drawing",'MAIN CB'!F555,IF('MAIN CB'!C555="COS",'MAIN CB'!F555,"")))</f>
        <v/>
      </c>
    </row>
    <row r="542" spans="2:8" x14ac:dyDescent="0.3">
      <c r="B542" s="160">
        <f>IF('MAIN CB'!B556="","",'MAIN CB'!B556)</f>
        <v>45726</v>
      </c>
      <c r="C542" s="161" t="str">
        <f>IF('MAIN CB'!C556="","",'MAIN CB'!C556)</f>
        <v>Asset</v>
      </c>
      <c r="D542" s="237" t="str">
        <f>IF('MAIN CB'!D556="","",'MAIN CB'!D556)</f>
        <v>Vault Cash</v>
      </c>
      <c r="E542" s="157" t="str">
        <f>IF('MAIN CB'!E556="","",'MAIN CB'!E556)</f>
        <v>Airtel Money Withdraw</v>
      </c>
      <c r="F542" s="238">
        <f>IF('MAIN CB'!C556="Asset",'MAIN CB'!F556,"")</f>
        <v>-140</v>
      </c>
      <c r="G542" s="162" t="str">
        <f>IF('MAIN CB'!C556="Capital",'MAIN CB'!F556,IF('MAIN CB'!C556="Income",'MAIN CB'!F556,IF('MAIN CB'!C556="Liability",'MAIN CB'!F556,"")))</f>
        <v/>
      </c>
      <c r="H542" s="163" t="str">
        <f>IF('MAIN CB'!C556="Expense",'MAIN CB'!F556,IF('MAIN CB'!C556="Drawing",'MAIN CB'!F556,IF('MAIN CB'!C556="COS",'MAIN CB'!F556,"")))</f>
        <v/>
      </c>
    </row>
    <row r="543" spans="2:8" x14ac:dyDescent="0.3">
      <c r="B543" s="160">
        <f>IF('MAIN CB'!B557="","",'MAIN CB'!B557)</f>
        <v>45726</v>
      </c>
      <c r="C543" s="161" t="str">
        <f>IF('MAIN CB'!C557="","",'MAIN CB'!C557)</f>
        <v>Asset</v>
      </c>
      <c r="D543" s="237" t="str">
        <f>IF('MAIN CB'!D557="","",'MAIN CB'!D557)</f>
        <v>Airtel Money</v>
      </c>
      <c r="E543" s="157" t="str">
        <f>IF('MAIN CB'!E557="","",'MAIN CB'!E557)</f>
        <v>Airtel Money Withdraw</v>
      </c>
      <c r="F543" s="238">
        <f>IF('MAIN CB'!C557="Asset",'MAIN CB'!F557,"")</f>
        <v>140</v>
      </c>
      <c r="G543" s="162" t="str">
        <f>IF('MAIN CB'!C557="Capital",'MAIN CB'!F557,IF('MAIN CB'!C557="Income",'MAIN CB'!F557,IF('MAIN CB'!C557="Liability",'MAIN CB'!F557,"")))</f>
        <v/>
      </c>
      <c r="H543" s="163" t="str">
        <f>IF('MAIN CB'!C557="Expense",'MAIN CB'!F557,IF('MAIN CB'!C557="Drawing",'MAIN CB'!F557,IF('MAIN CB'!C557="COS",'MAIN CB'!F557,"")))</f>
        <v/>
      </c>
    </row>
    <row r="544" spans="2:8" x14ac:dyDescent="0.3">
      <c r="B544" s="160">
        <f>IF('MAIN CB'!B558="","",'MAIN CB'!B558)</f>
        <v>45726</v>
      </c>
      <c r="C544" s="161" t="str">
        <f>IF('MAIN CB'!C558="","",'MAIN CB'!C558)</f>
        <v>Asset</v>
      </c>
      <c r="D544" s="237" t="str">
        <f>IF('MAIN CB'!D558="","",'MAIN CB'!D558)</f>
        <v>Vault Cash</v>
      </c>
      <c r="E544" s="157" t="str">
        <f>IF('MAIN CB'!E558="","",'MAIN CB'!E558)</f>
        <v>Zanaco Xpress Deposit</v>
      </c>
      <c r="F544" s="238">
        <f>IF('MAIN CB'!C558="Asset",'MAIN CB'!F558,"")</f>
        <v>209</v>
      </c>
      <c r="G544" s="162" t="str">
        <f>IF('MAIN CB'!C558="Capital",'MAIN CB'!F558,IF('MAIN CB'!C558="Income",'MAIN CB'!F558,IF('MAIN CB'!C558="Liability",'MAIN CB'!F558,"")))</f>
        <v/>
      </c>
      <c r="H544" s="163" t="str">
        <f>IF('MAIN CB'!C558="Expense",'MAIN CB'!F558,IF('MAIN CB'!C558="Drawing",'MAIN CB'!F558,IF('MAIN CB'!C558="COS",'MAIN CB'!F558,"")))</f>
        <v/>
      </c>
    </row>
    <row r="545" spans="2:8" x14ac:dyDescent="0.3">
      <c r="B545" s="160">
        <f>IF('MAIN CB'!B559="","",'MAIN CB'!B559)</f>
        <v>45726</v>
      </c>
      <c r="C545" s="161" t="str">
        <f>IF('MAIN CB'!C559="","",'MAIN CB'!C559)</f>
        <v>Asset</v>
      </c>
      <c r="D545" s="237" t="str">
        <f>IF('MAIN CB'!D559="","",'MAIN CB'!D559)</f>
        <v>Zanaco Xpress</v>
      </c>
      <c r="E545" s="157" t="str">
        <f>IF('MAIN CB'!E559="","",'MAIN CB'!E559)</f>
        <v>Zanaco Xpress Deposit</v>
      </c>
      <c r="F545" s="238">
        <f>IF('MAIN CB'!C559="Asset",'MAIN CB'!F559,"")</f>
        <v>-209</v>
      </c>
      <c r="G545" s="162" t="str">
        <f>IF('MAIN CB'!C559="Capital",'MAIN CB'!F559,IF('MAIN CB'!C559="Income",'MAIN CB'!F559,IF('MAIN CB'!C559="Liability",'MAIN CB'!F559,"")))</f>
        <v/>
      </c>
      <c r="H545" s="163" t="str">
        <f>IF('MAIN CB'!C559="Expense",'MAIN CB'!F559,IF('MAIN CB'!C559="Drawing",'MAIN CB'!F559,IF('MAIN CB'!C559="COS",'MAIN CB'!F559,"")))</f>
        <v/>
      </c>
    </row>
    <row r="546" spans="2:8" x14ac:dyDescent="0.3">
      <c r="B546" s="160">
        <f>IF('MAIN CB'!B560="","",'MAIN CB'!B560)</f>
        <v>45726</v>
      </c>
      <c r="C546" s="161" t="str">
        <f>IF('MAIN CB'!C560="","",'MAIN CB'!C560)</f>
        <v>Income</v>
      </c>
      <c r="D546" s="237" t="str">
        <f>IF('MAIN CB'!D560="","",'MAIN CB'!D560)</f>
        <v>Sales</v>
      </c>
      <c r="E546" s="157" t="str">
        <f>IF('MAIN CB'!E560="","",'MAIN CB'!E560)</f>
        <v xml:space="preserve">Takeaway Sale </v>
      </c>
      <c r="F546" s="238" t="str">
        <f>IF('MAIN CB'!C560="Asset",'MAIN CB'!F560,"")</f>
        <v/>
      </c>
      <c r="G546" s="162">
        <f>IF('MAIN CB'!C560="Capital",'MAIN CB'!F560,IF('MAIN CB'!C560="Income",'MAIN CB'!F560,IF('MAIN CB'!C560="Liability",'MAIN CB'!F560,"")))</f>
        <v>0</v>
      </c>
      <c r="H546" s="163" t="str">
        <f>IF('MAIN CB'!C560="Expense",'MAIN CB'!F560,IF('MAIN CB'!C560="Drawing",'MAIN CB'!F560,IF('MAIN CB'!C560="COS",'MAIN CB'!F560,"")))</f>
        <v/>
      </c>
    </row>
    <row r="547" spans="2:8" x14ac:dyDescent="0.3">
      <c r="B547" s="160">
        <f>IF('MAIN CB'!B561="","",'MAIN CB'!B561)</f>
        <v>45726</v>
      </c>
      <c r="C547" s="161" t="str">
        <f>IF('MAIN CB'!C561="","",'MAIN CB'!C561)</f>
        <v>Asset</v>
      </c>
      <c r="D547" s="237" t="str">
        <f>IF('MAIN CB'!D561="","",'MAIN CB'!D561)</f>
        <v>Vault Cash</v>
      </c>
      <c r="E547" s="157" t="str">
        <f>IF('MAIN CB'!E561="","",'MAIN CB'!E561)</f>
        <v xml:space="preserve">Takeaway Sale </v>
      </c>
      <c r="F547" s="238">
        <f>IF('MAIN CB'!C561="Asset",'MAIN CB'!F561,"")</f>
        <v>0</v>
      </c>
      <c r="G547" s="162" t="str">
        <f>IF('MAIN CB'!C561="Capital",'MAIN CB'!F561,IF('MAIN CB'!C561="Income",'MAIN CB'!F561,IF('MAIN CB'!C561="Liability",'MAIN CB'!F561,"")))</f>
        <v/>
      </c>
      <c r="H547" s="163" t="str">
        <f>IF('MAIN CB'!C561="Expense",'MAIN CB'!F561,IF('MAIN CB'!C561="Drawing",'MAIN CB'!F561,IF('MAIN CB'!C561="COS",'MAIN CB'!F561,"")))</f>
        <v/>
      </c>
    </row>
    <row r="548" spans="2:8" x14ac:dyDescent="0.3">
      <c r="B548" s="160">
        <f>IF('MAIN CB'!B562="","",'MAIN CB'!B562)</f>
        <v>45726</v>
      </c>
      <c r="C548" s="161" t="str">
        <f>IF('MAIN CB'!C562="","",'MAIN CB'!C562)</f>
        <v>Asset</v>
      </c>
      <c r="D548" s="237" t="str">
        <f>IF('MAIN CB'!D562="","",'MAIN CB'!D562)</f>
        <v>Vault Cash</v>
      </c>
      <c r="E548" s="157" t="str">
        <f>IF('MAIN CB'!E562="","",'MAIN CB'!E562)</f>
        <v>Airtel Money Withdraw</v>
      </c>
      <c r="F548" s="238">
        <f>IF('MAIN CB'!C562="Asset",'MAIN CB'!F562,"")</f>
        <v>-50</v>
      </c>
      <c r="G548" s="162" t="str">
        <f>IF('MAIN CB'!C562="Capital",'MAIN CB'!F562,IF('MAIN CB'!C562="Income",'MAIN CB'!F562,IF('MAIN CB'!C562="Liability",'MAIN CB'!F562,"")))</f>
        <v/>
      </c>
      <c r="H548" s="163" t="str">
        <f>IF('MAIN CB'!C562="Expense",'MAIN CB'!F562,IF('MAIN CB'!C562="Drawing",'MAIN CB'!F562,IF('MAIN CB'!C562="COS",'MAIN CB'!F562,"")))</f>
        <v/>
      </c>
    </row>
    <row r="549" spans="2:8" x14ac:dyDescent="0.3">
      <c r="B549" s="160">
        <f>IF('MAIN CB'!B563="","",'MAIN CB'!B563)</f>
        <v>45726</v>
      </c>
      <c r="C549" s="161" t="str">
        <f>IF('MAIN CB'!C563="","",'MAIN CB'!C563)</f>
        <v>Asset</v>
      </c>
      <c r="D549" s="237" t="str">
        <f>IF('MAIN CB'!D563="","",'MAIN CB'!D563)</f>
        <v>Airtel Money</v>
      </c>
      <c r="E549" s="157" t="str">
        <f>IF('MAIN CB'!E563="","",'MAIN CB'!E563)</f>
        <v>Airtel Money Withdraw</v>
      </c>
      <c r="F549" s="238">
        <f>IF('MAIN CB'!C563="Asset",'MAIN CB'!F563,"")</f>
        <v>50</v>
      </c>
      <c r="G549" s="162" t="str">
        <f>IF('MAIN CB'!C563="Capital",'MAIN CB'!F563,IF('MAIN CB'!C563="Income",'MAIN CB'!F563,IF('MAIN CB'!C563="Liability",'MAIN CB'!F563,"")))</f>
        <v/>
      </c>
      <c r="H549" s="163" t="str">
        <f>IF('MAIN CB'!C563="Expense",'MAIN CB'!F563,IF('MAIN CB'!C563="Drawing",'MAIN CB'!F563,IF('MAIN CB'!C563="COS",'MAIN CB'!F563,"")))</f>
        <v/>
      </c>
    </row>
    <row r="550" spans="2:8" x14ac:dyDescent="0.3">
      <c r="B550" s="160">
        <f>IF('MAIN CB'!B564="","",'MAIN CB'!B564)</f>
        <v>45726</v>
      </c>
      <c r="C550" s="161" t="str">
        <f>IF('MAIN CB'!C564="","",'MAIN CB'!C564)</f>
        <v>Asset</v>
      </c>
      <c r="D550" s="237" t="str">
        <f>IF('MAIN CB'!D564="","",'MAIN CB'!D564)</f>
        <v>Vault Cash</v>
      </c>
      <c r="E550" s="157" t="str">
        <f>IF('MAIN CB'!E564="","",'MAIN CB'!E564)</f>
        <v>Airtel Money Deposit</v>
      </c>
      <c r="F550" s="238">
        <f>IF('MAIN CB'!C564="Asset",'MAIN CB'!F564,"")</f>
        <v>41</v>
      </c>
      <c r="G550" s="162" t="str">
        <f>IF('MAIN CB'!C564="Capital",'MAIN CB'!F564,IF('MAIN CB'!C564="Income",'MAIN CB'!F564,IF('MAIN CB'!C564="Liability",'MAIN CB'!F564,"")))</f>
        <v/>
      </c>
      <c r="H550" s="163" t="str">
        <f>IF('MAIN CB'!C564="Expense",'MAIN CB'!F564,IF('MAIN CB'!C564="Drawing",'MAIN CB'!F564,IF('MAIN CB'!C564="COS",'MAIN CB'!F564,"")))</f>
        <v/>
      </c>
    </row>
    <row r="551" spans="2:8" x14ac:dyDescent="0.3">
      <c r="B551" s="160">
        <f>IF('MAIN CB'!B565="","",'MAIN CB'!B565)</f>
        <v>45726</v>
      </c>
      <c r="C551" s="161" t="str">
        <f>IF('MAIN CB'!C565="","",'MAIN CB'!C565)</f>
        <v>Asset</v>
      </c>
      <c r="D551" s="237" t="str">
        <f>IF('MAIN CB'!D565="","",'MAIN CB'!D565)</f>
        <v>Airtel Money</v>
      </c>
      <c r="E551" s="157" t="str">
        <f>IF('MAIN CB'!E565="","",'MAIN CB'!E565)</f>
        <v>Airtel Money Deposit</v>
      </c>
      <c r="F551" s="238">
        <f>IF('MAIN CB'!C565="Asset",'MAIN CB'!F565,"")</f>
        <v>-41</v>
      </c>
      <c r="G551" s="162" t="str">
        <f>IF('MAIN CB'!C565="Capital",'MAIN CB'!F565,IF('MAIN CB'!C565="Income",'MAIN CB'!F565,IF('MAIN CB'!C565="Liability",'MAIN CB'!F565,"")))</f>
        <v/>
      </c>
      <c r="H551" s="163" t="str">
        <f>IF('MAIN CB'!C565="Expense",'MAIN CB'!F565,IF('MAIN CB'!C565="Drawing",'MAIN CB'!F565,IF('MAIN CB'!C565="COS",'MAIN CB'!F565,"")))</f>
        <v/>
      </c>
    </row>
    <row r="552" spans="2:8" x14ac:dyDescent="0.3">
      <c r="B552" s="160">
        <f>IF('MAIN CB'!B566="","",'MAIN CB'!B566)</f>
        <v>45726</v>
      </c>
      <c r="C552" s="161" t="str">
        <f>IF('MAIN CB'!C566="","",'MAIN CB'!C566)</f>
        <v>Asset</v>
      </c>
      <c r="D552" s="237" t="str">
        <f>IF('MAIN CB'!D566="","",'MAIN CB'!D566)</f>
        <v>Vault Cash</v>
      </c>
      <c r="E552" s="157" t="str">
        <f>IF('MAIN CB'!E566="","",'MAIN CB'!E566)</f>
        <v>Airtel Money Withdraw</v>
      </c>
      <c r="F552" s="238">
        <f>IF('MAIN CB'!C566="Asset",'MAIN CB'!F566,"")</f>
        <v>-30</v>
      </c>
      <c r="G552" s="162" t="str">
        <f>IF('MAIN CB'!C566="Capital",'MAIN CB'!F566,IF('MAIN CB'!C566="Income",'MAIN CB'!F566,IF('MAIN CB'!C566="Liability",'MAIN CB'!F566,"")))</f>
        <v/>
      </c>
      <c r="H552" s="163" t="str">
        <f>IF('MAIN CB'!C566="Expense",'MAIN CB'!F566,IF('MAIN CB'!C566="Drawing",'MAIN CB'!F566,IF('MAIN CB'!C566="COS",'MAIN CB'!F566,"")))</f>
        <v/>
      </c>
    </row>
    <row r="553" spans="2:8" x14ac:dyDescent="0.3">
      <c r="B553" s="160">
        <f>IF('MAIN CB'!B567="","",'MAIN CB'!B567)</f>
        <v>45726</v>
      </c>
      <c r="C553" s="161" t="str">
        <f>IF('MAIN CB'!C567="","",'MAIN CB'!C567)</f>
        <v>Asset</v>
      </c>
      <c r="D553" s="237" t="str">
        <f>IF('MAIN CB'!D567="","",'MAIN CB'!D567)</f>
        <v>Airtel Money</v>
      </c>
      <c r="E553" s="157" t="str">
        <f>IF('MAIN CB'!E567="","",'MAIN CB'!E567)</f>
        <v>Airtel Money Withdraw</v>
      </c>
      <c r="F553" s="238">
        <f>IF('MAIN CB'!C567="Asset",'MAIN CB'!F567,"")</f>
        <v>30</v>
      </c>
      <c r="G553" s="162" t="str">
        <f>IF('MAIN CB'!C567="Capital",'MAIN CB'!F567,IF('MAIN CB'!C567="Income",'MAIN CB'!F567,IF('MAIN CB'!C567="Liability",'MAIN CB'!F567,"")))</f>
        <v/>
      </c>
      <c r="H553" s="163" t="str">
        <f>IF('MAIN CB'!C567="Expense",'MAIN CB'!F567,IF('MAIN CB'!C567="Drawing",'MAIN CB'!F567,IF('MAIN CB'!C567="COS",'MAIN CB'!F567,"")))</f>
        <v/>
      </c>
    </row>
    <row r="554" spans="2:8" x14ac:dyDescent="0.3">
      <c r="B554" s="160">
        <f>IF('MAIN CB'!B568="","",'MAIN CB'!B568)</f>
        <v>45726</v>
      </c>
      <c r="C554" s="161" t="str">
        <f>IF('MAIN CB'!C568="","",'MAIN CB'!C568)</f>
        <v>Asset</v>
      </c>
      <c r="D554" s="237" t="str">
        <f>IF('MAIN CB'!D568="","",'MAIN CB'!D568)</f>
        <v>Vault Cash</v>
      </c>
      <c r="E554" s="157" t="str">
        <f>IF('MAIN CB'!E568="","",'MAIN CB'!E568)</f>
        <v>Airtel Money Deposit</v>
      </c>
      <c r="F554" s="238">
        <f>IF('MAIN CB'!C568="Asset",'MAIN CB'!F568,"")</f>
        <v>1000</v>
      </c>
      <c r="G554" s="162" t="str">
        <f>IF('MAIN CB'!C568="Capital",'MAIN CB'!F568,IF('MAIN CB'!C568="Income",'MAIN CB'!F568,IF('MAIN CB'!C568="Liability",'MAIN CB'!F568,"")))</f>
        <v/>
      </c>
      <c r="H554" s="163" t="str">
        <f>IF('MAIN CB'!C568="Expense",'MAIN CB'!F568,IF('MAIN CB'!C568="Drawing",'MAIN CB'!F568,IF('MAIN CB'!C568="COS",'MAIN CB'!F568,"")))</f>
        <v/>
      </c>
    </row>
    <row r="555" spans="2:8" x14ac:dyDescent="0.3">
      <c r="B555" s="160">
        <f>IF('MAIN CB'!B569="","",'MAIN CB'!B569)</f>
        <v>45726</v>
      </c>
      <c r="C555" s="161" t="str">
        <f>IF('MAIN CB'!C569="","",'MAIN CB'!C569)</f>
        <v>Asset</v>
      </c>
      <c r="D555" s="237" t="str">
        <f>IF('MAIN CB'!D569="","",'MAIN CB'!D569)</f>
        <v>Airtel Money</v>
      </c>
      <c r="E555" s="157" t="str">
        <f>IF('MAIN CB'!E569="","",'MAIN CB'!E569)</f>
        <v>Airtel Money Deposit</v>
      </c>
      <c r="F555" s="238">
        <f>IF('MAIN CB'!C569="Asset",'MAIN CB'!F569,"")</f>
        <v>-1000</v>
      </c>
      <c r="G555" s="162" t="str">
        <f>IF('MAIN CB'!C569="Capital",'MAIN CB'!F569,IF('MAIN CB'!C569="Income",'MAIN CB'!F569,IF('MAIN CB'!C569="Liability",'MAIN CB'!F569,"")))</f>
        <v/>
      </c>
      <c r="H555" s="163" t="str">
        <f>IF('MAIN CB'!C569="Expense",'MAIN CB'!F569,IF('MAIN CB'!C569="Drawing",'MAIN CB'!F569,IF('MAIN CB'!C569="COS",'MAIN CB'!F569,"")))</f>
        <v/>
      </c>
    </row>
    <row r="556" spans="2:8" x14ac:dyDescent="0.3">
      <c r="B556" s="160">
        <f>IF('MAIN CB'!B570="","",'MAIN CB'!B570)</f>
        <v>45726</v>
      </c>
      <c r="C556" s="161" t="str">
        <f>IF('MAIN CB'!C570="","",'MAIN CB'!C570)</f>
        <v>Asset</v>
      </c>
      <c r="D556" s="237" t="str">
        <f>IF('MAIN CB'!D570="","",'MAIN CB'!D570)</f>
        <v>Vault Cash</v>
      </c>
      <c r="E556" s="157" t="str">
        <f>IF('MAIN CB'!E570="","",'MAIN CB'!E570)</f>
        <v>Zanaco Xpress Deposit</v>
      </c>
      <c r="F556" s="238">
        <f>IF('MAIN CB'!C570="Asset",'MAIN CB'!F570,"")</f>
        <v>100</v>
      </c>
      <c r="G556" s="162" t="str">
        <f>IF('MAIN CB'!C570="Capital",'MAIN CB'!F570,IF('MAIN CB'!C570="Income",'MAIN CB'!F570,IF('MAIN CB'!C570="Liability",'MAIN CB'!F570,"")))</f>
        <v/>
      </c>
      <c r="H556" s="163" t="str">
        <f>IF('MAIN CB'!C570="Expense",'MAIN CB'!F570,IF('MAIN CB'!C570="Drawing",'MAIN CB'!F570,IF('MAIN CB'!C570="COS",'MAIN CB'!F570,"")))</f>
        <v/>
      </c>
    </row>
    <row r="557" spans="2:8" x14ac:dyDescent="0.3">
      <c r="B557" s="160">
        <f>IF('MAIN CB'!B571="","",'MAIN CB'!B571)</f>
        <v>45726</v>
      </c>
      <c r="C557" s="161" t="str">
        <f>IF('MAIN CB'!C571="","",'MAIN CB'!C571)</f>
        <v>Asset</v>
      </c>
      <c r="D557" s="237" t="str">
        <f>IF('MAIN CB'!D571="","",'MAIN CB'!D571)</f>
        <v>Zanaco Xpress</v>
      </c>
      <c r="E557" s="157" t="str">
        <f>IF('MAIN CB'!E571="","",'MAIN CB'!E571)</f>
        <v>Zanaco Xpress Deposit</v>
      </c>
      <c r="F557" s="238">
        <f>IF('MAIN CB'!C571="Asset",'MAIN CB'!F571,"")</f>
        <v>-100</v>
      </c>
      <c r="G557" s="162" t="str">
        <f>IF('MAIN CB'!C571="Capital",'MAIN CB'!F571,IF('MAIN CB'!C571="Income",'MAIN CB'!F571,IF('MAIN CB'!C571="Liability",'MAIN CB'!F571,"")))</f>
        <v/>
      </c>
      <c r="H557" s="163" t="str">
        <f>IF('MAIN CB'!C571="Expense",'MAIN CB'!F571,IF('MAIN CB'!C571="Drawing",'MAIN CB'!F571,IF('MAIN CB'!C571="COS",'MAIN CB'!F571,"")))</f>
        <v/>
      </c>
    </row>
    <row r="558" spans="2:8" x14ac:dyDescent="0.3">
      <c r="B558" s="160">
        <f>IF('MAIN CB'!B572="","",'MAIN CB'!B572)</f>
        <v>45726</v>
      </c>
      <c r="C558" s="161" t="str">
        <f>IF('MAIN CB'!C572="","",'MAIN CB'!C572)</f>
        <v>Asset</v>
      </c>
      <c r="D558" s="237" t="str">
        <f>IF('MAIN CB'!D572="","",'MAIN CB'!D572)</f>
        <v>Vault Cash</v>
      </c>
      <c r="E558" s="157" t="str">
        <f>IF('MAIN CB'!E572="","",'MAIN CB'!E572)</f>
        <v>Zanaco Xpress Deposit</v>
      </c>
      <c r="F558" s="238">
        <f>IF('MAIN CB'!C572="Asset",'MAIN CB'!F572,"")</f>
        <v>42</v>
      </c>
      <c r="G558" s="162" t="str">
        <f>IF('MAIN CB'!C572="Capital",'MAIN CB'!F572,IF('MAIN CB'!C572="Income",'MAIN CB'!F572,IF('MAIN CB'!C572="Liability",'MAIN CB'!F572,"")))</f>
        <v/>
      </c>
      <c r="H558" s="163" t="str">
        <f>IF('MAIN CB'!C572="Expense",'MAIN CB'!F572,IF('MAIN CB'!C572="Drawing",'MAIN CB'!F572,IF('MAIN CB'!C572="COS",'MAIN CB'!F572,"")))</f>
        <v/>
      </c>
    </row>
    <row r="559" spans="2:8" x14ac:dyDescent="0.3">
      <c r="B559" s="160">
        <f>IF('MAIN CB'!B573="","",'MAIN CB'!B573)</f>
        <v>45726</v>
      </c>
      <c r="C559" s="161" t="str">
        <f>IF('MAIN CB'!C573="","",'MAIN CB'!C573)</f>
        <v>Asset</v>
      </c>
      <c r="D559" s="237" t="str">
        <f>IF('MAIN CB'!D573="","",'MAIN CB'!D573)</f>
        <v>Zanaco Xpress</v>
      </c>
      <c r="E559" s="157" t="str">
        <f>IF('MAIN CB'!E573="","",'MAIN CB'!E573)</f>
        <v>Zanaco Xpress Deposit</v>
      </c>
      <c r="F559" s="238">
        <f>IF('MAIN CB'!C573="Asset",'MAIN CB'!F573,"")</f>
        <v>-42</v>
      </c>
      <c r="G559" s="162" t="str">
        <f>IF('MAIN CB'!C573="Capital",'MAIN CB'!F573,IF('MAIN CB'!C573="Income",'MAIN CB'!F573,IF('MAIN CB'!C573="Liability",'MAIN CB'!F573,"")))</f>
        <v/>
      </c>
      <c r="H559" s="163" t="str">
        <f>IF('MAIN CB'!C573="Expense",'MAIN CB'!F573,IF('MAIN CB'!C573="Drawing",'MAIN CB'!F573,IF('MAIN CB'!C573="COS",'MAIN CB'!F573,"")))</f>
        <v/>
      </c>
    </row>
    <row r="560" spans="2:8" x14ac:dyDescent="0.3">
      <c r="B560" s="160">
        <f>IF('MAIN CB'!B574="","",'MAIN CB'!B574)</f>
        <v>45726</v>
      </c>
      <c r="C560" s="161" t="str">
        <f>IF('MAIN CB'!C574="","",'MAIN CB'!C574)</f>
        <v>Asset</v>
      </c>
      <c r="D560" s="237" t="str">
        <f>IF('MAIN CB'!D574="","",'MAIN CB'!D574)</f>
        <v>Vault Cash</v>
      </c>
      <c r="E560" s="157" t="str">
        <f>IF('MAIN CB'!E574="","",'MAIN CB'!E574)</f>
        <v>Airtel Money Withdraw</v>
      </c>
      <c r="F560" s="238">
        <f>IF('MAIN CB'!C574="Asset",'MAIN CB'!F574,"")</f>
        <v>-35</v>
      </c>
      <c r="G560" s="162" t="str">
        <f>IF('MAIN CB'!C574="Capital",'MAIN CB'!F574,IF('MAIN CB'!C574="Income",'MAIN CB'!F574,IF('MAIN CB'!C574="Liability",'MAIN CB'!F574,"")))</f>
        <v/>
      </c>
      <c r="H560" s="163" t="str">
        <f>IF('MAIN CB'!C574="Expense",'MAIN CB'!F574,IF('MAIN CB'!C574="Drawing",'MAIN CB'!F574,IF('MAIN CB'!C574="COS",'MAIN CB'!F574,"")))</f>
        <v/>
      </c>
    </row>
    <row r="561" spans="2:8" x14ac:dyDescent="0.3">
      <c r="B561" s="160">
        <f>IF('MAIN CB'!B575="","",'MAIN CB'!B575)</f>
        <v>45726</v>
      </c>
      <c r="C561" s="161" t="str">
        <f>IF('MAIN CB'!C575="","",'MAIN CB'!C575)</f>
        <v>Asset</v>
      </c>
      <c r="D561" s="237" t="str">
        <f>IF('MAIN CB'!D575="","",'MAIN CB'!D575)</f>
        <v>Airtel Money</v>
      </c>
      <c r="E561" s="157" t="str">
        <f>IF('MAIN CB'!E575="","",'MAIN CB'!E575)</f>
        <v>Airtel Money Withdraw</v>
      </c>
      <c r="F561" s="238">
        <f>IF('MAIN CB'!C575="Asset",'MAIN CB'!F575,"")</f>
        <v>35</v>
      </c>
      <c r="G561" s="162" t="str">
        <f>IF('MAIN CB'!C575="Capital",'MAIN CB'!F575,IF('MAIN CB'!C575="Income",'MAIN CB'!F575,IF('MAIN CB'!C575="Liability",'MAIN CB'!F575,"")))</f>
        <v/>
      </c>
      <c r="H561" s="163" t="str">
        <f>IF('MAIN CB'!C575="Expense",'MAIN CB'!F575,IF('MAIN CB'!C575="Drawing",'MAIN CB'!F575,IF('MAIN CB'!C575="COS",'MAIN CB'!F575,"")))</f>
        <v/>
      </c>
    </row>
    <row r="562" spans="2:8" x14ac:dyDescent="0.3">
      <c r="B562" s="160">
        <f>IF('MAIN CB'!B576="","",'MAIN CB'!B576)</f>
        <v>45726</v>
      </c>
      <c r="C562" s="161" t="str">
        <f>IF('MAIN CB'!C576="","",'MAIN CB'!C576)</f>
        <v>Asset</v>
      </c>
      <c r="D562" s="237" t="str">
        <f>IF('MAIN CB'!D576="","",'MAIN CB'!D576)</f>
        <v>Vault Cash</v>
      </c>
      <c r="E562" s="157" t="str">
        <f>IF('MAIN CB'!E576="","",'MAIN CB'!E576)</f>
        <v>Airtel Money Deposit</v>
      </c>
      <c r="F562" s="238">
        <f>IF('MAIN CB'!C576="Asset",'MAIN CB'!F576,"")</f>
        <v>15</v>
      </c>
      <c r="G562" s="162" t="str">
        <f>IF('MAIN CB'!C576="Capital",'MAIN CB'!F576,IF('MAIN CB'!C576="Income",'MAIN CB'!F576,IF('MAIN CB'!C576="Liability",'MAIN CB'!F576,"")))</f>
        <v/>
      </c>
      <c r="H562" s="163" t="str">
        <f>IF('MAIN CB'!C576="Expense",'MAIN CB'!F576,IF('MAIN CB'!C576="Drawing",'MAIN CB'!F576,IF('MAIN CB'!C576="COS",'MAIN CB'!F576,"")))</f>
        <v/>
      </c>
    </row>
    <row r="563" spans="2:8" x14ac:dyDescent="0.3">
      <c r="B563" s="160">
        <f>IF('MAIN CB'!B577="","",'MAIN CB'!B577)</f>
        <v>45726</v>
      </c>
      <c r="C563" s="161" t="str">
        <f>IF('MAIN CB'!C577="","",'MAIN CB'!C577)</f>
        <v>Asset</v>
      </c>
      <c r="D563" s="237" t="str">
        <f>IF('MAIN CB'!D577="","",'MAIN CB'!D577)</f>
        <v>Airtel Money</v>
      </c>
      <c r="E563" s="157" t="str">
        <f>IF('MAIN CB'!E577="","",'MAIN CB'!E577)</f>
        <v>Airtel Money Deposit</v>
      </c>
      <c r="F563" s="238">
        <f>IF('MAIN CB'!C577="Asset",'MAIN CB'!F577,"")</f>
        <v>-15</v>
      </c>
      <c r="G563" s="162" t="str">
        <f>IF('MAIN CB'!C577="Capital",'MAIN CB'!F577,IF('MAIN CB'!C577="Income",'MAIN CB'!F577,IF('MAIN CB'!C577="Liability",'MAIN CB'!F577,"")))</f>
        <v/>
      </c>
      <c r="H563" s="163" t="str">
        <f>IF('MAIN CB'!C577="Expense",'MAIN CB'!F577,IF('MAIN CB'!C577="Drawing",'MAIN CB'!F577,IF('MAIN CB'!C577="COS",'MAIN CB'!F577,"")))</f>
        <v/>
      </c>
    </row>
    <row r="564" spans="2:8" x14ac:dyDescent="0.3">
      <c r="B564" s="160">
        <f>IF('MAIN CB'!B578="","",'MAIN CB'!B578)</f>
        <v>45726</v>
      </c>
      <c r="C564" s="161" t="str">
        <f>IF('MAIN CB'!C578="","",'MAIN CB'!C578)</f>
        <v>Asset</v>
      </c>
      <c r="D564" s="237" t="str">
        <f>IF('MAIN CB'!D578="","",'MAIN CB'!D578)</f>
        <v>Vault Cash</v>
      </c>
      <c r="E564" s="157" t="str">
        <f>IF('MAIN CB'!E578="","",'MAIN CB'!E578)</f>
        <v>Airtel Money Withdraw</v>
      </c>
      <c r="F564" s="238">
        <f>IF('MAIN CB'!C578="Asset",'MAIN CB'!F578,"")</f>
        <v>-210</v>
      </c>
      <c r="G564" s="162" t="str">
        <f>IF('MAIN CB'!C578="Capital",'MAIN CB'!F578,IF('MAIN CB'!C578="Income",'MAIN CB'!F578,IF('MAIN CB'!C578="Liability",'MAIN CB'!F578,"")))</f>
        <v/>
      </c>
      <c r="H564" s="163" t="str">
        <f>IF('MAIN CB'!C578="Expense",'MAIN CB'!F578,IF('MAIN CB'!C578="Drawing",'MAIN CB'!F578,IF('MAIN CB'!C578="COS",'MAIN CB'!F578,"")))</f>
        <v/>
      </c>
    </row>
    <row r="565" spans="2:8" x14ac:dyDescent="0.3">
      <c r="B565" s="160">
        <f>IF('MAIN CB'!B579="","",'MAIN CB'!B579)</f>
        <v>45726</v>
      </c>
      <c r="C565" s="161" t="str">
        <f>IF('MAIN CB'!C579="","",'MAIN CB'!C579)</f>
        <v>Asset</v>
      </c>
      <c r="D565" s="237" t="str">
        <f>IF('MAIN CB'!D579="","",'MAIN CB'!D579)</f>
        <v>Airtel Money</v>
      </c>
      <c r="E565" s="157" t="str">
        <f>IF('MAIN CB'!E579="","",'MAIN CB'!E579)</f>
        <v>Airtel Money Withdraw</v>
      </c>
      <c r="F565" s="238">
        <f>IF('MAIN CB'!C579="Asset",'MAIN CB'!F579,"")</f>
        <v>210</v>
      </c>
      <c r="G565" s="162" t="str">
        <f>IF('MAIN CB'!C579="Capital",'MAIN CB'!F579,IF('MAIN CB'!C579="Income",'MAIN CB'!F579,IF('MAIN CB'!C579="Liability",'MAIN CB'!F579,"")))</f>
        <v/>
      </c>
      <c r="H565" s="163" t="str">
        <f>IF('MAIN CB'!C579="Expense",'MAIN CB'!F579,IF('MAIN CB'!C579="Drawing",'MAIN CB'!F579,IF('MAIN CB'!C579="COS",'MAIN CB'!F579,"")))</f>
        <v/>
      </c>
    </row>
    <row r="566" spans="2:8" x14ac:dyDescent="0.3">
      <c r="B566" s="160">
        <f>IF('MAIN CB'!B580="","",'MAIN CB'!B580)</f>
        <v>45726</v>
      </c>
      <c r="C566" s="161" t="str">
        <f>IF('MAIN CB'!C580="","",'MAIN CB'!C580)</f>
        <v>Asset</v>
      </c>
      <c r="D566" s="237" t="str">
        <f>IF('MAIN CB'!D580="","",'MAIN CB'!D580)</f>
        <v>Vault Cash</v>
      </c>
      <c r="E566" s="157" t="str">
        <f>IF('MAIN CB'!E580="","",'MAIN CB'!E580)</f>
        <v>543 Withdraw</v>
      </c>
      <c r="F566" s="238">
        <f>IF('MAIN CB'!C580="Asset",'MAIN CB'!F580,"")</f>
        <v>-35</v>
      </c>
      <c r="G566" s="162" t="str">
        <f>IF('MAIN CB'!C580="Capital",'MAIN CB'!F580,IF('MAIN CB'!C580="Income",'MAIN CB'!F580,IF('MAIN CB'!C580="Liability",'MAIN CB'!F580,"")))</f>
        <v/>
      </c>
      <c r="H566" s="163" t="str">
        <f>IF('MAIN CB'!C580="Expense",'MAIN CB'!F580,IF('MAIN CB'!C580="Drawing",'MAIN CB'!F580,IF('MAIN CB'!C580="COS",'MAIN CB'!F580,"")))</f>
        <v/>
      </c>
    </row>
    <row r="567" spans="2:8" x14ac:dyDescent="0.3">
      <c r="B567" s="160">
        <f>IF('MAIN CB'!B581="","",'MAIN CB'!B581)</f>
        <v>45726</v>
      </c>
      <c r="C567" s="161" t="str">
        <f>IF('MAIN CB'!C581="","",'MAIN CB'!C581)</f>
        <v>Asset</v>
      </c>
      <c r="D567" s="237" t="str">
        <f>IF('MAIN CB'!D581="","",'MAIN CB'!D581)</f>
        <v>543 Konse Konse</v>
      </c>
      <c r="E567" s="157" t="str">
        <f>IF('MAIN CB'!E581="","",'MAIN CB'!E581)</f>
        <v>543 Withdraw</v>
      </c>
      <c r="F567" s="238">
        <f>IF('MAIN CB'!C581="Asset",'MAIN CB'!F581,"")</f>
        <v>35</v>
      </c>
      <c r="G567" s="162" t="str">
        <f>IF('MAIN CB'!C581="Capital",'MAIN CB'!F581,IF('MAIN CB'!C581="Income",'MAIN CB'!F581,IF('MAIN CB'!C581="Liability",'MAIN CB'!F581,"")))</f>
        <v/>
      </c>
      <c r="H567" s="163" t="str">
        <f>IF('MAIN CB'!C581="Expense",'MAIN CB'!F581,IF('MAIN CB'!C581="Drawing",'MAIN CB'!F581,IF('MAIN CB'!C581="COS",'MAIN CB'!F581,"")))</f>
        <v/>
      </c>
    </row>
    <row r="568" spans="2:8" x14ac:dyDescent="0.3">
      <c r="B568" s="160">
        <f>IF('MAIN CB'!B582="","",'MAIN CB'!B582)</f>
        <v>45726</v>
      </c>
      <c r="C568" s="161" t="str">
        <f>IF('MAIN CB'!C582="","",'MAIN CB'!C582)</f>
        <v>Asset</v>
      </c>
      <c r="D568" s="237" t="str">
        <f>IF('MAIN CB'!D582="","",'MAIN CB'!D582)</f>
        <v>Vault Cash</v>
      </c>
      <c r="E568" s="157" t="str">
        <f>IF('MAIN CB'!E582="","",'MAIN CB'!E582)</f>
        <v>Last Friday's Stock</v>
      </c>
      <c r="F568" s="238">
        <f>IF('MAIN CB'!C582="Asset",'MAIN CB'!F582,"")</f>
        <v>-1288</v>
      </c>
      <c r="G568" s="162" t="str">
        <f>IF('MAIN CB'!C582="Capital",'MAIN CB'!F582,IF('MAIN CB'!C582="Income",'MAIN CB'!F582,IF('MAIN CB'!C582="Liability",'MAIN CB'!F582,"")))</f>
        <v/>
      </c>
      <c r="H568" s="163" t="str">
        <f>IF('MAIN CB'!C582="Expense",'MAIN CB'!F582,IF('MAIN CB'!C582="Drawing",'MAIN CB'!F582,IF('MAIN CB'!C582="COS",'MAIN CB'!F582,"")))</f>
        <v/>
      </c>
    </row>
    <row r="569" spans="2:8" x14ac:dyDescent="0.3">
      <c r="B569" s="160">
        <f>IF('MAIN CB'!B583="","",'MAIN CB'!B583)</f>
        <v>45726</v>
      </c>
      <c r="C569" s="161" t="str">
        <f>IF('MAIN CB'!C583="","",'MAIN CB'!C583)</f>
        <v>COS</v>
      </c>
      <c r="D569" s="237" t="str">
        <f>IF('MAIN CB'!D583="","",'MAIN CB'!D583)</f>
        <v>Add: Purchases (for business)</v>
      </c>
      <c r="E569" s="157" t="str">
        <f>IF('MAIN CB'!E583="","",'MAIN CB'!E583)</f>
        <v>Last Friday's Stock</v>
      </c>
      <c r="F569" s="238" t="str">
        <f>IF('MAIN CB'!C583="Asset",'MAIN CB'!F583,"")</f>
        <v/>
      </c>
      <c r="G569" s="162" t="str">
        <f>IF('MAIN CB'!C583="Capital",'MAIN CB'!F583,IF('MAIN CB'!C583="Income",'MAIN CB'!F583,IF('MAIN CB'!C583="Liability",'MAIN CB'!F583,"")))</f>
        <v/>
      </c>
      <c r="H569" s="163">
        <f>IF('MAIN CB'!C583="Expense",'MAIN CB'!F583,IF('MAIN CB'!C583="Drawing",'MAIN CB'!F583,IF('MAIN CB'!C583="COS",'MAIN CB'!F583,"")))</f>
        <v>1288</v>
      </c>
    </row>
    <row r="570" spans="2:8" x14ac:dyDescent="0.3">
      <c r="B570" s="160">
        <f>IF('MAIN CB'!B584="","",'MAIN CB'!B584)</f>
        <v>45726</v>
      </c>
      <c r="C570" s="161" t="str">
        <f>IF('MAIN CB'!C584="","",'MAIN CB'!C584)</f>
        <v>Asset</v>
      </c>
      <c r="D570" s="237" t="str">
        <f>IF('MAIN CB'!D584="","",'MAIN CB'!D584)</f>
        <v>Vault Cash</v>
      </c>
      <c r="E570" s="157" t="str">
        <f>IF('MAIN CB'!E584="","",'MAIN CB'!E584)</f>
        <v>543 Withdraw</v>
      </c>
      <c r="F570" s="238">
        <f>IF('MAIN CB'!C584="Asset",'MAIN CB'!F584,"")</f>
        <v>-20</v>
      </c>
      <c r="G570" s="162" t="str">
        <f>IF('MAIN CB'!C584="Capital",'MAIN CB'!F584,IF('MAIN CB'!C584="Income",'MAIN CB'!F584,IF('MAIN CB'!C584="Liability",'MAIN CB'!F584,"")))</f>
        <v/>
      </c>
      <c r="H570" s="163" t="str">
        <f>IF('MAIN CB'!C584="Expense",'MAIN CB'!F584,IF('MAIN CB'!C584="Drawing",'MAIN CB'!F584,IF('MAIN CB'!C584="COS",'MAIN CB'!F584,"")))</f>
        <v/>
      </c>
    </row>
    <row r="571" spans="2:8" x14ac:dyDescent="0.3">
      <c r="B571" s="160">
        <f>IF('MAIN CB'!B585="","",'MAIN CB'!B585)</f>
        <v>45726</v>
      </c>
      <c r="C571" s="161" t="str">
        <f>IF('MAIN CB'!C585="","",'MAIN CB'!C585)</f>
        <v>Asset</v>
      </c>
      <c r="D571" s="237" t="str">
        <f>IF('MAIN CB'!D585="","",'MAIN CB'!D585)</f>
        <v>543 Konse Konse</v>
      </c>
      <c r="E571" s="157" t="str">
        <f>IF('MAIN CB'!E585="","",'MAIN CB'!E585)</f>
        <v>543 Withdraw</v>
      </c>
      <c r="F571" s="238">
        <f>IF('MAIN CB'!C585="Asset",'MAIN CB'!F585,"")</f>
        <v>20</v>
      </c>
      <c r="G571" s="162" t="str">
        <f>IF('MAIN CB'!C585="Capital",'MAIN CB'!F585,IF('MAIN CB'!C585="Income",'MAIN CB'!F585,IF('MAIN CB'!C585="Liability",'MAIN CB'!F585,"")))</f>
        <v/>
      </c>
      <c r="H571" s="163" t="str">
        <f>IF('MAIN CB'!C585="Expense",'MAIN CB'!F585,IF('MAIN CB'!C585="Drawing",'MAIN CB'!F585,IF('MAIN CB'!C585="COS",'MAIN CB'!F585,"")))</f>
        <v/>
      </c>
    </row>
    <row r="572" spans="2:8" x14ac:dyDescent="0.3">
      <c r="B572" s="160">
        <f>IF('MAIN CB'!B586="","",'MAIN CB'!B586)</f>
        <v>45726</v>
      </c>
      <c r="C572" s="161" t="str">
        <f>IF('MAIN CB'!C586="","",'MAIN CB'!C586)</f>
        <v>Income</v>
      </c>
      <c r="D572" s="237" t="str">
        <f>IF('MAIN CB'!D586="","",'MAIN CB'!D586)</f>
        <v>Sales</v>
      </c>
      <c r="E572" s="157" t="str">
        <f>IF('MAIN CB'!E586="","",'MAIN CB'!E586)</f>
        <v xml:space="preserve">Takeaway Sale </v>
      </c>
      <c r="F572" s="238" t="str">
        <f>IF('MAIN CB'!C586="Asset",'MAIN CB'!F586,"")</f>
        <v/>
      </c>
      <c r="G572" s="162">
        <f>IF('MAIN CB'!C586="Capital",'MAIN CB'!F586,IF('MAIN CB'!C586="Income",'MAIN CB'!F586,IF('MAIN CB'!C586="Liability",'MAIN CB'!F586,"")))</f>
        <v>-1260</v>
      </c>
      <c r="H572" s="163" t="str">
        <f>IF('MAIN CB'!C586="Expense",'MAIN CB'!F586,IF('MAIN CB'!C586="Drawing",'MAIN CB'!F586,IF('MAIN CB'!C586="COS",'MAIN CB'!F586,"")))</f>
        <v/>
      </c>
    </row>
    <row r="573" spans="2:8" x14ac:dyDescent="0.3">
      <c r="B573" s="160">
        <f>IF('MAIN CB'!B587="","",'MAIN CB'!B587)</f>
        <v>45726</v>
      </c>
      <c r="C573" s="161" t="str">
        <f>IF('MAIN CB'!C587="","",'MAIN CB'!C587)</f>
        <v>Asset</v>
      </c>
      <c r="D573" s="237" t="str">
        <f>IF('MAIN CB'!D587="","",'MAIN CB'!D587)</f>
        <v>Vault Cash</v>
      </c>
      <c r="E573" s="157" t="str">
        <f>IF('MAIN CB'!E587="","",'MAIN CB'!E587)</f>
        <v xml:space="preserve">Takeaway Sale </v>
      </c>
      <c r="F573" s="238">
        <f>IF('MAIN CB'!C587="Asset",'MAIN CB'!F587,"")</f>
        <v>1260</v>
      </c>
      <c r="G573" s="162" t="str">
        <f>IF('MAIN CB'!C587="Capital",'MAIN CB'!F587,IF('MAIN CB'!C587="Income",'MAIN CB'!F587,IF('MAIN CB'!C587="Liability",'MAIN CB'!F587,"")))</f>
        <v/>
      </c>
      <c r="H573" s="163" t="str">
        <f>IF('MAIN CB'!C587="Expense",'MAIN CB'!F587,IF('MAIN CB'!C587="Drawing",'MAIN CB'!F587,IF('MAIN CB'!C587="COS",'MAIN CB'!F587,"")))</f>
        <v/>
      </c>
    </row>
    <row r="574" spans="2:8" x14ac:dyDescent="0.3">
      <c r="B574" s="160">
        <f>IF('MAIN CB'!B588="","",'MAIN CB'!B588)</f>
        <v>45726</v>
      </c>
      <c r="C574" s="161" t="str">
        <f>IF('MAIN CB'!C588="","",'MAIN CB'!C588)</f>
        <v>Asset</v>
      </c>
      <c r="D574" s="237" t="str">
        <f>IF('MAIN CB'!D588="","",'MAIN CB'!D588)</f>
        <v>Vault Cash</v>
      </c>
      <c r="E574" s="157" t="str">
        <f>IF('MAIN CB'!E588="","",'MAIN CB'!E588)</f>
        <v>Cash Added</v>
      </c>
      <c r="F574" s="238">
        <f>IF('MAIN CB'!C588="Asset",'MAIN CB'!F588,"")</f>
        <v>19</v>
      </c>
      <c r="G574" s="162" t="str">
        <f>IF('MAIN CB'!C588="Capital",'MAIN CB'!F588,IF('MAIN CB'!C588="Income",'MAIN CB'!F588,IF('MAIN CB'!C588="Liability",'MAIN CB'!F588,"")))</f>
        <v/>
      </c>
      <c r="H574" s="163" t="str">
        <f>IF('MAIN CB'!C588="Expense",'MAIN CB'!F588,IF('MAIN CB'!C588="Drawing",'MAIN CB'!F588,IF('MAIN CB'!C588="COS",'MAIN CB'!F588,"")))</f>
        <v/>
      </c>
    </row>
    <row r="575" spans="2:8" x14ac:dyDescent="0.3">
      <c r="B575" s="160">
        <f>IF('MAIN CB'!B589="","",'MAIN CB'!B589)</f>
        <v>45726</v>
      </c>
      <c r="C575" s="161" t="str">
        <f>IF('MAIN CB'!C589="","",'MAIN CB'!C589)</f>
        <v>Capital</v>
      </c>
      <c r="D575" s="237" t="str">
        <f>IF('MAIN CB'!D589="","",'MAIN CB'!D589)</f>
        <v>Capital (Net-worth)</v>
      </c>
      <c r="E575" s="157" t="str">
        <f>IF('MAIN CB'!E589="","",'MAIN CB'!E589)</f>
        <v>Cash Added</v>
      </c>
      <c r="F575" s="238" t="str">
        <f>IF('MAIN CB'!C589="Asset",'MAIN CB'!F589,"")</f>
        <v/>
      </c>
      <c r="G575" s="162">
        <f>IF('MAIN CB'!C589="Capital",'MAIN CB'!F589,IF('MAIN CB'!C589="Income",'MAIN CB'!F589,IF('MAIN CB'!C589="Liability",'MAIN CB'!F589,"")))</f>
        <v>-19</v>
      </c>
      <c r="H575" s="163" t="str">
        <f>IF('MAIN CB'!C589="Expense",'MAIN CB'!F589,IF('MAIN CB'!C589="Drawing",'MAIN CB'!F589,IF('MAIN CB'!C589="COS",'MAIN CB'!F589,"")))</f>
        <v/>
      </c>
    </row>
    <row r="576" spans="2:8" x14ac:dyDescent="0.3">
      <c r="B576" s="160">
        <f>IF('MAIN CB'!B590="","",'MAIN CB'!B590)</f>
        <v>45726</v>
      </c>
      <c r="C576" s="161" t="str">
        <f>IF('MAIN CB'!C590="","",'MAIN CB'!C590)</f>
        <v>Income</v>
      </c>
      <c r="D576" s="237" t="str">
        <f>IF('MAIN CB'!D590="","",'MAIN CB'!D590)</f>
        <v>Sales</v>
      </c>
      <c r="E576" s="157" t="str">
        <f>IF('MAIN CB'!E590="","",'MAIN CB'!E590)</f>
        <v xml:space="preserve">Takeaway Sale </v>
      </c>
      <c r="F576" s="238" t="str">
        <f>IF('MAIN CB'!C590="Asset",'MAIN CB'!F590,"")</f>
        <v/>
      </c>
      <c r="G576" s="162">
        <f>IF('MAIN CB'!C590="Capital",'MAIN CB'!F590,IF('MAIN CB'!C590="Income",'MAIN CB'!F590,IF('MAIN CB'!C590="Liability",'MAIN CB'!F590,"")))</f>
        <v>-35</v>
      </c>
      <c r="H576" s="163" t="str">
        <f>IF('MAIN CB'!C590="Expense",'MAIN CB'!F590,IF('MAIN CB'!C590="Drawing",'MAIN CB'!F590,IF('MAIN CB'!C590="COS",'MAIN CB'!F590,"")))</f>
        <v/>
      </c>
    </row>
    <row r="577" spans="2:8" x14ac:dyDescent="0.3">
      <c r="B577" s="160">
        <f>IF('MAIN CB'!B591="","",'MAIN CB'!B591)</f>
        <v>45726</v>
      </c>
      <c r="C577" s="161" t="str">
        <f>IF('MAIN CB'!C591="","",'MAIN CB'!C591)</f>
        <v>Asset</v>
      </c>
      <c r="D577" s="237" t="str">
        <f>IF('MAIN CB'!D591="","",'MAIN CB'!D591)</f>
        <v>Vault Cash</v>
      </c>
      <c r="E577" s="157" t="str">
        <f>IF('MAIN CB'!E591="","",'MAIN CB'!E591)</f>
        <v xml:space="preserve">Takeaway Sale </v>
      </c>
      <c r="F577" s="238">
        <f>IF('MAIN CB'!C591="Asset",'MAIN CB'!F591,"")</f>
        <v>35</v>
      </c>
      <c r="G577" s="162" t="str">
        <f>IF('MAIN CB'!C591="Capital",'MAIN CB'!F591,IF('MAIN CB'!C591="Income",'MAIN CB'!F591,IF('MAIN CB'!C591="Liability",'MAIN CB'!F591,"")))</f>
        <v/>
      </c>
      <c r="H577" s="163" t="str">
        <f>IF('MAIN CB'!C591="Expense",'MAIN CB'!F591,IF('MAIN CB'!C591="Drawing",'MAIN CB'!F591,IF('MAIN CB'!C591="COS",'MAIN CB'!F591,"")))</f>
        <v/>
      </c>
    </row>
    <row r="578" spans="2:8" x14ac:dyDescent="0.3">
      <c r="B578" s="160">
        <f>IF('MAIN CB'!B592="","",'MAIN CB'!B592)</f>
        <v>45726</v>
      </c>
      <c r="C578" s="161" t="str">
        <f>IF('MAIN CB'!C592="","",'MAIN CB'!C592)</f>
        <v>Income</v>
      </c>
      <c r="D578" s="237" t="str">
        <f>IF('MAIN CB'!D592="","",'MAIN CB'!D592)</f>
        <v>Sales</v>
      </c>
      <c r="E578" s="157" t="str">
        <f>IF('MAIN CB'!E592="","",'MAIN CB'!E592)</f>
        <v xml:space="preserve">Takeaway Sale </v>
      </c>
      <c r="F578" s="238" t="str">
        <f>IF('MAIN CB'!C592="Asset",'MAIN CB'!F592,"")</f>
        <v/>
      </c>
      <c r="G578" s="162">
        <f>IF('MAIN CB'!C592="Capital",'MAIN CB'!F592,IF('MAIN CB'!C592="Income",'MAIN CB'!F592,IF('MAIN CB'!C592="Liability",'MAIN CB'!F592,"")))</f>
        <v>-70</v>
      </c>
      <c r="H578" s="163" t="str">
        <f>IF('MAIN CB'!C592="Expense",'MAIN CB'!F592,IF('MAIN CB'!C592="Drawing",'MAIN CB'!F592,IF('MAIN CB'!C592="COS",'MAIN CB'!F592,"")))</f>
        <v/>
      </c>
    </row>
    <row r="579" spans="2:8" x14ac:dyDescent="0.3">
      <c r="B579" s="160">
        <f>IF('MAIN CB'!B593="","",'MAIN CB'!B593)</f>
        <v>45726</v>
      </c>
      <c r="C579" s="161" t="str">
        <f>IF('MAIN CB'!C593="","",'MAIN CB'!C593)</f>
        <v>Asset</v>
      </c>
      <c r="D579" s="237" t="str">
        <f>IF('MAIN CB'!D593="","",'MAIN CB'!D593)</f>
        <v>Vault Cash</v>
      </c>
      <c r="E579" s="157" t="str">
        <f>IF('MAIN CB'!E593="","",'MAIN CB'!E593)</f>
        <v xml:space="preserve">Takeaway Sale </v>
      </c>
      <c r="F579" s="238">
        <f>IF('MAIN CB'!C593="Asset",'MAIN CB'!F593,"")</f>
        <v>70</v>
      </c>
      <c r="G579" s="162" t="str">
        <f>IF('MAIN CB'!C593="Capital",'MAIN CB'!F593,IF('MAIN CB'!C593="Income",'MAIN CB'!F593,IF('MAIN CB'!C593="Liability",'MAIN CB'!F593,"")))</f>
        <v/>
      </c>
      <c r="H579" s="163" t="str">
        <f>IF('MAIN CB'!C593="Expense",'MAIN CB'!F593,IF('MAIN CB'!C593="Drawing",'MAIN CB'!F593,IF('MAIN CB'!C593="COS",'MAIN CB'!F593,"")))</f>
        <v/>
      </c>
    </row>
    <row r="580" spans="2:8" x14ac:dyDescent="0.3">
      <c r="B580" s="160">
        <f>IF('MAIN CB'!B594="","",'MAIN CB'!B594)</f>
        <v>45726</v>
      </c>
      <c r="C580" s="161" t="str">
        <f>IF('MAIN CB'!C594="","",'MAIN CB'!C594)</f>
        <v>Asset</v>
      </c>
      <c r="D580" s="237" t="str">
        <f>IF('MAIN CB'!D594="","",'MAIN CB'!D594)</f>
        <v>Vault Cash</v>
      </c>
      <c r="E580" s="157" t="str">
        <f>IF('MAIN CB'!E594="","",'MAIN CB'!E594)</f>
        <v>Airtel Money Deposit</v>
      </c>
      <c r="F580" s="238">
        <f>IF('MAIN CB'!C594="Asset",'MAIN CB'!F594,"")</f>
        <v>53</v>
      </c>
      <c r="G580" s="162" t="str">
        <f>IF('MAIN CB'!C594="Capital",'MAIN CB'!F594,IF('MAIN CB'!C594="Income",'MAIN CB'!F594,IF('MAIN CB'!C594="Liability",'MAIN CB'!F594,"")))</f>
        <v/>
      </c>
      <c r="H580" s="163" t="str">
        <f>IF('MAIN CB'!C594="Expense",'MAIN CB'!F594,IF('MAIN CB'!C594="Drawing",'MAIN CB'!F594,IF('MAIN CB'!C594="COS",'MAIN CB'!F594,"")))</f>
        <v/>
      </c>
    </row>
    <row r="581" spans="2:8" x14ac:dyDescent="0.3">
      <c r="B581" s="160">
        <f>IF('MAIN CB'!B595="","",'MAIN CB'!B595)</f>
        <v>45726</v>
      </c>
      <c r="C581" s="161" t="str">
        <f>IF('MAIN CB'!C595="","",'MAIN CB'!C595)</f>
        <v>Asset</v>
      </c>
      <c r="D581" s="237" t="str">
        <f>IF('MAIN CB'!D595="","",'MAIN CB'!D595)</f>
        <v>Airtel Money</v>
      </c>
      <c r="E581" s="157" t="str">
        <f>IF('MAIN CB'!E595="","",'MAIN CB'!E595)</f>
        <v>Airtel Money Deposit</v>
      </c>
      <c r="F581" s="238">
        <f>IF('MAIN CB'!C595="Asset",'MAIN CB'!F595,"")</f>
        <v>-53</v>
      </c>
      <c r="G581" s="162" t="str">
        <f>IF('MAIN CB'!C595="Capital",'MAIN CB'!F595,IF('MAIN CB'!C595="Income",'MAIN CB'!F595,IF('MAIN CB'!C595="Liability",'MAIN CB'!F595,"")))</f>
        <v/>
      </c>
      <c r="H581" s="163" t="str">
        <f>IF('MAIN CB'!C595="Expense",'MAIN CB'!F595,IF('MAIN CB'!C595="Drawing",'MAIN CB'!F595,IF('MAIN CB'!C595="COS",'MAIN CB'!F595,"")))</f>
        <v/>
      </c>
    </row>
    <row r="582" spans="2:8" x14ac:dyDescent="0.3">
      <c r="B582" s="160">
        <f>IF('MAIN CB'!B596="","",'MAIN CB'!B596)</f>
        <v>45726</v>
      </c>
      <c r="C582" s="161" t="str">
        <f>IF('MAIN CB'!C596="","",'MAIN CB'!C596)</f>
        <v>Income</v>
      </c>
      <c r="D582" s="237" t="str">
        <f>IF('MAIN CB'!D596="","",'MAIN CB'!D596)</f>
        <v>Sales</v>
      </c>
      <c r="E582" s="157" t="str">
        <f>IF('MAIN CB'!E596="","",'MAIN CB'!E596)</f>
        <v xml:space="preserve">Takeaway Sale </v>
      </c>
      <c r="F582" s="238" t="str">
        <f>IF('MAIN CB'!C596="Asset",'MAIN CB'!F596,"")</f>
        <v/>
      </c>
      <c r="G582" s="162">
        <f>IF('MAIN CB'!C596="Capital",'MAIN CB'!F596,IF('MAIN CB'!C596="Income",'MAIN CB'!F596,IF('MAIN CB'!C596="Liability",'MAIN CB'!F596,"")))</f>
        <v>-35</v>
      </c>
      <c r="H582" s="163" t="str">
        <f>IF('MAIN CB'!C596="Expense",'MAIN CB'!F596,IF('MAIN CB'!C596="Drawing",'MAIN CB'!F596,IF('MAIN CB'!C596="COS",'MAIN CB'!F596,"")))</f>
        <v/>
      </c>
    </row>
    <row r="583" spans="2:8" x14ac:dyDescent="0.3">
      <c r="B583" s="160">
        <f>IF('MAIN CB'!B597="","",'MAIN CB'!B597)</f>
        <v>45726</v>
      </c>
      <c r="C583" s="161" t="str">
        <f>IF('MAIN CB'!C597="","",'MAIN CB'!C597)</f>
        <v>Asset</v>
      </c>
      <c r="D583" s="237" t="str">
        <f>IF('MAIN CB'!D597="","",'MAIN CB'!D597)</f>
        <v>Vault Cash</v>
      </c>
      <c r="E583" s="157" t="str">
        <f>IF('MAIN CB'!E597="","",'MAIN CB'!E597)</f>
        <v xml:space="preserve">Takeaway Sale </v>
      </c>
      <c r="F583" s="238">
        <f>IF('MAIN CB'!C597="Asset",'MAIN CB'!F597,"")</f>
        <v>35</v>
      </c>
      <c r="G583" s="162" t="str">
        <f>IF('MAIN CB'!C597="Capital",'MAIN CB'!F597,IF('MAIN CB'!C597="Income",'MAIN CB'!F597,IF('MAIN CB'!C597="Liability",'MAIN CB'!F597,"")))</f>
        <v/>
      </c>
      <c r="H583" s="163" t="str">
        <f>IF('MAIN CB'!C597="Expense",'MAIN CB'!F597,IF('MAIN CB'!C597="Drawing",'MAIN CB'!F597,IF('MAIN CB'!C597="COS",'MAIN CB'!F597,"")))</f>
        <v/>
      </c>
    </row>
    <row r="584" spans="2:8" x14ac:dyDescent="0.3">
      <c r="B584" s="160">
        <f>IF('MAIN CB'!B598="","",'MAIN CB'!B598)</f>
        <v>45726</v>
      </c>
      <c r="C584" s="161" t="str">
        <f>IF('MAIN CB'!C598="","",'MAIN CB'!C598)</f>
        <v>Asset</v>
      </c>
      <c r="D584" s="237" t="str">
        <f>IF('MAIN CB'!D598="","",'MAIN CB'!D598)</f>
        <v>Vault Cash</v>
      </c>
      <c r="E584" s="157" t="str">
        <f>IF('MAIN CB'!E598="","",'MAIN CB'!E598)</f>
        <v>Airtel Money Withdraw</v>
      </c>
      <c r="F584" s="238">
        <f>IF('MAIN CB'!C598="Asset",'MAIN CB'!F598,"")</f>
        <v>-410</v>
      </c>
      <c r="G584" s="162" t="str">
        <f>IF('MAIN CB'!C598="Capital",'MAIN CB'!F598,IF('MAIN CB'!C598="Income",'MAIN CB'!F598,IF('MAIN CB'!C598="Liability",'MAIN CB'!F598,"")))</f>
        <v/>
      </c>
      <c r="H584" s="163" t="str">
        <f>IF('MAIN CB'!C598="Expense",'MAIN CB'!F598,IF('MAIN CB'!C598="Drawing",'MAIN CB'!F598,IF('MAIN CB'!C598="COS",'MAIN CB'!F598,"")))</f>
        <v/>
      </c>
    </row>
    <row r="585" spans="2:8" x14ac:dyDescent="0.3">
      <c r="B585" s="160">
        <f>IF('MAIN CB'!B599="","",'MAIN CB'!B599)</f>
        <v>45726</v>
      </c>
      <c r="C585" s="161" t="str">
        <f>IF('MAIN CB'!C599="","",'MAIN CB'!C599)</f>
        <v>Asset</v>
      </c>
      <c r="D585" s="237" t="str">
        <f>IF('MAIN CB'!D599="","",'MAIN CB'!D599)</f>
        <v>Airtel Money</v>
      </c>
      <c r="E585" s="157" t="str">
        <f>IF('MAIN CB'!E599="","",'MAIN CB'!E599)</f>
        <v>Airtel Money Withdraw</v>
      </c>
      <c r="F585" s="238">
        <f>IF('MAIN CB'!C599="Asset",'MAIN CB'!F599,"")</f>
        <v>410</v>
      </c>
      <c r="G585" s="162" t="str">
        <f>IF('MAIN CB'!C599="Capital",'MAIN CB'!F599,IF('MAIN CB'!C599="Income",'MAIN CB'!F599,IF('MAIN CB'!C599="Liability",'MAIN CB'!F599,"")))</f>
        <v/>
      </c>
      <c r="H585" s="163" t="str">
        <f>IF('MAIN CB'!C599="Expense",'MAIN CB'!F599,IF('MAIN CB'!C599="Drawing",'MAIN CB'!F599,IF('MAIN CB'!C599="COS",'MAIN CB'!F599,"")))</f>
        <v/>
      </c>
    </row>
    <row r="586" spans="2:8" x14ac:dyDescent="0.3">
      <c r="B586" s="160">
        <f>IF('MAIN CB'!B600="","",'MAIN CB'!B600)</f>
        <v>45726</v>
      </c>
      <c r="C586" s="161" t="str">
        <f>IF('MAIN CB'!C600="","",'MAIN CB'!C600)</f>
        <v>Asset</v>
      </c>
      <c r="D586" s="237" t="str">
        <f>IF('MAIN CB'!D600="","",'MAIN CB'!D600)</f>
        <v>Vault Cash</v>
      </c>
      <c r="E586" s="157" t="str">
        <f>IF('MAIN CB'!E600="","",'MAIN CB'!E600)</f>
        <v>Zanaco Xpress Deposit</v>
      </c>
      <c r="F586" s="238">
        <f>IF('MAIN CB'!C600="Asset",'MAIN CB'!F600,"")</f>
        <v>410</v>
      </c>
      <c r="G586" s="162" t="str">
        <f>IF('MAIN CB'!C600="Capital",'MAIN CB'!F600,IF('MAIN CB'!C600="Income",'MAIN CB'!F600,IF('MAIN CB'!C600="Liability",'MAIN CB'!F600,"")))</f>
        <v/>
      </c>
      <c r="H586" s="163" t="str">
        <f>IF('MAIN CB'!C600="Expense",'MAIN CB'!F600,IF('MAIN CB'!C600="Drawing",'MAIN CB'!F600,IF('MAIN CB'!C600="COS",'MAIN CB'!F600,"")))</f>
        <v/>
      </c>
    </row>
    <row r="587" spans="2:8" x14ac:dyDescent="0.3">
      <c r="B587" s="160">
        <f>IF('MAIN CB'!B601="","",'MAIN CB'!B601)</f>
        <v>45726</v>
      </c>
      <c r="C587" s="161" t="str">
        <f>IF('MAIN CB'!C601="","",'MAIN CB'!C601)</f>
        <v>Asset</v>
      </c>
      <c r="D587" s="237" t="str">
        <f>IF('MAIN CB'!D601="","",'MAIN CB'!D601)</f>
        <v>Zanaco Xpress</v>
      </c>
      <c r="E587" s="157" t="str">
        <f>IF('MAIN CB'!E601="","",'MAIN CB'!E601)</f>
        <v>Zanaco Xpress Deposit</v>
      </c>
      <c r="F587" s="238">
        <f>IF('MAIN CB'!C601="Asset",'MAIN CB'!F601,"")</f>
        <v>-410</v>
      </c>
      <c r="G587" s="162" t="str">
        <f>IF('MAIN CB'!C601="Capital",'MAIN CB'!F601,IF('MAIN CB'!C601="Income",'MAIN CB'!F601,IF('MAIN CB'!C601="Liability",'MAIN CB'!F601,"")))</f>
        <v/>
      </c>
      <c r="H587" s="163" t="str">
        <f>IF('MAIN CB'!C601="Expense",'MAIN CB'!F601,IF('MAIN CB'!C601="Drawing",'MAIN CB'!F601,IF('MAIN CB'!C601="COS",'MAIN CB'!F601,"")))</f>
        <v/>
      </c>
    </row>
    <row r="588" spans="2:8" x14ac:dyDescent="0.3">
      <c r="B588" s="160">
        <f>IF('MAIN CB'!B602="","",'MAIN CB'!B602)</f>
        <v>45726</v>
      </c>
      <c r="C588" s="161" t="str">
        <f>IF('MAIN CB'!C602="","",'MAIN CB'!C602)</f>
        <v>Asset</v>
      </c>
      <c r="D588" s="237" t="str">
        <f>IF('MAIN CB'!D602="","",'MAIN CB'!D602)</f>
        <v>Vault Cash</v>
      </c>
      <c r="E588" s="157" t="str">
        <f>IF('MAIN CB'!E602="","",'MAIN CB'!E602)</f>
        <v>Zanaco Xpress Deposit</v>
      </c>
      <c r="F588" s="238">
        <f>IF('MAIN CB'!C602="Asset",'MAIN CB'!F602,"")</f>
        <v>171</v>
      </c>
      <c r="G588" s="162" t="str">
        <f>IF('MAIN CB'!C602="Capital",'MAIN CB'!F602,IF('MAIN CB'!C602="Income",'MAIN CB'!F602,IF('MAIN CB'!C602="Liability",'MAIN CB'!F602,"")))</f>
        <v/>
      </c>
      <c r="H588" s="163" t="str">
        <f>IF('MAIN CB'!C602="Expense",'MAIN CB'!F602,IF('MAIN CB'!C602="Drawing",'MAIN CB'!F602,IF('MAIN CB'!C602="COS",'MAIN CB'!F602,"")))</f>
        <v/>
      </c>
    </row>
    <row r="589" spans="2:8" x14ac:dyDescent="0.3">
      <c r="B589" s="160">
        <f>IF('MAIN CB'!B603="","",'MAIN CB'!B603)</f>
        <v>45726</v>
      </c>
      <c r="C589" s="161" t="str">
        <f>IF('MAIN CB'!C603="","",'MAIN CB'!C603)</f>
        <v>Asset</v>
      </c>
      <c r="D589" s="237" t="str">
        <f>IF('MAIN CB'!D603="","",'MAIN CB'!D603)</f>
        <v>Zanaco Xpress</v>
      </c>
      <c r="E589" s="157" t="str">
        <f>IF('MAIN CB'!E603="","",'MAIN CB'!E603)</f>
        <v>Zanaco Xpress Deposit</v>
      </c>
      <c r="F589" s="238">
        <f>IF('MAIN CB'!C603="Asset",'MAIN CB'!F603,"")</f>
        <v>-171</v>
      </c>
      <c r="G589" s="162" t="str">
        <f>IF('MAIN CB'!C603="Capital",'MAIN CB'!F603,IF('MAIN CB'!C603="Income",'MAIN CB'!F603,IF('MAIN CB'!C603="Liability",'MAIN CB'!F603,"")))</f>
        <v/>
      </c>
      <c r="H589" s="163" t="str">
        <f>IF('MAIN CB'!C603="Expense",'MAIN CB'!F603,IF('MAIN CB'!C603="Drawing",'MAIN CB'!F603,IF('MAIN CB'!C603="COS",'MAIN CB'!F603,"")))</f>
        <v/>
      </c>
    </row>
    <row r="590" spans="2:8" x14ac:dyDescent="0.3">
      <c r="B590" s="160">
        <f>IF('MAIN CB'!B604="","",'MAIN CB'!B604)</f>
        <v>45726</v>
      </c>
      <c r="C590" s="161" t="str">
        <f>IF('MAIN CB'!C604="","",'MAIN CB'!C604)</f>
        <v>Asset</v>
      </c>
      <c r="D590" s="237" t="str">
        <f>IF('MAIN CB'!D604="","",'MAIN CB'!D604)</f>
        <v>Vault Cash</v>
      </c>
      <c r="E590" s="157" t="str">
        <f>IF('MAIN CB'!E604="","",'MAIN CB'!E604)</f>
        <v>Zanaco Xpress Deposit</v>
      </c>
      <c r="F590" s="238">
        <f>IF('MAIN CB'!C604="Asset",'MAIN CB'!F604,"")</f>
        <v>513</v>
      </c>
      <c r="G590" s="162" t="str">
        <f>IF('MAIN CB'!C604="Capital",'MAIN CB'!F604,IF('MAIN CB'!C604="Income",'MAIN CB'!F604,IF('MAIN CB'!C604="Liability",'MAIN CB'!F604,"")))</f>
        <v/>
      </c>
      <c r="H590" s="163" t="str">
        <f>IF('MAIN CB'!C604="Expense",'MAIN CB'!F604,IF('MAIN CB'!C604="Drawing",'MAIN CB'!F604,IF('MAIN CB'!C604="COS",'MAIN CB'!F604,"")))</f>
        <v/>
      </c>
    </row>
    <row r="591" spans="2:8" x14ac:dyDescent="0.3">
      <c r="B591" s="160">
        <f>IF('MAIN CB'!B605="","",'MAIN CB'!B605)</f>
        <v>45726</v>
      </c>
      <c r="C591" s="161" t="str">
        <f>IF('MAIN CB'!C605="","",'MAIN CB'!C605)</f>
        <v>Asset</v>
      </c>
      <c r="D591" s="237" t="str">
        <f>IF('MAIN CB'!D605="","",'MAIN CB'!D605)</f>
        <v>Zanaco Xpress</v>
      </c>
      <c r="E591" s="157" t="str">
        <f>IF('MAIN CB'!E605="","",'MAIN CB'!E605)</f>
        <v>Zanaco Xpress Deposit</v>
      </c>
      <c r="F591" s="238">
        <f>IF('MAIN CB'!C605="Asset",'MAIN CB'!F605,"")</f>
        <v>-513</v>
      </c>
      <c r="G591" s="162" t="str">
        <f>IF('MAIN CB'!C605="Capital",'MAIN CB'!F605,IF('MAIN CB'!C605="Income",'MAIN CB'!F605,IF('MAIN CB'!C605="Liability",'MAIN CB'!F605,"")))</f>
        <v/>
      </c>
      <c r="H591" s="163" t="str">
        <f>IF('MAIN CB'!C605="Expense",'MAIN CB'!F605,IF('MAIN CB'!C605="Drawing",'MAIN CB'!F605,IF('MAIN CB'!C605="COS",'MAIN CB'!F605,"")))</f>
        <v/>
      </c>
    </row>
    <row r="592" spans="2:8" x14ac:dyDescent="0.3">
      <c r="B592" s="160">
        <f>IF('MAIN CB'!B606="","",'MAIN CB'!B606)</f>
        <v>45726</v>
      </c>
      <c r="C592" s="161" t="str">
        <f>IF('MAIN CB'!C606="","",'MAIN CB'!C606)</f>
        <v>Income</v>
      </c>
      <c r="D592" s="237" t="str">
        <f>IF('MAIN CB'!D606="","",'MAIN CB'!D606)</f>
        <v>Sales</v>
      </c>
      <c r="E592" s="157" t="str">
        <f>IF('MAIN CB'!E606="","",'MAIN CB'!E606)</f>
        <v xml:space="preserve">Takeaway Sale </v>
      </c>
      <c r="F592" s="238" t="str">
        <f>IF('MAIN CB'!C606="Asset",'MAIN CB'!F606,"")</f>
        <v/>
      </c>
      <c r="G592" s="162">
        <f>IF('MAIN CB'!C606="Capital",'MAIN CB'!F606,IF('MAIN CB'!C606="Income",'MAIN CB'!F606,IF('MAIN CB'!C606="Liability",'MAIN CB'!F606,"")))</f>
        <v>-35</v>
      </c>
      <c r="H592" s="163" t="str">
        <f>IF('MAIN CB'!C606="Expense",'MAIN CB'!F606,IF('MAIN CB'!C606="Drawing",'MAIN CB'!F606,IF('MAIN CB'!C606="COS",'MAIN CB'!F606,"")))</f>
        <v/>
      </c>
    </row>
    <row r="593" spans="2:8" x14ac:dyDescent="0.3">
      <c r="B593" s="160">
        <f>IF('MAIN CB'!B607="","",'MAIN CB'!B607)</f>
        <v>45726</v>
      </c>
      <c r="C593" s="161" t="str">
        <f>IF('MAIN CB'!C607="","",'MAIN CB'!C607)</f>
        <v>Asset</v>
      </c>
      <c r="D593" s="237" t="str">
        <f>IF('MAIN CB'!D607="","",'MAIN CB'!D607)</f>
        <v>Vault Cash</v>
      </c>
      <c r="E593" s="157" t="str">
        <f>IF('MAIN CB'!E607="","",'MAIN CB'!E607)</f>
        <v xml:space="preserve">Takeaway Sale </v>
      </c>
      <c r="F593" s="238">
        <f>IF('MAIN CB'!C607="Asset",'MAIN CB'!F607,"")</f>
        <v>35</v>
      </c>
      <c r="G593" s="162" t="str">
        <f>IF('MAIN CB'!C607="Capital",'MAIN CB'!F607,IF('MAIN CB'!C607="Income",'MAIN CB'!F607,IF('MAIN CB'!C607="Liability",'MAIN CB'!F607,"")))</f>
        <v/>
      </c>
      <c r="H593" s="163" t="str">
        <f>IF('MAIN CB'!C607="Expense",'MAIN CB'!F607,IF('MAIN CB'!C607="Drawing",'MAIN CB'!F607,IF('MAIN CB'!C607="COS",'MAIN CB'!F607,"")))</f>
        <v/>
      </c>
    </row>
    <row r="594" spans="2:8" x14ac:dyDescent="0.3">
      <c r="B594" s="160">
        <f>IF('MAIN CB'!B608="","",'MAIN CB'!B608)</f>
        <v>45726</v>
      </c>
      <c r="C594" s="161" t="str">
        <f>IF('MAIN CB'!C608="","",'MAIN CB'!C608)</f>
        <v>Income</v>
      </c>
      <c r="D594" s="237" t="str">
        <f>IF('MAIN CB'!D608="","",'MAIN CB'!D608)</f>
        <v>Sales</v>
      </c>
      <c r="E594" s="157" t="str">
        <f>IF('MAIN CB'!E608="","",'MAIN CB'!E608)</f>
        <v xml:space="preserve">Takeaway Sale </v>
      </c>
      <c r="F594" s="238" t="str">
        <f>IF('MAIN CB'!C608="Asset",'MAIN CB'!F608,"")</f>
        <v/>
      </c>
      <c r="G594" s="162">
        <f>IF('MAIN CB'!C608="Capital",'MAIN CB'!F608,IF('MAIN CB'!C608="Income",'MAIN CB'!F608,IF('MAIN CB'!C608="Liability",'MAIN CB'!F608,"")))</f>
        <v>-35</v>
      </c>
      <c r="H594" s="163" t="str">
        <f>IF('MAIN CB'!C608="Expense",'MAIN CB'!F608,IF('MAIN CB'!C608="Drawing",'MAIN CB'!F608,IF('MAIN CB'!C608="COS",'MAIN CB'!F608,"")))</f>
        <v/>
      </c>
    </row>
    <row r="595" spans="2:8" x14ac:dyDescent="0.3">
      <c r="B595" s="160">
        <f>IF('MAIN CB'!B609="","",'MAIN CB'!B609)</f>
        <v>45726</v>
      </c>
      <c r="C595" s="161" t="str">
        <f>IF('MAIN CB'!C609="","",'MAIN CB'!C609)</f>
        <v>Asset</v>
      </c>
      <c r="D595" s="237" t="str">
        <f>IF('MAIN CB'!D609="","",'MAIN CB'!D609)</f>
        <v>Airtel Money</v>
      </c>
      <c r="E595" s="157" t="str">
        <f>IF('MAIN CB'!E609="","",'MAIN CB'!E609)</f>
        <v xml:space="preserve">Takeaway Sale </v>
      </c>
      <c r="F595" s="238">
        <f>IF('MAIN CB'!C609="Asset",'MAIN CB'!F609,"")</f>
        <v>35</v>
      </c>
      <c r="G595" s="162" t="str">
        <f>IF('MAIN CB'!C609="Capital",'MAIN CB'!F609,IF('MAIN CB'!C609="Income",'MAIN CB'!F609,IF('MAIN CB'!C609="Liability",'MAIN CB'!F609,"")))</f>
        <v/>
      </c>
      <c r="H595" s="163" t="str">
        <f>IF('MAIN CB'!C609="Expense",'MAIN CB'!F609,IF('MAIN CB'!C609="Drawing",'MAIN CB'!F609,IF('MAIN CB'!C609="COS",'MAIN CB'!F609,"")))</f>
        <v/>
      </c>
    </row>
    <row r="596" spans="2:8" x14ac:dyDescent="0.3">
      <c r="B596" s="160">
        <f>IF('MAIN CB'!B610="","",'MAIN CB'!B610)</f>
        <v>45726</v>
      </c>
      <c r="C596" s="161" t="str">
        <f>IF('MAIN CB'!C610="","",'MAIN CB'!C610)</f>
        <v>Asset</v>
      </c>
      <c r="D596" s="237" t="str">
        <f>IF('MAIN CB'!D610="","",'MAIN CB'!D610)</f>
        <v>Vault Cash</v>
      </c>
      <c r="E596" s="157" t="str">
        <f>IF('MAIN CB'!E610="","",'MAIN CB'!E610)</f>
        <v>Airtel Money Withdraw</v>
      </c>
      <c r="F596" s="238">
        <f>IF('MAIN CB'!C610="Asset",'MAIN CB'!F610,"")</f>
        <v>-684</v>
      </c>
      <c r="G596" s="162" t="str">
        <f>IF('MAIN CB'!C610="Capital",'MAIN CB'!F610,IF('MAIN CB'!C610="Income",'MAIN CB'!F610,IF('MAIN CB'!C610="Liability",'MAIN CB'!F610,"")))</f>
        <v/>
      </c>
      <c r="H596" s="163" t="str">
        <f>IF('MAIN CB'!C610="Expense",'MAIN CB'!F610,IF('MAIN CB'!C610="Drawing",'MAIN CB'!F610,IF('MAIN CB'!C610="COS",'MAIN CB'!F610,"")))</f>
        <v/>
      </c>
    </row>
    <row r="597" spans="2:8" x14ac:dyDescent="0.3">
      <c r="B597" s="160">
        <f>IF('MAIN CB'!B611="","",'MAIN CB'!B611)</f>
        <v>45726</v>
      </c>
      <c r="C597" s="161" t="str">
        <f>IF('MAIN CB'!C611="","",'MAIN CB'!C611)</f>
        <v>Asset</v>
      </c>
      <c r="D597" s="237" t="str">
        <f>IF('MAIN CB'!D611="","",'MAIN CB'!D611)</f>
        <v>Airtel Money</v>
      </c>
      <c r="E597" s="157" t="str">
        <f>IF('MAIN CB'!E611="","",'MAIN CB'!E611)</f>
        <v>Airtel Money Withdraw</v>
      </c>
      <c r="F597" s="238">
        <f>IF('MAIN CB'!C611="Asset",'MAIN CB'!F611,"")</f>
        <v>684</v>
      </c>
      <c r="G597" s="162" t="str">
        <f>IF('MAIN CB'!C611="Capital",'MAIN CB'!F611,IF('MAIN CB'!C611="Income",'MAIN CB'!F611,IF('MAIN CB'!C611="Liability",'MAIN CB'!F611,"")))</f>
        <v/>
      </c>
      <c r="H597" s="163" t="str">
        <f>IF('MAIN CB'!C611="Expense",'MAIN CB'!F611,IF('MAIN CB'!C611="Drawing",'MAIN CB'!F611,IF('MAIN CB'!C611="COS",'MAIN CB'!F611,"")))</f>
        <v/>
      </c>
    </row>
    <row r="598" spans="2:8" x14ac:dyDescent="0.3">
      <c r="B598" s="160">
        <f>IF('MAIN CB'!B612="","",'MAIN CB'!B612)</f>
        <v>45726</v>
      </c>
      <c r="C598" s="161" t="str">
        <f>IF('MAIN CB'!C612="","",'MAIN CB'!C612)</f>
        <v>Asset</v>
      </c>
      <c r="D598" s="237" t="str">
        <f>IF('MAIN CB'!D612="","",'MAIN CB'!D612)</f>
        <v>Vault Cash</v>
      </c>
      <c r="E598" s="157" t="str">
        <f>IF('MAIN CB'!E612="","",'MAIN CB'!E612)</f>
        <v>Airtel Money Withdraw</v>
      </c>
      <c r="F598" s="238">
        <f>IF('MAIN CB'!C612="Asset",'MAIN CB'!F612,"")</f>
        <v>-3000</v>
      </c>
      <c r="G598" s="162" t="str">
        <f>IF('MAIN CB'!C612="Capital",'MAIN CB'!F612,IF('MAIN CB'!C612="Income",'MAIN CB'!F612,IF('MAIN CB'!C612="Liability",'MAIN CB'!F612,"")))</f>
        <v/>
      </c>
      <c r="H598" s="163" t="str">
        <f>IF('MAIN CB'!C612="Expense",'MAIN CB'!F612,IF('MAIN CB'!C612="Drawing",'MAIN CB'!F612,IF('MAIN CB'!C612="COS",'MAIN CB'!F612,"")))</f>
        <v/>
      </c>
    </row>
    <row r="599" spans="2:8" x14ac:dyDescent="0.3">
      <c r="B599" s="160">
        <f>IF('MAIN CB'!B613="","",'MAIN CB'!B613)</f>
        <v>45726</v>
      </c>
      <c r="C599" s="161" t="str">
        <f>IF('MAIN CB'!C613="","",'MAIN CB'!C613)</f>
        <v>Asset</v>
      </c>
      <c r="D599" s="237" t="str">
        <f>IF('MAIN CB'!D613="","",'MAIN CB'!D613)</f>
        <v>Airtel Money</v>
      </c>
      <c r="E599" s="157" t="str">
        <f>IF('MAIN CB'!E613="","",'MAIN CB'!E613)</f>
        <v>Airtel Money Withdraw</v>
      </c>
      <c r="F599" s="238">
        <f>IF('MAIN CB'!C613="Asset",'MAIN CB'!F613,"")</f>
        <v>3000</v>
      </c>
      <c r="G599" s="162" t="str">
        <f>IF('MAIN CB'!C613="Capital",'MAIN CB'!F613,IF('MAIN CB'!C613="Income",'MAIN CB'!F613,IF('MAIN CB'!C613="Liability",'MAIN CB'!F613,"")))</f>
        <v/>
      </c>
      <c r="H599" s="163" t="str">
        <f>IF('MAIN CB'!C613="Expense",'MAIN CB'!F613,IF('MAIN CB'!C613="Drawing",'MAIN CB'!F613,IF('MAIN CB'!C613="COS",'MAIN CB'!F613,"")))</f>
        <v/>
      </c>
    </row>
    <row r="600" spans="2:8" x14ac:dyDescent="0.3">
      <c r="B600" s="160">
        <f>IF('MAIN CB'!B614="","",'MAIN CB'!B614)</f>
        <v>45726</v>
      </c>
      <c r="C600" s="161" t="str">
        <f>IF('MAIN CB'!C614="","",'MAIN CB'!C614)</f>
        <v>Asset</v>
      </c>
      <c r="D600" s="237" t="str">
        <f>IF('MAIN CB'!D614="","",'MAIN CB'!D614)</f>
        <v>Airtel Money</v>
      </c>
      <c r="E600" s="157" t="str">
        <f>IF('MAIN CB'!E614="","",'MAIN CB'!E614)</f>
        <v>Transfer from Airtel to IZB</v>
      </c>
      <c r="F600" s="238">
        <f>IF('MAIN CB'!C614="Asset",'MAIN CB'!F614,"")</f>
        <v>-10000</v>
      </c>
      <c r="G600" s="162" t="str">
        <f>IF('MAIN CB'!C614="Capital",'MAIN CB'!F614,IF('MAIN CB'!C614="Income",'MAIN CB'!F614,IF('MAIN CB'!C614="Liability",'MAIN CB'!F614,"")))</f>
        <v/>
      </c>
      <c r="H600" s="163" t="str">
        <f>IF('MAIN CB'!C614="Expense",'MAIN CB'!F614,IF('MAIN CB'!C614="Drawing",'MAIN CB'!F614,IF('MAIN CB'!C614="COS",'MAIN CB'!F614,"")))</f>
        <v/>
      </c>
    </row>
    <row r="601" spans="2:8" x14ac:dyDescent="0.3">
      <c r="B601" s="160">
        <f>IF('MAIN CB'!B615="","",'MAIN CB'!B615)</f>
        <v>45726</v>
      </c>
      <c r="C601" s="161" t="str">
        <f>IF('MAIN CB'!C615="","",'MAIN CB'!C615)</f>
        <v>Asset</v>
      </c>
      <c r="D601" s="237" t="str">
        <f>IF('MAIN CB'!D615="","",'MAIN CB'!D615)</f>
        <v>Indo Zambia Bank</v>
      </c>
      <c r="E601" s="157" t="str">
        <f>IF('MAIN CB'!E615="","",'MAIN CB'!E615)</f>
        <v>Transfer from Airtel to IZB</v>
      </c>
      <c r="F601" s="238">
        <f>IF('MAIN CB'!C615="Asset",'MAIN CB'!F615,"")</f>
        <v>10000</v>
      </c>
      <c r="G601" s="162" t="str">
        <f>IF('MAIN CB'!C615="Capital",'MAIN CB'!F615,IF('MAIN CB'!C615="Income",'MAIN CB'!F615,IF('MAIN CB'!C615="Liability",'MAIN CB'!F615,"")))</f>
        <v/>
      </c>
      <c r="H601" s="163" t="str">
        <f>IF('MAIN CB'!C615="Expense",'MAIN CB'!F615,IF('MAIN CB'!C615="Drawing",'MAIN CB'!F615,IF('MAIN CB'!C615="COS",'MAIN CB'!F615,"")))</f>
        <v/>
      </c>
    </row>
    <row r="602" spans="2:8" x14ac:dyDescent="0.3">
      <c r="B602" s="160">
        <f>IF('MAIN CB'!B616="","",'MAIN CB'!B616)</f>
        <v>45726</v>
      </c>
      <c r="C602" s="161" t="str">
        <f>IF('MAIN CB'!C616="","",'MAIN CB'!C616)</f>
        <v>Asset</v>
      </c>
      <c r="D602" s="237" t="str">
        <f>IF('MAIN CB'!D616="","",'MAIN CB'!D616)</f>
        <v>Airtel Money</v>
      </c>
      <c r="E602" s="157" t="str">
        <f>IF('MAIN CB'!E616="","",'MAIN CB'!E616)</f>
        <v>Transfer from Airtel to IZB</v>
      </c>
      <c r="F602" s="238">
        <f>IF('MAIN CB'!C616="Asset",'MAIN CB'!F616,"")</f>
        <v>-6</v>
      </c>
      <c r="G602" s="162" t="str">
        <f>IF('MAIN CB'!C616="Capital",'MAIN CB'!F616,IF('MAIN CB'!C616="Income",'MAIN CB'!F616,IF('MAIN CB'!C616="Liability",'MAIN CB'!F616,"")))</f>
        <v/>
      </c>
      <c r="H602" s="163" t="str">
        <f>IF('MAIN CB'!C616="Expense",'MAIN CB'!F616,IF('MAIN CB'!C616="Drawing",'MAIN CB'!F616,IF('MAIN CB'!C616="COS",'MAIN CB'!F616,"")))</f>
        <v/>
      </c>
    </row>
    <row r="603" spans="2:8" x14ac:dyDescent="0.3">
      <c r="B603" s="160">
        <f>IF('MAIN CB'!B617="","",'MAIN CB'!B617)</f>
        <v>45726</v>
      </c>
      <c r="C603" s="161" t="str">
        <f>IF('MAIN CB'!C617="","",'MAIN CB'!C617)</f>
        <v>Expense</v>
      </c>
      <c r="D603" s="237" t="str">
        <f>IF('MAIN CB'!D617="","",'MAIN CB'!D617)</f>
        <v>Charges</v>
      </c>
      <c r="E603" s="157" t="str">
        <f>IF('MAIN CB'!E617="","",'MAIN CB'!E617)</f>
        <v>Transfer from Airtel to IZB</v>
      </c>
      <c r="F603" s="238" t="str">
        <f>IF('MAIN CB'!C617="Asset",'MAIN CB'!F617,"")</f>
        <v/>
      </c>
      <c r="G603" s="162" t="str">
        <f>IF('MAIN CB'!C617="Capital",'MAIN CB'!F617,IF('MAIN CB'!C617="Income",'MAIN CB'!F617,IF('MAIN CB'!C617="Liability",'MAIN CB'!F617,"")))</f>
        <v/>
      </c>
      <c r="H603" s="163">
        <f>IF('MAIN CB'!C617="Expense",'MAIN CB'!F617,IF('MAIN CB'!C617="Drawing",'MAIN CB'!F617,IF('MAIN CB'!C617="COS",'MAIN CB'!F617,"")))</f>
        <v>6</v>
      </c>
    </row>
    <row r="604" spans="2:8" x14ac:dyDescent="0.3">
      <c r="B604" s="160">
        <f>IF('MAIN CB'!B618="","",'MAIN CB'!B618)</f>
        <v>45726</v>
      </c>
      <c r="C604" s="161" t="str">
        <f>IF('MAIN CB'!C618="","",'MAIN CB'!C618)</f>
        <v>Asset</v>
      </c>
      <c r="D604" s="237" t="str">
        <f>IF('MAIN CB'!D618="","",'MAIN CB'!D618)</f>
        <v>Vault Cash</v>
      </c>
      <c r="E604" s="157" t="str">
        <f>IF('MAIN CB'!E618="","",'MAIN CB'!E618)</f>
        <v>543 Deposit</v>
      </c>
      <c r="F604" s="238">
        <f>IF('MAIN CB'!C618="Asset",'MAIN CB'!F618,"")</f>
        <v>44</v>
      </c>
      <c r="G604" s="162" t="str">
        <f>IF('MAIN CB'!C618="Capital",'MAIN CB'!F618,IF('MAIN CB'!C618="Income",'MAIN CB'!F618,IF('MAIN CB'!C618="Liability",'MAIN CB'!F618,"")))</f>
        <v/>
      </c>
      <c r="H604" s="163" t="str">
        <f>IF('MAIN CB'!C618="Expense",'MAIN CB'!F618,IF('MAIN CB'!C618="Drawing",'MAIN CB'!F618,IF('MAIN CB'!C618="COS",'MAIN CB'!F618,"")))</f>
        <v/>
      </c>
    </row>
    <row r="605" spans="2:8" x14ac:dyDescent="0.3">
      <c r="B605" s="160">
        <f>IF('MAIN CB'!B619="","",'MAIN CB'!B619)</f>
        <v>45726</v>
      </c>
      <c r="C605" s="161" t="str">
        <f>IF('MAIN CB'!C619="","",'MAIN CB'!C619)</f>
        <v>Asset</v>
      </c>
      <c r="D605" s="237" t="str">
        <f>IF('MAIN CB'!D619="","",'MAIN CB'!D619)</f>
        <v>543 Konse Konse</v>
      </c>
      <c r="E605" s="157" t="str">
        <f>IF('MAIN CB'!E619="","",'MAIN CB'!E619)</f>
        <v>543 Deposit</v>
      </c>
      <c r="F605" s="238">
        <f>IF('MAIN CB'!C619="Asset",'MAIN CB'!F619,"")</f>
        <v>-44</v>
      </c>
      <c r="G605" s="162" t="str">
        <f>IF('MAIN CB'!C619="Capital",'MAIN CB'!F619,IF('MAIN CB'!C619="Income",'MAIN CB'!F619,IF('MAIN CB'!C619="Liability",'MAIN CB'!F619,"")))</f>
        <v/>
      </c>
      <c r="H605" s="163" t="str">
        <f>IF('MAIN CB'!C619="Expense",'MAIN CB'!F619,IF('MAIN CB'!C619="Drawing",'MAIN CB'!F619,IF('MAIN CB'!C619="COS",'MAIN CB'!F619,"")))</f>
        <v/>
      </c>
    </row>
    <row r="606" spans="2:8" x14ac:dyDescent="0.3">
      <c r="B606" s="160">
        <f>IF('MAIN CB'!B620="","",'MAIN CB'!B620)</f>
        <v>45726</v>
      </c>
      <c r="C606" s="161" t="str">
        <f>IF('MAIN CB'!C620="","",'MAIN CB'!C620)</f>
        <v>Income</v>
      </c>
      <c r="D606" s="237" t="str">
        <f>IF('MAIN CB'!D620="","",'MAIN CB'!D620)</f>
        <v>Sales</v>
      </c>
      <c r="E606" s="157" t="str">
        <f>IF('MAIN CB'!E620="","",'MAIN CB'!E620)</f>
        <v xml:space="preserve">Takeaway Sale </v>
      </c>
      <c r="F606" s="238" t="str">
        <f>IF('MAIN CB'!C620="Asset",'MAIN CB'!F620,"")</f>
        <v/>
      </c>
      <c r="G606" s="162">
        <f>IF('MAIN CB'!C620="Capital",'MAIN CB'!F620,IF('MAIN CB'!C620="Income",'MAIN CB'!F620,IF('MAIN CB'!C620="Liability",'MAIN CB'!F620,"")))</f>
        <v>-35</v>
      </c>
      <c r="H606" s="163" t="str">
        <f>IF('MAIN CB'!C620="Expense",'MAIN CB'!F620,IF('MAIN CB'!C620="Drawing",'MAIN CB'!F620,IF('MAIN CB'!C620="COS",'MAIN CB'!F620,"")))</f>
        <v/>
      </c>
    </row>
    <row r="607" spans="2:8" x14ac:dyDescent="0.3">
      <c r="B607" s="160">
        <f>IF('MAIN CB'!B621="","",'MAIN CB'!B621)</f>
        <v>45726</v>
      </c>
      <c r="C607" s="161" t="str">
        <f>IF('MAIN CB'!C621="","",'MAIN CB'!C621)</f>
        <v>Asset</v>
      </c>
      <c r="D607" s="237" t="str">
        <f>IF('MAIN CB'!D621="","",'MAIN CB'!D621)</f>
        <v>Vault Cash</v>
      </c>
      <c r="E607" s="157" t="str">
        <f>IF('MAIN CB'!E621="","",'MAIN CB'!E621)</f>
        <v xml:space="preserve">Takeaway Sale </v>
      </c>
      <c r="F607" s="238">
        <f>IF('MAIN CB'!C621="Asset",'MAIN CB'!F621,"")</f>
        <v>35</v>
      </c>
      <c r="G607" s="162" t="str">
        <f>IF('MAIN CB'!C621="Capital",'MAIN CB'!F621,IF('MAIN CB'!C621="Income",'MAIN CB'!F621,IF('MAIN CB'!C621="Liability",'MAIN CB'!F621,"")))</f>
        <v/>
      </c>
      <c r="H607" s="163" t="str">
        <f>IF('MAIN CB'!C621="Expense",'MAIN CB'!F621,IF('MAIN CB'!C621="Drawing",'MAIN CB'!F621,IF('MAIN CB'!C621="COS",'MAIN CB'!F621,"")))</f>
        <v/>
      </c>
    </row>
    <row r="608" spans="2:8" x14ac:dyDescent="0.3">
      <c r="B608" s="160">
        <f>IF('MAIN CB'!B622="","",'MAIN CB'!B622)</f>
        <v>45726</v>
      </c>
      <c r="C608" s="161" t="str">
        <f>IF('MAIN CB'!C622="","",'MAIN CB'!C622)</f>
        <v>Asset</v>
      </c>
      <c r="D608" s="237" t="str">
        <f>IF('MAIN CB'!D622="","",'MAIN CB'!D622)</f>
        <v>Vault Cash</v>
      </c>
      <c r="E608" s="157" t="str">
        <f>IF('MAIN CB'!E622="","",'MAIN CB'!E622)</f>
        <v>543 Withdraw</v>
      </c>
      <c r="F608" s="238">
        <f>IF('MAIN CB'!C622="Asset",'MAIN CB'!F622,"")</f>
        <v>-5000</v>
      </c>
      <c r="G608" s="162" t="str">
        <f>IF('MAIN CB'!C622="Capital",'MAIN CB'!F622,IF('MAIN CB'!C622="Income",'MAIN CB'!F622,IF('MAIN CB'!C622="Liability",'MAIN CB'!F622,"")))</f>
        <v/>
      </c>
      <c r="H608" s="163" t="str">
        <f>IF('MAIN CB'!C622="Expense",'MAIN CB'!F622,IF('MAIN CB'!C622="Drawing",'MAIN CB'!F622,IF('MAIN CB'!C622="COS",'MAIN CB'!F622,"")))</f>
        <v/>
      </c>
    </row>
    <row r="609" spans="2:8" x14ac:dyDescent="0.3">
      <c r="B609" s="160">
        <f>IF('MAIN CB'!B623="","",'MAIN CB'!B623)</f>
        <v>45726</v>
      </c>
      <c r="C609" s="161" t="str">
        <f>IF('MAIN CB'!C623="","",'MAIN CB'!C623)</f>
        <v>Asset</v>
      </c>
      <c r="D609" s="237" t="str">
        <f>IF('MAIN CB'!D623="","",'MAIN CB'!D623)</f>
        <v>543 Konse Konse</v>
      </c>
      <c r="E609" s="157" t="str">
        <f>IF('MAIN CB'!E623="","",'MAIN CB'!E623)</f>
        <v>543 Withdraw</v>
      </c>
      <c r="F609" s="238">
        <f>IF('MAIN CB'!C623="Asset",'MAIN CB'!F623,"")</f>
        <v>5000</v>
      </c>
      <c r="G609" s="162" t="str">
        <f>IF('MAIN CB'!C623="Capital",'MAIN CB'!F623,IF('MAIN CB'!C623="Income",'MAIN CB'!F623,IF('MAIN CB'!C623="Liability",'MAIN CB'!F623,"")))</f>
        <v/>
      </c>
      <c r="H609" s="163" t="str">
        <f>IF('MAIN CB'!C623="Expense",'MAIN CB'!F623,IF('MAIN CB'!C623="Drawing",'MAIN CB'!F623,IF('MAIN CB'!C623="COS",'MAIN CB'!F623,"")))</f>
        <v/>
      </c>
    </row>
    <row r="610" spans="2:8" x14ac:dyDescent="0.3">
      <c r="B610" s="160">
        <f>IF('MAIN CB'!B624="","",'MAIN CB'!B624)</f>
        <v>45726</v>
      </c>
      <c r="C610" s="161" t="str">
        <f>IF('MAIN CB'!C624="","",'MAIN CB'!C624)</f>
        <v>Asset</v>
      </c>
      <c r="D610" s="237" t="str">
        <f>IF('MAIN CB'!D624="","",'MAIN CB'!D624)</f>
        <v>Vault Cash</v>
      </c>
      <c r="E610" s="157" t="str">
        <f>IF('MAIN CB'!E624="","",'MAIN CB'!E624)</f>
        <v>543 Withdraw</v>
      </c>
      <c r="F610" s="238">
        <f>IF('MAIN CB'!C624="Asset",'MAIN CB'!F624,"")</f>
        <v>-1200</v>
      </c>
      <c r="G610" s="162" t="str">
        <f>IF('MAIN CB'!C624="Capital",'MAIN CB'!F624,IF('MAIN CB'!C624="Income",'MAIN CB'!F624,IF('MAIN CB'!C624="Liability",'MAIN CB'!F624,"")))</f>
        <v/>
      </c>
      <c r="H610" s="163" t="str">
        <f>IF('MAIN CB'!C624="Expense",'MAIN CB'!F624,IF('MAIN CB'!C624="Drawing",'MAIN CB'!F624,IF('MAIN CB'!C624="COS",'MAIN CB'!F624,"")))</f>
        <v/>
      </c>
    </row>
    <row r="611" spans="2:8" x14ac:dyDescent="0.3">
      <c r="B611" s="160">
        <f>IF('MAIN CB'!B625="","",'MAIN CB'!B625)</f>
        <v>45726</v>
      </c>
      <c r="C611" s="161" t="str">
        <f>IF('MAIN CB'!C625="","",'MAIN CB'!C625)</f>
        <v>Asset</v>
      </c>
      <c r="D611" s="237" t="str">
        <f>IF('MAIN CB'!D625="","",'MAIN CB'!D625)</f>
        <v>543 Konse Konse</v>
      </c>
      <c r="E611" s="157" t="str">
        <f>IF('MAIN CB'!E625="","",'MAIN CB'!E625)</f>
        <v>543 Withdraw</v>
      </c>
      <c r="F611" s="238">
        <f>IF('MAIN CB'!C625="Asset",'MAIN CB'!F625,"")</f>
        <v>1200</v>
      </c>
      <c r="G611" s="162" t="str">
        <f>IF('MAIN CB'!C625="Capital",'MAIN CB'!F625,IF('MAIN CB'!C625="Income",'MAIN CB'!F625,IF('MAIN CB'!C625="Liability",'MAIN CB'!F625,"")))</f>
        <v/>
      </c>
      <c r="H611" s="163" t="str">
        <f>IF('MAIN CB'!C625="Expense",'MAIN CB'!F625,IF('MAIN CB'!C625="Drawing",'MAIN CB'!F625,IF('MAIN CB'!C625="COS",'MAIN CB'!F625,"")))</f>
        <v/>
      </c>
    </row>
    <row r="612" spans="2:8" x14ac:dyDescent="0.3">
      <c r="B612" s="160">
        <f>IF('MAIN CB'!B626="","",'MAIN CB'!B626)</f>
        <v>45726</v>
      </c>
      <c r="C612" s="161" t="str">
        <f>IF('MAIN CB'!C626="","",'MAIN CB'!C626)</f>
        <v>Asset</v>
      </c>
      <c r="D612" s="237" t="str">
        <f>IF('MAIN CB'!D626="","",'MAIN CB'!D626)</f>
        <v>Vault Cash</v>
      </c>
      <c r="E612" s="157" t="str">
        <f>IF('MAIN CB'!E626="","",'MAIN CB'!E626)</f>
        <v>Zanaco Xpress Deposit</v>
      </c>
      <c r="F612" s="238">
        <f>IF('MAIN CB'!C626="Asset",'MAIN CB'!F626,"")</f>
        <v>3000</v>
      </c>
      <c r="G612" s="162" t="str">
        <f>IF('MAIN CB'!C626="Capital",'MAIN CB'!F626,IF('MAIN CB'!C626="Income",'MAIN CB'!F626,IF('MAIN CB'!C626="Liability",'MAIN CB'!F626,"")))</f>
        <v/>
      </c>
      <c r="H612" s="163" t="str">
        <f>IF('MAIN CB'!C626="Expense",'MAIN CB'!F626,IF('MAIN CB'!C626="Drawing",'MAIN CB'!F626,IF('MAIN CB'!C626="COS",'MAIN CB'!F626,"")))</f>
        <v/>
      </c>
    </row>
    <row r="613" spans="2:8" x14ac:dyDescent="0.3">
      <c r="B613" s="160">
        <f>IF('MAIN CB'!B627="","",'MAIN CB'!B627)</f>
        <v>45726</v>
      </c>
      <c r="C613" s="161" t="str">
        <f>IF('MAIN CB'!C627="","",'MAIN CB'!C627)</f>
        <v>Asset</v>
      </c>
      <c r="D613" s="237" t="str">
        <f>IF('MAIN CB'!D627="","",'MAIN CB'!D627)</f>
        <v>Zanaco Xpress</v>
      </c>
      <c r="E613" s="157" t="str">
        <f>IF('MAIN CB'!E627="","",'MAIN CB'!E627)</f>
        <v>Zanaco Xpress Deposit</v>
      </c>
      <c r="F613" s="238">
        <f>IF('MAIN CB'!C627="Asset",'MAIN CB'!F627,"")</f>
        <v>-3000</v>
      </c>
      <c r="G613" s="162" t="str">
        <f>IF('MAIN CB'!C627="Capital",'MAIN CB'!F627,IF('MAIN CB'!C627="Income",'MAIN CB'!F627,IF('MAIN CB'!C627="Liability",'MAIN CB'!F627,"")))</f>
        <v/>
      </c>
      <c r="H613" s="163" t="str">
        <f>IF('MAIN CB'!C627="Expense",'MAIN CB'!F627,IF('MAIN CB'!C627="Drawing",'MAIN CB'!F627,IF('MAIN CB'!C627="COS",'MAIN CB'!F627,"")))</f>
        <v/>
      </c>
    </row>
    <row r="614" spans="2:8" x14ac:dyDescent="0.3">
      <c r="B614" s="160">
        <f>IF('MAIN CB'!B628="","",'MAIN CB'!B628)</f>
        <v>45726</v>
      </c>
      <c r="C614" s="161" t="str">
        <f>IF('MAIN CB'!C628="","",'MAIN CB'!C628)</f>
        <v>Asset</v>
      </c>
      <c r="D614" s="237" t="str">
        <f>IF('MAIN CB'!D628="","",'MAIN CB'!D628)</f>
        <v>Vault Cash</v>
      </c>
      <c r="E614" s="157" t="str">
        <f>IF('MAIN CB'!E628="","",'MAIN CB'!E628)</f>
        <v>Airtel Money Deposit</v>
      </c>
      <c r="F614" s="238">
        <f>IF('MAIN CB'!C628="Asset",'MAIN CB'!F628,"")</f>
        <v>15</v>
      </c>
      <c r="G614" s="162" t="str">
        <f>IF('MAIN CB'!C628="Capital",'MAIN CB'!F628,IF('MAIN CB'!C628="Income",'MAIN CB'!F628,IF('MAIN CB'!C628="Liability",'MAIN CB'!F628,"")))</f>
        <v/>
      </c>
      <c r="H614" s="163" t="str">
        <f>IF('MAIN CB'!C628="Expense",'MAIN CB'!F628,IF('MAIN CB'!C628="Drawing",'MAIN CB'!F628,IF('MAIN CB'!C628="COS",'MAIN CB'!F628,"")))</f>
        <v/>
      </c>
    </row>
    <row r="615" spans="2:8" x14ac:dyDescent="0.3">
      <c r="B615" s="160">
        <f>IF('MAIN CB'!B629="","",'MAIN CB'!B629)</f>
        <v>45726</v>
      </c>
      <c r="C615" s="161" t="str">
        <f>IF('MAIN CB'!C629="","",'MAIN CB'!C629)</f>
        <v>Asset</v>
      </c>
      <c r="D615" s="237" t="str">
        <f>IF('MAIN CB'!D629="","",'MAIN CB'!D629)</f>
        <v>Airtel Money</v>
      </c>
      <c r="E615" s="157" t="str">
        <f>IF('MAIN CB'!E629="","",'MAIN CB'!E629)</f>
        <v>Airtel Money Deposit</v>
      </c>
      <c r="F615" s="238">
        <f>IF('MAIN CB'!C629="Asset",'MAIN CB'!F629,"")</f>
        <v>-15</v>
      </c>
      <c r="G615" s="162" t="str">
        <f>IF('MAIN CB'!C629="Capital",'MAIN CB'!F629,IF('MAIN CB'!C629="Income",'MAIN CB'!F629,IF('MAIN CB'!C629="Liability",'MAIN CB'!F629,"")))</f>
        <v/>
      </c>
      <c r="H615" s="163" t="str">
        <f>IF('MAIN CB'!C629="Expense",'MAIN CB'!F629,IF('MAIN CB'!C629="Drawing",'MAIN CB'!F629,IF('MAIN CB'!C629="COS",'MAIN CB'!F629,"")))</f>
        <v/>
      </c>
    </row>
    <row r="616" spans="2:8" x14ac:dyDescent="0.3">
      <c r="B616" s="160">
        <f>IF('MAIN CB'!B630="","",'MAIN CB'!B630)</f>
        <v>45726</v>
      </c>
      <c r="C616" s="161" t="str">
        <f>IF('MAIN CB'!C630="","",'MAIN CB'!C630)</f>
        <v>Asset</v>
      </c>
      <c r="D616" s="237" t="str">
        <f>IF('MAIN CB'!D630="","",'MAIN CB'!D630)</f>
        <v>Vault Cash</v>
      </c>
      <c r="E616" s="157" t="str">
        <f>IF('MAIN CB'!E630="","",'MAIN CB'!E630)</f>
        <v>543 Withdraw</v>
      </c>
      <c r="F616" s="238">
        <f>IF('MAIN CB'!C630="Asset",'MAIN CB'!F630,"")</f>
        <v>-50</v>
      </c>
      <c r="G616" s="162" t="str">
        <f>IF('MAIN CB'!C630="Capital",'MAIN CB'!F630,IF('MAIN CB'!C630="Income",'MAIN CB'!F630,IF('MAIN CB'!C630="Liability",'MAIN CB'!F630,"")))</f>
        <v/>
      </c>
      <c r="H616" s="163" t="str">
        <f>IF('MAIN CB'!C630="Expense",'MAIN CB'!F630,IF('MAIN CB'!C630="Drawing",'MAIN CB'!F630,IF('MAIN CB'!C630="COS",'MAIN CB'!F630,"")))</f>
        <v/>
      </c>
    </row>
    <row r="617" spans="2:8" x14ac:dyDescent="0.3">
      <c r="B617" s="160">
        <f>IF('MAIN CB'!B631="","",'MAIN CB'!B631)</f>
        <v>45726</v>
      </c>
      <c r="C617" s="161" t="str">
        <f>IF('MAIN CB'!C631="","",'MAIN CB'!C631)</f>
        <v>Asset</v>
      </c>
      <c r="D617" s="237" t="str">
        <f>IF('MAIN CB'!D631="","",'MAIN CB'!D631)</f>
        <v>543 Konse Konse</v>
      </c>
      <c r="E617" s="157" t="str">
        <f>IF('MAIN CB'!E631="","",'MAIN CB'!E631)</f>
        <v>543 Withdraw</v>
      </c>
      <c r="F617" s="238">
        <f>IF('MAIN CB'!C631="Asset",'MAIN CB'!F631,"")</f>
        <v>50</v>
      </c>
      <c r="G617" s="162" t="str">
        <f>IF('MAIN CB'!C631="Capital",'MAIN CB'!F631,IF('MAIN CB'!C631="Income",'MAIN CB'!F631,IF('MAIN CB'!C631="Liability",'MAIN CB'!F631,"")))</f>
        <v/>
      </c>
      <c r="H617" s="163" t="str">
        <f>IF('MAIN CB'!C631="Expense",'MAIN CB'!F631,IF('MAIN CB'!C631="Drawing",'MAIN CB'!F631,IF('MAIN CB'!C631="COS",'MAIN CB'!F631,"")))</f>
        <v/>
      </c>
    </row>
    <row r="618" spans="2:8" x14ac:dyDescent="0.3">
      <c r="B618" s="160">
        <f>IF('MAIN CB'!B632="","",'MAIN CB'!B632)</f>
        <v>45726</v>
      </c>
      <c r="C618" s="161" t="str">
        <f>IF('MAIN CB'!C632="","",'MAIN CB'!C632)</f>
        <v>Income</v>
      </c>
      <c r="D618" s="237" t="str">
        <f>IF('MAIN CB'!D632="","",'MAIN CB'!D632)</f>
        <v>Sales</v>
      </c>
      <c r="E618" s="157" t="str">
        <f>IF('MAIN CB'!E632="","",'MAIN CB'!E632)</f>
        <v xml:space="preserve">Takeaway Sale </v>
      </c>
      <c r="F618" s="238" t="str">
        <f>IF('MAIN CB'!C632="Asset",'MAIN CB'!F632,"")</f>
        <v/>
      </c>
      <c r="G618" s="162">
        <f>IF('MAIN CB'!C632="Capital",'MAIN CB'!F632,IF('MAIN CB'!C632="Income",'MAIN CB'!F632,IF('MAIN CB'!C632="Liability",'MAIN CB'!F632,"")))</f>
        <v>-35</v>
      </c>
      <c r="H618" s="163" t="str">
        <f>IF('MAIN CB'!C632="Expense",'MAIN CB'!F632,IF('MAIN CB'!C632="Drawing",'MAIN CB'!F632,IF('MAIN CB'!C632="COS",'MAIN CB'!F632,"")))</f>
        <v/>
      </c>
    </row>
    <row r="619" spans="2:8" x14ac:dyDescent="0.3">
      <c r="B619" s="160">
        <f>IF('MAIN CB'!B633="","",'MAIN CB'!B633)</f>
        <v>45726</v>
      </c>
      <c r="C619" s="161" t="str">
        <f>IF('MAIN CB'!C633="","",'MAIN CB'!C633)</f>
        <v>Asset</v>
      </c>
      <c r="D619" s="237" t="str">
        <f>IF('MAIN CB'!D633="","",'MAIN CB'!D633)</f>
        <v>Airtel Money</v>
      </c>
      <c r="E619" s="157" t="str">
        <f>IF('MAIN CB'!E633="","",'MAIN CB'!E633)</f>
        <v xml:space="preserve">Takeaway Sale </v>
      </c>
      <c r="F619" s="238">
        <f>IF('MAIN CB'!C633="Asset",'MAIN CB'!F633,"")</f>
        <v>35</v>
      </c>
      <c r="G619" s="162" t="str">
        <f>IF('MAIN CB'!C633="Capital",'MAIN CB'!F633,IF('MAIN CB'!C633="Income",'MAIN CB'!F633,IF('MAIN CB'!C633="Liability",'MAIN CB'!F633,"")))</f>
        <v/>
      </c>
      <c r="H619" s="163" t="str">
        <f>IF('MAIN CB'!C633="Expense",'MAIN CB'!F633,IF('MAIN CB'!C633="Drawing",'MAIN CB'!F633,IF('MAIN CB'!C633="COS",'MAIN CB'!F633,"")))</f>
        <v/>
      </c>
    </row>
    <row r="620" spans="2:8" x14ac:dyDescent="0.3">
      <c r="B620" s="160">
        <f>IF('MAIN CB'!B634="","",'MAIN CB'!B634)</f>
        <v>45726</v>
      </c>
      <c r="C620" s="161" t="str">
        <f>IF('MAIN CB'!C634="","",'MAIN CB'!C634)</f>
        <v>Asset</v>
      </c>
      <c r="D620" s="237" t="str">
        <f>IF('MAIN CB'!D634="","",'MAIN CB'!D634)</f>
        <v>Vault Cash</v>
      </c>
      <c r="E620" s="157" t="str">
        <f>IF('MAIN CB'!E634="","",'MAIN CB'!E634)</f>
        <v>Airtel Money Withdraw</v>
      </c>
      <c r="F620" s="238">
        <f>IF('MAIN CB'!C634="Asset",'MAIN CB'!F634,"")</f>
        <v>-400</v>
      </c>
      <c r="G620" s="162" t="str">
        <f>IF('MAIN CB'!C634="Capital",'MAIN CB'!F634,IF('MAIN CB'!C634="Income",'MAIN CB'!F634,IF('MAIN CB'!C634="Liability",'MAIN CB'!F634,"")))</f>
        <v/>
      </c>
      <c r="H620" s="163" t="str">
        <f>IF('MAIN CB'!C634="Expense",'MAIN CB'!F634,IF('MAIN CB'!C634="Drawing",'MAIN CB'!F634,IF('MAIN CB'!C634="COS",'MAIN CB'!F634,"")))</f>
        <v/>
      </c>
    </row>
    <row r="621" spans="2:8" x14ac:dyDescent="0.3">
      <c r="B621" s="160">
        <f>IF('MAIN CB'!B635="","",'MAIN CB'!B635)</f>
        <v>45726</v>
      </c>
      <c r="C621" s="161" t="str">
        <f>IF('MAIN CB'!C635="","",'MAIN CB'!C635)</f>
        <v>Asset</v>
      </c>
      <c r="D621" s="237" t="str">
        <f>IF('MAIN CB'!D635="","",'MAIN CB'!D635)</f>
        <v>Airtel Money</v>
      </c>
      <c r="E621" s="157" t="str">
        <f>IF('MAIN CB'!E635="","",'MAIN CB'!E635)</f>
        <v>Airtel Money Withdraw</v>
      </c>
      <c r="F621" s="238">
        <f>IF('MAIN CB'!C635="Asset",'MAIN CB'!F635,"")</f>
        <v>400</v>
      </c>
      <c r="G621" s="162" t="str">
        <f>IF('MAIN CB'!C635="Capital",'MAIN CB'!F635,IF('MAIN CB'!C635="Income",'MAIN CB'!F635,IF('MAIN CB'!C635="Liability",'MAIN CB'!F635,"")))</f>
        <v/>
      </c>
      <c r="H621" s="163" t="str">
        <f>IF('MAIN CB'!C635="Expense",'MAIN CB'!F635,IF('MAIN CB'!C635="Drawing",'MAIN CB'!F635,IF('MAIN CB'!C635="COS",'MAIN CB'!F635,"")))</f>
        <v/>
      </c>
    </row>
    <row r="622" spans="2:8" x14ac:dyDescent="0.3">
      <c r="B622" s="160">
        <f>IF('MAIN CB'!B636="","",'MAIN CB'!B636)</f>
        <v>45726</v>
      </c>
      <c r="C622" s="161" t="str">
        <f>IF('MAIN CB'!C636="","",'MAIN CB'!C636)</f>
        <v>Asset</v>
      </c>
      <c r="D622" s="237" t="str">
        <f>IF('MAIN CB'!D636="","",'MAIN CB'!D636)</f>
        <v>Vault Cash</v>
      </c>
      <c r="E622" s="157" t="str">
        <f>IF('MAIN CB'!E636="","",'MAIN CB'!E636)</f>
        <v>Zanaco Xpress Deposit</v>
      </c>
      <c r="F622" s="238">
        <f>IF('MAIN CB'!C636="Asset",'MAIN CB'!F636,"")</f>
        <v>500</v>
      </c>
      <c r="G622" s="162" t="str">
        <f>IF('MAIN CB'!C636="Capital",'MAIN CB'!F636,IF('MAIN CB'!C636="Income",'MAIN CB'!F636,IF('MAIN CB'!C636="Liability",'MAIN CB'!F636,"")))</f>
        <v/>
      </c>
      <c r="H622" s="163" t="str">
        <f>IF('MAIN CB'!C636="Expense",'MAIN CB'!F636,IF('MAIN CB'!C636="Drawing",'MAIN CB'!F636,IF('MAIN CB'!C636="COS",'MAIN CB'!F636,"")))</f>
        <v/>
      </c>
    </row>
    <row r="623" spans="2:8" x14ac:dyDescent="0.3">
      <c r="B623" s="160">
        <f>IF('MAIN CB'!B637="","",'MAIN CB'!B637)</f>
        <v>45726</v>
      </c>
      <c r="C623" s="161" t="str">
        <f>IF('MAIN CB'!C637="","",'MAIN CB'!C637)</f>
        <v>Asset</v>
      </c>
      <c r="D623" s="237" t="str">
        <f>IF('MAIN CB'!D637="","",'MAIN CB'!D637)</f>
        <v>Zanaco Xpress</v>
      </c>
      <c r="E623" s="157" t="str">
        <f>IF('MAIN CB'!E637="","",'MAIN CB'!E637)</f>
        <v>Zanaco Xpress Deposit</v>
      </c>
      <c r="F623" s="238">
        <f>IF('MAIN CB'!C637="Asset",'MAIN CB'!F637,"")</f>
        <v>-500</v>
      </c>
      <c r="G623" s="162" t="str">
        <f>IF('MAIN CB'!C637="Capital",'MAIN CB'!F637,IF('MAIN CB'!C637="Income",'MAIN CB'!F637,IF('MAIN CB'!C637="Liability",'MAIN CB'!F637,"")))</f>
        <v/>
      </c>
      <c r="H623" s="163" t="str">
        <f>IF('MAIN CB'!C637="Expense",'MAIN CB'!F637,IF('MAIN CB'!C637="Drawing",'MAIN CB'!F637,IF('MAIN CB'!C637="COS",'MAIN CB'!F637,"")))</f>
        <v/>
      </c>
    </row>
    <row r="624" spans="2:8" x14ac:dyDescent="0.3">
      <c r="B624" s="160">
        <f>IF('MAIN CB'!B638="","",'MAIN CB'!B638)</f>
        <v>45726</v>
      </c>
      <c r="C624" s="161" t="str">
        <f>IF('MAIN CB'!C638="","",'MAIN CB'!C638)</f>
        <v>Income</v>
      </c>
      <c r="D624" s="237" t="str">
        <f>IF('MAIN CB'!D638="","",'MAIN CB'!D638)</f>
        <v>Sales</v>
      </c>
      <c r="E624" s="157" t="str">
        <f>IF('MAIN CB'!E638="","",'MAIN CB'!E638)</f>
        <v xml:space="preserve">Takeaway Sale </v>
      </c>
      <c r="F624" s="238" t="str">
        <f>IF('MAIN CB'!C638="Asset",'MAIN CB'!F638,"")</f>
        <v/>
      </c>
      <c r="G624" s="162">
        <f>IF('MAIN CB'!C638="Capital",'MAIN CB'!F638,IF('MAIN CB'!C638="Income",'MAIN CB'!F638,IF('MAIN CB'!C638="Liability",'MAIN CB'!F638,"")))</f>
        <v>-35</v>
      </c>
      <c r="H624" s="163" t="str">
        <f>IF('MAIN CB'!C638="Expense",'MAIN CB'!F638,IF('MAIN CB'!C638="Drawing",'MAIN CB'!F638,IF('MAIN CB'!C638="COS",'MAIN CB'!F638,"")))</f>
        <v/>
      </c>
    </row>
    <row r="625" spans="2:8" x14ac:dyDescent="0.3">
      <c r="B625" s="160">
        <f>IF('MAIN CB'!B639="","",'MAIN CB'!B639)</f>
        <v>45726</v>
      </c>
      <c r="C625" s="161" t="str">
        <f>IF('MAIN CB'!C639="","",'MAIN CB'!C639)</f>
        <v>Asset</v>
      </c>
      <c r="D625" s="237" t="str">
        <f>IF('MAIN CB'!D639="","",'MAIN CB'!D639)</f>
        <v>Vault Cash</v>
      </c>
      <c r="E625" s="157" t="str">
        <f>IF('MAIN CB'!E639="","",'MAIN CB'!E639)</f>
        <v xml:space="preserve">Takeaway Sale </v>
      </c>
      <c r="F625" s="238">
        <f>IF('MAIN CB'!C639="Asset",'MAIN CB'!F639,"")</f>
        <v>35</v>
      </c>
      <c r="G625" s="162" t="str">
        <f>IF('MAIN CB'!C639="Capital",'MAIN CB'!F639,IF('MAIN CB'!C639="Income",'MAIN CB'!F639,IF('MAIN CB'!C639="Liability",'MAIN CB'!F639,"")))</f>
        <v/>
      </c>
      <c r="H625" s="163" t="str">
        <f>IF('MAIN CB'!C639="Expense",'MAIN CB'!F639,IF('MAIN CB'!C639="Drawing",'MAIN CB'!F639,IF('MAIN CB'!C639="COS",'MAIN CB'!F639,"")))</f>
        <v/>
      </c>
    </row>
    <row r="626" spans="2:8" x14ac:dyDescent="0.3">
      <c r="B626" s="160">
        <f>IF('MAIN CB'!B640="","",'MAIN CB'!B640)</f>
        <v>45726</v>
      </c>
      <c r="C626" s="161" t="str">
        <f>IF('MAIN CB'!C640="","",'MAIN CB'!C640)</f>
        <v>Asset</v>
      </c>
      <c r="D626" s="237" t="str">
        <f>IF('MAIN CB'!D640="","",'MAIN CB'!D640)</f>
        <v>Vault Cash</v>
      </c>
      <c r="E626" s="157" t="str">
        <f>IF('MAIN CB'!E640="","",'MAIN CB'!E640)</f>
        <v>Airtel Money Deposit</v>
      </c>
      <c r="F626" s="238">
        <f>IF('MAIN CB'!C640="Asset",'MAIN CB'!F640,"")</f>
        <v>15</v>
      </c>
      <c r="G626" s="162" t="str">
        <f>IF('MAIN CB'!C640="Capital",'MAIN CB'!F640,IF('MAIN CB'!C640="Income",'MAIN CB'!F640,IF('MAIN CB'!C640="Liability",'MAIN CB'!F640,"")))</f>
        <v/>
      </c>
      <c r="H626" s="163" t="str">
        <f>IF('MAIN CB'!C640="Expense",'MAIN CB'!F640,IF('MAIN CB'!C640="Drawing",'MAIN CB'!F640,IF('MAIN CB'!C640="COS",'MAIN CB'!F640,"")))</f>
        <v/>
      </c>
    </row>
    <row r="627" spans="2:8" x14ac:dyDescent="0.3">
      <c r="B627" s="160">
        <f>IF('MAIN CB'!B641="","",'MAIN CB'!B641)</f>
        <v>45726</v>
      </c>
      <c r="C627" s="161" t="str">
        <f>IF('MAIN CB'!C641="","",'MAIN CB'!C641)</f>
        <v>Asset</v>
      </c>
      <c r="D627" s="237" t="str">
        <f>IF('MAIN CB'!D641="","",'MAIN CB'!D641)</f>
        <v>Airtel Money</v>
      </c>
      <c r="E627" s="157" t="str">
        <f>IF('MAIN CB'!E641="","",'MAIN CB'!E641)</f>
        <v>Airtel Money Deposit</v>
      </c>
      <c r="F627" s="238">
        <f>IF('MAIN CB'!C641="Asset",'MAIN CB'!F641,"")</f>
        <v>-15</v>
      </c>
      <c r="G627" s="162" t="str">
        <f>IF('MAIN CB'!C641="Capital",'MAIN CB'!F641,IF('MAIN CB'!C641="Income",'MAIN CB'!F641,IF('MAIN CB'!C641="Liability",'MAIN CB'!F641,"")))</f>
        <v/>
      </c>
      <c r="H627" s="163" t="str">
        <f>IF('MAIN CB'!C641="Expense",'MAIN CB'!F641,IF('MAIN CB'!C641="Drawing",'MAIN CB'!F641,IF('MAIN CB'!C641="COS",'MAIN CB'!F641,"")))</f>
        <v/>
      </c>
    </row>
    <row r="628" spans="2:8" x14ac:dyDescent="0.3">
      <c r="B628" s="160">
        <f>IF('MAIN CB'!B642="","",'MAIN CB'!B642)</f>
        <v>45726</v>
      </c>
      <c r="C628" s="161" t="str">
        <f>IF('MAIN CB'!C642="","",'MAIN CB'!C642)</f>
        <v>Income</v>
      </c>
      <c r="D628" s="237" t="str">
        <f>IF('MAIN CB'!D642="","",'MAIN CB'!D642)</f>
        <v>Sales</v>
      </c>
      <c r="E628" s="157" t="str">
        <f>IF('MAIN CB'!E642="","",'MAIN CB'!E642)</f>
        <v xml:space="preserve">Takeaway Sale </v>
      </c>
      <c r="F628" s="238" t="str">
        <f>IF('MAIN CB'!C642="Asset",'MAIN CB'!F642,"")</f>
        <v/>
      </c>
      <c r="G628" s="162">
        <f>IF('MAIN CB'!C642="Capital",'MAIN CB'!F642,IF('MAIN CB'!C642="Income",'MAIN CB'!F642,IF('MAIN CB'!C642="Liability",'MAIN CB'!F642,"")))</f>
        <v>-140</v>
      </c>
      <c r="H628" s="163" t="str">
        <f>IF('MAIN CB'!C642="Expense",'MAIN CB'!F642,IF('MAIN CB'!C642="Drawing",'MAIN CB'!F642,IF('MAIN CB'!C642="COS",'MAIN CB'!F642,"")))</f>
        <v/>
      </c>
    </row>
    <row r="629" spans="2:8" x14ac:dyDescent="0.3">
      <c r="B629" s="160">
        <f>IF('MAIN CB'!B643="","",'MAIN CB'!B643)</f>
        <v>45726</v>
      </c>
      <c r="C629" s="161" t="str">
        <f>IF('MAIN CB'!C643="","",'MAIN CB'!C643)</f>
        <v>Asset</v>
      </c>
      <c r="D629" s="237" t="str">
        <f>IF('MAIN CB'!D643="","",'MAIN CB'!D643)</f>
        <v>Vault Cash</v>
      </c>
      <c r="E629" s="157" t="str">
        <f>IF('MAIN CB'!E643="","",'MAIN CB'!E643)</f>
        <v xml:space="preserve">Takeaway Sale </v>
      </c>
      <c r="F629" s="238">
        <f>IF('MAIN CB'!C643="Asset",'MAIN CB'!F643,"")</f>
        <v>140</v>
      </c>
      <c r="G629" s="162" t="str">
        <f>IF('MAIN CB'!C643="Capital",'MAIN CB'!F643,IF('MAIN CB'!C643="Income",'MAIN CB'!F643,IF('MAIN CB'!C643="Liability",'MAIN CB'!F643,"")))</f>
        <v/>
      </c>
      <c r="H629" s="163" t="str">
        <f>IF('MAIN CB'!C643="Expense",'MAIN CB'!F643,IF('MAIN CB'!C643="Drawing",'MAIN CB'!F643,IF('MAIN CB'!C643="COS",'MAIN CB'!F643,"")))</f>
        <v/>
      </c>
    </row>
    <row r="630" spans="2:8" x14ac:dyDescent="0.3">
      <c r="B630" s="160">
        <f>IF('MAIN CB'!B644="","",'MAIN CB'!B644)</f>
        <v>45726</v>
      </c>
      <c r="C630" s="161" t="str">
        <f>IF('MAIN CB'!C644="","",'MAIN CB'!C644)</f>
        <v>Asset</v>
      </c>
      <c r="D630" s="237" t="str">
        <f>IF('MAIN CB'!D644="","",'MAIN CB'!D644)</f>
        <v>Vault Cash</v>
      </c>
      <c r="E630" s="157" t="str">
        <f>IF('MAIN CB'!E644="","",'MAIN CB'!E644)</f>
        <v>Zanaco Xpress Deposit</v>
      </c>
      <c r="F630" s="238">
        <f>IF('MAIN CB'!C644="Asset",'MAIN CB'!F644,"")</f>
        <v>340</v>
      </c>
      <c r="G630" s="162" t="str">
        <f>IF('MAIN CB'!C644="Capital",'MAIN CB'!F644,IF('MAIN CB'!C644="Income",'MAIN CB'!F644,IF('MAIN CB'!C644="Liability",'MAIN CB'!F644,"")))</f>
        <v/>
      </c>
      <c r="H630" s="163" t="str">
        <f>IF('MAIN CB'!C644="Expense",'MAIN CB'!F644,IF('MAIN CB'!C644="Drawing",'MAIN CB'!F644,IF('MAIN CB'!C644="COS",'MAIN CB'!F644,"")))</f>
        <v/>
      </c>
    </row>
    <row r="631" spans="2:8" x14ac:dyDescent="0.3">
      <c r="B631" s="160">
        <f>IF('MAIN CB'!B645="","",'MAIN CB'!B645)</f>
        <v>45726</v>
      </c>
      <c r="C631" s="161" t="str">
        <f>IF('MAIN CB'!C645="","",'MAIN CB'!C645)</f>
        <v>Asset</v>
      </c>
      <c r="D631" s="237" t="str">
        <f>IF('MAIN CB'!D645="","",'MAIN CB'!D645)</f>
        <v>Zanaco Xpress</v>
      </c>
      <c r="E631" s="157" t="str">
        <f>IF('MAIN CB'!E645="","",'MAIN CB'!E645)</f>
        <v>Zanaco Xpress Deposit</v>
      </c>
      <c r="F631" s="238">
        <f>IF('MAIN CB'!C645="Asset",'MAIN CB'!F645,"")</f>
        <v>-340</v>
      </c>
      <c r="G631" s="162" t="str">
        <f>IF('MAIN CB'!C645="Capital",'MAIN CB'!F645,IF('MAIN CB'!C645="Income",'MAIN CB'!F645,IF('MAIN CB'!C645="Liability",'MAIN CB'!F645,"")))</f>
        <v/>
      </c>
      <c r="H631" s="163" t="str">
        <f>IF('MAIN CB'!C645="Expense",'MAIN CB'!F645,IF('MAIN CB'!C645="Drawing",'MAIN CB'!F645,IF('MAIN CB'!C645="COS",'MAIN CB'!F645,"")))</f>
        <v/>
      </c>
    </row>
    <row r="632" spans="2:8" x14ac:dyDescent="0.3">
      <c r="B632" s="160">
        <f>IF('MAIN CB'!B646="","",'MAIN CB'!B646)</f>
        <v>45726</v>
      </c>
      <c r="C632" s="161" t="str">
        <f>IF('MAIN CB'!C646="","",'MAIN CB'!C646)</f>
        <v>Income</v>
      </c>
      <c r="D632" s="237" t="str">
        <f>IF('MAIN CB'!D646="","",'MAIN CB'!D646)</f>
        <v>Sales</v>
      </c>
      <c r="E632" s="157" t="str">
        <f>IF('MAIN CB'!E646="","",'MAIN CB'!E646)</f>
        <v xml:space="preserve">Takeaway Sale </v>
      </c>
      <c r="F632" s="238" t="str">
        <f>IF('MAIN CB'!C646="Asset",'MAIN CB'!F646,"")</f>
        <v/>
      </c>
      <c r="G632" s="162">
        <f>IF('MAIN CB'!C646="Capital",'MAIN CB'!F646,IF('MAIN CB'!C646="Income",'MAIN CB'!F646,IF('MAIN CB'!C646="Liability",'MAIN CB'!F646,"")))</f>
        <v>-35</v>
      </c>
      <c r="H632" s="163" t="str">
        <f>IF('MAIN CB'!C646="Expense",'MAIN CB'!F646,IF('MAIN CB'!C646="Drawing",'MAIN CB'!F646,IF('MAIN CB'!C646="COS",'MAIN CB'!F646,"")))</f>
        <v/>
      </c>
    </row>
    <row r="633" spans="2:8" x14ac:dyDescent="0.3">
      <c r="B633" s="160">
        <f>IF('MAIN CB'!B647="","",'MAIN CB'!B647)</f>
        <v>45726</v>
      </c>
      <c r="C633" s="161" t="str">
        <f>IF('MAIN CB'!C647="","",'MAIN CB'!C647)</f>
        <v>Asset</v>
      </c>
      <c r="D633" s="237" t="str">
        <f>IF('MAIN CB'!D647="","",'MAIN CB'!D647)</f>
        <v>Vault Cash</v>
      </c>
      <c r="E633" s="157" t="str">
        <f>IF('MAIN CB'!E647="","",'MAIN CB'!E647)</f>
        <v xml:space="preserve">Takeaway Sale </v>
      </c>
      <c r="F633" s="238">
        <f>IF('MAIN CB'!C647="Asset",'MAIN CB'!F647,"")</f>
        <v>35</v>
      </c>
      <c r="G633" s="162" t="str">
        <f>IF('MAIN CB'!C647="Capital",'MAIN CB'!F647,IF('MAIN CB'!C647="Income",'MAIN CB'!F647,IF('MAIN CB'!C647="Liability",'MAIN CB'!F647,"")))</f>
        <v/>
      </c>
      <c r="H633" s="163" t="str">
        <f>IF('MAIN CB'!C647="Expense",'MAIN CB'!F647,IF('MAIN CB'!C647="Drawing",'MAIN CB'!F647,IF('MAIN CB'!C647="COS",'MAIN CB'!F647,"")))</f>
        <v/>
      </c>
    </row>
    <row r="634" spans="2:8" x14ac:dyDescent="0.3">
      <c r="B634" s="160">
        <f>IF('MAIN CB'!B648="","",'MAIN CB'!B648)</f>
        <v>45726</v>
      </c>
      <c r="C634" s="161" t="str">
        <f>IF('MAIN CB'!C648="","",'MAIN CB'!C648)</f>
        <v>Asset</v>
      </c>
      <c r="D634" s="237" t="str">
        <f>IF('MAIN CB'!D648="","",'MAIN CB'!D648)</f>
        <v>Vault Cash</v>
      </c>
      <c r="E634" s="157" t="str">
        <f>IF('MAIN CB'!E648="","",'MAIN CB'!E648)</f>
        <v>Zanaco Xpress Deposit</v>
      </c>
      <c r="F634" s="238">
        <f>IF('MAIN CB'!C648="Asset",'MAIN CB'!F648,"")</f>
        <v>215</v>
      </c>
      <c r="G634" s="162" t="str">
        <f>IF('MAIN CB'!C648="Capital",'MAIN CB'!F648,IF('MAIN CB'!C648="Income",'MAIN CB'!F648,IF('MAIN CB'!C648="Liability",'MAIN CB'!F648,"")))</f>
        <v/>
      </c>
      <c r="H634" s="163" t="str">
        <f>IF('MAIN CB'!C648="Expense",'MAIN CB'!F648,IF('MAIN CB'!C648="Drawing",'MAIN CB'!F648,IF('MAIN CB'!C648="COS",'MAIN CB'!F648,"")))</f>
        <v/>
      </c>
    </row>
    <row r="635" spans="2:8" x14ac:dyDescent="0.3">
      <c r="B635" s="160">
        <f>IF('MAIN CB'!B649="","",'MAIN CB'!B649)</f>
        <v>45726</v>
      </c>
      <c r="C635" s="161" t="str">
        <f>IF('MAIN CB'!C649="","",'MAIN CB'!C649)</f>
        <v>Asset</v>
      </c>
      <c r="D635" s="237" t="str">
        <f>IF('MAIN CB'!D649="","",'MAIN CB'!D649)</f>
        <v>Zanaco Xpress</v>
      </c>
      <c r="E635" s="157" t="str">
        <f>IF('MAIN CB'!E649="","",'MAIN CB'!E649)</f>
        <v>Zanaco Xpress Deposit</v>
      </c>
      <c r="F635" s="238">
        <f>IF('MAIN CB'!C649="Asset",'MAIN CB'!F649,"")</f>
        <v>-215</v>
      </c>
      <c r="G635" s="162" t="str">
        <f>IF('MAIN CB'!C649="Capital",'MAIN CB'!F649,IF('MAIN CB'!C649="Income",'MAIN CB'!F649,IF('MAIN CB'!C649="Liability",'MAIN CB'!F649,"")))</f>
        <v/>
      </c>
      <c r="H635" s="163" t="str">
        <f>IF('MAIN CB'!C649="Expense",'MAIN CB'!F649,IF('MAIN CB'!C649="Drawing",'MAIN CB'!F649,IF('MAIN CB'!C649="COS",'MAIN CB'!F649,"")))</f>
        <v/>
      </c>
    </row>
    <row r="636" spans="2:8" x14ac:dyDescent="0.3">
      <c r="B636" s="160">
        <f>IF('MAIN CB'!B650="","",'MAIN CB'!B650)</f>
        <v>45726</v>
      </c>
      <c r="C636" s="161" t="str">
        <f>IF('MAIN CB'!C650="","",'MAIN CB'!C650)</f>
        <v>Asset</v>
      </c>
      <c r="D636" s="237" t="str">
        <f>IF('MAIN CB'!D650="","",'MAIN CB'!D650)</f>
        <v>Vault Cash</v>
      </c>
      <c r="E636" s="157" t="str">
        <f>IF('MAIN CB'!E650="","",'MAIN CB'!E650)</f>
        <v>Zanaco Xpress Deposit</v>
      </c>
      <c r="F636" s="238">
        <f>IF('MAIN CB'!C650="Asset",'MAIN CB'!F650,"")</f>
        <v>5600</v>
      </c>
      <c r="G636" s="162" t="str">
        <f>IF('MAIN CB'!C650="Capital",'MAIN CB'!F650,IF('MAIN CB'!C650="Income",'MAIN CB'!F650,IF('MAIN CB'!C650="Liability",'MAIN CB'!F650,"")))</f>
        <v/>
      </c>
      <c r="H636" s="163" t="str">
        <f>IF('MAIN CB'!C650="Expense",'MAIN CB'!F650,IF('MAIN CB'!C650="Drawing",'MAIN CB'!F650,IF('MAIN CB'!C650="COS",'MAIN CB'!F650,"")))</f>
        <v/>
      </c>
    </row>
    <row r="637" spans="2:8" x14ac:dyDescent="0.3">
      <c r="B637" s="160">
        <f>IF('MAIN CB'!B651="","",'MAIN CB'!B651)</f>
        <v>45726</v>
      </c>
      <c r="C637" s="161" t="str">
        <f>IF('MAIN CB'!C651="","",'MAIN CB'!C651)</f>
        <v>Asset</v>
      </c>
      <c r="D637" s="237" t="str">
        <f>IF('MAIN CB'!D651="","",'MAIN CB'!D651)</f>
        <v>Zanaco Xpress</v>
      </c>
      <c r="E637" s="157" t="str">
        <f>IF('MAIN CB'!E651="","",'MAIN CB'!E651)</f>
        <v>Zanaco Xpress Deposit</v>
      </c>
      <c r="F637" s="238">
        <f>IF('MAIN CB'!C651="Asset",'MAIN CB'!F651,"")</f>
        <v>-5600</v>
      </c>
      <c r="G637" s="162" t="str">
        <f>IF('MAIN CB'!C651="Capital",'MAIN CB'!F651,IF('MAIN CB'!C651="Income",'MAIN CB'!F651,IF('MAIN CB'!C651="Liability",'MAIN CB'!F651,"")))</f>
        <v/>
      </c>
      <c r="H637" s="163" t="str">
        <f>IF('MAIN CB'!C651="Expense",'MAIN CB'!F651,IF('MAIN CB'!C651="Drawing",'MAIN CB'!F651,IF('MAIN CB'!C651="COS",'MAIN CB'!F651,"")))</f>
        <v/>
      </c>
    </row>
    <row r="638" spans="2:8" x14ac:dyDescent="0.3">
      <c r="B638" s="160">
        <f>IF('MAIN CB'!B652="","",'MAIN CB'!B652)</f>
        <v>45726</v>
      </c>
      <c r="C638" s="161" t="str">
        <f>IF('MAIN CB'!C652="","",'MAIN CB'!C652)</f>
        <v>Asset</v>
      </c>
      <c r="D638" s="237" t="str">
        <f>IF('MAIN CB'!D652="","",'MAIN CB'!D652)</f>
        <v>Vault Cash</v>
      </c>
      <c r="E638" s="157" t="str">
        <f>IF('MAIN CB'!E652="","",'MAIN CB'!E652)</f>
        <v>Zanaco Xpress Deposit</v>
      </c>
      <c r="F638" s="238">
        <f>IF('MAIN CB'!C652="Asset",'MAIN CB'!F652,"")</f>
        <v>5600</v>
      </c>
      <c r="G638" s="162" t="str">
        <f>IF('MAIN CB'!C652="Capital",'MAIN CB'!F652,IF('MAIN CB'!C652="Income",'MAIN CB'!F652,IF('MAIN CB'!C652="Liability",'MAIN CB'!F652,"")))</f>
        <v/>
      </c>
      <c r="H638" s="163" t="str">
        <f>IF('MAIN CB'!C652="Expense",'MAIN CB'!F652,IF('MAIN CB'!C652="Drawing",'MAIN CB'!F652,IF('MAIN CB'!C652="COS",'MAIN CB'!F652,"")))</f>
        <v/>
      </c>
    </row>
    <row r="639" spans="2:8" x14ac:dyDescent="0.3">
      <c r="B639" s="160">
        <f>IF('MAIN CB'!B653="","",'MAIN CB'!B653)</f>
        <v>45726</v>
      </c>
      <c r="C639" s="161" t="str">
        <f>IF('MAIN CB'!C653="","",'MAIN CB'!C653)</f>
        <v>Asset</v>
      </c>
      <c r="D639" s="237" t="str">
        <f>IF('MAIN CB'!D653="","",'MAIN CB'!D653)</f>
        <v>Zanaco Xpress</v>
      </c>
      <c r="E639" s="157" t="str">
        <f>IF('MAIN CB'!E653="","",'MAIN CB'!E653)</f>
        <v>Zanaco Xpress Deposit</v>
      </c>
      <c r="F639" s="238">
        <f>IF('MAIN CB'!C653="Asset",'MAIN CB'!F653,"")</f>
        <v>-5600</v>
      </c>
      <c r="G639" s="162" t="str">
        <f>IF('MAIN CB'!C653="Capital",'MAIN CB'!F653,IF('MAIN CB'!C653="Income",'MAIN CB'!F653,IF('MAIN CB'!C653="Liability",'MAIN CB'!F653,"")))</f>
        <v/>
      </c>
      <c r="H639" s="163" t="str">
        <f>IF('MAIN CB'!C653="Expense",'MAIN CB'!F653,IF('MAIN CB'!C653="Drawing",'MAIN CB'!F653,IF('MAIN CB'!C653="COS",'MAIN CB'!F653,"")))</f>
        <v/>
      </c>
    </row>
    <row r="640" spans="2:8" x14ac:dyDescent="0.3">
      <c r="B640" s="160">
        <f>IF('MAIN CB'!B654="","",'MAIN CB'!B654)</f>
        <v>45726</v>
      </c>
      <c r="C640" s="161" t="str">
        <f>IF('MAIN CB'!C654="","",'MAIN CB'!C654)</f>
        <v>Asset</v>
      </c>
      <c r="D640" s="237" t="str">
        <f>IF('MAIN CB'!D654="","",'MAIN CB'!D654)</f>
        <v>Vault Cash</v>
      </c>
      <c r="E640" s="157" t="str">
        <f>IF('MAIN CB'!E654="","",'MAIN CB'!E654)</f>
        <v>543 Withdraw</v>
      </c>
      <c r="F640" s="238">
        <f>IF('MAIN CB'!C654="Asset",'MAIN CB'!F654,"")</f>
        <v>-5000</v>
      </c>
      <c r="G640" s="162" t="str">
        <f>IF('MAIN CB'!C654="Capital",'MAIN CB'!F654,IF('MAIN CB'!C654="Income",'MAIN CB'!F654,IF('MAIN CB'!C654="Liability",'MAIN CB'!F654,"")))</f>
        <v/>
      </c>
      <c r="H640" s="163" t="str">
        <f>IF('MAIN CB'!C654="Expense",'MAIN CB'!F654,IF('MAIN CB'!C654="Drawing",'MAIN CB'!F654,IF('MAIN CB'!C654="COS",'MAIN CB'!F654,"")))</f>
        <v/>
      </c>
    </row>
    <row r="641" spans="2:8" x14ac:dyDescent="0.3">
      <c r="B641" s="160">
        <f>IF('MAIN CB'!B655="","",'MAIN CB'!B655)</f>
        <v>45726</v>
      </c>
      <c r="C641" s="161" t="str">
        <f>IF('MAIN CB'!C655="","",'MAIN CB'!C655)</f>
        <v>Asset</v>
      </c>
      <c r="D641" s="237" t="str">
        <f>IF('MAIN CB'!D655="","",'MAIN CB'!D655)</f>
        <v>543 Konse Konse</v>
      </c>
      <c r="E641" s="157" t="str">
        <f>IF('MAIN CB'!E655="","",'MAIN CB'!E655)</f>
        <v>543 Withdraw</v>
      </c>
      <c r="F641" s="238">
        <f>IF('MAIN CB'!C655="Asset",'MAIN CB'!F655,"")</f>
        <v>5000</v>
      </c>
      <c r="G641" s="162" t="str">
        <f>IF('MAIN CB'!C655="Capital",'MAIN CB'!F655,IF('MAIN CB'!C655="Income",'MAIN CB'!F655,IF('MAIN CB'!C655="Liability",'MAIN CB'!F655,"")))</f>
        <v/>
      </c>
      <c r="H641" s="163" t="str">
        <f>IF('MAIN CB'!C655="Expense",'MAIN CB'!F655,IF('MAIN CB'!C655="Drawing",'MAIN CB'!F655,IF('MAIN CB'!C655="COS",'MAIN CB'!F655,"")))</f>
        <v/>
      </c>
    </row>
    <row r="642" spans="2:8" x14ac:dyDescent="0.3">
      <c r="B642" s="160">
        <f>IF('MAIN CB'!B656="","",'MAIN CB'!B656)</f>
        <v>45726</v>
      </c>
      <c r="C642" s="161" t="str">
        <f>IF('MAIN CB'!C656="","",'MAIN CB'!C656)</f>
        <v>Asset</v>
      </c>
      <c r="D642" s="237" t="str">
        <f>IF('MAIN CB'!D656="","",'MAIN CB'!D656)</f>
        <v>Vault Cash</v>
      </c>
      <c r="E642" s="157" t="str">
        <f>IF('MAIN CB'!E656="","",'MAIN CB'!E656)</f>
        <v>543 Withdraw</v>
      </c>
      <c r="F642" s="238">
        <f>IF('MAIN CB'!C656="Asset",'MAIN CB'!F656,"")</f>
        <v>-340</v>
      </c>
      <c r="G642" s="162" t="str">
        <f>IF('MAIN CB'!C656="Capital",'MAIN CB'!F656,IF('MAIN CB'!C656="Income",'MAIN CB'!F656,IF('MAIN CB'!C656="Liability",'MAIN CB'!F656,"")))</f>
        <v/>
      </c>
      <c r="H642" s="163" t="str">
        <f>IF('MAIN CB'!C656="Expense",'MAIN CB'!F656,IF('MAIN CB'!C656="Drawing",'MAIN CB'!F656,IF('MAIN CB'!C656="COS",'MAIN CB'!F656,"")))</f>
        <v/>
      </c>
    </row>
    <row r="643" spans="2:8" x14ac:dyDescent="0.3">
      <c r="B643" s="160">
        <f>IF('MAIN CB'!B657="","",'MAIN CB'!B657)</f>
        <v>45726</v>
      </c>
      <c r="C643" s="161" t="str">
        <f>IF('MAIN CB'!C657="","",'MAIN CB'!C657)</f>
        <v>Asset</v>
      </c>
      <c r="D643" s="237" t="str">
        <f>IF('MAIN CB'!D657="","",'MAIN CB'!D657)</f>
        <v>543 Konse Konse</v>
      </c>
      <c r="E643" s="157" t="str">
        <f>IF('MAIN CB'!E657="","",'MAIN CB'!E657)</f>
        <v>543 Withdraw</v>
      </c>
      <c r="F643" s="238">
        <f>IF('MAIN CB'!C657="Asset",'MAIN CB'!F657,"")</f>
        <v>340</v>
      </c>
      <c r="G643" s="162" t="str">
        <f>IF('MAIN CB'!C657="Capital",'MAIN CB'!F657,IF('MAIN CB'!C657="Income",'MAIN CB'!F657,IF('MAIN CB'!C657="Liability",'MAIN CB'!F657,"")))</f>
        <v/>
      </c>
      <c r="H643" s="163" t="str">
        <f>IF('MAIN CB'!C657="Expense",'MAIN CB'!F657,IF('MAIN CB'!C657="Drawing",'MAIN CB'!F657,IF('MAIN CB'!C657="COS",'MAIN CB'!F657,"")))</f>
        <v/>
      </c>
    </row>
    <row r="644" spans="2:8" x14ac:dyDescent="0.3">
      <c r="B644" s="160">
        <f>IF('MAIN CB'!B658="","",'MAIN CB'!B658)</f>
        <v>45726</v>
      </c>
      <c r="C644" s="161" t="str">
        <f>IF('MAIN CB'!C658="","",'MAIN CB'!C658)</f>
        <v>Asset</v>
      </c>
      <c r="D644" s="237" t="str">
        <f>IF('MAIN CB'!D658="","",'MAIN CB'!D658)</f>
        <v>543 Konse Konse</v>
      </c>
      <c r="E644" s="157" t="str">
        <f>IF('MAIN CB'!E658="","",'MAIN CB'!E658)</f>
        <v>Transfer from 543 to Zanaco</v>
      </c>
      <c r="F644" s="238">
        <f>IF('MAIN CB'!C658="Asset",'MAIN CB'!F658,"")</f>
        <v>-11873.5</v>
      </c>
      <c r="G644" s="162" t="str">
        <f>IF('MAIN CB'!C658="Capital",'MAIN CB'!F658,IF('MAIN CB'!C658="Income",'MAIN CB'!F658,IF('MAIN CB'!C658="Liability",'MAIN CB'!F658,"")))</f>
        <v/>
      </c>
      <c r="H644" s="163" t="str">
        <f>IF('MAIN CB'!C658="Expense",'MAIN CB'!F658,IF('MAIN CB'!C658="Drawing",'MAIN CB'!F658,IF('MAIN CB'!C658="COS",'MAIN CB'!F658,"")))</f>
        <v/>
      </c>
    </row>
    <row r="645" spans="2:8" x14ac:dyDescent="0.3">
      <c r="B645" s="160">
        <f>IF('MAIN CB'!B659="","",'MAIN CB'!B659)</f>
        <v>45726</v>
      </c>
      <c r="C645" s="161" t="str">
        <f>IF('MAIN CB'!C659="","",'MAIN CB'!C659)</f>
        <v>Asset</v>
      </c>
      <c r="D645" s="237" t="str">
        <f>IF('MAIN CB'!D659="","",'MAIN CB'!D659)</f>
        <v>Zanaco Xpress</v>
      </c>
      <c r="E645" s="157" t="str">
        <f>IF('MAIN CB'!E659="","",'MAIN CB'!E659)</f>
        <v>Transfer from 543 to Zanaco</v>
      </c>
      <c r="F645" s="238">
        <f>IF('MAIN CB'!C659="Asset",'MAIN CB'!F659,"")</f>
        <v>11873.5</v>
      </c>
      <c r="G645" s="162" t="str">
        <f>IF('MAIN CB'!C659="Capital",'MAIN CB'!F659,IF('MAIN CB'!C659="Income",'MAIN CB'!F659,IF('MAIN CB'!C659="Liability",'MAIN CB'!F659,"")))</f>
        <v/>
      </c>
      <c r="H645" s="163" t="str">
        <f>IF('MAIN CB'!C659="Expense",'MAIN CB'!F659,IF('MAIN CB'!C659="Drawing",'MAIN CB'!F659,IF('MAIN CB'!C659="COS",'MAIN CB'!F659,"")))</f>
        <v/>
      </c>
    </row>
    <row r="646" spans="2:8" x14ac:dyDescent="0.3">
      <c r="B646" s="160">
        <f>IF('MAIN CB'!B660="","",'MAIN CB'!B660)</f>
        <v>45726</v>
      </c>
      <c r="C646" s="161" t="str">
        <f>IF('MAIN CB'!C660="","",'MAIN CB'!C660)</f>
        <v>Asset</v>
      </c>
      <c r="D646" s="237" t="str">
        <f>IF('MAIN CB'!D660="","",'MAIN CB'!D660)</f>
        <v>543 Konse Konse</v>
      </c>
      <c r="E646" s="157" t="str">
        <f>IF('MAIN CB'!E660="","",'MAIN CB'!E660)</f>
        <v>543 transfer charge to Zanaco</v>
      </c>
      <c r="F646" s="238">
        <f>IF('MAIN CB'!C660="Asset",'MAIN CB'!F660,"")</f>
        <v>-7.5</v>
      </c>
      <c r="G646" s="162" t="str">
        <f>IF('MAIN CB'!C660="Capital",'MAIN CB'!F660,IF('MAIN CB'!C660="Income",'MAIN CB'!F660,IF('MAIN CB'!C660="Liability",'MAIN CB'!F660,"")))</f>
        <v/>
      </c>
      <c r="H646" s="163" t="str">
        <f>IF('MAIN CB'!C660="Expense",'MAIN CB'!F660,IF('MAIN CB'!C660="Drawing",'MAIN CB'!F660,IF('MAIN CB'!C660="COS",'MAIN CB'!F660,"")))</f>
        <v/>
      </c>
    </row>
    <row r="647" spans="2:8" x14ac:dyDescent="0.3">
      <c r="B647" s="160">
        <f>IF('MAIN CB'!B661="","",'MAIN CB'!B661)</f>
        <v>45726</v>
      </c>
      <c r="C647" s="161" t="str">
        <f>IF('MAIN CB'!C661="","",'MAIN CB'!C661)</f>
        <v>Expense</v>
      </c>
      <c r="D647" s="237" t="str">
        <f>IF('MAIN CB'!D661="","",'MAIN CB'!D661)</f>
        <v>Charges</v>
      </c>
      <c r="E647" s="157" t="str">
        <f>IF('MAIN CB'!E661="","",'MAIN CB'!E661)</f>
        <v>543 transfer charge to Zanaco</v>
      </c>
      <c r="F647" s="238" t="str">
        <f>IF('MAIN CB'!C661="Asset",'MAIN CB'!F661,"")</f>
        <v/>
      </c>
      <c r="G647" s="162" t="str">
        <f>IF('MAIN CB'!C661="Capital",'MAIN CB'!F661,IF('MAIN CB'!C661="Income",'MAIN CB'!F661,IF('MAIN CB'!C661="Liability",'MAIN CB'!F661,"")))</f>
        <v/>
      </c>
      <c r="H647" s="163">
        <f>IF('MAIN CB'!C661="Expense",'MAIN CB'!F661,IF('MAIN CB'!C661="Drawing",'MAIN CB'!F661,IF('MAIN CB'!C661="COS",'MAIN CB'!F661,"")))</f>
        <v>7.5</v>
      </c>
    </row>
    <row r="648" spans="2:8" x14ac:dyDescent="0.3">
      <c r="B648" s="160">
        <f>IF('MAIN CB'!B662="","",'MAIN CB'!B662)</f>
        <v>45726</v>
      </c>
      <c r="C648" s="161" t="str">
        <f>IF('MAIN CB'!C662="","",'MAIN CB'!C662)</f>
        <v>Asset</v>
      </c>
      <c r="D648" s="237" t="str">
        <f>IF('MAIN CB'!D662="","",'MAIN CB'!D662)</f>
        <v>Vault Cash</v>
      </c>
      <c r="E648" s="157" t="str">
        <f>IF('MAIN CB'!E662="","",'MAIN CB'!E662)</f>
        <v>543 Withdraw</v>
      </c>
      <c r="F648" s="238">
        <f>IF('MAIN CB'!C662="Asset",'MAIN CB'!F662,"")</f>
        <v>-50</v>
      </c>
      <c r="G648" s="162" t="str">
        <f>IF('MAIN CB'!C662="Capital",'MAIN CB'!F662,IF('MAIN CB'!C662="Income",'MAIN CB'!F662,IF('MAIN CB'!C662="Liability",'MAIN CB'!F662,"")))</f>
        <v/>
      </c>
      <c r="H648" s="163" t="str">
        <f>IF('MAIN CB'!C662="Expense",'MAIN CB'!F662,IF('MAIN CB'!C662="Drawing",'MAIN CB'!F662,IF('MAIN CB'!C662="COS",'MAIN CB'!F662,"")))</f>
        <v/>
      </c>
    </row>
    <row r="649" spans="2:8" x14ac:dyDescent="0.3">
      <c r="B649" s="160">
        <f>IF('MAIN CB'!B663="","",'MAIN CB'!B663)</f>
        <v>45726</v>
      </c>
      <c r="C649" s="161" t="str">
        <f>IF('MAIN CB'!C663="","",'MAIN CB'!C663)</f>
        <v>Asset</v>
      </c>
      <c r="D649" s="237" t="str">
        <f>IF('MAIN CB'!D663="","",'MAIN CB'!D663)</f>
        <v>543 Konse Konse</v>
      </c>
      <c r="E649" s="157" t="str">
        <f>IF('MAIN CB'!E663="","",'MAIN CB'!E663)</f>
        <v>543 Withdraw</v>
      </c>
      <c r="F649" s="238">
        <f>IF('MAIN CB'!C663="Asset",'MAIN CB'!F663,"")</f>
        <v>50</v>
      </c>
      <c r="G649" s="162" t="str">
        <f>IF('MAIN CB'!C663="Capital",'MAIN CB'!F663,IF('MAIN CB'!C663="Income",'MAIN CB'!F663,IF('MAIN CB'!C663="Liability",'MAIN CB'!F663,"")))</f>
        <v/>
      </c>
      <c r="H649" s="163" t="str">
        <f>IF('MAIN CB'!C663="Expense",'MAIN CB'!F663,IF('MAIN CB'!C663="Drawing",'MAIN CB'!F663,IF('MAIN CB'!C663="COS",'MAIN CB'!F663,"")))</f>
        <v/>
      </c>
    </row>
    <row r="650" spans="2:8" x14ac:dyDescent="0.3">
      <c r="B650" s="160">
        <f>IF('MAIN CB'!B664="","",'MAIN CB'!B664)</f>
        <v>45726</v>
      </c>
      <c r="C650" s="161" t="str">
        <f>IF('MAIN CB'!C664="","",'MAIN CB'!C664)</f>
        <v>Asset</v>
      </c>
      <c r="D650" s="237" t="str">
        <f>IF('MAIN CB'!D664="","",'MAIN CB'!D664)</f>
        <v>Vault Cash</v>
      </c>
      <c r="E650" s="157" t="str">
        <f>IF('MAIN CB'!E664="","",'MAIN CB'!E664)</f>
        <v>Zanaco Xpress Deposit</v>
      </c>
      <c r="F650" s="238">
        <f>IF('MAIN CB'!C664="Asset",'MAIN CB'!F664,"")</f>
        <v>342</v>
      </c>
      <c r="G650" s="162" t="str">
        <f>IF('MAIN CB'!C664="Capital",'MAIN CB'!F664,IF('MAIN CB'!C664="Income",'MAIN CB'!F664,IF('MAIN CB'!C664="Liability",'MAIN CB'!F664,"")))</f>
        <v/>
      </c>
      <c r="H650" s="163" t="str">
        <f>IF('MAIN CB'!C664="Expense",'MAIN CB'!F664,IF('MAIN CB'!C664="Drawing",'MAIN CB'!F664,IF('MAIN CB'!C664="COS",'MAIN CB'!F664,"")))</f>
        <v/>
      </c>
    </row>
    <row r="651" spans="2:8" x14ac:dyDescent="0.3">
      <c r="B651" s="160">
        <f>IF('MAIN CB'!B665="","",'MAIN CB'!B665)</f>
        <v>45726</v>
      </c>
      <c r="C651" s="161" t="str">
        <f>IF('MAIN CB'!C665="","",'MAIN CB'!C665)</f>
        <v>Asset</v>
      </c>
      <c r="D651" s="237" t="str">
        <f>IF('MAIN CB'!D665="","",'MAIN CB'!D665)</f>
        <v>Zanaco Xpress</v>
      </c>
      <c r="E651" s="157" t="str">
        <f>IF('MAIN CB'!E665="","",'MAIN CB'!E665)</f>
        <v>Zanaco Xpress Deposit</v>
      </c>
      <c r="F651" s="238">
        <f>IF('MAIN CB'!C665="Asset",'MAIN CB'!F665,"")</f>
        <v>-342</v>
      </c>
      <c r="G651" s="162" t="str">
        <f>IF('MAIN CB'!C665="Capital",'MAIN CB'!F665,IF('MAIN CB'!C665="Income",'MAIN CB'!F665,IF('MAIN CB'!C665="Liability",'MAIN CB'!F665,"")))</f>
        <v/>
      </c>
      <c r="H651" s="163" t="str">
        <f>IF('MAIN CB'!C665="Expense",'MAIN CB'!F665,IF('MAIN CB'!C665="Drawing",'MAIN CB'!F665,IF('MAIN CB'!C665="COS",'MAIN CB'!F665,"")))</f>
        <v/>
      </c>
    </row>
    <row r="652" spans="2:8" x14ac:dyDescent="0.3">
      <c r="B652" s="160">
        <f>IF('MAIN CB'!B666="","",'MAIN CB'!B666)</f>
        <v>45726</v>
      </c>
      <c r="C652" s="161" t="str">
        <f>IF('MAIN CB'!C666="","",'MAIN CB'!C666)</f>
        <v>Asset</v>
      </c>
      <c r="D652" s="237" t="str">
        <f>IF('MAIN CB'!D666="","",'MAIN CB'!D666)</f>
        <v>Vault Cash</v>
      </c>
      <c r="E652" s="157" t="str">
        <f>IF('MAIN CB'!E666="","",'MAIN CB'!E666)</f>
        <v>Airtel Money Withdraw</v>
      </c>
      <c r="F652" s="238">
        <f>IF('MAIN CB'!C666="Asset",'MAIN CB'!F666,"")</f>
        <v>-1270</v>
      </c>
      <c r="G652" s="162" t="str">
        <f>IF('MAIN CB'!C666="Capital",'MAIN CB'!F666,IF('MAIN CB'!C666="Income",'MAIN CB'!F666,IF('MAIN CB'!C666="Liability",'MAIN CB'!F666,"")))</f>
        <v/>
      </c>
      <c r="H652" s="163" t="str">
        <f>IF('MAIN CB'!C666="Expense",'MAIN CB'!F666,IF('MAIN CB'!C666="Drawing",'MAIN CB'!F666,IF('MAIN CB'!C666="COS",'MAIN CB'!F666,"")))</f>
        <v/>
      </c>
    </row>
    <row r="653" spans="2:8" x14ac:dyDescent="0.3">
      <c r="B653" s="160">
        <f>IF('MAIN CB'!B667="","",'MAIN CB'!B667)</f>
        <v>45726</v>
      </c>
      <c r="C653" s="161" t="str">
        <f>IF('MAIN CB'!C667="","",'MAIN CB'!C667)</f>
        <v>Asset</v>
      </c>
      <c r="D653" s="237" t="str">
        <f>IF('MAIN CB'!D667="","",'MAIN CB'!D667)</f>
        <v>Airtel Money</v>
      </c>
      <c r="E653" s="157" t="str">
        <f>IF('MAIN CB'!E667="","",'MAIN CB'!E667)</f>
        <v>Airtel Money Withdraw</v>
      </c>
      <c r="F653" s="238">
        <f>IF('MAIN CB'!C667="Asset",'MAIN CB'!F667,"")</f>
        <v>1270</v>
      </c>
      <c r="G653" s="162" t="str">
        <f>IF('MAIN CB'!C667="Capital",'MAIN CB'!F667,IF('MAIN CB'!C667="Income",'MAIN CB'!F667,IF('MAIN CB'!C667="Liability",'MAIN CB'!F667,"")))</f>
        <v/>
      </c>
      <c r="H653" s="163" t="str">
        <f>IF('MAIN CB'!C667="Expense",'MAIN CB'!F667,IF('MAIN CB'!C667="Drawing",'MAIN CB'!F667,IF('MAIN CB'!C667="COS",'MAIN CB'!F667,"")))</f>
        <v/>
      </c>
    </row>
    <row r="654" spans="2:8" x14ac:dyDescent="0.3">
      <c r="B654" s="160">
        <f>IF('MAIN CB'!B668="","",'MAIN CB'!B668)</f>
        <v>45726</v>
      </c>
      <c r="C654" s="161" t="str">
        <f>IF('MAIN CB'!C668="","",'MAIN CB'!C668)</f>
        <v>Asset</v>
      </c>
      <c r="D654" s="237" t="str">
        <f>IF('MAIN CB'!D668="","",'MAIN CB'!D668)</f>
        <v>Vault Cash</v>
      </c>
      <c r="E654" s="157" t="str">
        <f>IF('MAIN CB'!E668="","",'MAIN CB'!E668)</f>
        <v>Airtel Money Deposit</v>
      </c>
      <c r="F654" s="238">
        <f>IF('MAIN CB'!C668="Asset",'MAIN CB'!F668,"")</f>
        <v>8</v>
      </c>
      <c r="G654" s="162" t="str">
        <f>IF('MAIN CB'!C668="Capital",'MAIN CB'!F668,IF('MAIN CB'!C668="Income",'MAIN CB'!F668,IF('MAIN CB'!C668="Liability",'MAIN CB'!F668,"")))</f>
        <v/>
      </c>
      <c r="H654" s="163" t="str">
        <f>IF('MAIN CB'!C668="Expense",'MAIN CB'!F668,IF('MAIN CB'!C668="Drawing",'MAIN CB'!F668,IF('MAIN CB'!C668="COS",'MAIN CB'!F668,"")))</f>
        <v/>
      </c>
    </row>
    <row r="655" spans="2:8" x14ac:dyDescent="0.3">
      <c r="B655" s="160">
        <f>IF('MAIN CB'!B669="","",'MAIN CB'!B669)</f>
        <v>45726</v>
      </c>
      <c r="C655" s="161" t="str">
        <f>IF('MAIN CB'!C669="","",'MAIN CB'!C669)</f>
        <v>Asset</v>
      </c>
      <c r="D655" s="237" t="str">
        <f>IF('MAIN CB'!D669="","",'MAIN CB'!D669)</f>
        <v>Airtel Money</v>
      </c>
      <c r="E655" s="157" t="str">
        <f>IF('MAIN CB'!E669="","",'MAIN CB'!E669)</f>
        <v>Airtel Money Deposit</v>
      </c>
      <c r="F655" s="238">
        <f>IF('MAIN CB'!C669="Asset",'MAIN CB'!F669,"")</f>
        <v>-8</v>
      </c>
      <c r="G655" s="162" t="str">
        <f>IF('MAIN CB'!C669="Capital",'MAIN CB'!F669,IF('MAIN CB'!C669="Income",'MAIN CB'!F669,IF('MAIN CB'!C669="Liability",'MAIN CB'!F669,"")))</f>
        <v/>
      </c>
      <c r="H655" s="163" t="str">
        <f>IF('MAIN CB'!C669="Expense",'MAIN CB'!F669,IF('MAIN CB'!C669="Drawing",'MAIN CB'!F669,IF('MAIN CB'!C669="COS",'MAIN CB'!F669,"")))</f>
        <v/>
      </c>
    </row>
    <row r="656" spans="2:8" x14ac:dyDescent="0.3">
      <c r="B656" s="160">
        <f>IF('MAIN CB'!B670="","",'MAIN CB'!B670)</f>
        <v>45726</v>
      </c>
      <c r="C656" s="161" t="str">
        <f>IF('MAIN CB'!C670="","",'MAIN CB'!C670)</f>
        <v>Income</v>
      </c>
      <c r="D656" s="237" t="str">
        <f>IF('MAIN CB'!D670="","",'MAIN CB'!D670)</f>
        <v>Sales</v>
      </c>
      <c r="E656" s="157" t="str">
        <f>IF('MAIN CB'!E670="","",'MAIN CB'!E670)</f>
        <v xml:space="preserve">Takeaway Sale </v>
      </c>
      <c r="F656" s="238" t="str">
        <f>IF('MAIN CB'!C670="Asset",'MAIN CB'!F670,"")</f>
        <v/>
      </c>
      <c r="G656" s="162">
        <f>IF('MAIN CB'!C670="Capital",'MAIN CB'!F670,IF('MAIN CB'!C670="Income",'MAIN CB'!F670,IF('MAIN CB'!C670="Liability",'MAIN CB'!F670,"")))</f>
        <v>-35</v>
      </c>
      <c r="H656" s="163" t="str">
        <f>IF('MAIN CB'!C670="Expense",'MAIN CB'!F670,IF('MAIN CB'!C670="Drawing",'MAIN CB'!F670,IF('MAIN CB'!C670="COS",'MAIN CB'!F670,"")))</f>
        <v/>
      </c>
    </row>
    <row r="657" spans="2:8" x14ac:dyDescent="0.3">
      <c r="B657" s="160">
        <f>IF('MAIN CB'!B671="","",'MAIN CB'!B671)</f>
        <v>45726</v>
      </c>
      <c r="C657" s="161" t="str">
        <f>IF('MAIN CB'!C671="","",'MAIN CB'!C671)</f>
        <v>Asset</v>
      </c>
      <c r="D657" s="237" t="str">
        <f>IF('MAIN CB'!D671="","",'MAIN CB'!D671)</f>
        <v>Vault Cash</v>
      </c>
      <c r="E657" s="157" t="str">
        <f>IF('MAIN CB'!E671="","",'MAIN CB'!E671)</f>
        <v xml:space="preserve">Takeaway Sale </v>
      </c>
      <c r="F657" s="238">
        <f>IF('MAIN CB'!C671="Asset",'MAIN CB'!F671,"")</f>
        <v>35</v>
      </c>
      <c r="G657" s="162" t="str">
        <f>IF('MAIN CB'!C671="Capital",'MAIN CB'!F671,IF('MAIN CB'!C671="Income",'MAIN CB'!F671,IF('MAIN CB'!C671="Liability",'MAIN CB'!F671,"")))</f>
        <v/>
      </c>
      <c r="H657" s="163" t="str">
        <f>IF('MAIN CB'!C671="Expense",'MAIN CB'!F671,IF('MAIN CB'!C671="Drawing",'MAIN CB'!F671,IF('MAIN CB'!C671="COS",'MAIN CB'!F671,"")))</f>
        <v/>
      </c>
    </row>
    <row r="658" spans="2:8" x14ac:dyDescent="0.3">
      <c r="B658" s="160">
        <f>IF('MAIN CB'!B672="","",'MAIN CB'!B672)</f>
        <v>45726</v>
      </c>
      <c r="C658" s="161" t="str">
        <f>IF('MAIN CB'!C672="","",'MAIN CB'!C672)</f>
        <v>Income</v>
      </c>
      <c r="D658" s="237" t="str">
        <f>IF('MAIN CB'!D672="","",'MAIN CB'!D672)</f>
        <v>Sales</v>
      </c>
      <c r="E658" s="157" t="str">
        <f>IF('MAIN CB'!E672="","",'MAIN CB'!E672)</f>
        <v xml:space="preserve">Takeaway Sale </v>
      </c>
      <c r="F658" s="238" t="str">
        <f>IF('MAIN CB'!C672="Asset",'MAIN CB'!F672,"")</f>
        <v/>
      </c>
      <c r="G658" s="162">
        <f>IF('MAIN CB'!C672="Capital",'MAIN CB'!F672,IF('MAIN CB'!C672="Income",'MAIN CB'!F672,IF('MAIN CB'!C672="Liability",'MAIN CB'!F672,"")))</f>
        <v>-35</v>
      </c>
      <c r="H658" s="163" t="str">
        <f>IF('MAIN CB'!C672="Expense",'MAIN CB'!F672,IF('MAIN CB'!C672="Drawing",'MAIN CB'!F672,IF('MAIN CB'!C672="COS",'MAIN CB'!F672,"")))</f>
        <v/>
      </c>
    </row>
    <row r="659" spans="2:8" x14ac:dyDescent="0.3">
      <c r="B659" s="160">
        <f>IF('MAIN CB'!B673="","",'MAIN CB'!B673)</f>
        <v>45726</v>
      </c>
      <c r="C659" s="161" t="str">
        <f>IF('MAIN CB'!C673="","",'MAIN CB'!C673)</f>
        <v>Asset</v>
      </c>
      <c r="D659" s="237" t="str">
        <f>IF('MAIN CB'!D673="","",'MAIN CB'!D673)</f>
        <v>Vault Cash</v>
      </c>
      <c r="E659" s="157" t="str">
        <f>IF('MAIN CB'!E673="","",'MAIN CB'!E673)</f>
        <v xml:space="preserve">Takeaway Sale </v>
      </c>
      <c r="F659" s="238">
        <f>IF('MAIN CB'!C673="Asset",'MAIN CB'!F673,"")</f>
        <v>35</v>
      </c>
      <c r="G659" s="162" t="str">
        <f>IF('MAIN CB'!C673="Capital",'MAIN CB'!F673,IF('MAIN CB'!C673="Income",'MAIN CB'!F673,IF('MAIN CB'!C673="Liability",'MAIN CB'!F673,"")))</f>
        <v/>
      </c>
      <c r="H659" s="163" t="str">
        <f>IF('MAIN CB'!C673="Expense",'MAIN CB'!F673,IF('MAIN CB'!C673="Drawing",'MAIN CB'!F673,IF('MAIN CB'!C673="COS",'MAIN CB'!F673,"")))</f>
        <v/>
      </c>
    </row>
    <row r="660" spans="2:8" x14ac:dyDescent="0.3">
      <c r="B660" s="160">
        <f>IF('MAIN CB'!B674="","",'MAIN CB'!B674)</f>
        <v>45726</v>
      </c>
      <c r="C660" s="161" t="str">
        <f>IF('MAIN CB'!C674="","",'MAIN CB'!C674)</f>
        <v>Asset</v>
      </c>
      <c r="D660" s="237" t="str">
        <f>IF('MAIN CB'!D674="","",'MAIN CB'!D674)</f>
        <v>Vault Cash</v>
      </c>
      <c r="E660" s="157" t="str">
        <f>IF('MAIN CB'!E674="","",'MAIN CB'!E674)</f>
        <v>Airtel Money Withdraw</v>
      </c>
      <c r="F660" s="238">
        <f>IF('MAIN CB'!C674="Asset",'MAIN CB'!F674,"")</f>
        <v>0</v>
      </c>
      <c r="G660" s="162" t="str">
        <f>IF('MAIN CB'!C674="Capital",'MAIN CB'!F674,IF('MAIN CB'!C674="Income",'MAIN CB'!F674,IF('MAIN CB'!C674="Liability",'MAIN CB'!F674,"")))</f>
        <v/>
      </c>
      <c r="H660" s="163" t="str">
        <f>IF('MAIN CB'!C674="Expense",'MAIN CB'!F674,IF('MAIN CB'!C674="Drawing",'MAIN CB'!F674,IF('MAIN CB'!C674="COS",'MAIN CB'!F674,"")))</f>
        <v/>
      </c>
    </row>
    <row r="661" spans="2:8" x14ac:dyDescent="0.3">
      <c r="B661" s="160">
        <f>IF('MAIN CB'!B675="","",'MAIN CB'!B675)</f>
        <v>45726</v>
      </c>
      <c r="C661" s="161" t="str">
        <f>IF('MAIN CB'!C675="","",'MAIN CB'!C675)</f>
        <v>Asset</v>
      </c>
      <c r="D661" s="237" t="str">
        <f>IF('MAIN CB'!D675="","",'MAIN CB'!D675)</f>
        <v>Airtel Money</v>
      </c>
      <c r="E661" s="157" t="str">
        <f>IF('MAIN CB'!E675="","",'MAIN CB'!E675)</f>
        <v>Airtel Money Withdraw</v>
      </c>
      <c r="F661" s="238">
        <f>IF('MAIN CB'!C675="Asset",'MAIN CB'!F675,"")</f>
        <v>0</v>
      </c>
      <c r="G661" s="162" t="str">
        <f>IF('MAIN CB'!C675="Capital",'MAIN CB'!F675,IF('MAIN CB'!C675="Income",'MAIN CB'!F675,IF('MAIN CB'!C675="Liability",'MAIN CB'!F675,"")))</f>
        <v/>
      </c>
      <c r="H661" s="163" t="str">
        <f>IF('MAIN CB'!C675="Expense",'MAIN CB'!F675,IF('MAIN CB'!C675="Drawing",'MAIN CB'!F675,IF('MAIN CB'!C675="COS",'MAIN CB'!F675,"")))</f>
        <v/>
      </c>
    </row>
    <row r="662" spans="2:8" x14ac:dyDescent="0.3">
      <c r="B662" s="160">
        <f>IF('MAIN CB'!B676="","",'MAIN CB'!B676)</f>
        <v>45726</v>
      </c>
      <c r="C662" s="161" t="str">
        <f>IF('MAIN CB'!C676="","",'MAIN CB'!C676)</f>
        <v>Asset</v>
      </c>
      <c r="D662" s="237" t="str">
        <f>IF('MAIN CB'!D676="","",'MAIN CB'!D676)</f>
        <v>Vault Cash</v>
      </c>
      <c r="E662" s="157" t="str">
        <f>IF('MAIN CB'!E676="","",'MAIN CB'!E676)</f>
        <v>Airtel Money Withdraw</v>
      </c>
      <c r="F662" s="238">
        <f>IF('MAIN CB'!C676="Asset",'MAIN CB'!F676,"")</f>
        <v>-35</v>
      </c>
      <c r="G662" s="162" t="str">
        <f>IF('MAIN CB'!C676="Capital",'MAIN CB'!F676,IF('MAIN CB'!C676="Income",'MAIN CB'!F676,IF('MAIN CB'!C676="Liability",'MAIN CB'!F676,"")))</f>
        <v/>
      </c>
      <c r="H662" s="163" t="str">
        <f>IF('MAIN CB'!C676="Expense",'MAIN CB'!F676,IF('MAIN CB'!C676="Drawing",'MAIN CB'!F676,IF('MAIN CB'!C676="COS",'MAIN CB'!F676,"")))</f>
        <v/>
      </c>
    </row>
    <row r="663" spans="2:8" x14ac:dyDescent="0.3">
      <c r="B663" s="160">
        <f>IF('MAIN CB'!B677="","",'MAIN CB'!B677)</f>
        <v>45726</v>
      </c>
      <c r="C663" s="161" t="str">
        <f>IF('MAIN CB'!C677="","",'MAIN CB'!C677)</f>
        <v>Asset</v>
      </c>
      <c r="D663" s="237" t="str">
        <f>IF('MAIN CB'!D677="","",'MAIN CB'!D677)</f>
        <v>Airtel Money</v>
      </c>
      <c r="E663" s="157" t="str">
        <f>IF('MAIN CB'!E677="","",'MAIN CB'!E677)</f>
        <v>Airtel Money Withdraw</v>
      </c>
      <c r="F663" s="238">
        <f>IF('MAIN CB'!C677="Asset",'MAIN CB'!F677,"")</f>
        <v>35</v>
      </c>
      <c r="G663" s="162" t="str">
        <f>IF('MAIN CB'!C677="Capital",'MAIN CB'!F677,IF('MAIN CB'!C677="Income",'MAIN CB'!F677,IF('MAIN CB'!C677="Liability",'MAIN CB'!F677,"")))</f>
        <v/>
      </c>
      <c r="H663" s="163" t="str">
        <f>IF('MAIN CB'!C677="Expense",'MAIN CB'!F677,IF('MAIN CB'!C677="Drawing",'MAIN CB'!F677,IF('MAIN CB'!C677="COS",'MAIN CB'!F677,"")))</f>
        <v/>
      </c>
    </row>
    <row r="664" spans="2:8" x14ac:dyDescent="0.3">
      <c r="B664" s="160">
        <f>IF('MAIN CB'!B678="","",'MAIN CB'!B678)</f>
        <v>45726</v>
      </c>
      <c r="C664" s="161" t="str">
        <f>IF('MAIN CB'!C678="","",'MAIN CB'!C678)</f>
        <v>Asset</v>
      </c>
      <c r="D664" s="237" t="str">
        <f>IF('MAIN CB'!D678="","",'MAIN CB'!D678)</f>
        <v>Vault Cash</v>
      </c>
      <c r="E664" s="157" t="str">
        <f>IF('MAIN CB'!E678="","",'MAIN CB'!E678)</f>
        <v>Airtel Money Deposit</v>
      </c>
      <c r="F664" s="238">
        <f>IF('MAIN CB'!C678="Asset",'MAIN CB'!F678,"")</f>
        <v>50</v>
      </c>
      <c r="G664" s="162" t="str">
        <f>IF('MAIN CB'!C678="Capital",'MAIN CB'!F678,IF('MAIN CB'!C678="Income",'MAIN CB'!F678,IF('MAIN CB'!C678="Liability",'MAIN CB'!F678,"")))</f>
        <v/>
      </c>
      <c r="H664" s="163" t="str">
        <f>IF('MAIN CB'!C678="Expense",'MAIN CB'!F678,IF('MAIN CB'!C678="Drawing",'MAIN CB'!F678,IF('MAIN CB'!C678="COS",'MAIN CB'!F678,"")))</f>
        <v/>
      </c>
    </row>
    <row r="665" spans="2:8" x14ac:dyDescent="0.3">
      <c r="B665" s="160">
        <f>IF('MAIN CB'!B679="","",'MAIN CB'!B679)</f>
        <v>45726</v>
      </c>
      <c r="C665" s="161" t="str">
        <f>IF('MAIN CB'!C679="","",'MAIN CB'!C679)</f>
        <v>Asset</v>
      </c>
      <c r="D665" s="237" t="str">
        <f>IF('MAIN CB'!D679="","",'MAIN CB'!D679)</f>
        <v>Airtel Money</v>
      </c>
      <c r="E665" s="157" t="str">
        <f>IF('MAIN CB'!E679="","",'MAIN CB'!E679)</f>
        <v>Airtel Money Deposit</v>
      </c>
      <c r="F665" s="238">
        <f>IF('MAIN CB'!C679="Asset",'MAIN CB'!F679,"")</f>
        <v>-50</v>
      </c>
      <c r="G665" s="162" t="str">
        <f>IF('MAIN CB'!C679="Capital",'MAIN CB'!F679,IF('MAIN CB'!C679="Income",'MAIN CB'!F679,IF('MAIN CB'!C679="Liability",'MAIN CB'!F679,"")))</f>
        <v/>
      </c>
      <c r="H665" s="163" t="str">
        <f>IF('MAIN CB'!C679="Expense",'MAIN CB'!F679,IF('MAIN CB'!C679="Drawing",'MAIN CB'!F679,IF('MAIN CB'!C679="COS",'MAIN CB'!F679,"")))</f>
        <v/>
      </c>
    </row>
    <row r="666" spans="2:8" x14ac:dyDescent="0.3">
      <c r="B666" s="160">
        <f>IF('MAIN CB'!B680="","",'MAIN CB'!B680)</f>
        <v>45726</v>
      </c>
      <c r="C666" s="161" t="str">
        <f>IF('MAIN CB'!C680="","",'MAIN CB'!C680)</f>
        <v>Asset</v>
      </c>
      <c r="D666" s="237" t="str">
        <f>IF('MAIN CB'!D680="","",'MAIN CB'!D680)</f>
        <v>Indo Zambia Bank</v>
      </c>
      <c r="E666" s="157" t="str">
        <f>IF('MAIN CB'!E680="","",'MAIN CB'!E680)</f>
        <v>Transfer from IZB to 543</v>
      </c>
      <c r="F666" s="238">
        <f>IF('MAIN CB'!C680="Asset",'MAIN CB'!F680,"")</f>
        <v>-10000</v>
      </c>
      <c r="G666" s="162" t="str">
        <f>IF('MAIN CB'!C680="Capital",'MAIN CB'!F680,IF('MAIN CB'!C680="Income",'MAIN CB'!F680,IF('MAIN CB'!C680="Liability",'MAIN CB'!F680,"")))</f>
        <v/>
      </c>
      <c r="H666" s="163" t="str">
        <f>IF('MAIN CB'!C680="Expense",'MAIN CB'!F680,IF('MAIN CB'!C680="Drawing",'MAIN CB'!F680,IF('MAIN CB'!C680="COS",'MAIN CB'!F680,"")))</f>
        <v/>
      </c>
    </row>
    <row r="667" spans="2:8" x14ac:dyDescent="0.3">
      <c r="B667" s="160">
        <f>IF('MAIN CB'!B681="","",'MAIN CB'!B681)</f>
        <v>45726</v>
      </c>
      <c r="C667" s="161" t="str">
        <f>IF('MAIN CB'!C681="","",'MAIN CB'!C681)</f>
        <v>Asset</v>
      </c>
      <c r="D667" s="237" t="str">
        <f>IF('MAIN CB'!D681="","",'MAIN CB'!D681)</f>
        <v>543 Konse Konse</v>
      </c>
      <c r="E667" s="157" t="str">
        <f>IF('MAIN CB'!E681="","",'MAIN CB'!E681)</f>
        <v>Transfer from IZB to 543</v>
      </c>
      <c r="F667" s="238">
        <f>IF('MAIN CB'!C681="Asset",'MAIN CB'!F681,"")</f>
        <v>10000</v>
      </c>
      <c r="G667" s="162" t="str">
        <f>IF('MAIN CB'!C681="Capital",'MAIN CB'!F681,IF('MAIN CB'!C681="Income",'MAIN CB'!F681,IF('MAIN CB'!C681="Liability",'MAIN CB'!F681,"")))</f>
        <v/>
      </c>
      <c r="H667" s="163" t="str">
        <f>IF('MAIN CB'!C681="Expense",'MAIN CB'!F681,IF('MAIN CB'!C681="Drawing",'MAIN CB'!F681,IF('MAIN CB'!C681="COS",'MAIN CB'!F681,"")))</f>
        <v/>
      </c>
    </row>
    <row r="668" spans="2:8" x14ac:dyDescent="0.3">
      <c r="B668" s="160">
        <f>IF('MAIN CB'!B682="","",'MAIN CB'!B682)</f>
        <v>45726</v>
      </c>
      <c r="C668" s="161" t="str">
        <f>IF('MAIN CB'!C682="","",'MAIN CB'!C682)</f>
        <v>Asset</v>
      </c>
      <c r="D668" s="237" t="str">
        <f>IF('MAIN CB'!D682="","",'MAIN CB'!D682)</f>
        <v>543 Konse Konse</v>
      </c>
      <c r="E668" s="157" t="str">
        <f>IF('MAIN CB'!E682="","",'MAIN CB'!E682)</f>
        <v>Transfer from 543 to Zanaco</v>
      </c>
      <c r="F668" s="238">
        <f>IF('MAIN CB'!C682="Asset",'MAIN CB'!F682,"")</f>
        <v>-9992.5</v>
      </c>
      <c r="G668" s="162" t="str">
        <f>IF('MAIN CB'!C682="Capital",'MAIN CB'!F682,IF('MAIN CB'!C682="Income",'MAIN CB'!F682,IF('MAIN CB'!C682="Liability",'MAIN CB'!F682,"")))</f>
        <v/>
      </c>
      <c r="H668" s="163" t="str">
        <f>IF('MAIN CB'!C682="Expense",'MAIN CB'!F682,IF('MAIN CB'!C682="Drawing",'MAIN CB'!F682,IF('MAIN CB'!C682="COS",'MAIN CB'!F682,"")))</f>
        <v/>
      </c>
    </row>
    <row r="669" spans="2:8" x14ac:dyDescent="0.3">
      <c r="B669" s="160">
        <f>IF('MAIN CB'!B683="","",'MAIN CB'!B683)</f>
        <v>45726</v>
      </c>
      <c r="C669" s="161" t="str">
        <f>IF('MAIN CB'!C683="","",'MAIN CB'!C683)</f>
        <v>Asset</v>
      </c>
      <c r="D669" s="237" t="str">
        <f>IF('MAIN CB'!D683="","",'MAIN CB'!D683)</f>
        <v>Zanaco Xpress</v>
      </c>
      <c r="E669" s="157" t="str">
        <f>IF('MAIN CB'!E683="","",'MAIN CB'!E683)</f>
        <v>Transfer from 543 to Zanaco</v>
      </c>
      <c r="F669" s="238">
        <f>IF('MAIN CB'!C683="Asset",'MAIN CB'!F683,"")</f>
        <v>9992.5</v>
      </c>
      <c r="G669" s="162" t="str">
        <f>IF('MAIN CB'!C683="Capital",'MAIN CB'!F683,IF('MAIN CB'!C683="Income",'MAIN CB'!F683,IF('MAIN CB'!C683="Liability",'MAIN CB'!F683,"")))</f>
        <v/>
      </c>
      <c r="H669" s="163" t="str">
        <f>IF('MAIN CB'!C683="Expense",'MAIN CB'!F683,IF('MAIN CB'!C683="Drawing",'MAIN CB'!F683,IF('MAIN CB'!C683="COS",'MAIN CB'!F683,"")))</f>
        <v/>
      </c>
    </row>
    <row r="670" spans="2:8" x14ac:dyDescent="0.3">
      <c r="B670" s="160">
        <f>IF('MAIN CB'!B684="","",'MAIN CB'!B684)</f>
        <v>45726</v>
      </c>
      <c r="C670" s="161" t="str">
        <f>IF('MAIN CB'!C684="","",'MAIN CB'!C684)</f>
        <v>Asset</v>
      </c>
      <c r="D670" s="237" t="str">
        <f>IF('MAIN CB'!D684="","",'MAIN CB'!D684)</f>
        <v>543 Konse Konse</v>
      </c>
      <c r="E670" s="157" t="str">
        <f>IF('MAIN CB'!E684="","",'MAIN CB'!E684)</f>
        <v>543 transfer charge to Zanaco</v>
      </c>
      <c r="F670" s="238">
        <f>IF('MAIN CB'!C684="Asset",'MAIN CB'!F684,"")</f>
        <v>-7.5</v>
      </c>
      <c r="G670" s="162" t="str">
        <f>IF('MAIN CB'!C684="Capital",'MAIN CB'!F684,IF('MAIN CB'!C684="Income",'MAIN CB'!F684,IF('MAIN CB'!C684="Liability",'MAIN CB'!F684,"")))</f>
        <v/>
      </c>
      <c r="H670" s="163" t="str">
        <f>IF('MAIN CB'!C684="Expense",'MAIN CB'!F684,IF('MAIN CB'!C684="Drawing",'MAIN CB'!F684,IF('MAIN CB'!C684="COS",'MAIN CB'!F684,"")))</f>
        <v/>
      </c>
    </row>
    <row r="671" spans="2:8" x14ac:dyDescent="0.3">
      <c r="B671" s="160">
        <f>IF('MAIN CB'!B685="","",'MAIN CB'!B685)</f>
        <v>45726</v>
      </c>
      <c r="C671" s="161" t="str">
        <f>IF('MAIN CB'!C685="","",'MAIN CB'!C685)</f>
        <v>Expense</v>
      </c>
      <c r="D671" s="237" t="str">
        <f>IF('MAIN CB'!D685="","",'MAIN CB'!D685)</f>
        <v>Charges</v>
      </c>
      <c r="E671" s="157" t="str">
        <f>IF('MAIN CB'!E685="","",'MAIN CB'!E685)</f>
        <v>543 transfer charge to Zanaco</v>
      </c>
      <c r="F671" s="238" t="str">
        <f>IF('MAIN CB'!C685="Asset",'MAIN CB'!F685,"")</f>
        <v/>
      </c>
      <c r="G671" s="162" t="str">
        <f>IF('MAIN CB'!C685="Capital",'MAIN CB'!F685,IF('MAIN CB'!C685="Income",'MAIN CB'!F685,IF('MAIN CB'!C685="Liability",'MAIN CB'!F685,"")))</f>
        <v/>
      </c>
      <c r="H671" s="163">
        <f>IF('MAIN CB'!C685="Expense",'MAIN CB'!F685,IF('MAIN CB'!C685="Drawing",'MAIN CB'!F685,IF('MAIN CB'!C685="COS",'MAIN CB'!F685,"")))</f>
        <v>7.5</v>
      </c>
    </row>
    <row r="672" spans="2:8" x14ac:dyDescent="0.3">
      <c r="B672" s="160">
        <f>IF('MAIN CB'!B686="","",'MAIN CB'!B686)</f>
        <v>45726</v>
      </c>
      <c r="C672" s="161" t="str">
        <f>IF('MAIN CB'!C686="","",'MAIN CB'!C686)</f>
        <v>Income</v>
      </c>
      <c r="D672" s="237" t="str">
        <f>IF('MAIN CB'!D686="","",'MAIN CB'!D686)</f>
        <v>Sales</v>
      </c>
      <c r="E672" s="157" t="str">
        <f>IF('MAIN CB'!E686="","",'MAIN CB'!E686)</f>
        <v xml:space="preserve">Takeaway Sale </v>
      </c>
      <c r="F672" s="238" t="str">
        <f>IF('MAIN CB'!C686="Asset",'MAIN CB'!F686,"")</f>
        <v/>
      </c>
      <c r="G672" s="162">
        <f>IF('MAIN CB'!C686="Capital",'MAIN CB'!F686,IF('MAIN CB'!C686="Income",'MAIN CB'!F686,IF('MAIN CB'!C686="Liability",'MAIN CB'!F686,"")))</f>
        <v>-35</v>
      </c>
      <c r="H672" s="163" t="str">
        <f>IF('MAIN CB'!C686="Expense",'MAIN CB'!F686,IF('MAIN CB'!C686="Drawing",'MAIN CB'!F686,IF('MAIN CB'!C686="COS",'MAIN CB'!F686,"")))</f>
        <v/>
      </c>
    </row>
    <row r="673" spans="2:8" x14ac:dyDescent="0.3">
      <c r="B673" s="160">
        <f>IF('MAIN CB'!B687="","",'MAIN CB'!B687)</f>
        <v>45726</v>
      </c>
      <c r="C673" s="161" t="str">
        <f>IF('MAIN CB'!C687="","",'MAIN CB'!C687)</f>
        <v>Asset</v>
      </c>
      <c r="D673" s="237" t="str">
        <f>IF('MAIN CB'!D687="","",'MAIN CB'!D687)</f>
        <v>Vault Cash</v>
      </c>
      <c r="E673" s="157" t="str">
        <f>IF('MAIN CB'!E687="","",'MAIN CB'!E687)</f>
        <v xml:space="preserve">Takeaway Sale </v>
      </c>
      <c r="F673" s="238">
        <f>IF('MAIN CB'!C687="Asset",'MAIN CB'!F687,"")</f>
        <v>35</v>
      </c>
      <c r="G673" s="162" t="str">
        <f>IF('MAIN CB'!C687="Capital",'MAIN CB'!F687,IF('MAIN CB'!C687="Income",'MAIN CB'!F687,IF('MAIN CB'!C687="Liability",'MAIN CB'!F687,"")))</f>
        <v/>
      </c>
      <c r="H673" s="163" t="str">
        <f>IF('MAIN CB'!C687="Expense",'MAIN CB'!F687,IF('MAIN CB'!C687="Drawing",'MAIN CB'!F687,IF('MAIN CB'!C687="COS",'MAIN CB'!F687,"")))</f>
        <v/>
      </c>
    </row>
    <row r="674" spans="2:8" x14ac:dyDescent="0.3">
      <c r="B674" s="160">
        <f>IF('MAIN CB'!B688="","",'MAIN CB'!B688)</f>
        <v>45726</v>
      </c>
      <c r="C674" s="161" t="str">
        <f>IF('MAIN CB'!C688="","",'MAIN CB'!C688)</f>
        <v>Asset</v>
      </c>
      <c r="D674" s="237" t="str">
        <f>IF('MAIN CB'!D688="","",'MAIN CB'!D688)</f>
        <v>Vault Cash</v>
      </c>
      <c r="E674" s="157" t="str">
        <f>IF('MAIN CB'!E688="","",'MAIN CB'!E688)</f>
        <v>Airtel Money Withdraw</v>
      </c>
      <c r="F674" s="238">
        <f>IF('MAIN CB'!C688="Asset",'MAIN CB'!F688,"")</f>
        <v>-1500</v>
      </c>
      <c r="G674" s="162" t="str">
        <f>IF('MAIN CB'!C688="Capital",'MAIN CB'!F688,IF('MAIN CB'!C688="Income",'MAIN CB'!F688,IF('MAIN CB'!C688="Liability",'MAIN CB'!F688,"")))</f>
        <v/>
      </c>
      <c r="H674" s="163" t="str">
        <f>IF('MAIN CB'!C688="Expense",'MAIN CB'!F688,IF('MAIN CB'!C688="Drawing",'MAIN CB'!F688,IF('MAIN CB'!C688="COS",'MAIN CB'!F688,"")))</f>
        <v/>
      </c>
    </row>
    <row r="675" spans="2:8" x14ac:dyDescent="0.3">
      <c r="B675" s="160">
        <f>IF('MAIN CB'!B689="","",'MAIN CB'!B689)</f>
        <v>45726</v>
      </c>
      <c r="C675" s="161" t="str">
        <f>IF('MAIN CB'!C689="","",'MAIN CB'!C689)</f>
        <v>Asset</v>
      </c>
      <c r="D675" s="237" t="str">
        <f>IF('MAIN CB'!D689="","",'MAIN CB'!D689)</f>
        <v>Airtel Money</v>
      </c>
      <c r="E675" s="157" t="str">
        <f>IF('MAIN CB'!E689="","",'MAIN CB'!E689)</f>
        <v>Airtel Money Withdraw</v>
      </c>
      <c r="F675" s="238">
        <f>IF('MAIN CB'!C689="Asset",'MAIN CB'!F689,"")</f>
        <v>1500</v>
      </c>
      <c r="G675" s="162" t="str">
        <f>IF('MAIN CB'!C689="Capital",'MAIN CB'!F689,IF('MAIN CB'!C689="Income",'MAIN CB'!F689,IF('MAIN CB'!C689="Liability",'MAIN CB'!F689,"")))</f>
        <v/>
      </c>
      <c r="H675" s="163" t="str">
        <f>IF('MAIN CB'!C689="Expense",'MAIN CB'!F689,IF('MAIN CB'!C689="Drawing",'MAIN CB'!F689,IF('MAIN CB'!C689="COS",'MAIN CB'!F689,"")))</f>
        <v/>
      </c>
    </row>
    <row r="676" spans="2:8" x14ac:dyDescent="0.3">
      <c r="B676" s="160">
        <f>IF('MAIN CB'!B690="","",'MAIN CB'!B690)</f>
        <v>45726</v>
      </c>
      <c r="C676" s="161" t="str">
        <f>IF('MAIN CB'!C690="","",'MAIN CB'!C690)</f>
        <v>Asset</v>
      </c>
      <c r="D676" s="237" t="str">
        <f>IF('MAIN CB'!D690="","",'MAIN CB'!D690)</f>
        <v>Vault Cash</v>
      </c>
      <c r="E676" s="157" t="str">
        <f>IF('MAIN CB'!E690="","",'MAIN CB'!E690)</f>
        <v>Zanaco Xpress Deposit</v>
      </c>
      <c r="F676" s="238">
        <f>IF('MAIN CB'!C690="Asset",'MAIN CB'!F690,"")</f>
        <v>1500</v>
      </c>
      <c r="G676" s="162" t="str">
        <f>IF('MAIN CB'!C690="Capital",'MAIN CB'!F690,IF('MAIN CB'!C690="Income",'MAIN CB'!F690,IF('MAIN CB'!C690="Liability",'MAIN CB'!F690,"")))</f>
        <v/>
      </c>
      <c r="H676" s="163" t="str">
        <f>IF('MAIN CB'!C690="Expense",'MAIN CB'!F690,IF('MAIN CB'!C690="Drawing",'MAIN CB'!F690,IF('MAIN CB'!C690="COS",'MAIN CB'!F690,"")))</f>
        <v/>
      </c>
    </row>
    <row r="677" spans="2:8" x14ac:dyDescent="0.3">
      <c r="B677" s="160">
        <f>IF('MAIN CB'!B691="","",'MAIN CB'!B691)</f>
        <v>45726</v>
      </c>
      <c r="C677" s="161" t="str">
        <f>IF('MAIN CB'!C691="","",'MAIN CB'!C691)</f>
        <v>Asset</v>
      </c>
      <c r="D677" s="237" t="str">
        <f>IF('MAIN CB'!D691="","",'MAIN CB'!D691)</f>
        <v>Zanaco Xpress</v>
      </c>
      <c r="E677" s="157" t="str">
        <f>IF('MAIN CB'!E691="","",'MAIN CB'!E691)</f>
        <v>Zanaco Xpress Deposit</v>
      </c>
      <c r="F677" s="238">
        <f>IF('MAIN CB'!C691="Asset",'MAIN CB'!F691,"")</f>
        <v>-1500</v>
      </c>
      <c r="G677" s="162" t="str">
        <f>IF('MAIN CB'!C691="Capital",'MAIN CB'!F691,IF('MAIN CB'!C691="Income",'MAIN CB'!F691,IF('MAIN CB'!C691="Liability",'MAIN CB'!F691,"")))</f>
        <v/>
      </c>
      <c r="H677" s="163" t="str">
        <f>IF('MAIN CB'!C691="Expense",'MAIN CB'!F691,IF('MAIN CB'!C691="Drawing",'MAIN CB'!F691,IF('MAIN CB'!C691="COS",'MAIN CB'!F691,"")))</f>
        <v/>
      </c>
    </row>
    <row r="678" spans="2:8" x14ac:dyDescent="0.3">
      <c r="B678" s="160">
        <f>IF('MAIN CB'!B692="","",'MAIN CB'!B692)</f>
        <v>45726</v>
      </c>
      <c r="C678" s="161" t="str">
        <f>IF('MAIN CB'!C692="","",'MAIN CB'!C692)</f>
        <v>Asset</v>
      </c>
      <c r="D678" s="237" t="str">
        <f>IF('MAIN CB'!D692="","",'MAIN CB'!D692)</f>
        <v>Vault Cash</v>
      </c>
      <c r="E678" s="157" t="str">
        <f>IF('MAIN CB'!E692="","",'MAIN CB'!E692)</f>
        <v>Airtel Money Deposit</v>
      </c>
      <c r="F678" s="238">
        <f>IF('MAIN CB'!C692="Asset",'MAIN CB'!F692,"")</f>
        <v>55</v>
      </c>
      <c r="G678" s="162" t="str">
        <f>IF('MAIN CB'!C692="Capital",'MAIN CB'!F692,IF('MAIN CB'!C692="Income",'MAIN CB'!F692,IF('MAIN CB'!C692="Liability",'MAIN CB'!F692,"")))</f>
        <v/>
      </c>
      <c r="H678" s="163" t="str">
        <f>IF('MAIN CB'!C692="Expense",'MAIN CB'!F692,IF('MAIN CB'!C692="Drawing",'MAIN CB'!F692,IF('MAIN CB'!C692="COS",'MAIN CB'!F692,"")))</f>
        <v/>
      </c>
    </row>
    <row r="679" spans="2:8" x14ac:dyDescent="0.3">
      <c r="B679" s="160">
        <f>IF('MAIN CB'!B693="","",'MAIN CB'!B693)</f>
        <v>45726</v>
      </c>
      <c r="C679" s="161" t="str">
        <f>IF('MAIN CB'!C693="","",'MAIN CB'!C693)</f>
        <v>Asset</v>
      </c>
      <c r="D679" s="237" t="str">
        <f>IF('MAIN CB'!D693="","",'MAIN CB'!D693)</f>
        <v>Airtel Money</v>
      </c>
      <c r="E679" s="157" t="str">
        <f>IF('MAIN CB'!E693="","",'MAIN CB'!E693)</f>
        <v>Airtel Money Deposit</v>
      </c>
      <c r="F679" s="238">
        <f>IF('MAIN CB'!C693="Asset",'MAIN CB'!F693,"")</f>
        <v>-55</v>
      </c>
      <c r="G679" s="162" t="str">
        <f>IF('MAIN CB'!C693="Capital",'MAIN CB'!F693,IF('MAIN CB'!C693="Income",'MAIN CB'!F693,IF('MAIN CB'!C693="Liability",'MAIN CB'!F693,"")))</f>
        <v/>
      </c>
      <c r="H679" s="163" t="str">
        <f>IF('MAIN CB'!C693="Expense",'MAIN CB'!F693,IF('MAIN CB'!C693="Drawing",'MAIN CB'!F693,IF('MAIN CB'!C693="COS",'MAIN CB'!F693,"")))</f>
        <v/>
      </c>
    </row>
    <row r="680" spans="2:8" x14ac:dyDescent="0.3">
      <c r="B680" s="160">
        <f>IF('MAIN CB'!B694="","",'MAIN CB'!B694)</f>
        <v>45726</v>
      </c>
      <c r="C680" s="161" t="str">
        <f>IF('MAIN CB'!C694="","",'MAIN CB'!C694)</f>
        <v>Asset</v>
      </c>
      <c r="D680" s="237" t="str">
        <f>IF('MAIN CB'!D694="","",'MAIN CB'!D694)</f>
        <v>Vault Cash</v>
      </c>
      <c r="E680" s="157" t="str">
        <f>IF('MAIN CB'!E694="","",'MAIN CB'!E694)</f>
        <v>?</v>
      </c>
      <c r="F680" s="238">
        <f>IF('MAIN CB'!C694="Asset",'MAIN CB'!F694,"")</f>
        <v>-20</v>
      </c>
      <c r="G680" s="162" t="str">
        <f>IF('MAIN CB'!C694="Capital",'MAIN CB'!F694,IF('MAIN CB'!C694="Income",'MAIN CB'!F694,IF('MAIN CB'!C694="Liability",'MAIN CB'!F694,"")))</f>
        <v/>
      </c>
      <c r="H680" s="163" t="str">
        <f>IF('MAIN CB'!C694="Expense",'MAIN CB'!F694,IF('MAIN CB'!C694="Drawing",'MAIN CB'!F694,IF('MAIN CB'!C694="COS",'MAIN CB'!F694,"")))</f>
        <v/>
      </c>
    </row>
    <row r="681" spans="2:8" x14ac:dyDescent="0.3">
      <c r="B681" s="160">
        <f>IF('MAIN CB'!B695="","",'MAIN CB'!B695)</f>
        <v>45726</v>
      </c>
      <c r="C681" s="161" t="str">
        <f>IF('MAIN CB'!C695="","",'MAIN CB'!C695)</f>
        <v>Expense</v>
      </c>
      <c r="D681" s="237" t="str">
        <f>IF('MAIN CB'!D695="","",'MAIN CB'!D695)</f>
        <v>Transport Costs</v>
      </c>
      <c r="E681" s="157" t="str">
        <f>IF('MAIN CB'!E695="","",'MAIN CB'!E695)</f>
        <v>?</v>
      </c>
      <c r="F681" s="238" t="str">
        <f>IF('MAIN CB'!C695="Asset",'MAIN CB'!F695,"")</f>
        <v/>
      </c>
      <c r="G681" s="162" t="str">
        <f>IF('MAIN CB'!C695="Capital",'MAIN CB'!F695,IF('MAIN CB'!C695="Income",'MAIN CB'!F695,IF('MAIN CB'!C695="Liability",'MAIN CB'!F695,"")))</f>
        <v/>
      </c>
      <c r="H681" s="163">
        <f>IF('MAIN CB'!C695="Expense",'MAIN CB'!F695,IF('MAIN CB'!C695="Drawing",'MAIN CB'!F695,IF('MAIN CB'!C695="COS",'MAIN CB'!F695,"")))</f>
        <v>20</v>
      </c>
    </row>
    <row r="682" spans="2:8" x14ac:dyDescent="0.3">
      <c r="B682" s="160">
        <f>IF('MAIN CB'!B696="","",'MAIN CB'!B696)</f>
        <v>45726</v>
      </c>
      <c r="C682" s="161" t="str">
        <f>IF('MAIN CB'!C696="","",'MAIN CB'!C696)</f>
        <v>Income</v>
      </c>
      <c r="D682" s="237" t="str">
        <f>IF('MAIN CB'!D696="","",'MAIN CB'!D696)</f>
        <v>Sales</v>
      </c>
      <c r="E682" s="157" t="str">
        <f>IF('MAIN CB'!E696="","",'MAIN CB'!E696)</f>
        <v xml:space="preserve">Takeaway Sale </v>
      </c>
      <c r="F682" s="238" t="str">
        <f>IF('MAIN CB'!C696="Asset",'MAIN CB'!F696,"")</f>
        <v/>
      </c>
      <c r="G682" s="162">
        <f>IF('MAIN CB'!C696="Capital",'MAIN CB'!F696,IF('MAIN CB'!C696="Income",'MAIN CB'!F696,IF('MAIN CB'!C696="Liability",'MAIN CB'!F696,"")))</f>
        <v>-70</v>
      </c>
      <c r="H682" s="163" t="str">
        <f>IF('MAIN CB'!C696="Expense",'MAIN CB'!F696,IF('MAIN CB'!C696="Drawing",'MAIN CB'!F696,IF('MAIN CB'!C696="COS",'MAIN CB'!F696,"")))</f>
        <v/>
      </c>
    </row>
    <row r="683" spans="2:8" x14ac:dyDescent="0.3">
      <c r="B683" s="160">
        <f>IF('MAIN CB'!B697="","",'MAIN CB'!B697)</f>
        <v>45726</v>
      </c>
      <c r="C683" s="161" t="str">
        <f>IF('MAIN CB'!C697="","",'MAIN CB'!C697)</f>
        <v>Asset</v>
      </c>
      <c r="D683" s="237" t="str">
        <f>IF('MAIN CB'!D697="","",'MAIN CB'!D697)</f>
        <v>Vault Cash</v>
      </c>
      <c r="E683" s="157" t="str">
        <f>IF('MAIN CB'!E697="","",'MAIN CB'!E697)</f>
        <v xml:space="preserve">Takeaway Sale </v>
      </c>
      <c r="F683" s="238">
        <f>IF('MAIN CB'!C697="Asset",'MAIN CB'!F697,"")</f>
        <v>70</v>
      </c>
      <c r="G683" s="162" t="str">
        <f>IF('MAIN CB'!C697="Capital",'MAIN CB'!F697,IF('MAIN CB'!C697="Income",'MAIN CB'!F697,IF('MAIN CB'!C697="Liability",'MAIN CB'!F697,"")))</f>
        <v/>
      </c>
      <c r="H683" s="163" t="str">
        <f>IF('MAIN CB'!C697="Expense",'MAIN CB'!F697,IF('MAIN CB'!C697="Drawing",'MAIN CB'!F697,IF('MAIN CB'!C697="COS",'MAIN CB'!F697,"")))</f>
        <v/>
      </c>
    </row>
    <row r="684" spans="2:8" x14ac:dyDescent="0.3">
      <c r="B684" s="160">
        <f>IF('MAIN CB'!B698="","",'MAIN CB'!B698)</f>
        <v>45726</v>
      </c>
      <c r="C684" s="161" t="str">
        <f>IF('MAIN CB'!C698="","",'MAIN CB'!C698)</f>
        <v>Asset</v>
      </c>
      <c r="D684" s="237" t="str">
        <f>IF('MAIN CB'!D698="","",'MAIN CB'!D698)</f>
        <v>Vault Cash</v>
      </c>
      <c r="E684" s="157" t="str">
        <f>IF('MAIN CB'!E698="","",'MAIN CB'!E698)</f>
        <v>?</v>
      </c>
      <c r="F684" s="238">
        <f>IF('MAIN CB'!C698="Asset",'MAIN CB'!F698,"")</f>
        <v>0</v>
      </c>
      <c r="G684" s="162" t="str">
        <f>IF('MAIN CB'!C698="Capital",'MAIN CB'!F698,IF('MAIN CB'!C698="Income",'MAIN CB'!F698,IF('MAIN CB'!C698="Liability",'MAIN CB'!F698,"")))</f>
        <v/>
      </c>
      <c r="H684" s="163" t="str">
        <f>IF('MAIN CB'!C698="Expense",'MAIN CB'!F698,IF('MAIN CB'!C698="Drawing",'MAIN CB'!F698,IF('MAIN CB'!C698="COS",'MAIN CB'!F698,"")))</f>
        <v/>
      </c>
    </row>
    <row r="685" spans="2:8" x14ac:dyDescent="0.3">
      <c r="B685" s="160">
        <f>IF('MAIN CB'!B699="","",'MAIN CB'!B699)</f>
        <v>45726</v>
      </c>
      <c r="C685" s="161" t="str">
        <f>IF('MAIN CB'!C699="","",'MAIN CB'!C699)</f>
        <v>Expense</v>
      </c>
      <c r="D685" s="237" t="str">
        <f>IF('MAIN CB'!D699="","",'MAIN CB'!D699)</f>
        <v>Cash Shortage (Theft)</v>
      </c>
      <c r="E685" s="157" t="str">
        <f>IF('MAIN CB'!E699="","",'MAIN CB'!E699)</f>
        <v>?</v>
      </c>
      <c r="F685" s="238" t="str">
        <f>IF('MAIN CB'!C699="Asset",'MAIN CB'!F699,"")</f>
        <v/>
      </c>
      <c r="G685" s="162" t="str">
        <f>IF('MAIN CB'!C699="Capital",'MAIN CB'!F699,IF('MAIN CB'!C699="Income",'MAIN CB'!F699,IF('MAIN CB'!C699="Liability",'MAIN CB'!F699,"")))</f>
        <v/>
      </c>
      <c r="H685" s="163">
        <f>IF('MAIN CB'!C699="Expense",'MAIN CB'!F699,IF('MAIN CB'!C699="Drawing",'MAIN CB'!F699,IF('MAIN CB'!C699="COS",'MAIN CB'!F699,"")))</f>
        <v>0</v>
      </c>
    </row>
    <row r="686" spans="2:8" x14ac:dyDescent="0.3">
      <c r="B686" s="160">
        <f>IF('MAIN CB'!B700="","",'MAIN CB'!B700)</f>
        <v>45726</v>
      </c>
      <c r="C686" s="161" t="str">
        <f>IF('MAIN CB'!C700="","",'MAIN CB'!C700)</f>
        <v>Asset</v>
      </c>
      <c r="D686" s="237" t="str">
        <f>IF('MAIN CB'!D700="","",'MAIN CB'!D700)</f>
        <v>Vault Cash</v>
      </c>
      <c r="E686" s="157" t="str">
        <f>IF('MAIN CB'!E700="","",'MAIN CB'!E700)</f>
        <v>Airtel Money Withdraw</v>
      </c>
      <c r="F686" s="238">
        <f>IF('MAIN CB'!C700="Asset",'MAIN CB'!F700,"")</f>
        <v>-100</v>
      </c>
      <c r="G686" s="162" t="str">
        <f>IF('MAIN CB'!C700="Capital",'MAIN CB'!F700,IF('MAIN CB'!C700="Income",'MAIN CB'!F700,IF('MAIN CB'!C700="Liability",'MAIN CB'!F700,"")))</f>
        <v/>
      </c>
      <c r="H686" s="163" t="str">
        <f>IF('MAIN CB'!C700="Expense",'MAIN CB'!F700,IF('MAIN CB'!C700="Drawing",'MAIN CB'!F700,IF('MAIN CB'!C700="COS",'MAIN CB'!F700,"")))</f>
        <v/>
      </c>
    </row>
    <row r="687" spans="2:8" x14ac:dyDescent="0.3">
      <c r="B687" s="160">
        <f>IF('MAIN CB'!B701="","",'MAIN CB'!B701)</f>
        <v>45726</v>
      </c>
      <c r="C687" s="161" t="str">
        <f>IF('MAIN CB'!C701="","",'MAIN CB'!C701)</f>
        <v>Asset</v>
      </c>
      <c r="D687" s="237" t="str">
        <f>IF('MAIN CB'!D701="","",'MAIN CB'!D701)</f>
        <v>Airtel Money</v>
      </c>
      <c r="E687" s="157" t="str">
        <f>IF('MAIN CB'!E701="","",'MAIN CB'!E701)</f>
        <v>Airtel Money Withdraw</v>
      </c>
      <c r="F687" s="238">
        <f>IF('MAIN CB'!C701="Asset",'MAIN CB'!F701,"")</f>
        <v>100</v>
      </c>
      <c r="G687" s="162" t="str">
        <f>IF('MAIN CB'!C701="Capital",'MAIN CB'!F701,IF('MAIN CB'!C701="Income",'MAIN CB'!F701,IF('MAIN CB'!C701="Liability",'MAIN CB'!F701,"")))</f>
        <v/>
      </c>
      <c r="H687" s="163" t="str">
        <f>IF('MAIN CB'!C701="Expense",'MAIN CB'!F701,IF('MAIN CB'!C701="Drawing",'MAIN CB'!F701,IF('MAIN CB'!C701="COS",'MAIN CB'!F701,"")))</f>
        <v/>
      </c>
    </row>
    <row r="688" spans="2:8" x14ac:dyDescent="0.3">
      <c r="B688" s="160">
        <f>IF('MAIN CB'!B702="","",'MAIN CB'!B702)</f>
        <v>45726</v>
      </c>
      <c r="C688" s="161" t="str">
        <f>IF('MAIN CB'!C702="","",'MAIN CB'!C702)</f>
        <v>Income</v>
      </c>
      <c r="D688" s="237" t="str">
        <f>IF('MAIN CB'!D702="","",'MAIN CB'!D702)</f>
        <v>Sales</v>
      </c>
      <c r="E688" s="157" t="str">
        <f>IF('MAIN CB'!E702="","",'MAIN CB'!E702)</f>
        <v xml:space="preserve">Takeaway Sale </v>
      </c>
      <c r="F688" s="238" t="str">
        <f>IF('MAIN CB'!C702="Asset",'MAIN CB'!F702,"")</f>
        <v/>
      </c>
      <c r="G688" s="162">
        <f>IF('MAIN CB'!C702="Capital",'MAIN CB'!F702,IF('MAIN CB'!C702="Income",'MAIN CB'!F702,IF('MAIN CB'!C702="Liability",'MAIN CB'!F702,"")))</f>
        <v>-35</v>
      </c>
      <c r="H688" s="163" t="str">
        <f>IF('MAIN CB'!C702="Expense",'MAIN CB'!F702,IF('MAIN CB'!C702="Drawing",'MAIN CB'!F702,IF('MAIN CB'!C702="COS",'MAIN CB'!F702,"")))</f>
        <v/>
      </c>
    </row>
    <row r="689" spans="2:8" x14ac:dyDescent="0.3">
      <c r="B689" s="160">
        <f>IF('MAIN CB'!B703="","",'MAIN CB'!B703)</f>
        <v>45726</v>
      </c>
      <c r="C689" s="161" t="str">
        <f>IF('MAIN CB'!C703="","",'MAIN CB'!C703)</f>
        <v>Asset</v>
      </c>
      <c r="D689" s="237" t="str">
        <f>IF('MAIN CB'!D703="","",'MAIN CB'!D703)</f>
        <v>Vault Cash</v>
      </c>
      <c r="E689" s="157" t="str">
        <f>IF('MAIN CB'!E703="","",'MAIN CB'!E703)</f>
        <v xml:space="preserve">Takeaway Sale </v>
      </c>
      <c r="F689" s="238">
        <f>IF('MAIN CB'!C703="Asset",'MAIN CB'!F703,"")</f>
        <v>35</v>
      </c>
      <c r="G689" s="162" t="str">
        <f>IF('MAIN CB'!C703="Capital",'MAIN CB'!F703,IF('MAIN CB'!C703="Income",'MAIN CB'!F703,IF('MAIN CB'!C703="Liability",'MAIN CB'!F703,"")))</f>
        <v/>
      </c>
      <c r="H689" s="163" t="str">
        <f>IF('MAIN CB'!C703="Expense",'MAIN CB'!F703,IF('MAIN CB'!C703="Drawing",'MAIN CB'!F703,IF('MAIN CB'!C703="COS",'MAIN CB'!F703,"")))</f>
        <v/>
      </c>
    </row>
    <row r="690" spans="2:8" x14ac:dyDescent="0.3">
      <c r="B690" s="160">
        <f>IF('MAIN CB'!B704="","",'MAIN CB'!B704)</f>
        <v>45726</v>
      </c>
      <c r="C690" s="161" t="str">
        <f>IF('MAIN CB'!C704="","",'MAIN CB'!C704)</f>
        <v>Asset</v>
      </c>
      <c r="D690" s="237" t="str">
        <f>IF('MAIN CB'!D704="","",'MAIN CB'!D704)</f>
        <v>Vault Cash</v>
      </c>
      <c r="E690" s="157" t="str">
        <f>IF('MAIN CB'!E704="","",'MAIN CB'!E704)</f>
        <v>Cash Added</v>
      </c>
      <c r="F690" s="238">
        <f>IF('MAIN CB'!C704="Asset",'MAIN CB'!F704,"")</f>
        <v>1</v>
      </c>
      <c r="G690" s="162" t="str">
        <f>IF('MAIN CB'!C704="Capital",'MAIN CB'!F704,IF('MAIN CB'!C704="Income",'MAIN CB'!F704,IF('MAIN CB'!C704="Liability",'MAIN CB'!F704,"")))</f>
        <v/>
      </c>
      <c r="H690" s="163" t="str">
        <f>IF('MAIN CB'!C704="Expense",'MAIN CB'!F704,IF('MAIN CB'!C704="Drawing",'MAIN CB'!F704,IF('MAIN CB'!C704="COS",'MAIN CB'!F704,"")))</f>
        <v/>
      </c>
    </row>
    <row r="691" spans="2:8" x14ac:dyDescent="0.3">
      <c r="B691" s="160">
        <f>IF('MAIN CB'!B705="","",'MAIN CB'!B705)</f>
        <v>45726</v>
      </c>
      <c r="C691" s="161" t="str">
        <f>IF('MAIN CB'!C705="","",'MAIN CB'!C705)</f>
        <v>Capital</v>
      </c>
      <c r="D691" s="237" t="str">
        <f>IF('MAIN CB'!D705="","",'MAIN CB'!D705)</f>
        <v>Capital (Net-worth)</v>
      </c>
      <c r="E691" s="157" t="str">
        <f>IF('MAIN CB'!E705="","",'MAIN CB'!E705)</f>
        <v>Cash Added</v>
      </c>
      <c r="F691" s="238" t="str">
        <f>IF('MAIN CB'!C705="Asset",'MAIN CB'!F705,"")</f>
        <v/>
      </c>
      <c r="G691" s="162">
        <f>IF('MAIN CB'!C705="Capital",'MAIN CB'!F705,IF('MAIN CB'!C705="Income",'MAIN CB'!F705,IF('MAIN CB'!C705="Liability",'MAIN CB'!F705,"")))</f>
        <v>-1</v>
      </c>
      <c r="H691" s="163" t="str">
        <f>IF('MAIN CB'!C705="Expense",'MAIN CB'!F705,IF('MAIN CB'!C705="Drawing",'MAIN CB'!F705,IF('MAIN CB'!C705="COS",'MAIN CB'!F705,"")))</f>
        <v/>
      </c>
    </row>
    <row r="692" spans="2:8" x14ac:dyDescent="0.3">
      <c r="B692" s="160">
        <f>IF('MAIN CB'!B706="","",'MAIN CB'!B706)</f>
        <v>45726</v>
      </c>
      <c r="C692" s="161" t="str">
        <f>IF('MAIN CB'!C706="","",'MAIN CB'!C706)</f>
        <v>Asset</v>
      </c>
      <c r="D692" s="237" t="str">
        <f>IF('MAIN CB'!D706="","",'MAIN CB'!D706)</f>
        <v>Vault Cash</v>
      </c>
      <c r="E692" s="157" t="str">
        <f>IF('MAIN CB'!E706="","",'MAIN CB'!E706)</f>
        <v>Zanaco Xpress Deposit</v>
      </c>
      <c r="F692" s="238">
        <f>IF('MAIN CB'!C706="Asset",'MAIN CB'!F706,"")</f>
        <v>8</v>
      </c>
      <c r="G692" s="162" t="str">
        <f>IF('MAIN CB'!C706="Capital",'MAIN CB'!F706,IF('MAIN CB'!C706="Income",'MAIN CB'!F706,IF('MAIN CB'!C706="Liability",'MAIN CB'!F706,"")))</f>
        <v/>
      </c>
      <c r="H692" s="163" t="str">
        <f>IF('MAIN CB'!C706="Expense",'MAIN CB'!F706,IF('MAIN CB'!C706="Drawing",'MAIN CB'!F706,IF('MAIN CB'!C706="COS",'MAIN CB'!F706,"")))</f>
        <v/>
      </c>
    </row>
    <row r="693" spans="2:8" x14ac:dyDescent="0.3">
      <c r="B693" s="160">
        <f>IF('MAIN CB'!B707="","",'MAIN CB'!B707)</f>
        <v>45726</v>
      </c>
      <c r="C693" s="161" t="str">
        <f>IF('MAIN CB'!C707="","",'MAIN CB'!C707)</f>
        <v>Asset</v>
      </c>
      <c r="D693" s="237" t="str">
        <f>IF('MAIN CB'!D707="","",'MAIN CB'!D707)</f>
        <v>Zanaco Xpress</v>
      </c>
      <c r="E693" s="157" t="str">
        <f>IF('MAIN CB'!E707="","",'MAIN CB'!E707)</f>
        <v>Zanaco Xpress Deposit</v>
      </c>
      <c r="F693" s="238">
        <f>IF('MAIN CB'!C707="Asset",'MAIN CB'!F707,"")</f>
        <v>-8</v>
      </c>
      <c r="G693" s="162" t="str">
        <f>IF('MAIN CB'!C707="Capital",'MAIN CB'!F707,IF('MAIN CB'!C707="Income",'MAIN CB'!F707,IF('MAIN CB'!C707="Liability",'MAIN CB'!F707,"")))</f>
        <v/>
      </c>
      <c r="H693" s="163" t="str">
        <f>IF('MAIN CB'!C707="Expense",'MAIN CB'!F707,IF('MAIN CB'!C707="Drawing",'MAIN CB'!F707,IF('MAIN CB'!C707="COS",'MAIN CB'!F707,"")))</f>
        <v/>
      </c>
    </row>
    <row r="694" spans="2:8" x14ac:dyDescent="0.3">
      <c r="B694" s="160">
        <f>IF('MAIN CB'!B708="","",'MAIN CB'!B708)</f>
        <v>45726</v>
      </c>
      <c r="C694" s="161" t="str">
        <f>IF('MAIN CB'!C708="","",'MAIN CB'!C708)</f>
        <v>Asset</v>
      </c>
      <c r="D694" s="237" t="str">
        <f>IF('MAIN CB'!D708="","",'MAIN CB'!D708)</f>
        <v>Vault Cash</v>
      </c>
      <c r="E694" s="157" t="str">
        <f>IF('MAIN CB'!E708="","",'MAIN CB'!E708)</f>
        <v>Airtel Money Withdraw</v>
      </c>
      <c r="F694" s="238">
        <f>IF('MAIN CB'!C708="Asset",'MAIN CB'!F708,"")</f>
        <v>-8</v>
      </c>
      <c r="G694" s="162" t="str">
        <f>IF('MAIN CB'!C708="Capital",'MAIN CB'!F708,IF('MAIN CB'!C708="Income",'MAIN CB'!F708,IF('MAIN CB'!C708="Liability",'MAIN CB'!F708,"")))</f>
        <v/>
      </c>
      <c r="H694" s="163" t="str">
        <f>IF('MAIN CB'!C708="Expense",'MAIN CB'!F708,IF('MAIN CB'!C708="Drawing",'MAIN CB'!F708,IF('MAIN CB'!C708="COS",'MAIN CB'!F708,"")))</f>
        <v/>
      </c>
    </row>
    <row r="695" spans="2:8" x14ac:dyDescent="0.3">
      <c r="B695" s="160">
        <f>IF('MAIN CB'!B709="","",'MAIN CB'!B709)</f>
        <v>45726</v>
      </c>
      <c r="C695" s="161" t="str">
        <f>IF('MAIN CB'!C709="","",'MAIN CB'!C709)</f>
        <v>Asset</v>
      </c>
      <c r="D695" s="237" t="str">
        <f>IF('MAIN CB'!D709="","",'MAIN CB'!D709)</f>
        <v>Airtel Money</v>
      </c>
      <c r="E695" s="157" t="str">
        <f>IF('MAIN CB'!E709="","",'MAIN CB'!E709)</f>
        <v>Airtel Money Withdraw</v>
      </c>
      <c r="F695" s="238">
        <f>IF('MAIN CB'!C709="Asset",'MAIN CB'!F709,"")</f>
        <v>8</v>
      </c>
      <c r="G695" s="162" t="str">
        <f>IF('MAIN CB'!C709="Capital",'MAIN CB'!F709,IF('MAIN CB'!C709="Income",'MAIN CB'!F709,IF('MAIN CB'!C709="Liability",'MAIN CB'!F709,"")))</f>
        <v/>
      </c>
      <c r="H695" s="163" t="str">
        <f>IF('MAIN CB'!C709="Expense",'MAIN CB'!F709,IF('MAIN CB'!C709="Drawing",'MAIN CB'!F709,IF('MAIN CB'!C709="COS",'MAIN CB'!F709,"")))</f>
        <v/>
      </c>
    </row>
    <row r="696" spans="2:8" x14ac:dyDescent="0.3">
      <c r="B696" s="160">
        <f>IF('MAIN CB'!B710="","",'MAIN CB'!B710)</f>
        <v>45726</v>
      </c>
      <c r="C696" s="161" t="str">
        <f>IF('MAIN CB'!C710="","",'MAIN CB'!C710)</f>
        <v>Income</v>
      </c>
      <c r="D696" s="237" t="str">
        <f>IF('MAIN CB'!D710="","",'MAIN CB'!D710)</f>
        <v>Sales</v>
      </c>
      <c r="E696" s="157" t="str">
        <f>IF('MAIN CB'!E710="","",'MAIN CB'!E710)</f>
        <v xml:space="preserve">Takeaway Sale </v>
      </c>
      <c r="F696" s="238" t="str">
        <f>IF('MAIN CB'!C710="Asset",'MAIN CB'!F710,"")</f>
        <v/>
      </c>
      <c r="G696" s="162">
        <f>IF('MAIN CB'!C710="Capital",'MAIN CB'!F710,IF('MAIN CB'!C710="Income",'MAIN CB'!F710,IF('MAIN CB'!C710="Liability",'MAIN CB'!F710,"")))</f>
        <v>-70</v>
      </c>
      <c r="H696" s="163" t="str">
        <f>IF('MAIN CB'!C710="Expense",'MAIN CB'!F710,IF('MAIN CB'!C710="Drawing",'MAIN CB'!F710,IF('MAIN CB'!C710="COS",'MAIN CB'!F710,"")))</f>
        <v/>
      </c>
    </row>
    <row r="697" spans="2:8" x14ac:dyDescent="0.3">
      <c r="B697" s="160">
        <f>IF('MAIN CB'!B711="","",'MAIN CB'!B711)</f>
        <v>45726</v>
      </c>
      <c r="C697" s="161" t="str">
        <f>IF('MAIN CB'!C711="","",'MAIN CB'!C711)</f>
        <v>Asset</v>
      </c>
      <c r="D697" s="237" t="str">
        <f>IF('MAIN CB'!D711="","",'MAIN CB'!D711)</f>
        <v>Vault Cash</v>
      </c>
      <c r="E697" s="157" t="str">
        <f>IF('MAIN CB'!E711="","",'MAIN CB'!E711)</f>
        <v xml:space="preserve">Takeaway Sale </v>
      </c>
      <c r="F697" s="238">
        <f>IF('MAIN CB'!C711="Asset",'MAIN CB'!F711,"")</f>
        <v>70</v>
      </c>
      <c r="G697" s="162" t="str">
        <f>IF('MAIN CB'!C711="Capital",'MAIN CB'!F711,IF('MAIN CB'!C711="Income",'MAIN CB'!F711,IF('MAIN CB'!C711="Liability",'MAIN CB'!F711,"")))</f>
        <v/>
      </c>
      <c r="H697" s="163" t="str">
        <f>IF('MAIN CB'!C711="Expense",'MAIN CB'!F711,IF('MAIN CB'!C711="Drawing",'MAIN CB'!F711,IF('MAIN CB'!C711="COS",'MAIN CB'!F711,"")))</f>
        <v/>
      </c>
    </row>
    <row r="698" spans="2:8" x14ac:dyDescent="0.3">
      <c r="B698" s="160">
        <f>IF('MAIN CB'!B712="","",'MAIN CB'!B712)</f>
        <v>45726</v>
      </c>
      <c r="C698" s="161" t="str">
        <f>IF('MAIN CB'!C712="","",'MAIN CB'!C712)</f>
        <v>Asset</v>
      </c>
      <c r="D698" s="237" t="str">
        <f>IF('MAIN CB'!D712="","",'MAIN CB'!D712)</f>
        <v>Vault Cash</v>
      </c>
      <c r="E698" s="157" t="str">
        <f>IF('MAIN CB'!E712="","",'MAIN CB'!E712)</f>
        <v>Airtel Money Withdraw</v>
      </c>
      <c r="F698" s="238">
        <f>IF('MAIN CB'!C712="Asset",'MAIN CB'!F712,"")</f>
        <v>-35</v>
      </c>
      <c r="G698" s="162" t="str">
        <f>IF('MAIN CB'!C712="Capital",'MAIN CB'!F712,IF('MAIN CB'!C712="Income",'MAIN CB'!F712,IF('MAIN CB'!C712="Liability",'MAIN CB'!F712,"")))</f>
        <v/>
      </c>
      <c r="H698" s="163" t="str">
        <f>IF('MAIN CB'!C712="Expense",'MAIN CB'!F712,IF('MAIN CB'!C712="Drawing",'MAIN CB'!F712,IF('MAIN CB'!C712="COS",'MAIN CB'!F712,"")))</f>
        <v/>
      </c>
    </row>
    <row r="699" spans="2:8" x14ac:dyDescent="0.3">
      <c r="B699" s="160">
        <f>IF('MAIN CB'!B713="","",'MAIN CB'!B713)</f>
        <v>45726</v>
      </c>
      <c r="C699" s="161" t="str">
        <f>IF('MAIN CB'!C713="","",'MAIN CB'!C713)</f>
        <v>Asset</v>
      </c>
      <c r="D699" s="237" t="str">
        <f>IF('MAIN CB'!D713="","",'MAIN CB'!D713)</f>
        <v>Airtel Money</v>
      </c>
      <c r="E699" s="157" t="str">
        <f>IF('MAIN CB'!E713="","",'MAIN CB'!E713)</f>
        <v>Airtel Money Withdraw</v>
      </c>
      <c r="F699" s="238">
        <f>IF('MAIN CB'!C713="Asset",'MAIN CB'!F713,"")</f>
        <v>35</v>
      </c>
      <c r="G699" s="162" t="str">
        <f>IF('MAIN CB'!C713="Capital",'MAIN CB'!F713,IF('MAIN CB'!C713="Income",'MAIN CB'!F713,IF('MAIN CB'!C713="Liability",'MAIN CB'!F713,"")))</f>
        <v/>
      </c>
      <c r="H699" s="163" t="str">
        <f>IF('MAIN CB'!C713="Expense",'MAIN CB'!F713,IF('MAIN CB'!C713="Drawing",'MAIN CB'!F713,IF('MAIN CB'!C713="COS",'MAIN CB'!F713,"")))</f>
        <v/>
      </c>
    </row>
    <row r="700" spans="2:8" x14ac:dyDescent="0.3">
      <c r="B700" s="160">
        <f>IF('MAIN CB'!B714="","",'MAIN CB'!B714)</f>
        <v>45726</v>
      </c>
      <c r="C700" s="161" t="str">
        <f>IF('MAIN CB'!C714="","",'MAIN CB'!C714)</f>
        <v>Asset</v>
      </c>
      <c r="D700" s="237" t="str">
        <f>IF('MAIN CB'!D714="","",'MAIN CB'!D714)</f>
        <v>Vault Cash</v>
      </c>
      <c r="E700" s="157" t="str">
        <f>IF('MAIN CB'!E714="","",'MAIN CB'!E714)</f>
        <v>Airtel Money Deposit</v>
      </c>
      <c r="F700" s="238">
        <f>IF('MAIN CB'!C714="Asset",'MAIN CB'!F714,"")</f>
        <v>100</v>
      </c>
      <c r="G700" s="162" t="str">
        <f>IF('MAIN CB'!C714="Capital",'MAIN CB'!F714,IF('MAIN CB'!C714="Income",'MAIN CB'!F714,IF('MAIN CB'!C714="Liability",'MAIN CB'!F714,"")))</f>
        <v/>
      </c>
      <c r="H700" s="163" t="str">
        <f>IF('MAIN CB'!C714="Expense",'MAIN CB'!F714,IF('MAIN CB'!C714="Drawing",'MAIN CB'!F714,IF('MAIN CB'!C714="COS",'MAIN CB'!F714,"")))</f>
        <v/>
      </c>
    </row>
    <row r="701" spans="2:8" x14ac:dyDescent="0.3">
      <c r="B701" s="160">
        <f>IF('MAIN CB'!B715="","",'MAIN CB'!B715)</f>
        <v>45726</v>
      </c>
      <c r="C701" s="161" t="str">
        <f>IF('MAIN CB'!C715="","",'MAIN CB'!C715)</f>
        <v>Asset</v>
      </c>
      <c r="D701" s="237" t="str">
        <f>IF('MAIN CB'!D715="","",'MAIN CB'!D715)</f>
        <v>Airtel Money</v>
      </c>
      <c r="E701" s="157" t="str">
        <f>IF('MAIN CB'!E715="","",'MAIN CB'!E715)</f>
        <v>Airtel Money Deposit</v>
      </c>
      <c r="F701" s="238">
        <f>IF('MAIN CB'!C715="Asset",'MAIN CB'!F715,"")</f>
        <v>-100</v>
      </c>
      <c r="G701" s="162" t="str">
        <f>IF('MAIN CB'!C715="Capital",'MAIN CB'!F715,IF('MAIN CB'!C715="Income",'MAIN CB'!F715,IF('MAIN CB'!C715="Liability",'MAIN CB'!F715,"")))</f>
        <v/>
      </c>
      <c r="H701" s="163" t="str">
        <f>IF('MAIN CB'!C715="Expense",'MAIN CB'!F715,IF('MAIN CB'!C715="Drawing",'MAIN CB'!F715,IF('MAIN CB'!C715="COS",'MAIN CB'!F715,"")))</f>
        <v/>
      </c>
    </row>
    <row r="702" spans="2:8" x14ac:dyDescent="0.3">
      <c r="B702" s="160">
        <f>IF('MAIN CB'!B716="","",'MAIN CB'!B716)</f>
        <v>45726</v>
      </c>
      <c r="C702" s="161" t="str">
        <f>IF('MAIN CB'!C716="","",'MAIN CB'!C716)</f>
        <v>Income</v>
      </c>
      <c r="D702" s="237" t="str">
        <f>IF('MAIN CB'!D716="","",'MAIN CB'!D716)</f>
        <v>Sales</v>
      </c>
      <c r="E702" s="157" t="str">
        <f>IF('MAIN CB'!E716="","",'MAIN CB'!E716)</f>
        <v xml:space="preserve">Takeaway Sale </v>
      </c>
      <c r="F702" s="238" t="str">
        <f>IF('MAIN CB'!C716="Asset",'MAIN CB'!F716,"")</f>
        <v/>
      </c>
      <c r="G702" s="162">
        <f>IF('MAIN CB'!C716="Capital",'MAIN CB'!F716,IF('MAIN CB'!C716="Income",'MAIN CB'!F716,IF('MAIN CB'!C716="Liability",'MAIN CB'!F716,"")))</f>
        <v>-35</v>
      </c>
      <c r="H702" s="163" t="str">
        <f>IF('MAIN CB'!C716="Expense",'MAIN CB'!F716,IF('MAIN CB'!C716="Drawing",'MAIN CB'!F716,IF('MAIN CB'!C716="COS",'MAIN CB'!F716,"")))</f>
        <v/>
      </c>
    </row>
    <row r="703" spans="2:8" x14ac:dyDescent="0.3">
      <c r="B703" s="160">
        <f>IF('MAIN CB'!B717="","",'MAIN CB'!B717)</f>
        <v>45726</v>
      </c>
      <c r="C703" s="161" t="str">
        <f>IF('MAIN CB'!C717="","",'MAIN CB'!C717)</f>
        <v>Asset</v>
      </c>
      <c r="D703" s="237" t="str">
        <f>IF('MAIN CB'!D717="","",'MAIN CB'!D717)</f>
        <v>Vault Cash</v>
      </c>
      <c r="E703" s="157" t="str">
        <f>IF('MAIN CB'!E717="","",'MAIN CB'!E717)</f>
        <v xml:space="preserve">Takeaway Sale </v>
      </c>
      <c r="F703" s="238">
        <f>IF('MAIN CB'!C717="Asset",'MAIN CB'!F717,"")</f>
        <v>35</v>
      </c>
      <c r="G703" s="162" t="str">
        <f>IF('MAIN CB'!C717="Capital",'MAIN CB'!F717,IF('MAIN CB'!C717="Income",'MAIN CB'!F717,IF('MAIN CB'!C717="Liability",'MAIN CB'!F717,"")))</f>
        <v/>
      </c>
      <c r="H703" s="163" t="str">
        <f>IF('MAIN CB'!C717="Expense",'MAIN CB'!F717,IF('MAIN CB'!C717="Drawing",'MAIN CB'!F717,IF('MAIN CB'!C717="COS",'MAIN CB'!F717,"")))</f>
        <v/>
      </c>
    </row>
    <row r="704" spans="2:8" x14ac:dyDescent="0.3">
      <c r="B704" s="160">
        <f>IF('MAIN CB'!B718="","",'MAIN CB'!B718)</f>
        <v>45726</v>
      </c>
      <c r="C704" s="161" t="str">
        <f>IF('MAIN CB'!C718="","",'MAIN CB'!C718)</f>
        <v>Asset</v>
      </c>
      <c r="D704" s="237" t="str">
        <f>IF('MAIN CB'!D718="","",'MAIN CB'!D718)</f>
        <v>Vault Cash</v>
      </c>
      <c r="E704" s="157" t="str">
        <f>IF('MAIN CB'!E718="","",'MAIN CB'!E718)</f>
        <v>Airtel Money Deposit</v>
      </c>
      <c r="F704" s="238">
        <f>IF('MAIN CB'!C718="Asset",'MAIN CB'!F718,"")</f>
        <v>10</v>
      </c>
      <c r="G704" s="162" t="str">
        <f>IF('MAIN CB'!C718="Capital",'MAIN CB'!F718,IF('MAIN CB'!C718="Income",'MAIN CB'!F718,IF('MAIN CB'!C718="Liability",'MAIN CB'!F718,"")))</f>
        <v/>
      </c>
      <c r="H704" s="163" t="str">
        <f>IF('MAIN CB'!C718="Expense",'MAIN CB'!F718,IF('MAIN CB'!C718="Drawing",'MAIN CB'!F718,IF('MAIN CB'!C718="COS",'MAIN CB'!F718,"")))</f>
        <v/>
      </c>
    </row>
    <row r="705" spans="2:8" x14ac:dyDescent="0.3">
      <c r="B705" s="160">
        <f>IF('MAIN CB'!B719="","",'MAIN CB'!B719)</f>
        <v>45726</v>
      </c>
      <c r="C705" s="161" t="str">
        <f>IF('MAIN CB'!C719="","",'MAIN CB'!C719)</f>
        <v>Asset</v>
      </c>
      <c r="D705" s="237" t="str">
        <f>IF('MAIN CB'!D719="","",'MAIN CB'!D719)</f>
        <v>Airtel Money</v>
      </c>
      <c r="E705" s="157" t="str">
        <f>IF('MAIN CB'!E719="","",'MAIN CB'!E719)</f>
        <v>Airtel Money Deposit</v>
      </c>
      <c r="F705" s="238">
        <f>IF('MAIN CB'!C719="Asset",'MAIN CB'!F719,"")</f>
        <v>-10</v>
      </c>
      <c r="G705" s="162" t="str">
        <f>IF('MAIN CB'!C719="Capital",'MAIN CB'!F719,IF('MAIN CB'!C719="Income",'MAIN CB'!F719,IF('MAIN CB'!C719="Liability",'MAIN CB'!F719,"")))</f>
        <v/>
      </c>
      <c r="H705" s="163" t="str">
        <f>IF('MAIN CB'!C719="Expense",'MAIN CB'!F719,IF('MAIN CB'!C719="Drawing",'MAIN CB'!F719,IF('MAIN CB'!C719="COS",'MAIN CB'!F719,"")))</f>
        <v/>
      </c>
    </row>
    <row r="706" spans="2:8" x14ac:dyDescent="0.3">
      <c r="B706" s="160">
        <f>IF('MAIN CB'!B720="","",'MAIN CB'!B720)</f>
        <v>45726</v>
      </c>
      <c r="C706" s="161" t="str">
        <f>IF('MAIN CB'!C720="","",'MAIN CB'!C720)</f>
        <v>Asset</v>
      </c>
      <c r="D706" s="237" t="str">
        <f>IF('MAIN CB'!D720="","",'MAIN CB'!D720)</f>
        <v>Vault Cash</v>
      </c>
      <c r="E706" s="157" t="str">
        <f>IF('MAIN CB'!E720="","",'MAIN CB'!E720)</f>
        <v>Airtel Money Withdraw</v>
      </c>
      <c r="F706" s="238">
        <f>IF('MAIN CB'!C720="Asset",'MAIN CB'!F720,"")</f>
        <v>-220</v>
      </c>
      <c r="G706" s="162" t="str">
        <f>IF('MAIN CB'!C720="Capital",'MAIN CB'!F720,IF('MAIN CB'!C720="Income",'MAIN CB'!F720,IF('MAIN CB'!C720="Liability",'MAIN CB'!F720,"")))</f>
        <v/>
      </c>
      <c r="H706" s="163" t="str">
        <f>IF('MAIN CB'!C720="Expense",'MAIN CB'!F720,IF('MAIN CB'!C720="Drawing",'MAIN CB'!F720,IF('MAIN CB'!C720="COS",'MAIN CB'!F720,"")))</f>
        <v/>
      </c>
    </row>
    <row r="707" spans="2:8" x14ac:dyDescent="0.3">
      <c r="B707" s="160">
        <f>IF('MAIN CB'!B721="","",'MAIN CB'!B721)</f>
        <v>45726</v>
      </c>
      <c r="C707" s="161" t="str">
        <f>IF('MAIN CB'!C721="","",'MAIN CB'!C721)</f>
        <v>Asset</v>
      </c>
      <c r="D707" s="237" t="str">
        <f>IF('MAIN CB'!D721="","",'MAIN CB'!D721)</f>
        <v>Airtel Money</v>
      </c>
      <c r="E707" s="157" t="str">
        <f>IF('MAIN CB'!E721="","",'MAIN CB'!E721)</f>
        <v>Airtel Money Withdraw</v>
      </c>
      <c r="F707" s="238">
        <f>IF('MAIN CB'!C721="Asset",'MAIN CB'!F721,"")</f>
        <v>220</v>
      </c>
      <c r="G707" s="162" t="str">
        <f>IF('MAIN CB'!C721="Capital",'MAIN CB'!F721,IF('MAIN CB'!C721="Income",'MAIN CB'!F721,IF('MAIN CB'!C721="Liability",'MAIN CB'!F721,"")))</f>
        <v/>
      </c>
      <c r="H707" s="163" t="str">
        <f>IF('MAIN CB'!C721="Expense",'MAIN CB'!F721,IF('MAIN CB'!C721="Drawing",'MAIN CB'!F721,IF('MAIN CB'!C721="COS",'MAIN CB'!F721,"")))</f>
        <v/>
      </c>
    </row>
    <row r="708" spans="2:8" x14ac:dyDescent="0.3">
      <c r="B708" s="160">
        <f>IF('MAIN CB'!B722="","",'MAIN CB'!B722)</f>
        <v>45726</v>
      </c>
      <c r="C708" s="161" t="str">
        <f>IF('MAIN CB'!C722="","",'MAIN CB'!C722)</f>
        <v>Asset</v>
      </c>
      <c r="D708" s="237" t="str">
        <f>IF('MAIN CB'!D722="","",'MAIN CB'!D722)</f>
        <v>Vault Cash</v>
      </c>
      <c r="E708" s="157" t="str">
        <f>IF('MAIN CB'!E722="","",'MAIN CB'!E722)</f>
        <v>Airtel Money Withdraw</v>
      </c>
      <c r="F708" s="238">
        <f>IF('MAIN CB'!C722="Asset",'MAIN CB'!F722,"")</f>
        <v>-250</v>
      </c>
      <c r="G708" s="162" t="str">
        <f>IF('MAIN CB'!C722="Capital",'MAIN CB'!F722,IF('MAIN CB'!C722="Income",'MAIN CB'!F722,IF('MAIN CB'!C722="Liability",'MAIN CB'!F722,"")))</f>
        <v/>
      </c>
      <c r="H708" s="163" t="str">
        <f>IF('MAIN CB'!C722="Expense",'MAIN CB'!F722,IF('MAIN CB'!C722="Drawing",'MAIN CB'!F722,IF('MAIN CB'!C722="COS",'MAIN CB'!F722,"")))</f>
        <v/>
      </c>
    </row>
    <row r="709" spans="2:8" x14ac:dyDescent="0.3">
      <c r="B709" s="160">
        <f>IF('MAIN CB'!B723="","",'MAIN CB'!B723)</f>
        <v>45726</v>
      </c>
      <c r="C709" s="161" t="str">
        <f>IF('MAIN CB'!C723="","",'MAIN CB'!C723)</f>
        <v>Asset</v>
      </c>
      <c r="D709" s="237" t="str">
        <f>IF('MAIN CB'!D723="","",'MAIN CB'!D723)</f>
        <v>Airtel Money</v>
      </c>
      <c r="E709" s="157" t="str">
        <f>IF('MAIN CB'!E723="","",'MAIN CB'!E723)</f>
        <v>Airtel Money Withdraw</v>
      </c>
      <c r="F709" s="238">
        <f>IF('MAIN CB'!C723="Asset",'MAIN CB'!F723,"")</f>
        <v>250</v>
      </c>
      <c r="G709" s="162" t="str">
        <f>IF('MAIN CB'!C723="Capital",'MAIN CB'!F723,IF('MAIN CB'!C723="Income",'MAIN CB'!F723,IF('MAIN CB'!C723="Liability",'MAIN CB'!F723,"")))</f>
        <v/>
      </c>
      <c r="H709" s="163" t="str">
        <f>IF('MAIN CB'!C723="Expense",'MAIN CB'!F723,IF('MAIN CB'!C723="Drawing",'MAIN CB'!F723,IF('MAIN CB'!C723="COS",'MAIN CB'!F723,"")))</f>
        <v/>
      </c>
    </row>
    <row r="710" spans="2:8" x14ac:dyDescent="0.3">
      <c r="B710" s="160">
        <f>IF('MAIN CB'!B724="","",'MAIN CB'!B724)</f>
        <v>45726</v>
      </c>
      <c r="C710" s="161" t="str">
        <f>IF('MAIN CB'!C724="","",'MAIN CB'!C724)</f>
        <v>Asset</v>
      </c>
      <c r="D710" s="237" t="str">
        <f>IF('MAIN CB'!D724="","",'MAIN CB'!D724)</f>
        <v>Vault Cash</v>
      </c>
      <c r="E710" s="157" t="str">
        <f>IF('MAIN CB'!E724="","",'MAIN CB'!E724)</f>
        <v>Airtel Money Deposit</v>
      </c>
      <c r="F710" s="238">
        <f>IF('MAIN CB'!C724="Asset",'MAIN CB'!F724,"")</f>
        <v>65</v>
      </c>
      <c r="G710" s="162" t="str">
        <f>IF('MAIN CB'!C724="Capital",'MAIN CB'!F724,IF('MAIN CB'!C724="Income",'MAIN CB'!F724,IF('MAIN CB'!C724="Liability",'MAIN CB'!F724,"")))</f>
        <v/>
      </c>
      <c r="H710" s="163" t="str">
        <f>IF('MAIN CB'!C724="Expense",'MAIN CB'!F724,IF('MAIN CB'!C724="Drawing",'MAIN CB'!F724,IF('MAIN CB'!C724="COS",'MAIN CB'!F724,"")))</f>
        <v/>
      </c>
    </row>
    <row r="711" spans="2:8" x14ac:dyDescent="0.3">
      <c r="B711" s="160">
        <f>IF('MAIN CB'!B725="","",'MAIN CB'!B725)</f>
        <v>45726</v>
      </c>
      <c r="C711" s="161" t="str">
        <f>IF('MAIN CB'!C725="","",'MAIN CB'!C725)</f>
        <v>Asset</v>
      </c>
      <c r="D711" s="237" t="str">
        <f>IF('MAIN CB'!D725="","",'MAIN CB'!D725)</f>
        <v>Airtel Money</v>
      </c>
      <c r="E711" s="157" t="str">
        <f>IF('MAIN CB'!E725="","",'MAIN CB'!E725)</f>
        <v>Airtel Money Deposit</v>
      </c>
      <c r="F711" s="238">
        <f>IF('MAIN CB'!C725="Asset",'MAIN CB'!F725,"")</f>
        <v>-65</v>
      </c>
      <c r="G711" s="162" t="str">
        <f>IF('MAIN CB'!C725="Capital",'MAIN CB'!F725,IF('MAIN CB'!C725="Income",'MAIN CB'!F725,IF('MAIN CB'!C725="Liability",'MAIN CB'!F725,"")))</f>
        <v/>
      </c>
      <c r="H711" s="163" t="str">
        <f>IF('MAIN CB'!C725="Expense",'MAIN CB'!F725,IF('MAIN CB'!C725="Drawing",'MAIN CB'!F725,IF('MAIN CB'!C725="COS",'MAIN CB'!F725,"")))</f>
        <v/>
      </c>
    </row>
    <row r="712" spans="2:8" x14ac:dyDescent="0.3">
      <c r="B712" s="160">
        <f>IF('MAIN CB'!B726="","",'MAIN CB'!B726)</f>
        <v>45726</v>
      </c>
      <c r="C712" s="161" t="str">
        <f>IF('MAIN CB'!C726="","",'MAIN CB'!C726)</f>
        <v>Income</v>
      </c>
      <c r="D712" s="237" t="str">
        <f>IF('MAIN CB'!D726="","",'MAIN CB'!D726)</f>
        <v>Sales</v>
      </c>
      <c r="E712" s="157" t="str">
        <f>IF('MAIN CB'!E726="","",'MAIN CB'!E726)</f>
        <v xml:space="preserve">Takeaway Sale </v>
      </c>
      <c r="F712" s="238" t="str">
        <f>IF('MAIN CB'!C726="Asset",'MAIN CB'!F726,"")</f>
        <v/>
      </c>
      <c r="G712" s="162">
        <f>IF('MAIN CB'!C726="Capital",'MAIN CB'!F726,IF('MAIN CB'!C726="Income",'MAIN CB'!F726,IF('MAIN CB'!C726="Liability",'MAIN CB'!F726,"")))</f>
        <v>-35</v>
      </c>
      <c r="H712" s="163" t="str">
        <f>IF('MAIN CB'!C726="Expense",'MAIN CB'!F726,IF('MAIN CB'!C726="Drawing",'MAIN CB'!F726,IF('MAIN CB'!C726="COS",'MAIN CB'!F726,"")))</f>
        <v/>
      </c>
    </row>
    <row r="713" spans="2:8" x14ac:dyDescent="0.3">
      <c r="B713" s="160">
        <f>IF('MAIN CB'!B727="","",'MAIN CB'!B727)</f>
        <v>45726</v>
      </c>
      <c r="C713" s="161" t="str">
        <f>IF('MAIN CB'!C727="","",'MAIN CB'!C727)</f>
        <v>Asset</v>
      </c>
      <c r="D713" s="237" t="str">
        <f>IF('MAIN CB'!D727="","",'MAIN CB'!D727)</f>
        <v>Vault Cash</v>
      </c>
      <c r="E713" s="157" t="str">
        <f>IF('MAIN CB'!E727="","",'MAIN CB'!E727)</f>
        <v xml:space="preserve">Takeaway Sale </v>
      </c>
      <c r="F713" s="238">
        <f>IF('MAIN CB'!C727="Asset",'MAIN CB'!F727,"")</f>
        <v>35</v>
      </c>
      <c r="G713" s="162" t="str">
        <f>IF('MAIN CB'!C727="Capital",'MAIN CB'!F727,IF('MAIN CB'!C727="Income",'MAIN CB'!F727,IF('MAIN CB'!C727="Liability",'MAIN CB'!F727,"")))</f>
        <v/>
      </c>
      <c r="H713" s="163" t="str">
        <f>IF('MAIN CB'!C727="Expense",'MAIN CB'!F727,IF('MAIN CB'!C727="Drawing",'MAIN CB'!F727,IF('MAIN CB'!C727="COS",'MAIN CB'!F727,"")))</f>
        <v/>
      </c>
    </row>
    <row r="714" spans="2:8" x14ac:dyDescent="0.3">
      <c r="B714" s="160">
        <f>IF('MAIN CB'!B728="","",'MAIN CB'!B728)</f>
        <v>45726</v>
      </c>
      <c r="C714" s="161" t="str">
        <f>IF('MAIN CB'!C728="","",'MAIN CB'!C728)</f>
        <v>Asset</v>
      </c>
      <c r="D714" s="237" t="str">
        <f>IF('MAIN CB'!D728="","",'MAIN CB'!D728)</f>
        <v>Vault Cash</v>
      </c>
      <c r="E714" s="157" t="str">
        <f>IF('MAIN CB'!E728="","",'MAIN CB'!E728)</f>
        <v>?</v>
      </c>
      <c r="F714" s="238">
        <f>IF('MAIN CB'!C728="Asset",'MAIN CB'!F728,"")</f>
        <v>-1196</v>
      </c>
      <c r="G714" s="162" t="str">
        <f>IF('MAIN CB'!C728="Capital",'MAIN CB'!F728,IF('MAIN CB'!C728="Income",'MAIN CB'!F728,IF('MAIN CB'!C728="Liability",'MAIN CB'!F728,"")))</f>
        <v/>
      </c>
      <c r="H714" s="163" t="str">
        <f>IF('MAIN CB'!C728="Expense",'MAIN CB'!F728,IF('MAIN CB'!C728="Drawing",'MAIN CB'!F728,IF('MAIN CB'!C728="COS",'MAIN CB'!F728,"")))</f>
        <v/>
      </c>
    </row>
    <row r="715" spans="2:8" x14ac:dyDescent="0.3">
      <c r="B715" s="160">
        <f>IF('MAIN CB'!B729="","",'MAIN CB'!B729)</f>
        <v>45726</v>
      </c>
      <c r="C715" s="161" t="str">
        <f>IF('MAIN CB'!C729="","",'MAIN CB'!C729)</f>
        <v>COS</v>
      </c>
      <c r="D715" s="237" t="str">
        <f>IF('MAIN CB'!D729="","",'MAIN CB'!D729)</f>
        <v>Add: Purchases (for business)</v>
      </c>
      <c r="E715" s="157" t="str">
        <f>IF('MAIN CB'!E729="","",'MAIN CB'!E729)</f>
        <v>?</v>
      </c>
      <c r="F715" s="238" t="str">
        <f>IF('MAIN CB'!C729="Asset",'MAIN CB'!F729,"")</f>
        <v/>
      </c>
      <c r="G715" s="162" t="str">
        <f>IF('MAIN CB'!C729="Capital",'MAIN CB'!F729,IF('MAIN CB'!C729="Income",'MAIN CB'!F729,IF('MAIN CB'!C729="Liability",'MAIN CB'!F729,"")))</f>
        <v/>
      </c>
      <c r="H715" s="163">
        <f>IF('MAIN CB'!C729="Expense",'MAIN CB'!F729,IF('MAIN CB'!C729="Drawing",'MAIN CB'!F729,IF('MAIN CB'!C729="COS",'MAIN CB'!F729,"")))</f>
        <v>1196</v>
      </c>
    </row>
    <row r="716" spans="2:8" x14ac:dyDescent="0.3">
      <c r="B716" s="160">
        <f>IF('MAIN CB'!B730="","",'MAIN CB'!B730)</f>
        <v>45726</v>
      </c>
      <c r="C716" s="161" t="str">
        <f>IF('MAIN CB'!C730="","",'MAIN CB'!C730)</f>
        <v>Asset</v>
      </c>
      <c r="D716" s="237" t="str">
        <f>IF('MAIN CB'!D730="","",'MAIN CB'!D730)</f>
        <v>Vault Cash</v>
      </c>
      <c r="E716" s="157" t="str">
        <f>IF('MAIN CB'!E730="","",'MAIN CB'!E730)</f>
        <v>Maureen's Training Allowance</v>
      </c>
      <c r="F716" s="238">
        <f>IF('MAIN CB'!C730="Asset",'MAIN CB'!F730,"")</f>
        <v>-150</v>
      </c>
      <c r="G716" s="162" t="str">
        <f>IF('MAIN CB'!C730="Capital",'MAIN CB'!F730,IF('MAIN CB'!C730="Income",'MAIN CB'!F730,IF('MAIN CB'!C730="Liability",'MAIN CB'!F730,"")))</f>
        <v/>
      </c>
      <c r="H716" s="163" t="str">
        <f>IF('MAIN CB'!C730="Expense",'MAIN CB'!F730,IF('MAIN CB'!C730="Drawing",'MAIN CB'!F730,IF('MAIN CB'!C730="COS",'MAIN CB'!F730,"")))</f>
        <v/>
      </c>
    </row>
    <row r="717" spans="2:8" x14ac:dyDescent="0.3">
      <c r="B717" s="160">
        <f>IF('MAIN CB'!B731="","",'MAIN CB'!B731)</f>
        <v>45726</v>
      </c>
      <c r="C717" s="161" t="str">
        <f>IF('MAIN CB'!C731="","",'MAIN CB'!C731)</f>
        <v>Expense</v>
      </c>
      <c r="D717" s="237" t="str">
        <f>IF('MAIN CB'!D731="","",'MAIN CB'!D731)</f>
        <v>Wages &amp; Salaries</v>
      </c>
      <c r="E717" s="157" t="str">
        <f>IF('MAIN CB'!E731="","",'MAIN CB'!E731)</f>
        <v>Maureen's Training Allowance</v>
      </c>
      <c r="F717" s="238" t="str">
        <f>IF('MAIN CB'!C731="Asset",'MAIN CB'!F731,"")</f>
        <v/>
      </c>
      <c r="G717" s="162" t="str">
        <f>IF('MAIN CB'!C731="Capital",'MAIN CB'!F731,IF('MAIN CB'!C731="Income",'MAIN CB'!F731,IF('MAIN CB'!C731="Liability",'MAIN CB'!F731,"")))</f>
        <v/>
      </c>
      <c r="H717" s="163">
        <f>IF('MAIN CB'!C731="Expense",'MAIN CB'!F731,IF('MAIN CB'!C731="Drawing",'MAIN CB'!F731,IF('MAIN CB'!C731="COS",'MAIN CB'!F731,"")))</f>
        <v>150</v>
      </c>
    </row>
    <row r="718" spans="2:8" x14ac:dyDescent="0.3">
      <c r="B718" s="160">
        <f>IF('MAIN CB'!B732="","",'MAIN CB'!B732)</f>
        <v>45726</v>
      </c>
      <c r="C718" s="161" t="str">
        <f>IF('MAIN CB'!C732="","",'MAIN CB'!C732)</f>
        <v>Asset</v>
      </c>
      <c r="D718" s="237" t="str">
        <f>IF('MAIN CB'!D732="","",'MAIN CB'!D732)</f>
        <v>Vault Cash</v>
      </c>
      <c r="E718" s="157" t="str">
        <f>IF('MAIN CB'!E732="","",'MAIN CB'!E732)</f>
        <v>Airtel Money Withdraw</v>
      </c>
      <c r="F718" s="238">
        <f>IF('MAIN CB'!C732="Asset",'MAIN CB'!F732,"")</f>
        <v>-80</v>
      </c>
      <c r="G718" s="162" t="str">
        <f>IF('MAIN CB'!C732="Capital",'MAIN CB'!F732,IF('MAIN CB'!C732="Income",'MAIN CB'!F732,IF('MAIN CB'!C732="Liability",'MAIN CB'!F732,"")))</f>
        <v/>
      </c>
      <c r="H718" s="163" t="str">
        <f>IF('MAIN CB'!C732="Expense",'MAIN CB'!F732,IF('MAIN CB'!C732="Drawing",'MAIN CB'!F732,IF('MAIN CB'!C732="COS",'MAIN CB'!F732,"")))</f>
        <v/>
      </c>
    </row>
    <row r="719" spans="2:8" x14ac:dyDescent="0.3">
      <c r="B719" s="160">
        <f>IF('MAIN CB'!B733="","",'MAIN CB'!B733)</f>
        <v>45726</v>
      </c>
      <c r="C719" s="161" t="str">
        <f>IF('MAIN CB'!C733="","",'MAIN CB'!C733)</f>
        <v>Asset</v>
      </c>
      <c r="D719" s="237" t="str">
        <f>IF('MAIN CB'!D733="","",'MAIN CB'!D733)</f>
        <v>Airtel Money</v>
      </c>
      <c r="E719" s="157" t="str">
        <f>IF('MAIN CB'!E733="","",'MAIN CB'!E733)</f>
        <v>Airtel Money Withdraw</v>
      </c>
      <c r="F719" s="238">
        <f>IF('MAIN CB'!C733="Asset",'MAIN CB'!F733,"")</f>
        <v>80</v>
      </c>
      <c r="G719" s="162" t="str">
        <f>IF('MAIN CB'!C733="Capital",'MAIN CB'!F733,IF('MAIN CB'!C733="Income",'MAIN CB'!F733,IF('MAIN CB'!C733="Liability",'MAIN CB'!F733,"")))</f>
        <v/>
      </c>
      <c r="H719" s="163" t="str">
        <f>IF('MAIN CB'!C733="Expense",'MAIN CB'!F733,IF('MAIN CB'!C733="Drawing",'MAIN CB'!F733,IF('MAIN CB'!C733="COS",'MAIN CB'!F733,"")))</f>
        <v/>
      </c>
    </row>
    <row r="720" spans="2:8" x14ac:dyDescent="0.3">
      <c r="B720" s="160">
        <f>IF('MAIN CB'!B734="","",'MAIN CB'!B734)</f>
        <v>45726</v>
      </c>
      <c r="C720" s="161" t="str">
        <f>IF('MAIN CB'!C734="","",'MAIN CB'!C734)</f>
        <v>Asset</v>
      </c>
      <c r="D720" s="237" t="str">
        <f>IF('MAIN CB'!D734="","",'MAIN CB'!D734)</f>
        <v>Vault Cash</v>
      </c>
      <c r="E720" s="157" t="str">
        <f>IF('MAIN CB'!E734="","",'MAIN CB'!E734)</f>
        <v>?</v>
      </c>
      <c r="F720" s="238">
        <f>IF('MAIN CB'!C734="Asset",'MAIN CB'!F734,"")</f>
        <v>-15</v>
      </c>
      <c r="G720" s="162" t="str">
        <f>IF('MAIN CB'!C734="Capital",'MAIN CB'!F734,IF('MAIN CB'!C734="Income",'MAIN CB'!F734,IF('MAIN CB'!C734="Liability",'MAIN CB'!F734,"")))</f>
        <v/>
      </c>
      <c r="H720" s="163" t="str">
        <f>IF('MAIN CB'!C734="Expense",'MAIN CB'!F734,IF('MAIN CB'!C734="Drawing",'MAIN CB'!F734,IF('MAIN CB'!C734="COS",'MAIN CB'!F734,"")))</f>
        <v/>
      </c>
    </row>
    <row r="721" spans="2:8" x14ac:dyDescent="0.3">
      <c r="B721" s="160">
        <f>IF('MAIN CB'!B735="","",'MAIN CB'!B735)</f>
        <v>45726</v>
      </c>
      <c r="C721" s="161" t="str">
        <f>IF('MAIN CB'!C735="","",'MAIN CB'!C735)</f>
        <v>Expense</v>
      </c>
      <c r="D721" s="237" t="str">
        <f>IF('MAIN CB'!D735="","",'MAIN CB'!D735)</f>
        <v>Transport Costs</v>
      </c>
      <c r="E721" s="157" t="str">
        <f>IF('MAIN CB'!E735="","",'MAIN CB'!E735)</f>
        <v>?</v>
      </c>
      <c r="F721" s="238" t="str">
        <f>IF('MAIN CB'!C735="Asset",'MAIN CB'!F735,"")</f>
        <v/>
      </c>
      <c r="G721" s="162" t="str">
        <f>IF('MAIN CB'!C735="Capital",'MAIN CB'!F735,IF('MAIN CB'!C735="Income",'MAIN CB'!F735,IF('MAIN CB'!C735="Liability",'MAIN CB'!F735,"")))</f>
        <v/>
      </c>
      <c r="H721" s="163">
        <f>IF('MAIN CB'!C735="Expense",'MAIN CB'!F735,IF('MAIN CB'!C735="Drawing",'MAIN CB'!F735,IF('MAIN CB'!C735="COS",'MAIN CB'!F735,"")))</f>
        <v>15</v>
      </c>
    </row>
    <row r="722" spans="2:8" x14ac:dyDescent="0.3">
      <c r="B722" s="160">
        <f>IF('MAIN CB'!B736="","",'MAIN CB'!B736)</f>
        <v>45726</v>
      </c>
      <c r="C722" s="161" t="str">
        <f>IF('MAIN CB'!C736="","",'MAIN CB'!C736)</f>
        <v>Asset</v>
      </c>
      <c r="D722" s="237" t="str">
        <f>IF('MAIN CB'!D736="","",'MAIN CB'!D736)</f>
        <v>Vault Cash</v>
      </c>
      <c r="E722" s="157" t="str">
        <f>IF('MAIN CB'!E736="","",'MAIN CB'!E736)</f>
        <v>Cooking Cylinder Gas</v>
      </c>
      <c r="F722" s="238">
        <f>IF('MAIN CB'!C736="Asset",'MAIN CB'!F736,"")</f>
        <v>-250</v>
      </c>
      <c r="G722" s="162" t="str">
        <f>IF('MAIN CB'!C736="Capital",'MAIN CB'!F736,IF('MAIN CB'!C736="Income",'MAIN CB'!F736,IF('MAIN CB'!C736="Liability",'MAIN CB'!F736,"")))</f>
        <v/>
      </c>
      <c r="H722" s="163" t="str">
        <f>IF('MAIN CB'!C736="Expense",'MAIN CB'!F736,IF('MAIN CB'!C736="Drawing",'MAIN CB'!F736,IF('MAIN CB'!C736="COS",'MAIN CB'!F736,"")))</f>
        <v/>
      </c>
    </row>
    <row r="723" spans="2:8" x14ac:dyDescent="0.3">
      <c r="B723" s="160">
        <f>IF('MAIN CB'!B737="","",'MAIN CB'!B737)</f>
        <v>45726</v>
      </c>
      <c r="C723" s="161" t="str">
        <f>IF('MAIN CB'!C737="","",'MAIN CB'!C737)</f>
        <v>COS</v>
      </c>
      <c r="D723" s="237" t="str">
        <f>IF('MAIN CB'!D737="","",'MAIN CB'!D737)</f>
        <v>Add: Purchases (for business)</v>
      </c>
      <c r="E723" s="157" t="str">
        <f>IF('MAIN CB'!E737="","",'MAIN CB'!E737)</f>
        <v>Cooking Cylinder Gas</v>
      </c>
      <c r="F723" s="238" t="str">
        <f>IF('MAIN CB'!C737="Asset",'MAIN CB'!F737,"")</f>
        <v/>
      </c>
      <c r="G723" s="162" t="str">
        <f>IF('MAIN CB'!C737="Capital",'MAIN CB'!F737,IF('MAIN CB'!C737="Income",'MAIN CB'!F737,IF('MAIN CB'!C737="Liability",'MAIN CB'!F737,"")))</f>
        <v/>
      </c>
      <c r="H723" s="163">
        <f>IF('MAIN CB'!C737="Expense",'MAIN CB'!F737,IF('MAIN CB'!C737="Drawing",'MAIN CB'!F737,IF('MAIN CB'!C737="COS",'MAIN CB'!F737,"")))</f>
        <v>250</v>
      </c>
    </row>
    <row r="724" spans="2:8" x14ac:dyDescent="0.3">
      <c r="B724" s="160">
        <f>IF('MAIN CB'!B738="","",'MAIN CB'!B738)</f>
        <v>45727</v>
      </c>
      <c r="C724" s="161" t="str">
        <f>IF('MAIN CB'!C738="","",'MAIN CB'!C738)</f>
        <v>Income</v>
      </c>
      <c r="D724" s="237" t="str">
        <f>IF('MAIN CB'!D738="","",'MAIN CB'!D738)</f>
        <v>Sales</v>
      </c>
      <c r="E724" s="157" t="str">
        <f>IF('MAIN CB'!E738="","",'MAIN CB'!E738)</f>
        <v xml:space="preserve">Takeaway Sale </v>
      </c>
      <c r="F724" s="238" t="str">
        <f>IF('MAIN CB'!C738="Asset",'MAIN CB'!F738,"")</f>
        <v/>
      </c>
      <c r="G724" s="162">
        <f>IF('MAIN CB'!C738="Capital",'MAIN CB'!F738,IF('MAIN CB'!C738="Income",'MAIN CB'!F738,IF('MAIN CB'!C738="Liability",'MAIN CB'!F738,"")))</f>
        <v>-420</v>
      </c>
      <c r="H724" s="163" t="str">
        <f>IF('MAIN CB'!C738="Expense",'MAIN CB'!F738,IF('MAIN CB'!C738="Drawing",'MAIN CB'!F738,IF('MAIN CB'!C738="COS",'MAIN CB'!F738,"")))</f>
        <v/>
      </c>
    </row>
    <row r="725" spans="2:8" x14ac:dyDescent="0.3">
      <c r="B725" s="160">
        <f>IF('MAIN CB'!B739="","",'MAIN CB'!B739)</f>
        <v>45727</v>
      </c>
      <c r="C725" s="161" t="str">
        <f>IF('MAIN CB'!C739="","",'MAIN CB'!C739)</f>
        <v>Asset</v>
      </c>
      <c r="D725" s="237" t="str">
        <f>IF('MAIN CB'!D739="","",'MAIN CB'!D739)</f>
        <v>Vault Cash</v>
      </c>
      <c r="E725" s="157" t="str">
        <f>IF('MAIN CB'!E739="","",'MAIN CB'!E739)</f>
        <v xml:space="preserve">Takeaway Sale </v>
      </c>
      <c r="F725" s="238">
        <f>IF('MAIN CB'!C739="Asset",'MAIN CB'!F739,"")</f>
        <v>420</v>
      </c>
      <c r="G725" s="162" t="str">
        <f>IF('MAIN CB'!C739="Capital",'MAIN CB'!F739,IF('MAIN CB'!C739="Income",'MAIN CB'!F739,IF('MAIN CB'!C739="Liability",'MAIN CB'!F739,"")))</f>
        <v/>
      </c>
      <c r="H725" s="163" t="str">
        <f>IF('MAIN CB'!C739="Expense",'MAIN CB'!F739,IF('MAIN CB'!C739="Drawing",'MAIN CB'!F739,IF('MAIN CB'!C739="COS",'MAIN CB'!F739,"")))</f>
        <v/>
      </c>
    </row>
    <row r="726" spans="2:8" x14ac:dyDescent="0.3">
      <c r="B726" s="160">
        <f>IF('MAIN CB'!B740="","",'MAIN CB'!B740)</f>
        <v>45727</v>
      </c>
      <c r="C726" s="161" t="str">
        <f>IF('MAIN CB'!C740="","",'MAIN CB'!C740)</f>
        <v>Asset</v>
      </c>
      <c r="D726" s="237" t="str">
        <f>IF('MAIN CB'!D740="","",'MAIN CB'!D740)</f>
        <v>Vault Cash</v>
      </c>
      <c r="E726" s="157" t="str">
        <f>IF('MAIN CB'!E740="","",'MAIN CB'!E740)</f>
        <v>Airtel Money Withdraw</v>
      </c>
      <c r="F726" s="238">
        <f>IF('MAIN CB'!C740="Asset",'MAIN CB'!F740,"")</f>
        <v>-35</v>
      </c>
      <c r="G726" s="162" t="str">
        <f>IF('MAIN CB'!C740="Capital",'MAIN CB'!F740,IF('MAIN CB'!C740="Income",'MAIN CB'!F740,IF('MAIN CB'!C740="Liability",'MAIN CB'!F740,"")))</f>
        <v/>
      </c>
      <c r="H726" s="163" t="str">
        <f>IF('MAIN CB'!C740="Expense",'MAIN CB'!F740,IF('MAIN CB'!C740="Drawing",'MAIN CB'!F740,IF('MAIN CB'!C740="COS",'MAIN CB'!F740,"")))</f>
        <v/>
      </c>
    </row>
    <row r="727" spans="2:8" x14ac:dyDescent="0.3">
      <c r="B727" s="160">
        <f>IF('MAIN CB'!B741="","",'MAIN CB'!B741)</f>
        <v>45727</v>
      </c>
      <c r="C727" s="161" t="str">
        <f>IF('MAIN CB'!C741="","",'MAIN CB'!C741)</f>
        <v>Asset</v>
      </c>
      <c r="D727" s="237" t="str">
        <f>IF('MAIN CB'!D741="","",'MAIN CB'!D741)</f>
        <v>Airtel Money</v>
      </c>
      <c r="E727" s="157" t="str">
        <f>IF('MAIN CB'!E741="","",'MAIN CB'!E741)</f>
        <v>Airtel Money Withdraw</v>
      </c>
      <c r="F727" s="238">
        <f>IF('MAIN CB'!C741="Asset",'MAIN CB'!F741,"")</f>
        <v>35</v>
      </c>
      <c r="G727" s="162" t="str">
        <f>IF('MAIN CB'!C741="Capital",'MAIN CB'!F741,IF('MAIN CB'!C741="Income",'MAIN CB'!F741,IF('MAIN CB'!C741="Liability",'MAIN CB'!F741,"")))</f>
        <v/>
      </c>
      <c r="H727" s="163" t="str">
        <f>IF('MAIN CB'!C741="Expense",'MAIN CB'!F741,IF('MAIN CB'!C741="Drawing",'MAIN CB'!F741,IF('MAIN CB'!C741="COS",'MAIN CB'!F741,"")))</f>
        <v/>
      </c>
    </row>
    <row r="728" spans="2:8" x14ac:dyDescent="0.3">
      <c r="B728" s="160">
        <f>IF('MAIN CB'!B742="","",'MAIN CB'!B742)</f>
        <v>45727</v>
      </c>
      <c r="C728" s="161" t="str">
        <f>IF('MAIN CB'!C742="","",'MAIN CB'!C742)</f>
        <v>Asset</v>
      </c>
      <c r="D728" s="237" t="str">
        <f>IF('MAIN CB'!D742="","",'MAIN CB'!D742)</f>
        <v>Vault Cash</v>
      </c>
      <c r="E728" s="157" t="str">
        <f>IF('MAIN CB'!E742="","",'MAIN CB'!E742)</f>
        <v>Airtel Money Withdraw</v>
      </c>
      <c r="F728" s="238">
        <f>IF('MAIN CB'!C742="Asset",'MAIN CB'!F742,"")</f>
        <v>-105</v>
      </c>
      <c r="G728" s="162" t="str">
        <f>IF('MAIN CB'!C742="Capital",'MAIN CB'!F742,IF('MAIN CB'!C742="Income",'MAIN CB'!F742,IF('MAIN CB'!C742="Liability",'MAIN CB'!F742,"")))</f>
        <v/>
      </c>
      <c r="H728" s="163" t="str">
        <f>IF('MAIN CB'!C742="Expense",'MAIN CB'!F742,IF('MAIN CB'!C742="Drawing",'MAIN CB'!F742,IF('MAIN CB'!C742="COS",'MAIN CB'!F742,"")))</f>
        <v/>
      </c>
    </row>
    <row r="729" spans="2:8" x14ac:dyDescent="0.3">
      <c r="B729" s="160">
        <f>IF('MAIN CB'!B743="","",'MAIN CB'!B743)</f>
        <v>45727</v>
      </c>
      <c r="C729" s="161" t="str">
        <f>IF('MAIN CB'!C743="","",'MAIN CB'!C743)</f>
        <v>Asset</v>
      </c>
      <c r="D729" s="237" t="str">
        <f>IF('MAIN CB'!D743="","",'MAIN CB'!D743)</f>
        <v>Airtel Money</v>
      </c>
      <c r="E729" s="157" t="str">
        <f>IF('MAIN CB'!E743="","",'MAIN CB'!E743)</f>
        <v>Airtel Money Withdraw</v>
      </c>
      <c r="F729" s="238">
        <f>IF('MAIN CB'!C743="Asset",'MAIN CB'!F743,"")</f>
        <v>105</v>
      </c>
      <c r="G729" s="162" t="str">
        <f>IF('MAIN CB'!C743="Capital",'MAIN CB'!F743,IF('MAIN CB'!C743="Income",'MAIN CB'!F743,IF('MAIN CB'!C743="Liability",'MAIN CB'!F743,"")))</f>
        <v/>
      </c>
      <c r="H729" s="163" t="str">
        <f>IF('MAIN CB'!C743="Expense",'MAIN CB'!F743,IF('MAIN CB'!C743="Drawing",'MAIN CB'!F743,IF('MAIN CB'!C743="COS",'MAIN CB'!F743,"")))</f>
        <v/>
      </c>
    </row>
    <row r="730" spans="2:8" x14ac:dyDescent="0.3">
      <c r="B730" s="160">
        <f>IF('MAIN CB'!B744="","",'MAIN CB'!B744)</f>
        <v>45727</v>
      </c>
      <c r="C730" s="161" t="str">
        <f>IF('MAIN CB'!C744="","",'MAIN CB'!C744)</f>
        <v>Asset</v>
      </c>
      <c r="D730" s="237" t="str">
        <f>IF('MAIN CB'!D744="","",'MAIN CB'!D744)</f>
        <v>Vault Cash</v>
      </c>
      <c r="E730" s="157" t="str">
        <f>IF('MAIN CB'!E744="","",'MAIN CB'!E744)</f>
        <v>Airtel Money Withdraw</v>
      </c>
      <c r="F730" s="238">
        <f>IF('MAIN CB'!C744="Asset",'MAIN CB'!F744,"")</f>
        <v>-70</v>
      </c>
      <c r="G730" s="162" t="str">
        <f>IF('MAIN CB'!C744="Capital",'MAIN CB'!F744,IF('MAIN CB'!C744="Income",'MAIN CB'!F744,IF('MAIN CB'!C744="Liability",'MAIN CB'!F744,"")))</f>
        <v/>
      </c>
      <c r="H730" s="163" t="str">
        <f>IF('MAIN CB'!C744="Expense",'MAIN CB'!F744,IF('MAIN CB'!C744="Drawing",'MAIN CB'!F744,IF('MAIN CB'!C744="COS",'MAIN CB'!F744,"")))</f>
        <v/>
      </c>
    </row>
    <row r="731" spans="2:8" x14ac:dyDescent="0.3">
      <c r="B731" s="160">
        <f>IF('MAIN CB'!B745="","",'MAIN CB'!B745)</f>
        <v>45727</v>
      </c>
      <c r="C731" s="161" t="str">
        <f>IF('MAIN CB'!C745="","",'MAIN CB'!C745)</f>
        <v>Asset</v>
      </c>
      <c r="D731" s="237" t="str">
        <f>IF('MAIN CB'!D745="","",'MAIN CB'!D745)</f>
        <v>Airtel Money</v>
      </c>
      <c r="E731" s="157" t="str">
        <f>IF('MAIN CB'!E745="","",'MAIN CB'!E745)</f>
        <v>Airtel Money Withdraw</v>
      </c>
      <c r="F731" s="238">
        <f>IF('MAIN CB'!C745="Asset",'MAIN CB'!F745,"")</f>
        <v>70</v>
      </c>
      <c r="G731" s="162" t="str">
        <f>IF('MAIN CB'!C745="Capital",'MAIN CB'!F745,IF('MAIN CB'!C745="Income",'MAIN CB'!F745,IF('MAIN CB'!C745="Liability",'MAIN CB'!F745,"")))</f>
        <v/>
      </c>
      <c r="H731" s="163" t="str">
        <f>IF('MAIN CB'!C745="Expense",'MAIN CB'!F745,IF('MAIN CB'!C745="Drawing",'MAIN CB'!F745,IF('MAIN CB'!C745="COS",'MAIN CB'!F745,"")))</f>
        <v/>
      </c>
    </row>
    <row r="732" spans="2:8" x14ac:dyDescent="0.3">
      <c r="B732" s="160">
        <f>IF('MAIN CB'!B746="","",'MAIN CB'!B746)</f>
        <v>45727</v>
      </c>
      <c r="C732" s="161" t="str">
        <f>IF('MAIN CB'!C746="","",'MAIN CB'!C746)</f>
        <v>Asset</v>
      </c>
      <c r="D732" s="237" t="str">
        <f>IF('MAIN CB'!D746="","",'MAIN CB'!D746)</f>
        <v>Vault Cash</v>
      </c>
      <c r="E732" s="157" t="str">
        <f>IF('MAIN CB'!E746="","",'MAIN CB'!E746)</f>
        <v>Airtel Money Deposit</v>
      </c>
      <c r="F732" s="238">
        <f>IF('MAIN CB'!C746="Asset",'MAIN CB'!F746,"")</f>
        <v>49</v>
      </c>
      <c r="G732" s="162" t="str">
        <f>IF('MAIN CB'!C746="Capital",'MAIN CB'!F746,IF('MAIN CB'!C746="Income",'MAIN CB'!F746,IF('MAIN CB'!C746="Liability",'MAIN CB'!F746,"")))</f>
        <v/>
      </c>
      <c r="H732" s="163" t="str">
        <f>IF('MAIN CB'!C746="Expense",'MAIN CB'!F746,IF('MAIN CB'!C746="Drawing",'MAIN CB'!F746,IF('MAIN CB'!C746="COS",'MAIN CB'!F746,"")))</f>
        <v/>
      </c>
    </row>
    <row r="733" spans="2:8" x14ac:dyDescent="0.3">
      <c r="B733" s="160">
        <f>IF('MAIN CB'!B747="","",'MAIN CB'!B747)</f>
        <v>45727</v>
      </c>
      <c r="C733" s="161" t="str">
        <f>IF('MAIN CB'!C747="","",'MAIN CB'!C747)</f>
        <v>Asset</v>
      </c>
      <c r="D733" s="237" t="str">
        <f>IF('MAIN CB'!D747="","",'MAIN CB'!D747)</f>
        <v>Airtel Money</v>
      </c>
      <c r="E733" s="157" t="str">
        <f>IF('MAIN CB'!E747="","",'MAIN CB'!E747)</f>
        <v>Airtel Money Deposit</v>
      </c>
      <c r="F733" s="238">
        <f>IF('MAIN CB'!C747="Asset",'MAIN CB'!F747,"")</f>
        <v>-49</v>
      </c>
      <c r="G733" s="162" t="str">
        <f>IF('MAIN CB'!C747="Capital",'MAIN CB'!F747,IF('MAIN CB'!C747="Income",'MAIN CB'!F747,IF('MAIN CB'!C747="Liability",'MAIN CB'!F747,"")))</f>
        <v/>
      </c>
      <c r="H733" s="163" t="str">
        <f>IF('MAIN CB'!C747="Expense",'MAIN CB'!F747,IF('MAIN CB'!C747="Drawing",'MAIN CB'!F747,IF('MAIN CB'!C747="COS",'MAIN CB'!F747,"")))</f>
        <v/>
      </c>
    </row>
    <row r="734" spans="2:8" x14ac:dyDescent="0.3">
      <c r="B734" s="160">
        <f>IF('MAIN CB'!B748="","",'MAIN CB'!B748)</f>
        <v>45727</v>
      </c>
      <c r="C734" s="161" t="str">
        <f>IF('MAIN CB'!C748="","",'MAIN CB'!C748)</f>
        <v>Asset</v>
      </c>
      <c r="D734" s="237" t="str">
        <f>IF('MAIN CB'!D748="","",'MAIN CB'!D748)</f>
        <v>Vault Cash</v>
      </c>
      <c r="E734" s="157" t="str">
        <f>IF('MAIN CB'!E748="","",'MAIN CB'!E748)</f>
        <v>Airtel Money Deposit</v>
      </c>
      <c r="F734" s="238">
        <f>IF('MAIN CB'!C748="Asset",'MAIN CB'!F748,"")</f>
        <v>15</v>
      </c>
      <c r="G734" s="162" t="str">
        <f>IF('MAIN CB'!C748="Capital",'MAIN CB'!F748,IF('MAIN CB'!C748="Income",'MAIN CB'!F748,IF('MAIN CB'!C748="Liability",'MAIN CB'!F748,"")))</f>
        <v/>
      </c>
      <c r="H734" s="163" t="str">
        <f>IF('MAIN CB'!C748="Expense",'MAIN CB'!F748,IF('MAIN CB'!C748="Drawing",'MAIN CB'!F748,IF('MAIN CB'!C748="COS",'MAIN CB'!F748,"")))</f>
        <v/>
      </c>
    </row>
    <row r="735" spans="2:8" x14ac:dyDescent="0.3">
      <c r="B735" s="160">
        <f>IF('MAIN CB'!B749="","",'MAIN CB'!B749)</f>
        <v>45727</v>
      </c>
      <c r="C735" s="161" t="str">
        <f>IF('MAIN CB'!C749="","",'MAIN CB'!C749)</f>
        <v>Asset</v>
      </c>
      <c r="D735" s="237" t="str">
        <f>IF('MAIN CB'!D749="","",'MAIN CB'!D749)</f>
        <v>Airtel Money</v>
      </c>
      <c r="E735" s="157" t="str">
        <f>IF('MAIN CB'!E749="","",'MAIN CB'!E749)</f>
        <v>Airtel Money Deposit</v>
      </c>
      <c r="F735" s="238">
        <f>IF('MAIN CB'!C749="Asset",'MAIN CB'!F749,"")</f>
        <v>-15</v>
      </c>
      <c r="G735" s="162" t="str">
        <f>IF('MAIN CB'!C749="Capital",'MAIN CB'!F749,IF('MAIN CB'!C749="Income",'MAIN CB'!F749,IF('MAIN CB'!C749="Liability",'MAIN CB'!F749,"")))</f>
        <v/>
      </c>
      <c r="H735" s="163" t="str">
        <f>IF('MAIN CB'!C749="Expense",'MAIN CB'!F749,IF('MAIN CB'!C749="Drawing",'MAIN CB'!F749,IF('MAIN CB'!C749="COS",'MAIN CB'!F749,"")))</f>
        <v/>
      </c>
    </row>
    <row r="736" spans="2:8" x14ac:dyDescent="0.3">
      <c r="B736" s="160">
        <f>IF('MAIN CB'!B750="","",'MAIN CB'!B750)</f>
        <v>45727</v>
      </c>
      <c r="C736" s="161" t="str">
        <f>IF('MAIN CB'!C750="","",'MAIN CB'!C750)</f>
        <v>Asset</v>
      </c>
      <c r="D736" s="237" t="str">
        <f>IF('MAIN CB'!D750="","",'MAIN CB'!D750)</f>
        <v>Vault Cash</v>
      </c>
      <c r="E736" s="157" t="str">
        <f>IF('MAIN CB'!E750="","",'MAIN CB'!E750)</f>
        <v>Airtel Money Withdraw</v>
      </c>
      <c r="F736" s="238">
        <f>IF('MAIN CB'!C750="Asset",'MAIN CB'!F750,"")</f>
        <v>-5600</v>
      </c>
      <c r="G736" s="162" t="str">
        <f>IF('MAIN CB'!C750="Capital",'MAIN CB'!F750,IF('MAIN CB'!C750="Income",'MAIN CB'!F750,IF('MAIN CB'!C750="Liability",'MAIN CB'!F750,"")))</f>
        <v/>
      </c>
      <c r="H736" s="163" t="str">
        <f>IF('MAIN CB'!C750="Expense",'MAIN CB'!F750,IF('MAIN CB'!C750="Drawing",'MAIN CB'!F750,IF('MAIN CB'!C750="COS",'MAIN CB'!F750,"")))</f>
        <v/>
      </c>
    </row>
    <row r="737" spans="2:8" x14ac:dyDescent="0.3">
      <c r="B737" s="160">
        <f>IF('MAIN CB'!B751="","",'MAIN CB'!B751)</f>
        <v>45727</v>
      </c>
      <c r="C737" s="161" t="str">
        <f>IF('MAIN CB'!C751="","",'MAIN CB'!C751)</f>
        <v>Asset</v>
      </c>
      <c r="D737" s="237" t="str">
        <f>IF('MAIN CB'!D751="","",'MAIN CB'!D751)</f>
        <v>Airtel Money</v>
      </c>
      <c r="E737" s="157" t="str">
        <f>IF('MAIN CB'!E751="","",'MAIN CB'!E751)</f>
        <v>Airtel Money Withdraw</v>
      </c>
      <c r="F737" s="238">
        <f>IF('MAIN CB'!C751="Asset",'MAIN CB'!F751,"")</f>
        <v>5600</v>
      </c>
      <c r="G737" s="162" t="str">
        <f>IF('MAIN CB'!C751="Capital",'MAIN CB'!F751,IF('MAIN CB'!C751="Income",'MAIN CB'!F751,IF('MAIN CB'!C751="Liability",'MAIN CB'!F751,"")))</f>
        <v/>
      </c>
      <c r="H737" s="163" t="str">
        <f>IF('MAIN CB'!C751="Expense",'MAIN CB'!F751,IF('MAIN CB'!C751="Drawing",'MAIN CB'!F751,IF('MAIN CB'!C751="COS",'MAIN CB'!F751,"")))</f>
        <v/>
      </c>
    </row>
    <row r="738" spans="2:8" x14ac:dyDescent="0.3">
      <c r="B738" s="160">
        <f>IF('MAIN CB'!B752="","",'MAIN CB'!B752)</f>
        <v>45727</v>
      </c>
      <c r="C738" s="161" t="str">
        <f>IF('MAIN CB'!C752="","",'MAIN CB'!C752)</f>
        <v>Asset</v>
      </c>
      <c r="D738" s="237" t="str">
        <f>IF('MAIN CB'!D752="","",'MAIN CB'!D752)</f>
        <v>Vault Cash</v>
      </c>
      <c r="E738" s="157" t="str">
        <f>IF('MAIN CB'!E752="","",'MAIN CB'!E752)</f>
        <v>Zanaco Xpress Deposit</v>
      </c>
      <c r="F738" s="238">
        <f>IF('MAIN CB'!C752="Asset",'MAIN CB'!F752,"")</f>
        <v>551</v>
      </c>
      <c r="G738" s="162" t="str">
        <f>IF('MAIN CB'!C752="Capital",'MAIN CB'!F752,IF('MAIN CB'!C752="Income",'MAIN CB'!F752,IF('MAIN CB'!C752="Liability",'MAIN CB'!F752,"")))</f>
        <v/>
      </c>
      <c r="H738" s="163" t="str">
        <f>IF('MAIN CB'!C752="Expense",'MAIN CB'!F752,IF('MAIN CB'!C752="Drawing",'MAIN CB'!F752,IF('MAIN CB'!C752="COS",'MAIN CB'!F752,"")))</f>
        <v/>
      </c>
    </row>
    <row r="739" spans="2:8" x14ac:dyDescent="0.3">
      <c r="B739" s="160">
        <f>IF('MAIN CB'!B753="","",'MAIN CB'!B753)</f>
        <v>45727</v>
      </c>
      <c r="C739" s="161" t="str">
        <f>IF('MAIN CB'!C753="","",'MAIN CB'!C753)</f>
        <v>Asset</v>
      </c>
      <c r="D739" s="237" t="str">
        <f>IF('MAIN CB'!D753="","",'MAIN CB'!D753)</f>
        <v>Zanaco Xpress</v>
      </c>
      <c r="E739" s="157" t="str">
        <f>IF('MAIN CB'!E753="","",'MAIN CB'!E753)</f>
        <v>Zanaco Xpress Deposit</v>
      </c>
      <c r="F739" s="238">
        <f>IF('MAIN CB'!C753="Asset",'MAIN CB'!F753,"")</f>
        <v>-551</v>
      </c>
      <c r="G739" s="162" t="str">
        <f>IF('MAIN CB'!C753="Capital",'MAIN CB'!F753,IF('MAIN CB'!C753="Income",'MAIN CB'!F753,IF('MAIN CB'!C753="Liability",'MAIN CB'!F753,"")))</f>
        <v/>
      </c>
      <c r="H739" s="163" t="str">
        <f>IF('MAIN CB'!C753="Expense",'MAIN CB'!F753,IF('MAIN CB'!C753="Drawing",'MAIN CB'!F753,IF('MAIN CB'!C753="COS",'MAIN CB'!F753,"")))</f>
        <v/>
      </c>
    </row>
    <row r="740" spans="2:8" x14ac:dyDescent="0.3">
      <c r="B740" s="160">
        <f>IF('MAIN CB'!B754="","",'MAIN CB'!B754)</f>
        <v>45727</v>
      </c>
      <c r="C740" s="161" t="str">
        <f>IF('MAIN CB'!C754="","",'MAIN CB'!C754)</f>
        <v>Asset</v>
      </c>
      <c r="D740" s="237" t="str">
        <f>IF('MAIN CB'!D754="","",'MAIN CB'!D754)</f>
        <v>Vault Cash</v>
      </c>
      <c r="E740" s="157" t="str">
        <f>IF('MAIN CB'!E754="","",'MAIN CB'!E754)</f>
        <v>Zanaco Xpress Withdraw</v>
      </c>
      <c r="F740" s="238">
        <f>IF('MAIN CB'!C754="Asset",'MAIN CB'!F754,"")</f>
        <v>-200</v>
      </c>
      <c r="G740" s="162" t="str">
        <f>IF('MAIN CB'!C754="Capital",'MAIN CB'!F754,IF('MAIN CB'!C754="Income",'MAIN CB'!F754,IF('MAIN CB'!C754="Liability",'MAIN CB'!F754,"")))</f>
        <v/>
      </c>
      <c r="H740" s="163" t="str">
        <f>IF('MAIN CB'!C754="Expense",'MAIN CB'!F754,IF('MAIN CB'!C754="Drawing",'MAIN CB'!F754,IF('MAIN CB'!C754="COS",'MAIN CB'!F754,"")))</f>
        <v/>
      </c>
    </row>
    <row r="741" spans="2:8" x14ac:dyDescent="0.3">
      <c r="B741" s="160">
        <f>IF('MAIN CB'!B755="","",'MAIN CB'!B755)</f>
        <v>45727</v>
      </c>
      <c r="C741" s="161" t="str">
        <f>IF('MAIN CB'!C755="","",'MAIN CB'!C755)</f>
        <v>Asset</v>
      </c>
      <c r="D741" s="237" t="str">
        <f>IF('MAIN CB'!D755="","",'MAIN CB'!D755)</f>
        <v>Zanaco Xpress</v>
      </c>
      <c r="E741" s="157" t="str">
        <f>IF('MAIN CB'!E755="","",'MAIN CB'!E755)</f>
        <v>Zanaco Xpress Withdraw</v>
      </c>
      <c r="F741" s="238">
        <f>IF('MAIN CB'!C755="Asset",'MAIN CB'!F755,"")</f>
        <v>200</v>
      </c>
      <c r="G741" s="162" t="str">
        <f>IF('MAIN CB'!C755="Capital",'MAIN CB'!F755,IF('MAIN CB'!C755="Income",'MAIN CB'!F755,IF('MAIN CB'!C755="Liability",'MAIN CB'!F755,"")))</f>
        <v/>
      </c>
      <c r="H741" s="163" t="str">
        <f>IF('MAIN CB'!C755="Expense",'MAIN CB'!F755,IF('MAIN CB'!C755="Drawing",'MAIN CB'!F755,IF('MAIN CB'!C755="COS",'MAIN CB'!F755,"")))</f>
        <v/>
      </c>
    </row>
    <row r="742" spans="2:8" x14ac:dyDescent="0.3">
      <c r="B742" s="160">
        <f>IF('MAIN CB'!B756="","",'MAIN CB'!B756)</f>
        <v>45727</v>
      </c>
      <c r="C742" s="161" t="str">
        <f>IF('MAIN CB'!C756="","",'MAIN CB'!C756)</f>
        <v>Asset</v>
      </c>
      <c r="D742" s="237" t="str">
        <f>IF('MAIN CB'!D756="","",'MAIN CB'!D756)</f>
        <v>Vault Cash</v>
      </c>
      <c r="E742" s="157" t="str">
        <f>IF('MAIN CB'!E756="","",'MAIN CB'!E756)</f>
        <v>Zanaco Xpress Deposit</v>
      </c>
      <c r="F742" s="238">
        <f>IF('MAIN CB'!C756="Asset",'MAIN CB'!F756,"")</f>
        <v>5600</v>
      </c>
      <c r="G742" s="162" t="str">
        <f>IF('MAIN CB'!C756="Capital",'MAIN CB'!F756,IF('MAIN CB'!C756="Income",'MAIN CB'!F756,IF('MAIN CB'!C756="Liability",'MAIN CB'!F756,"")))</f>
        <v/>
      </c>
      <c r="H742" s="163" t="str">
        <f>IF('MAIN CB'!C756="Expense",'MAIN CB'!F756,IF('MAIN CB'!C756="Drawing",'MAIN CB'!F756,IF('MAIN CB'!C756="COS",'MAIN CB'!F756,"")))</f>
        <v/>
      </c>
    </row>
    <row r="743" spans="2:8" x14ac:dyDescent="0.3">
      <c r="B743" s="160">
        <f>IF('MAIN CB'!B757="","",'MAIN CB'!B757)</f>
        <v>45727</v>
      </c>
      <c r="C743" s="161" t="str">
        <f>IF('MAIN CB'!C757="","",'MAIN CB'!C757)</f>
        <v>Asset</v>
      </c>
      <c r="D743" s="237" t="str">
        <f>IF('MAIN CB'!D757="","",'MAIN CB'!D757)</f>
        <v>Zanaco Xpress</v>
      </c>
      <c r="E743" s="157" t="str">
        <f>IF('MAIN CB'!E757="","",'MAIN CB'!E757)</f>
        <v>Zanaco Xpress Deposit</v>
      </c>
      <c r="F743" s="238">
        <f>IF('MAIN CB'!C757="Asset",'MAIN CB'!F757,"")</f>
        <v>-5600</v>
      </c>
      <c r="G743" s="162" t="str">
        <f>IF('MAIN CB'!C757="Capital",'MAIN CB'!F757,IF('MAIN CB'!C757="Income",'MAIN CB'!F757,IF('MAIN CB'!C757="Liability",'MAIN CB'!F757,"")))</f>
        <v/>
      </c>
      <c r="H743" s="163" t="str">
        <f>IF('MAIN CB'!C757="Expense",'MAIN CB'!F757,IF('MAIN CB'!C757="Drawing",'MAIN CB'!F757,IF('MAIN CB'!C757="COS",'MAIN CB'!F757,"")))</f>
        <v/>
      </c>
    </row>
    <row r="744" spans="2:8" x14ac:dyDescent="0.3">
      <c r="B744" s="160">
        <f>IF('MAIN CB'!B758="","",'MAIN CB'!B758)</f>
        <v>45727</v>
      </c>
      <c r="C744" s="161" t="str">
        <f>IF('MAIN CB'!C758="","",'MAIN CB'!C758)</f>
        <v>Asset</v>
      </c>
      <c r="D744" s="237" t="str">
        <f>IF('MAIN CB'!D758="","",'MAIN CB'!D758)</f>
        <v>Vault Cash</v>
      </c>
      <c r="E744" s="157" t="str">
        <f>IF('MAIN CB'!E758="","",'MAIN CB'!E758)</f>
        <v>Airtel Money Withdraw</v>
      </c>
      <c r="F744" s="238">
        <f>IF('MAIN CB'!C758="Asset",'MAIN CB'!F758,"")</f>
        <v>-1808</v>
      </c>
      <c r="G744" s="162" t="str">
        <f>IF('MAIN CB'!C758="Capital",'MAIN CB'!F758,IF('MAIN CB'!C758="Income",'MAIN CB'!F758,IF('MAIN CB'!C758="Liability",'MAIN CB'!F758,"")))</f>
        <v/>
      </c>
      <c r="H744" s="163" t="str">
        <f>IF('MAIN CB'!C758="Expense",'MAIN CB'!F758,IF('MAIN CB'!C758="Drawing",'MAIN CB'!F758,IF('MAIN CB'!C758="COS",'MAIN CB'!F758,"")))</f>
        <v/>
      </c>
    </row>
    <row r="745" spans="2:8" x14ac:dyDescent="0.3">
      <c r="B745" s="160">
        <f>IF('MAIN CB'!B759="","",'MAIN CB'!B759)</f>
        <v>45727</v>
      </c>
      <c r="C745" s="161" t="str">
        <f>IF('MAIN CB'!C759="","",'MAIN CB'!C759)</f>
        <v>Asset</v>
      </c>
      <c r="D745" s="237" t="str">
        <f>IF('MAIN CB'!D759="","",'MAIN CB'!D759)</f>
        <v>Airtel Money</v>
      </c>
      <c r="E745" s="157" t="str">
        <f>IF('MAIN CB'!E759="","",'MAIN CB'!E759)</f>
        <v>Airtel Money Withdraw</v>
      </c>
      <c r="F745" s="238">
        <f>IF('MAIN CB'!C759="Asset",'MAIN CB'!F759,"")</f>
        <v>1808</v>
      </c>
      <c r="G745" s="162" t="str">
        <f>IF('MAIN CB'!C759="Capital",'MAIN CB'!F759,IF('MAIN CB'!C759="Income",'MAIN CB'!F759,IF('MAIN CB'!C759="Liability",'MAIN CB'!F759,"")))</f>
        <v/>
      </c>
      <c r="H745" s="163" t="str">
        <f>IF('MAIN CB'!C759="Expense",'MAIN CB'!F759,IF('MAIN CB'!C759="Drawing",'MAIN CB'!F759,IF('MAIN CB'!C759="COS",'MAIN CB'!F759,"")))</f>
        <v/>
      </c>
    </row>
    <row r="746" spans="2:8" x14ac:dyDescent="0.3">
      <c r="B746" s="160">
        <f>IF('MAIN CB'!B760="","",'MAIN CB'!B760)</f>
        <v>45727</v>
      </c>
      <c r="C746" s="161" t="str">
        <f>IF('MAIN CB'!C760="","",'MAIN CB'!C760)</f>
        <v>Asset</v>
      </c>
      <c r="D746" s="237" t="str">
        <f>IF('MAIN CB'!D760="","",'MAIN CB'!D760)</f>
        <v>Vault Cash</v>
      </c>
      <c r="E746" s="157" t="str">
        <f>IF('MAIN CB'!E760="","",'MAIN CB'!E760)</f>
        <v>Zanaco Xpress Deposit</v>
      </c>
      <c r="F746" s="238">
        <f>IF('MAIN CB'!C760="Asset",'MAIN CB'!F760,"")</f>
        <v>1808</v>
      </c>
      <c r="G746" s="162" t="str">
        <f>IF('MAIN CB'!C760="Capital",'MAIN CB'!F760,IF('MAIN CB'!C760="Income",'MAIN CB'!F760,IF('MAIN CB'!C760="Liability",'MAIN CB'!F760,"")))</f>
        <v/>
      </c>
      <c r="H746" s="163" t="str">
        <f>IF('MAIN CB'!C760="Expense",'MAIN CB'!F760,IF('MAIN CB'!C760="Drawing",'MAIN CB'!F760,IF('MAIN CB'!C760="COS",'MAIN CB'!F760,"")))</f>
        <v/>
      </c>
    </row>
    <row r="747" spans="2:8" x14ac:dyDescent="0.3">
      <c r="B747" s="160">
        <f>IF('MAIN CB'!B761="","",'MAIN CB'!B761)</f>
        <v>45727</v>
      </c>
      <c r="C747" s="161" t="str">
        <f>IF('MAIN CB'!C761="","",'MAIN CB'!C761)</f>
        <v>Asset</v>
      </c>
      <c r="D747" s="237" t="str">
        <f>IF('MAIN CB'!D761="","",'MAIN CB'!D761)</f>
        <v>Zanaco Xpress</v>
      </c>
      <c r="E747" s="157" t="str">
        <f>IF('MAIN CB'!E761="","",'MAIN CB'!E761)</f>
        <v>Zanaco Xpress Deposit</v>
      </c>
      <c r="F747" s="238">
        <f>IF('MAIN CB'!C761="Asset",'MAIN CB'!F761,"")</f>
        <v>-1808</v>
      </c>
      <c r="G747" s="162" t="str">
        <f>IF('MAIN CB'!C761="Capital",'MAIN CB'!F761,IF('MAIN CB'!C761="Income",'MAIN CB'!F761,IF('MAIN CB'!C761="Liability",'MAIN CB'!F761,"")))</f>
        <v/>
      </c>
      <c r="H747" s="163" t="str">
        <f>IF('MAIN CB'!C761="Expense",'MAIN CB'!F761,IF('MAIN CB'!C761="Drawing",'MAIN CB'!F761,IF('MAIN CB'!C761="COS",'MAIN CB'!F761,"")))</f>
        <v/>
      </c>
    </row>
    <row r="748" spans="2:8" x14ac:dyDescent="0.3">
      <c r="B748" s="160">
        <f>IF('MAIN CB'!B762="","",'MAIN CB'!B762)</f>
        <v>45727</v>
      </c>
      <c r="C748" s="161" t="str">
        <f>IF('MAIN CB'!C762="","",'MAIN CB'!C762)</f>
        <v>Asset</v>
      </c>
      <c r="D748" s="237" t="str">
        <f>IF('MAIN CB'!D762="","",'MAIN CB'!D762)</f>
        <v>Vault Cash</v>
      </c>
      <c r="E748" s="157" t="str">
        <f>IF('MAIN CB'!E762="","",'MAIN CB'!E762)</f>
        <v>Airtel Money Withdraw</v>
      </c>
      <c r="F748" s="238">
        <f>IF('MAIN CB'!C762="Asset",'MAIN CB'!F762,"")</f>
        <v>-70</v>
      </c>
      <c r="G748" s="162" t="str">
        <f>IF('MAIN CB'!C762="Capital",'MAIN CB'!F762,IF('MAIN CB'!C762="Income",'MAIN CB'!F762,IF('MAIN CB'!C762="Liability",'MAIN CB'!F762,"")))</f>
        <v/>
      </c>
      <c r="H748" s="163" t="str">
        <f>IF('MAIN CB'!C762="Expense",'MAIN CB'!F762,IF('MAIN CB'!C762="Drawing",'MAIN CB'!F762,IF('MAIN CB'!C762="COS",'MAIN CB'!F762,"")))</f>
        <v/>
      </c>
    </row>
    <row r="749" spans="2:8" x14ac:dyDescent="0.3">
      <c r="B749" s="160">
        <f>IF('MAIN CB'!B763="","",'MAIN CB'!B763)</f>
        <v>45727</v>
      </c>
      <c r="C749" s="161" t="str">
        <f>IF('MAIN CB'!C763="","",'MAIN CB'!C763)</f>
        <v>Asset</v>
      </c>
      <c r="D749" s="237" t="str">
        <f>IF('MAIN CB'!D763="","",'MAIN CB'!D763)</f>
        <v>Airtel Money</v>
      </c>
      <c r="E749" s="157" t="str">
        <f>IF('MAIN CB'!E763="","",'MAIN CB'!E763)</f>
        <v>Airtel Money Withdraw</v>
      </c>
      <c r="F749" s="238">
        <f>IF('MAIN CB'!C763="Asset",'MAIN CB'!F763,"")</f>
        <v>70</v>
      </c>
      <c r="G749" s="162" t="str">
        <f>IF('MAIN CB'!C763="Capital",'MAIN CB'!F763,IF('MAIN CB'!C763="Income",'MAIN CB'!F763,IF('MAIN CB'!C763="Liability",'MAIN CB'!F763,"")))</f>
        <v/>
      </c>
      <c r="H749" s="163" t="str">
        <f>IF('MAIN CB'!C763="Expense",'MAIN CB'!F763,IF('MAIN CB'!C763="Drawing",'MAIN CB'!F763,IF('MAIN CB'!C763="COS",'MAIN CB'!F763,"")))</f>
        <v/>
      </c>
    </row>
    <row r="750" spans="2:8" x14ac:dyDescent="0.3">
      <c r="B750" s="160">
        <f>IF('MAIN CB'!B764="","",'MAIN CB'!B764)</f>
        <v>45727</v>
      </c>
      <c r="C750" s="161" t="str">
        <f>IF('MAIN CB'!C764="","",'MAIN CB'!C764)</f>
        <v>Income</v>
      </c>
      <c r="D750" s="237" t="str">
        <f>IF('MAIN CB'!D764="","",'MAIN CB'!D764)</f>
        <v>Sales</v>
      </c>
      <c r="E750" s="157" t="str">
        <f>IF('MAIN CB'!E764="","",'MAIN CB'!E764)</f>
        <v xml:space="preserve">Takeaway Sale </v>
      </c>
      <c r="F750" s="238" t="str">
        <f>IF('MAIN CB'!C764="Asset",'MAIN CB'!F764,"")</f>
        <v/>
      </c>
      <c r="G750" s="162">
        <f>IF('MAIN CB'!C764="Capital",'MAIN CB'!F764,IF('MAIN CB'!C764="Income",'MAIN CB'!F764,IF('MAIN CB'!C764="Liability",'MAIN CB'!F764,"")))</f>
        <v>-70</v>
      </c>
      <c r="H750" s="163" t="str">
        <f>IF('MAIN CB'!C764="Expense",'MAIN CB'!F764,IF('MAIN CB'!C764="Drawing",'MAIN CB'!F764,IF('MAIN CB'!C764="COS",'MAIN CB'!F764,"")))</f>
        <v/>
      </c>
    </row>
    <row r="751" spans="2:8" x14ac:dyDescent="0.3">
      <c r="B751" s="160">
        <f>IF('MAIN CB'!B765="","",'MAIN CB'!B765)</f>
        <v>45727</v>
      </c>
      <c r="C751" s="161" t="str">
        <f>IF('MAIN CB'!C765="","",'MAIN CB'!C765)</f>
        <v>Asset</v>
      </c>
      <c r="D751" s="237" t="str">
        <f>IF('MAIN CB'!D765="","",'MAIN CB'!D765)</f>
        <v>Vault Cash</v>
      </c>
      <c r="E751" s="157" t="str">
        <f>IF('MAIN CB'!E765="","",'MAIN CB'!E765)</f>
        <v xml:space="preserve">Takeaway Sale </v>
      </c>
      <c r="F751" s="238">
        <f>IF('MAIN CB'!C765="Asset",'MAIN CB'!F765,"")</f>
        <v>70</v>
      </c>
      <c r="G751" s="162" t="str">
        <f>IF('MAIN CB'!C765="Capital",'MAIN CB'!F765,IF('MAIN CB'!C765="Income",'MAIN CB'!F765,IF('MAIN CB'!C765="Liability",'MAIN CB'!F765,"")))</f>
        <v/>
      </c>
      <c r="H751" s="163" t="str">
        <f>IF('MAIN CB'!C765="Expense",'MAIN CB'!F765,IF('MAIN CB'!C765="Drawing",'MAIN CB'!F765,IF('MAIN CB'!C765="COS",'MAIN CB'!F765,"")))</f>
        <v/>
      </c>
    </row>
    <row r="752" spans="2:8" x14ac:dyDescent="0.3">
      <c r="B752" s="160">
        <f>IF('MAIN CB'!B766="","",'MAIN CB'!B766)</f>
        <v>45727</v>
      </c>
      <c r="C752" s="161" t="str">
        <f>IF('MAIN CB'!C766="","",'MAIN CB'!C766)</f>
        <v>Income</v>
      </c>
      <c r="D752" s="237" t="str">
        <f>IF('MAIN CB'!D766="","",'MAIN CB'!D766)</f>
        <v>Sales</v>
      </c>
      <c r="E752" s="157" t="str">
        <f>IF('MAIN CB'!E766="","",'MAIN CB'!E766)</f>
        <v xml:space="preserve">Takeaway Sale </v>
      </c>
      <c r="F752" s="238" t="str">
        <f>IF('MAIN CB'!C766="Asset",'MAIN CB'!F766,"")</f>
        <v/>
      </c>
      <c r="G752" s="162">
        <f>IF('MAIN CB'!C766="Capital",'MAIN CB'!F766,IF('MAIN CB'!C766="Income",'MAIN CB'!F766,IF('MAIN CB'!C766="Liability",'MAIN CB'!F766,"")))</f>
        <v>-35</v>
      </c>
      <c r="H752" s="163" t="str">
        <f>IF('MAIN CB'!C766="Expense",'MAIN CB'!F766,IF('MAIN CB'!C766="Drawing",'MAIN CB'!F766,IF('MAIN CB'!C766="COS",'MAIN CB'!F766,"")))</f>
        <v/>
      </c>
    </row>
    <row r="753" spans="2:8" x14ac:dyDescent="0.3">
      <c r="B753" s="160">
        <f>IF('MAIN CB'!B767="","",'MAIN CB'!B767)</f>
        <v>45727</v>
      </c>
      <c r="C753" s="161" t="str">
        <f>IF('MAIN CB'!C767="","",'MAIN CB'!C767)</f>
        <v>Asset</v>
      </c>
      <c r="D753" s="237" t="str">
        <f>IF('MAIN CB'!D767="","",'MAIN CB'!D767)</f>
        <v>Vault Cash</v>
      </c>
      <c r="E753" s="157" t="str">
        <f>IF('MAIN CB'!E767="","",'MAIN CB'!E767)</f>
        <v xml:space="preserve">Takeaway Sale </v>
      </c>
      <c r="F753" s="238">
        <f>IF('MAIN CB'!C767="Asset",'MAIN CB'!F767,"")</f>
        <v>35</v>
      </c>
      <c r="G753" s="162" t="str">
        <f>IF('MAIN CB'!C767="Capital",'MAIN CB'!F767,IF('MAIN CB'!C767="Income",'MAIN CB'!F767,IF('MAIN CB'!C767="Liability",'MAIN CB'!F767,"")))</f>
        <v/>
      </c>
      <c r="H753" s="163" t="str">
        <f>IF('MAIN CB'!C767="Expense",'MAIN CB'!F767,IF('MAIN CB'!C767="Drawing",'MAIN CB'!F767,IF('MAIN CB'!C767="COS",'MAIN CB'!F767,"")))</f>
        <v/>
      </c>
    </row>
    <row r="754" spans="2:8" x14ac:dyDescent="0.3">
      <c r="B754" s="160">
        <f>IF('MAIN CB'!B768="","",'MAIN CB'!B768)</f>
        <v>45727</v>
      </c>
      <c r="C754" s="161" t="str">
        <f>IF('MAIN CB'!C768="","",'MAIN CB'!C768)</f>
        <v>Asset</v>
      </c>
      <c r="D754" s="237" t="str">
        <f>IF('MAIN CB'!D768="","",'MAIN CB'!D768)</f>
        <v>Vault Cash</v>
      </c>
      <c r="E754" s="157" t="str">
        <f>IF('MAIN CB'!E768="","",'MAIN CB'!E768)</f>
        <v>Airtel Money Deposit</v>
      </c>
      <c r="F754" s="238">
        <f>IF('MAIN CB'!C768="Asset",'MAIN CB'!F768,"")</f>
        <v>150</v>
      </c>
      <c r="G754" s="162" t="str">
        <f>IF('MAIN CB'!C768="Capital",'MAIN CB'!F768,IF('MAIN CB'!C768="Income",'MAIN CB'!F768,IF('MAIN CB'!C768="Liability",'MAIN CB'!F768,"")))</f>
        <v/>
      </c>
      <c r="H754" s="163" t="str">
        <f>IF('MAIN CB'!C768="Expense",'MAIN CB'!F768,IF('MAIN CB'!C768="Drawing",'MAIN CB'!F768,IF('MAIN CB'!C768="COS",'MAIN CB'!F768,"")))</f>
        <v/>
      </c>
    </row>
    <row r="755" spans="2:8" x14ac:dyDescent="0.3">
      <c r="B755" s="160">
        <f>IF('MAIN CB'!B769="","",'MAIN CB'!B769)</f>
        <v>45727</v>
      </c>
      <c r="C755" s="161" t="str">
        <f>IF('MAIN CB'!C769="","",'MAIN CB'!C769)</f>
        <v>Asset</v>
      </c>
      <c r="D755" s="237" t="str">
        <f>IF('MAIN CB'!D769="","",'MAIN CB'!D769)</f>
        <v>Airtel Money</v>
      </c>
      <c r="E755" s="157" t="str">
        <f>IF('MAIN CB'!E769="","",'MAIN CB'!E769)</f>
        <v>Airtel Money Deposit</v>
      </c>
      <c r="F755" s="238">
        <f>IF('MAIN CB'!C769="Asset",'MAIN CB'!F769,"")</f>
        <v>-150</v>
      </c>
      <c r="G755" s="162" t="str">
        <f>IF('MAIN CB'!C769="Capital",'MAIN CB'!F769,IF('MAIN CB'!C769="Income",'MAIN CB'!F769,IF('MAIN CB'!C769="Liability",'MAIN CB'!F769,"")))</f>
        <v/>
      </c>
      <c r="H755" s="163" t="str">
        <f>IF('MAIN CB'!C769="Expense",'MAIN CB'!F769,IF('MAIN CB'!C769="Drawing",'MAIN CB'!F769,IF('MAIN CB'!C769="COS",'MAIN CB'!F769,"")))</f>
        <v/>
      </c>
    </row>
    <row r="756" spans="2:8" x14ac:dyDescent="0.3">
      <c r="B756" s="160">
        <f>IF('MAIN CB'!B770="","",'MAIN CB'!B770)</f>
        <v>45727</v>
      </c>
      <c r="C756" s="161" t="str">
        <f>IF('MAIN CB'!C770="","",'MAIN CB'!C770)</f>
        <v>Income</v>
      </c>
      <c r="D756" s="237" t="str">
        <f>IF('MAIN CB'!D770="","",'MAIN CB'!D770)</f>
        <v>Sales</v>
      </c>
      <c r="E756" s="157" t="str">
        <f>IF('MAIN CB'!E770="","",'MAIN CB'!E770)</f>
        <v xml:space="preserve">Takeaway Sale </v>
      </c>
      <c r="F756" s="238" t="str">
        <f>IF('MAIN CB'!C770="Asset",'MAIN CB'!F770,"")</f>
        <v/>
      </c>
      <c r="G756" s="162">
        <f>IF('MAIN CB'!C770="Capital",'MAIN CB'!F770,IF('MAIN CB'!C770="Income",'MAIN CB'!F770,IF('MAIN CB'!C770="Liability",'MAIN CB'!F770,"")))</f>
        <v>-35</v>
      </c>
      <c r="H756" s="163" t="str">
        <f>IF('MAIN CB'!C770="Expense",'MAIN CB'!F770,IF('MAIN CB'!C770="Drawing",'MAIN CB'!F770,IF('MAIN CB'!C770="COS",'MAIN CB'!F770,"")))</f>
        <v/>
      </c>
    </row>
    <row r="757" spans="2:8" x14ac:dyDescent="0.3">
      <c r="B757" s="160">
        <f>IF('MAIN CB'!B771="","",'MAIN CB'!B771)</f>
        <v>45727</v>
      </c>
      <c r="C757" s="161" t="str">
        <f>IF('MAIN CB'!C771="","",'MAIN CB'!C771)</f>
        <v>Asset</v>
      </c>
      <c r="D757" s="237" t="str">
        <f>IF('MAIN CB'!D771="","",'MAIN CB'!D771)</f>
        <v>Vault Cash</v>
      </c>
      <c r="E757" s="157" t="str">
        <f>IF('MAIN CB'!E771="","",'MAIN CB'!E771)</f>
        <v xml:space="preserve">Takeaway Sale </v>
      </c>
      <c r="F757" s="238">
        <f>IF('MAIN CB'!C771="Asset",'MAIN CB'!F771,"")</f>
        <v>35</v>
      </c>
      <c r="G757" s="162" t="str">
        <f>IF('MAIN CB'!C771="Capital",'MAIN CB'!F771,IF('MAIN CB'!C771="Income",'MAIN CB'!F771,IF('MAIN CB'!C771="Liability",'MAIN CB'!F771,"")))</f>
        <v/>
      </c>
      <c r="H757" s="163" t="str">
        <f>IF('MAIN CB'!C771="Expense",'MAIN CB'!F771,IF('MAIN CB'!C771="Drawing",'MAIN CB'!F771,IF('MAIN CB'!C771="COS",'MAIN CB'!F771,"")))</f>
        <v/>
      </c>
    </row>
    <row r="758" spans="2:8" x14ac:dyDescent="0.3">
      <c r="B758" s="160">
        <f>IF('MAIN CB'!B772="","",'MAIN CB'!B772)</f>
        <v>45727</v>
      </c>
      <c r="C758" s="161" t="str">
        <f>IF('MAIN CB'!C772="","",'MAIN CB'!C772)</f>
        <v>Asset</v>
      </c>
      <c r="D758" s="237" t="str">
        <f>IF('MAIN CB'!D772="","",'MAIN CB'!D772)</f>
        <v>Airtel Money</v>
      </c>
      <c r="E758" s="157" t="str">
        <f>IF('MAIN CB'!E772="","",'MAIN CB'!E772)</f>
        <v>Transfer from Airtel to IZB</v>
      </c>
      <c r="F758" s="238">
        <f>IF('MAIN CB'!C772="Asset",'MAIN CB'!F772,"")</f>
        <v>-15000</v>
      </c>
      <c r="G758" s="162" t="str">
        <f>IF('MAIN CB'!C772="Capital",'MAIN CB'!F772,IF('MAIN CB'!C772="Income",'MAIN CB'!F772,IF('MAIN CB'!C772="Liability",'MAIN CB'!F772,"")))</f>
        <v/>
      </c>
      <c r="H758" s="163" t="str">
        <f>IF('MAIN CB'!C772="Expense",'MAIN CB'!F772,IF('MAIN CB'!C772="Drawing",'MAIN CB'!F772,IF('MAIN CB'!C772="COS",'MAIN CB'!F772,"")))</f>
        <v/>
      </c>
    </row>
    <row r="759" spans="2:8" x14ac:dyDescent="0.3">
      <c r="B759" s="160">
        <f>IF('MAIN CB'!B773="","",'MAIN CB'!B773)</f>
        <v>45727</v>
      </c>
      <c r="C759" s="161" t="str">
        <f>IF('MAIN CB'!C773="","",'MAIN CB'!C773)</f>
        <v>Asset</v>
      </c>
      <c r="D759" s="237" t="str">
        <f>IF('MAIN CB'!D773="","",'MAIN CB'!D773)</f>
        <v>Indo Zambia Bank</v>
      </c>
      <c r="E759" s="157" t="str">
        <f>IF('MAIN CB'!E773="","",'MAIN CB'!E773)</f>
        <v>Transfer from Airtel to IZB</v>
      </c>
      <c r="F759" s="238">
        <f>IF('MAIN CB'!C773="Asset",'MAIN CB'!F773,"")</f>
        <v>15000</v>
      </c>
      <c r="G759" s="162" t="str">
        <f>IF('MAIN CB'!C773="Capital",'MAIN CB'!F773,IF('MAIN CB'!C773="Income",'MAIN CB'!F773,IF('MAIN CB'!C773="Liability",'MAIN CB'!F773,"")))</f>
        <v/>
      </c>
      <c r="H759" s="163" t="str">
        <f>IF('MAIN CB'!C773="Expense",'MAIN CB'!F773,IF('MAIN CB'!C773="Drawing",'MAIN CB'!F773,IF('MAIN CB'!C773="COS",'MAIN CB'!F773,"")))</f>
        <v/>
      </c>
    </row>
    <row r="760" spans="2:8" x14ac:dyDescent="0.3">
      <c r="B760" s="160">
        <f>IF('MAIN CB'!B774="","",'MAIN CB'!B774)</f>
        <v>45727</v>
      </c>
      <c r="C760" s="161" t="str">
        <f>IF('MAIN CB'!C774="","",'MAIN CB'!C774)</f>
        <v>Asset</v>
      </c>
      <c r="D760" s="237" t="str">
        <f>IF('MAIN CB'!D774="","",'MAIN CB'!D774)</f>
        <v>Airtel Money</v>
      </c>
      <c r="E760" s="157" t="str">
        <f>IF('MAIN CB'!E774="","",'MAIN CB'!E774)</f>
        <v>Transfer from Airtel to IZB</v>
      </c>
      <c r="F760" s="238">
        <f>IF('MAIN CB'!C774="Asset",'MAIN CB'!F774,"")</f>
        <v>-12</v>
      </c>
      <c r="G760" s="162" t="str">
        <f>IF('MAIN CB'!C774="Capital",'MAIN CB'!F774,IF('MAIN CB'!C774="Income",'MAIN CB'!F774,IF('MAIN CB'!C774="Liability",'MAIN CB'!F774,"")))</f>
        <v/>
      </c>
      <c r="H760" s="163" t="str">
        <f>IF('MAIN CB'!C774="Expense",'MAIN CB'!F774,IF('MAIN CB'!C774="Drawing",'MAIN CB'!F774,IF('MAIN CB'!C774="COS",'MAIN CB'!F774,"")))</f>
        <v/>
      </c>
    </row>
    <row r="761" spans="2:8" x14ac:dyDescent="0.3">
      <c r="B761" s="160">
        <f>IF('MAIN CB'!B775="","",'MAIN CB'!B775)</f>
        <v>45727</v>
      </c>
      <c r="C761" s="161" t="str">
        <f>IF('MAIN CB'!C775="","",'MAIN CB'!C775)</f>
        <v>Expense</v>
      </c>
      <c r="D761" s="237" t="str">
        <f>IF('MAIN CB'!D775="","",'MAIN CB'!D775)</f>
        <v>Charges</v>
      </c>
      <c r="E761" s="157" t="str">
        <f>IF('MAIN CB'!E775="","",'MAIN CB'!E775)</f>
        <v>Transfer from Airtel to IZB</v>
      </c>
      <c r="F761" s="238" t="str">
        <f>IF('MAIN CB'!C775="Asset",'MAIN CB'!F775,"")</f>
        <v/>
      </c>
      <c r="G761" s="162" t="str">
        <f>IF('MAIN CB'!C775="Capital",'MAIN CB'!F775,IF('MAIN CB'!C775="Income",'MAIN CB'!F775,IF('MAIN CB'!C775="Liability",'MAIN CB'!F775,"")))</f>
        <v/>
      </c>
      <c r="H761" s="163">
        <f>IF('MAIN CB'!C775="Expense",'MAIN CB'!F775,IF('MAIN CB'!C775="Drawing",'MAIN CB'!F775,IF('MAIN CB'!C775="COS",'MAIN CB'!F775,"")))</f>
        <v>12</v>
      </c>
    </row>
    <row r="762" spans="2:8" x14ac:dyDescent="0.3">
      <c r="B762" s="160">
        <f>IF('MAIN CB'!B776="","",'MAIN CB'!B776)</f>
        <v>45727</v>
      </c>
      <c r="C762" s="161" t="str">
        <f>IF('MAIN CB'!C776="","",'MAIN CB'!C776)</f>
        <v>Income</v>
      </c>
      <c r="D762" s="237" t="str">
        <f>IF('MAIN CB'!D776="","",'MAIN CB'!D776)</f>
        <v>Sales</v>
      </c>
      <c r="E762" s="157" t="str">
        <f>IF('MAIN CB'!E776="","",'MAIN CB'!E776)</f>
        <v xml:space="preserve">Takeaway Sale </v>
      </c>
      <c r="F762" s="238" t="str">
        <f>IF('MAIN CB'!C776="Asset",'MAIN CB'!F776,"")</f>
        <v/>
      </c>
      <c r="G762" s="162">
        <f>IF('MAIN CB'!C776="Capital",'MAIN CB'!F776,IF('MAIN CB'!C776="Income",'MAIN CB'!F776,IF('MAIN CB'!C776="Liability",'MAIN CB'!F776,"")))</f>
        <v>-70</v>
      </c>
      <c r="H762" s="163" t="str">
        <f>IF('MAIN CB'!C776="Expense",'MAIN CB'!F776,IF('MAIN CB'!C776="Drawing",'MAIN CB'!F776,IF('MAIN CB'!C776="COS",'MAIN CB'!F776,"")))</f>
        <v/>
      </c>
    </row>
    <row r="763" spans="2:8" x14ac:dyDescent="0.3">
      <c r="B763" s="160">
        <f>IF('MAIN CB'!B777="","",'MAIN CB'!B777)</f>
        <v>45727</v>
      </c>
      <c r="C763" s="161" t="str">
        <f>IF('MAIN CB'!C777="","",'MAIN CB'!C777)</f>
        <v>Asset</v>
      </c>
      <c r="D763" s="237" t="str">
        <f>IF('MAIN CB'!D777="","",'MAIN CB'!D777)</f>
        <v>Airtel Money</v>
      </c>
      <c r="E763" s="157" t="str">
        <f>IF('MAIN CB'!E777="","",'MAIN CB'!E777)</f>
        <v xml:space="preserve">Takeaway Sale </v>
      </c>
      <c r="F763" s="238">
        <f>IF('MAIN CB'!C777="Asset",'MAIN CB'!F777,"")</f>
        <v>70</v>
      </c>
      <c r="G763" s="162" t="str">
        <f>IF('MAIN CB'!C777="Capital",'MAIN CB'!F777,IF('MAIN CB'!C777="Income",'MAIN CB'!F777,IF('MAIN CB'!C777="Liability",'MAIN CB'!F777,"")))</f>
        <v/>
      </c>
      <c r="H763" s="163" t="str">
        <f>IF('MAIN CB'!C777="Expense",'MAIN CB'!F777,IF('MAIN CB'!C777="Drawing",'MAIN CB'!F777,IF('MAIN CB'!C777="COS",'MAIN CB'!F777,"")))</f>
        <v/>
      </c>
    </row>
    <row r="764" spans="2:8" x14ac:dyDescent="0.3">
      <c r="B764" s="160">
        <f>IF('MAIN CB'!B778="","",'MAIN CB'!B778)</f>
        <v>45727</v>
      </c>
      <c r="C764" s="161" t="str">
        <f>IF('MAIN CB'!C778="","",'MAIN CB'!C778)</f>
        <v>Asset</v>
      </c>
      <c r="D764" s="237" t="str">
        <f>IF('MAIN CB'!D778="","",'MAIN CB'!D778)</f>
        <v>Vault Cash</v>
      </c>
      <c r="E764" s="157" t="str">
        <f>IF('MAIN CB'!E778="","",'MAIN CB'!E778)</f>
        <v>Airtel Money Withdraw</v>
      </c>
      <c r="F764" s="238">
        <f>IF('MAIN CB'!C778="Asset",'MAIN CB'!F778,"")</f>
        <v>-90</v>
      </c>
      <c r="G764" s="162" t="str">
        <f>IF('MAIN CB'!C778="Capital",'MAIN CB'!F778,IF('MAIN CB'!C778="Income",'MAIN CB'!F778,IF('MAIN CB'!C778="Liability",'MAIN CB'!F778,"")))</f>
        <v/>
      </c>
      <c r="H764" s="163" t="str">
        <f>IF('MAIN CB'!C778="Expense",'MAIN CB'!F778,IF('MAIN CB'!C778="Drawing",'MAIN CB'!F778,IF('MAIN CB'!C778="COS",'MAIN CB'!F778,"")))</f>
        <v/>
      </c>
    </row>
    <row r="765" spans="2:8" x14ac:dyDescent="0.3">
      <c r="B765" s="160">
        <f>IF('MAIN CB'!B779="","",'MAIN CB'!B779)</f>
        <v>45727</v>
      </c>
      <c r="C765" s="161" t="str">
        <f>IF('MAIN CB'!C779="","",'MAIN CB'!C779)</f>
        <v>Asset</v>
      </c>
      <c r="D765" s="237" t="str">
        <f>IF('MAIN CB'!D779="","",'MAIN CB'!D779)</f>
        <v>Airtel Money</v>
      </c>
      <c r="E765" s="157" t="str">
        <f>IF('MAIN CB'!E779="","",'MAIN CB'!E779)</f>
        <v>Airtel Money Withdraw</v>
      </c>
      <c r="F765" s="238">
        <f>IF('MAIN CB'!C779="Asset",'MAIN CB'!F779,"")</f>
        <v>90</v>
      </c>
      <c r="G765" s="162" t="str">
        <f>IF('MAIN CB'!C779="Capital",'MAIN CB'!F779,IF('MAIN CB'!C779="Income",'MAIN CB'!F779,IF('MAIN CB'!C779="Liability",'MAIN CB'!F779,"")))</f>
        <v/>
      </c>
      <c r="H765" s="163" t="str">
        <f>IF('MAIN CB'!C779="Expense",'MAIN CB'!F779,IF('MAIN CB'!C779="Drawing",'MAIN CB'!F779,IF('MAIN CB'!C779="COS",'MAIN CB'!F779,"")))</f>
        <v/>
      </c>
    </row>
    <row r="766" spans="2:8" x14ac:dyDescent="0.3">
      <c r="B766" s="160">
        <f>IF('MAIN CB'!B780="","",'MAIN CB'!B780)</f>
        <v>45727</v>
      </c>
      <c r="C766" s="161" t="str">
        <f>IF('MAIN CB'!C780="","",'MAIN CB'!C780)</f>
        <v>Asset</v>
      </c>
      <c r="D766" s="237" t="str">
        <f>IF('MAIN CB'!D780="","",'MAIN CB'!D780)</f>
        <v>Vault Cash</v>
      </c>
      <c r="E766" s="157" t="str">
        <f>IF('MAIN CB'!E780="","",'MAIN CB'!E780)</f>
        <v>Zanaco Xpress Deposit</v>
      </c>
      <c r="F766" s="238">
        <f>IF('MAIN CB'!C780="Asset",'MAIN CB'!F780,"")</f>
        <v>329</v>
      </c>
      <c r="G766" s="162" t="str">
        <f>IF('MAIN CB'!C780="Capital",'MAIN CB'!F780,IF('MAIN CB'!C780="Income",'MAIN CB'!F780,IF('MAIN CB'!C780="Liability",'MAIN CB'!F780,"")))</f>
        <v/>
      </c>
      <c r="H766" s="163" t="str">
        <f>IF('MAIN CB'!C780="Expense",'MAIN CB'!F780,IF('MAIN CB'!C780="Drawing",'MAIN CB'!F780,IF('MAIN CB'!C780="COS",'MAIN CB'!F780,"")))</f>
        <v/>
      </c>
    </row>
    <row r="767" spans="2:8" x14ac:dyDescent="0.3">
      <c r="B767" s="160">
        <f>IF('MAIN CB'!B781="","",'MAIN CB'!B781)</f>
        <v>45727</v>
      </c>
      <c r="C767" s="161" t="str">
        <f>IF('MAIN CB'!C781="","",'MAIN CB'!C781)</f>
        <v>Asset</v>
      </c>
      <c r="D767" s="237" t="str">
        <f>IF('MAIN CB'!D781="","",'MAIN CB'!D781)</f>
        <v>Zanaco Xpress</v>
      </c>
      <c r="E767" s="157" t="str">
        <f>IF('MAIN CB'!E781="","",'MAIN CB'!E781)</f>
        <v>Zanaco Xpress Deposit</v>
      </c>
      <c r="F767" s="238">
        <f>IF('MAIN CB'!C781="Asset",'MAIN CB'!F781,"")</f>
        <v>-329</v>
      </c>
      <c r="G767" s="162" t="str">
        <f>IF('MAIN CB'!C781="Capital",'MAIN CB'!F781,IF('MAIN CB'!C781="Income",'MAIN CB'!F781,IF('MAIN CB'!C781="Liability",'MAIN CB'!F781,"")))</f>
        <v/>
      </c>
      <c r="H767" s="163" t="str">
        <f>IF('MAIN CB'!C781="Expense",'MAIN CB'!F781,IF('MAIN CB'!C781="Drawing",'MAIN CB'!F781,IF('MAIN CB'!C781="COS",'MAIN CB'!F781,"")))</f>
        <v/>
      </c>
    </row>
    <row r="768" spans="2:8" x14ac:dyDescent="0.3">
      <c r="B768" s="160">
        <f>IF('MAIN CB'!B782="","",'MAIN CB'!B782)</f>
        <v>45727</v>
      </c>
      <c r="C768" s="161" t="str">
        <f>IF('MAIN CB'!C782="","",'MAIN CB'!C782)</f>
        <v>Asset</v>
      </c>
      <c r="D768" s="237" t="str">
        <f>IF('MAIN CB'!D782="","",'MAIN CB'!D782)</f>
        <v>Vault Cash</v>
      </c>
      <c r="E768" s="157" t="str">
        <f>IF('MAIN CB'!E782="","",'MAIN CB'!E782)</f>
        <v>Airtel Money Withdraw</v>
      </c>
      <c r="F768" s="238">
        <f>IF('MAIN CB'!C782="Asset",'MAIN CB'!F782,"")</f>
        <v>-329</v>
      </c>
      <c r="G768" s="162" t="str">
        <f>IF('MAIN CB'!C782="Capital",'MAIN CB'!F782,IF('MAIN CB'!C782="Income",'MAIN CB'!F782,IF('MAIN CB'!C782="Liability",'MAIN CB'!F782,"")))</f>
        <v/>
      </c>
      <c r="H768" s="163" t="str">
        <f>IF('MAIN CB'!C782="Expense",'MAIN CB'!F782,IF('MAIN CB'!C782="Drawing",'MAIN CB'!F782,IF('MAIN CB'!C782="COS",'MAIN CB'!F782,"")))</f>
        <v/>
      </c>
    </row>
    <row r="769" spans="2:8" x14ac:dyDescent="0.3">
      <c r="B769" s="160">
        <f>IF('MAIN CB'!B783="","",'MAIN CB'!B783)</f>
        <v>45727</v>
      </c>
      <c r="C769" s="161" t="str">
        <f>IF('MAIN CB'!C783="","",'MAIN CB'!C783)</f>
        <v>Asset</v>
      </c>
      <c r="D769" s="237" t="str">
        <f>IF('MAIN CB'!D783="","",'MAIN CB'!D783)</f>
        <v>Airtel Money</v>
      </c>
      <c r="E769" s="157" t="str">
        <f>IF('MAIN CB'!E783="","",'MAIN CB'!E783)</f>
        <v>Airtel Money Withdraw</v>
      </c>
      <c r="F769" s="238">
        <f>IF('MAIN CB'!C783="Asset",'MAIN CB'!F783,"")</f>
        <v>329</v>
      </c>
      <c r="G769" s="162" t="str">
        <f>IF('MAIN CB'!C783="Capital",'MAIN CB'!F783,IF('MAIN CB'!C783="Income",'MAIN CB'!F783,IF('MAIN CB'!C783="Liability",'MAIN CB'!F783,"")))</f>
        <v/>
      </c>
      <c r="H769" s="163" t="str">
        <f>IF('MAIN CB'!C783="Expense",'MAIN CB'!F783,IF('MAIN CB'!C783="Drawing",'MAIN CB'!F783,IF('MAIN CB'!C783="COS",'MAIN CB'!F783,"")))</f>
        <v/>
      </c>
    </row>
    <row r="770" spans="2:8" x14ac:dyDescent="0.3">
      <c r="B770" s="160">
        <f>IF('MAIN CB'!B784="","",'MAIN CB'!B784)</f>
        <v>45727</v>
      </c>
      <c r="C770" s="161" t="str">
        <f>IF('MAIN CB'!C784="","",'MAIN CB'!C784)</f>
        <v>Asset</v>
      </c>
      <c r="D770" s="237" t="str">
        <f>IF('MAIN CB'!D784="","",'MAIN CB'!D784)</f>
        <v>Vault Cash</v>
      </c>
      <c r="E770" s="157" t="str">
        <f>IF('MAIN CB'!E784="","",'MAIN CB'!E784)</f>
        <v>Airtel Money Withdraw</v>
      </c>
      <c r="F770" s="238">
        <f>IF('MAIN CB'!C784="Asset",'MAIN CB'!F784,"")</f>
        <v>-300</v>
      </c>
      <c r="G770" s="162" t="str">
        <f>IF('MAIN CB'!C784="Capital",'MAIN CB'!F784,IF('MAIN CB'!C784="Income",'MAIN CB'!F784,IF('MAIN CB'!C784="Liability",'MAIN CB'!F784,"")))</f>
        <v/>
      </c>
      <c r="H770" s="163" t="str">
        <f>IF('MAIN CB'!C784="Expense",'MAIN CB'!F784,IF('MAIN CB'!C784="Drawing",'MAIN CB'!F784,IF('MAIN CB'!C784="COS",'MAIN CB'!F784,"")))</f>
        <v/>
      </c>
    </row>
    <row r="771" spans="2:8" x14ac:dyDescent="0.3">
      <c r="B771" s="160">
        <f>IF('MAIN CB'!B785="","",'MAIN CB'!B785)</f>
        <v>45727</v>
      </c>
      <c r="C771" s="161" t="str">
        <f>IF('MAIN CB'!C785="","",'MAIN CB'!C785)</f>
        <v>Asset</v>
      </c>
      <c r="D771" s="237" t="str">
        <f>IF('MAIN CB'!D785="","",'MAIN CB'!D785)</f>
        <v>Airtel Money</v>
      </c>
      <c r="E771" s="157" t="str">
        <f>IF('MAIN CB'!E785="","",'MAIN CB'!E785)</f>
        <v>Airtel Money Withdraw</v>
      </c>
      <c r="F771" s="238">
        <f>IF('MAIN CB'!C785="Asset",'MAIN CB'!F785,"")</f>
        <v>300</v>
      </c>
      <c r="G771" s="162" t="str">
        <f>IF('MAIN CB'!C785="Capital",'MAIN CB'!F785,IF('MAIN CB'!C785="Income",'MAIN CB'!F785,IF('MAIN CB'!C785="Liability",'MAIN CB'!F785,"")))</f>
        <v/>
      </c>
      <c r="H771" s="163" t="str">
        <f>IF('MAIN CB'!C785="Expense",'MAIN CB'!F785,IF('MAIN CB'!C785="Drawing",'MAIN CB'!F785,IF('MAIN CB'!C785="COS",'MAIN CB'!F785,"")))</f>
        <v/>
      </c>
    </row>
    <row r="772" spans="2:8" x14ac:dyDescent="0.3">
      <c r="B772" s="160">
        <f>IF('MAIN CB'!B786="","",'MAIN CB'!B786)</f>
        <v>45727</v>
      </c>
      <c r="C772" s="161" t="str">
        <f>IF('MAIN CB'!C786="","",'MAIN CB'!C786)</f>
        <v>Asset</v>
      </c>
      <c r="D772" s="237" t="str">
        <f>IF('MAIN CB'!D786="","",'MAIN CB'!D786)</f>
        <v>Vault Cash</v>
      </c>
      <c r="E772" s="157" t="str">
        <f>IF('MAIN CB'!E786="","",'MAIN CB'!E786)</f>
        <v>Airtel Money Withdraw</v>
      </c>
      <c r="F772" s="238">
        <f>IF('MAIN CB'!C786="Asset",'MAIN CB'!F786,"")</f>
        <v>-300</v>
      </c>
      <c r="G772" s="162" t="str">
        <f>IF('MAIN CB'!C786="Capital",'MAIN CB'!F786,IF('MAIN CB'!C786="Income",'MAIN CB'!F786,IF('MAIN CB'!C786="Liability",'MAIN CB'!F786,"")))</f>
        <v/>
      </c>
      <c r="H772" s="163" t="str">
        <f>IF('MAIN CB'!C786="Expense",'MAIN CB'!F786,IF('MAIN CB'!C786="Drawing",'MAIN CB'!F786,IF('MAIN CB'!C786="COS",'MAIN CB'!F786,"")))</f>
        <v/>
      </c>
    </row>
    <row r="773" spans="2:8" x14ac:dyDescent="0.3">
      <c r="B773" s="160">
        <f>IF('MAIN CB'!B787="","",'MAIN CB'!B787)</f>
        <v>45727</v>
      </c>
      <c r="C773" s="161" t="str">
        <f>IF('MAIN CB'!C787="","",'MAIN CB'!C787)</f>
        <v>Asset</v>
      </c>
      <c r="D773" s="237" t="str">
        <f>IF('MAIN CB'!D787="","",'MAIN CB'!D787)</f>
        <v>Airtel Money</v>
      </c>
      <c r="E773" s="157" t="str">
        <f>IF('MAIN CB'!E787="","",'MAIN CB'!E787)</f>
        <v>Airtel Money Withdraw</v>
      </c>
      <c r="F773" s="238">
        <f>IF('MAIN CB'!C787="Asset",'MAIN CB'!F787,"")</f>
        <v>300</v>
      </c>
      <c r="G773" s="162" t="str">
        <f>IF('MAIN CB'!C787="Capital",'MAIN CB'!F787,IF('MAIN CB'!C787="Income",'MAIN CB'!F787,IF('MAIN CB'!C787="Liability",'MAIN CB'!F787,"")))</f>
        <v/>
      </c>
      <c r="H773" s="163" t="str">
        <f>IF('MAIN CB'!C787="Expense",'MAIN CB'!F787,IF('MAIN CB'!C787="Drawing",'MAIN CB'!F787,IF('MAIN CB'!C787="COS",'MAIN CB'!F787,"")))</f>
        <v/>
      </c>
    </row>
    <row r="774" spans="2:8" x14ac:dyDescent="0.3">
      <c r="B774" s="160">
        <f>IF('MAIN CB'!B788="","",'MAIN CB'!B788)</f>
        <v>45727</v>
      </c>
      <c r="C774" s="161" t="str">
        <f>IF('MAIN CB'!C788="","",'MAIN CB'!C788)</f>
        <v>Income</v>
      </c>
      <c r="D774" s="237" t="str">
        <f>IF('MAIN CB'!D788="","",'MAIN CB'!D788)</f>
        <v>Sales</v>
      </c>
      <c r="E774" s="157" t="str">
        <f>IF('MAIN CB'!E788="","",'MAIN CB'!E788)</f>
        <v xml:space="preserve">Takeaway Sale </v>
      </c>
      <c r="F774" s="238" t="str">
        <f>IF('MAIN CB'!C788="Asset",'MAIN CB'!F788,"")</f>
        <v/>
      </c>
      <c r="G774" s="162">
        <f>IF('MAIN CB'!C788="Capital",'MAIN CB'!F788,IF('MAIN CB'!C788="Income",'MAIN CB'!F788,IF('MAIN CB'!C788="Liability",'MAIN CB'!F788,"")))</f>
        <v>-105</v>
      </c>
      <c r="H774" s="163" t="str">
        <f>IF('MAIN CB'!C788="Expense",'MAIN CB'!F788,IF('MAIN CB'!C788="Drawing",'MAIN CB'!F788,IF('MAIN CB'!C788="COS",'MAIN CB'!F788,"")))</f>
        <v/>
      </c>
    </row>
    <row r="775" spans="2:8" x14ac:dyDescent="0.3">
      <c r="B775" s="160">
        <f>IF('MAIN CB'!B789="","",'MAIN CB'!B789)</f>
        <v>45727</v>
      </c>
      <c r="C775" s="161" t="str">
        <f>IF('MAIN CB'!C789="","",'MAIN CB'!C789)</f>
        <v>Asset</v>
      </c>
      <c r="D775" s="237" t="str">
        <f>IF('MAIN CB'!D789="","",'MAIN CB'!D789)</f>
        <v>Vault Cash</v>
      </c>
      <c r="E775" s="157" t="str">
        <f>IF('MAIN CB'!E789="","",'MAIN CB'!E789)</f>
        <v xml:space="preserve">Takeaway Sale </v>
      </c>
      <c r="F775" s="238">
        <f>IF('MAIN CB'!C789="Asset",'MAIN CB'!F789,"")</f>
        <v>105</v>
      </c>
      <c r="G775" s="162" t="str">
        <f>IF('MAIN CB'!C789="Capital",'MAIN CB'!F789,IF('MAIN CB'!C789="Income",'MAIN CB'!F789,IF('MAIN CB'!C789="Liability",'MAIN CB'!F789,"")))</f>
        <v/>
      </c>
      <c r="H775" s="163" t="str">
        <f>IF('MAIN CB'!C789="Expense",'MAIN CB'!F789,IF('MAIN CB'!C789="Drawing",'MAIN CB'!F789,IF('MAIN CB'!C789="COS",'MAIN CB'!F789,"")))</f>
        <v/>
      </c>
    </row>
    <row r="776" spans="2:8" x14ac:dyDescent="0.3">
      <c r="B776" s="160">
        <f>IF('MAIN CB'!B790="","",'MAIN CB'!B790)</f>
        <v>45727</v>
      </c>
      <c r="C776" s="161" t="str">
        <f>IF('MAIN CB'!C790="","",'MAIN CB'!C790)</f>
        <v>Asset</v>
      </c>
      <c r="D776" s="237" t="str">
        <f>IF('MAIN CB'!D790="","",'MAIN CB'!D790)</f>
        <v>Vault Cash</v>
      </c>
      <c r="E776" s="157" t="str">
        <f>IF('MAIN CB'!E790="","",'MAIN CB'!E790)</f>
        <v>Airtel Money Withdraw</v>
      </c>
      <c r="F776" s="238">
        <f>IF('MAIN CB'!C790="Asset",'MAIN CB'!F790,"")</f>
        <v>-300</v>
      </c>
      <c r="G776" s="162" t="str">
        <f>IF('MAIN CB'!C790="Capital",'MAIN CB'!F790,IF('MAIN CB'!C790="Income",'MAIN CB'!F790,IF('MAIN CB'!C790="Liability",'MAIN CB'!F790,"")))</f>
        <v/>
      </c>
      <c r="H776" s="163" t="str">
        <f>IF('MAIN CB'!C790="Expense",'MAIN CB'!F790,IF('MAIN CB'!C790="Drawing",'MAIN CB'!F790,IF('MAIN CB'!C790="COS",'MAIN CB'!F790,"")))</f>
        <v/>
      </c>
    </row>
    <row r="777" spans="2:8" x14ac:dyDescent="0.3">
      <c r="B777" s="160">
        <f>IF('MAIN CB'!B791="","",'MAIN CB'!B791)</f>
        <v>45727</v>
      </c>
      <c r="C777" s="161" t="str">
        <f>IF('MAIN CB'!C791="","",'MAIN CB'!C791)</f>
        <v>Asset</v>
      </c>
      <c r="D777" s="237" t="str">
        <f>IF('MAIN CB'!D791="","",'MAIN CB'!D791)</f>
        <v>Airtel Money</v>
      </c>
      <c r="E777" s="157" t="str">
        <f>IF('MAIN CB'!E791="","",'MAIN CB'!E791)</f>
        <v>Airtel Money Withdraw</v>
      </c>
      <c r="F777" s="238">
        <f>IF('MAIN CB'!C791="Asset",'MAIN CB'!F791,"")</f>
        <v>300</v>
      </c>
      <c r="G777" s="162" t="str">
        <f>IF('MAIN CB'!C791="Capital",'MAIN CB'!F791,IF('MAIN CB'!C791="Income",'MAIN CB'!F791,IF('MAIN CB'!C791="Liability",'MAIN CB'!F791,"")))</f>
        <v/>
      </c>
      <c r="H777" s="163" t="str">
        <f>IF('MAIN CB'!C791="Expense",'MAIN CB'!F791,IF('MAIN CB'!C791="Drawing",'MAIN CB'!F791,IF('MAIN CB'!C791="COS",'MAIN CB'!F791,"")))</f>
        <v/>
      </c>
    </row>
    <row r="778" spans="2:8" x14ac:dyDescent="0.3">
      <c r="B778" s="160">
        <f>IF('MAIN CB'!B792="","",'MAIN CB'!B792)</f>
        <v>45727</v>
      </c>
      <c r="C778" s="161" t="str">
        <f>IF('MAIN CB'!C792="","",'MAIN CB'!C792)</f>
        <v>Asset</v>
      </c>
      <c r="D778" s="237" t="str">
        <f>IF('MAIN CB'!D792="","",'MAIN CB'!D792)</f>
        <v>Vault Cash</v>
      </c>
      <c r="E778" s="157" t="str">
        <f>IF('MAIN CB'!E792="","",'MAIN CB'!E792)</f>
        <v>Airtel Money Withdraw</v>
      </c>
      <c r="F778" s="238">
        <f>IF('MAIN CB'!C792="Asset",'MAIN CB'!F792,"")</f>
        <v>-120</v>
      </c>
      <c r="G778" s="162" t="str">
        <f>IF('MAIN CB'!C792="Capital",'MAIN CB'!F792,IF('MAIN CB'!C792="Income",'MAIN CB'!F792,IF('MAIN CB'!C792="Liability",'MAIN CB'!F792,"")))</f>
        <v/>
      </c>
      <c r="H778" s="163" t="str">
        <f>IF('MAIN CB'!C792="Expense",'MAIN CB'!F792,IF('MAIN CB'!C792="Drawing",'MAIN CB'!F792,IF('MAIN CB'!C792="COS",'MAIN CB'!F792,"")))</f>
        <v/>
      </c>
    </row>
    <row r="779" spans="2:8" x14ac:dyDescent="0.3">
      <c r="B779" s="160">
        <f>IF('MAIN CB'!B793="","",'MAIN CB'!B793)</f>
        <v>45727</v>
      </c>
      <c r="C779" s="161" t="str">
        <f>IF('MAIN CB'!C793="","",'MAIN CB'!C793)</f>
        <v>Asset</v>
      </c>
      <c r="D779" s="237" t="str">
        <f>IF('MAIN CB'!D793="","",'MAIN CB'!D793)</f>
        <v>Airtel Money</v>
      </c>
      <c r="E779" s="157" t="str">
        <f>IF('MAIN CB'!E793="","",'MAIN CB'!E793)</f>
        <v>Airtel Money Withdraw</v>
      </c>
      <c r="F779" s="238">
        <f>IF('MAIN CB'!C793="Asset",'MAIN CB'!F793,"")</f>
        <v>120</v>
      </c>
      <c r="G779" s="162" t="str">
        <f>IF('MAIN CB'!C793="Capital",'MAIN CB'!F793,IF('MAIN CB'!C793="Income",'MAIN CB'!F793,IF('MAIN CB'!C793="Liability",'MAIN CB'!F793,"")))</f>
        <v/>
      </c>
      <c r="H779" s="163" t="str">
        <f>IF('MAIN CB'!C793="Expense",'MAIN CB'!F793,IF('MAIN CB'!C793="Drawing",'MAIN CB'!F793,IF('MAIN CB'!C793="COS",'MAIN CB'!F793,"")))</f>
        <v/>
      </c>
    </row>
    <row r="780" spans="2:8" x14ac:dyDescent="0.3">
      <c r="B780" s="160">
        <f>IF('MAIN CB'!B794="","",'MAIN CB'!B794)</f>
        <v>45727</v>
      </c>
      <c r="C780" s="161" t="str">
        <f>IF('MAIN CB'!C794="","",'MAIN CB'!C794)</f>
        <v>Asset</v>
      </c>
      <c r="D780" s="237" t="str">
        <f>IF('MAIN CB'!D794="","",'MAIN CB'!D794)</f>
        <v>Vault Cash</v>
      </c>
      <c r="E780" s="157" t="str">
        <f>IF('MAIN CB'!E794="","",'MAIN CB'!E794)</f>
        <v>Airtel Money Withdraw</v>
      </c>
      <c r="F780" s="238">
        <f>IF('MAIN CB'!C794="Asset",'MAIN CB'!F794,"")</f>
        <v>-10</v>
      </c>
      <c r="G780" s="162" t="str">
        <f>IF('MAIN CB'!C794="Capital",'MAIN CB'!F794,IF('MAIN CB'!C794="Income",'MAIN CB'!F794,IF('MAIN CB'!C794="Liability",'MAIN CB'!F794,"")))</f>
        <v/>
      </c>
      <c r="H780" s="163" t="str">
        <f>IF('MAIN CB'!C794="Expense",'MAIN CB'!F794,IF('MAIN CB'!C794="Drawing",'MAIN CB'!F794,IF('MAIN CB'!C794="COS",'MAIN CB'!F794,"")))</f>
        <v/>
      </c>
    </row>
    <row r="781" spans="2:8" x14ac:dyDescent="0.3">
      <c r="B781" s="160">
        <f>IF('MAIN CB'!B795="","",'MAIN CB'!B795)</f>
        <v>45727</v>
      </c>
      <c r="C781" s="161" t="str">
        <f>IF('MAIN CB'!C795="","",'MAIN CB'!C795)</f>
        <v>Asset</v>
      </c>
      <c r="D781" s="237" t="str">
        <f>IF('MAIN CB'!D795="","",'MAIN CB'!D795)</f>
        <v>Airtel Money</v>
      </c>
      <c r="E781" s="157" t="str">
        <f>IF('MAIN CB'!E795="","",'MAIN CB'!E795)</f>
        <v>Airtel Money Withdraw</v>
      </c>
      <c r="F781" s="238">
        <f>IF('MAIN CB'!C795="Asset",'MAIN CB'!F795,"")</f>
        <v>10</v>
      </c>
      <c r="G781" s="162" t="str">
        <f>IF('MAIN CB'!C795="Capital",'MAIN CB'!F795,IF('MAIN CB'!C795="Income",'MAIN CB'!F795,IF('MAIN CB'!C795="Liability",'MAIN CB'!F795,"")))</f>
        <v/>
      </c>
      <c r="H781" s="163" t="str">
        <f>IF('MAIN CB'!C795="Expense",'MAIN CB'!F795,IF('MAIN CB'!C795="Drawing",'MAIN CB'!F795,IF('MAIN CB'!C795="COS",'MAIN CB'!F795,"")))</f>
        <v/>
      </c>
    </row>
    <row r="782" spans="2:8" x14ac:dyDescent="0.3">
      <c r="B782" s="160">
        <f>IF('MAIN CB'!B796="","",'MAIN CB'!B796)</f>
        <v>45727</v>
      </c>
      <c r="C782" s="161" t="str">
        <f>IF('MAIN CB'!C796="","",'MAIN CB'!C796)</f>
        <v>Asset</v>
      </c>
      <c r="D782" s="237" t="str">
        <f>IF('MAIN CB'!D796="","",'MAIN CB'!D796)</f>
        <v>Vault Cash</v>
      </c>
      <c r="E782" s="157" t="str">
        <f>IF('MAIN CB'!E796="","",'MAIN CB'!E796)</f>
        <v>Airtel Money Deposit</v>
      </c>
      <c r="F782" s="238">
        <f>IF('MAIN CB'!C796="Asset",'MAIN CB'!F796,"")</f>
        <v>50</v>
      </c>
      <c r="G782" s="162" t="str">
        <f>IF('MAIN CB'!C796="Capital",'MAIN CB'!F796,IF('MAIN CB'!C796="Income",'MAIN CB'!F796,IF('MAIN CB'!C796="Liability",'MAIN CB'!F796,"")))</f>
        <v/>
      </c>
      <c r="H782" s="163" t="str">
        <f>IF('MAIN CB'!C796="Expense",'MAIN CB'!F796,IF('MAIN CB'!C796="Drawing",'MAIN CB'!F796,IF('MAIN CB'!C796="COS",'MAIN CB'!F796,"")))</f>
        <v/>
      </c>
    </row>
    <row r="783" spans="2:8" x14ac:dyDescent="0.3">
      <c r="B783" s="160">
        <f>IF('MAIN CB'!B797="","",'MAIN CB'!B797)</f>
        <v>45727</v>
      </c>
      <c r="C783" s="161" t="str">
        <f>IF('MAIN CB'!C797="","",'MAIN CB'!C797)</f>
        <v>Asset</v>
      </c>
      <c r="D783" s="237" t="str">
        <f>IF('MAIN CB'!D797="","",'MAIN CB'!D797)</f>
        <v>Airtel Money</v>
      </c>
      <c r="E783" s="157" t="str">
        <f>IF('MAIN CB'!E797="","",'MAIN CB'!E797)</f>
        <v>Airtel Money Deposit</v>
      </c>
      <c r="F783" s="238">
        <f>IF('MAIN CB'!C797="Asset",'MAIN CB'!F797,"")</f>
        <v>-50</v>
      </c>
      <c r="G783" s="162" t="str">
        <f>IF('MAIN CB'!C797="Capital",'MAIN CB'!F797,IF('MAIN CB'!C797="Income",'MAIN CB'!F797,IF('MAIN CB'!C797="Liability",'MAIN CB'!F797,"")))</f>
        <v/>
      </c>
      <c r="H783" s="163" t="str">
        <f>IF('MAIN CB'!C797="Expense",'MAIN CB'!F797,IF('MAIN CB'!C797="Drawing",'MAIN CB'!F797,IF('MAIN CB'!C797="COS",'MAIN CB'!F797,"")))</f>
        <v/>
      </c>
    </row>
    <row r="784" spans="2:8" x14ac:dyDescent="0.3">
      <c r="B784" s="160">
        <f>IF('MAIN CB'!B798="","",'MAIN CB'!B798)</f>
        <v>45727</v>
      </c>
      <c r="C784" s="161" t="str">
        <f>IF('MAIN CB'!C798="","",'MAIN CB'!C798)</f>
        <v>Asset</v>
      </c>
      <c r="D784" s="237" t="str">
        <f>IF('MAIN CB'!D798="","",'MAIN CB'!D798)</f>
        <v>Vault Cash</v>
      </c>
      <c r="E784" s="157" t="str">
        <f>IF('MAIN CB'!E798="","",'MAIN CB'!E798)</f>
        <v>543 Withdraw</v>
      </c>
      <c r="F784" s="238">
        <f>IF('MAIN CB'!C798="Asset",'MAIN CB'!F798,"")</f>
        <v>-1000</v>
      </c>
      <c r="G784" s="162" t="str">
        <f>IF('MAIN CB'!C798="Capital",'MAIN CB'!F798,IF('MAIN CB'!C798="Income",'MAIN CB'!F798,IF('MAIN CB'!C798="Liability",'MAIN CB'!F798,"")))</f>
        <v/>
      </c>
      <c r="H784" s="163" t="str">
        <f>IF('MAIN CB'!C798="Expense",'MAIN CB'!F798,IF('MAIN CB'!C798="Drawing",'MAIN CB'!F798,IF('MAIN CB'!C798="COS",'MAIN CB'!F798,"")))</f>
        <v/>
      </c>
    </row>
    <row r="785" spans="2:8" x14ac:dyDescent="0.3">
      <c r="B785" s="160">
        <f>IF('MAIN CB'!B799="","",'MAIN CB'!B799)</f>
        <v>45727</v>
      </c>
      <c r="C785" s="161" t="str">
        <f>IF('MAIN CB'!C799="","",'MAIN CB'!C799)</f>
        <v>Asset</v>
      </c>
      <c r="D785" s="237" t="str">
        <f>IF('MAIN CB'!D799="","",'MAIN CB'!D799)</f>
        <v>543 Konse Konse</v>
      </c>
      <c r="E785" s="157" t="str">
        <f>IF('MAIN CB'!E799="","",'MAIN CB'!E799)</f>
        <v>543 Withdraw</v>
      </c>
      <c r="F785" s="238">
        <f>IF('MAIN CB'!C799="Asset",'MAIN CB'!F799,"")</f>
        <v>1000</v>
      </c>
      <c r="G785" s="162" t="str">
        <f>IF('MAIN CB'!C799="Capital",'MAIN CB'!F799,IF('MAIN CB'!C799="Income",'MAIN CB'!F799,IF('MAIN CB'!C799="Liability",'MAIN CB'!F799,"")))</f>
        <v/>
      </c>
      <c r="H785" s="163" t="str">
        <f>IF('MAIN CB'!C799="Expense",'MAIN CB'!F799,IF('MAIN CB'!C799="Drawing",'MAIN CB'!F799,IF('MAIN CB'!C799="COS",'MAIN CB'!F799,"")))</f>
        <v/>
      </c>
    </row>
    <row r="786" spans="2:8" x14ac:dyDescent="0.3">
      <c r="B786" s="160">
        <f>IF('MAIN CB'!B800="","",'MAIN CB'!B800)</f>
        <v>45727</v>
      </c>
      <c r="C786" s="161" t="str">
        <f>IF('MAIN CB'!C800="","",'MAIN CB'!C800)</f>
        <v>Asset</v>
      </c>
      <c r="D786" s="237" t="str">
        <f>IF('MAIN CB'!D800="","",'MAIN CB'!D800)</f>
        <v>Vault Cash</v>
      </c>
      <c r="E786" s="157" t="str">
        <f>IF('MAIN CB'!E800="","",'MAIN CB'!E800)</f>
        <v>Zanaco Xpress Deposit</v>
      </c>
      <c r="F786" s="238">
        <f>IF('MAIN CB'!C800="Asset",'MAIN CB'!F800,"")</f>
        <v>418</v>
      </c>
      <c r="G786" s="162" t="str">
        <f>IF('MAIN CB'!C800="Capital",'MAIN CB'!F800,IF('MAIN CB'!C800="Income",'MAIN CB'!F800,IF('MAIN CB'!C800="Liability",'MAIN CB'!F800,"")))</f>
        <v/>
      </c>
      <c r="H786" s="163" t="str">
        <f>IF('MAIN CB'!C800="Expense",'MAIN CB'!F800,IF('MAIN CB'!C800="Drawing",'MAIN CB'!F800,IF('MAIN CB'!C800="COS",'MAIN CB'!F800,"")))</f>
        <v/>
      </c>
    </row>
    <row r="787" spans="2:8" x14ac:dyDescent="0.3">
      <c r="B787" s="160">
        <f>IF('MAIN CB'!B801="","",'MAIN CB'!B801)</f>
        <v>45727</v>
      </c>
      <c r="C787" s="161" t="str">
        <f>IF('MAIN CB'!C801="","",'MAIN CB'!C801)</f>
        <v>Asset</v>
      </c>
      <c r="D787" s="237" t="str">
        <f>IF('MAIN CB'!D801="","",'MAIN CB'!D801)</f>
        <v>Zanaco Xpress</v>
      </c>
      <c r="E787" s="157" t="str">
        <f>IF('MAIN CB'!E801="","",'MAIN CB'!E801)</f>
        <v>Zanaco Xpress Deposit</v>
      </c>
      <c r="F787" s="238">
        <f>IF('MAIN CB'!C801="Asset",'MAIN CB'!F801,"")</f>
        <v>-418</v>
      </c>
      <c r="G787" s="162" t="str">
        <f>IF('MAIN CB'!C801="Capital",'MAIN CB'!F801,IF('MAIN CB'!C801="Income",'MAIN CB'!F801,IF('MAIN CB'!C801="Liability",'MAIN CB'!F801,"")))</f>
        <v/>
      </c>
      <c r="H787" s="163" t="str">
        <f>IF('MAIN CB'!C801="Expense",'MAIN CB'!F801,IF('MAIN CB'!C801="Drawing",'MAIN CB'!F801,IF('MAIN CB'!C801="COS",'MAIN CB'!F801,"")))</f>
        <v/>
      </c>
    </row>
    <row r="788" spans="2:8" x14ac:dyDescent="0.3">
      <c r="B788" s="160">
        <f>IF('MAIN CB'!B802="","",'MAIN CB'!B802)</f>
        <v>45727</v>
      </c>
      <c r="C788" s="161" t="str">
        <f>IF('MAIN CB'!C802="","",'MAIN CB'!C802)</f>
        <v>Asset</v>
      </c>
      <c r="D788" s="237" t="str">
        <f>IF('MAIN CB'!D802="","",'MAIN CB'!D802)</f>
        <v>Vault Cash</v>
      </c>
      <c r="E788" s="157" t="str">
        <f>IF('MAIN CB'!E802="","",'MAIN CB'!E802)</f>
        <v>Zanaco Xpress Deposit</v>
      </c>
      <c r="F788" s="238">
        <f>IF('MAIN CB'!C802="Asset",'MAIN CB'!F802,"")</f>
        <v>837</v>
      </c>
      <c r="G788" s="162" t="str">
        <f>IF('MAIN CB'!C802="Capital",'MAIN CB'!F802,IF('MAIN CB'!C802="Income",'MAIN CB'!F802,IF('MAIN CB'!C802="Liability",'MAIN CB'!F802,"")))</f>
        <v/>
      </c>
      <c r="H788" s="163" t="str">
        <f>IF('MAIN CB'!C802="Expense",'MAIN CB'!F802,IF('MAIN CB'!C802="Drawing",'MAIN CB'!F802,IF('MAIN CB'!C802="COS",'MAIN CB'!F802,"")))</f>
        <v/>
      </c>
    </row>
    <row r="789" spans="2:8" x14ac:dyDescent="0.3">
      <c r="B789" s="160">
        <f>IF('MAIN CB'!B803="","",'MAIN CB'!B803)</f>
        <v>45727</v>
      </c>
      <c r="C789" s="161" t="str">
        <f>IF('MAIN CB'!C803="","",'MAIN CB'!C803)</f>
        <v>Asset</v>
      </c>
      <c r="D789" s="237" t="str">
        <f>IF('MAIN CB'!D803="","",'MAIN CB'!D803)</f>
        <v>Zanaco Xpress</v>
      </c>
      <c r="E789" s="157" t="str">
        <f>IF('MAIN CB'!E803="","",'MAIN CB'!E803)</f>
        <v>Zanaco Xpress Deposit</v>
      </c>
      <c r="F789" s="238">
        <f>IF('MAIN CB'!C803="Asset",'MAIN CB'!F803,"")</f>
        <v>-837</v>
      </c>
      <c r="G789" s="162" t="str">
        <f>IF('MAIN CB'!C803="Capital",'MAIN CB'!F803,IF('MAIN CB'!C803="Income",'MAIN CB'!F803,IF('MAIN CB'!C803="Liability",'MAIN CB'!F803,"")))</f>
        <v/>
      </c>
      <c r="H789" s="163" t="str">
        <f>IF('MAIN CB'!C803="Expense",'MAIN CB'!F803,IF('MAIN CB'!C803="Drawing",'MAIN CB'!F803,IF('MAIN CB'!C803="COS",'MAIN CB'!F803,"")))</f>
        <v/>
      </c>
    </row>
    <row r="790" spans="2:8" x14ac:dyDescent="0.3">
      <c r="B790" s="160">
        <f>IF('MAIN CB'!B804="","",'MAIN CB'!B804)</f>
        <v>45727</v>
      </c>
      <c r="C790" s="161" t="str">
        <f>IF('MAIN CB'!C804="","",'MAIN CB'!C804)</f>
        <v>Asset</v>
      </c>
      <c r="D790" s="237" t="str">
        <f>IF('MAIN CB'!D804="","",'MAIN CB'!D804)</f>
        <v>Vault Cash</v>
      </c>
      <c r="E790" s="157" t="str">
        <f>IF('MAIN CB'!E804="","",'MAIN CB'!E804)</f>
        <v>Cash Added</v>
      </c>
      <c r="F790" s="238">
        <f>IF('MAIN CB'!C804="Asset",'MAIN CB'!F804,"")</f>
        <v>8</v>
      </c>
      <c r="G790" s="162" t="str">
        <f>IF('MAIN CB'!C804="Capital",'MAIN CB'!F804,IF('MAIN CB'!C804="Income",'MAIN CB'!F804,IF('MAIN CB'!C804="Liability",'MAIN CB'!F804,"")))</f>
        <v/>
      </c>
      <c r="H790" s="163" t="str">
        <f>IF('MAIN CB'!C804="Expense",'MAIN CB'!F804,IF('MAIN CB'!C804="Drawing",'MAIN CB'!F804,IF('MAIN CB'!C804="COS",'MAIN CB'!F804,"")))</f>
        <v/>
      </c>
    </row>
    <row r="791" spans="2:8" x14ac:dyDescent="0.3">
      <c r="B791" s="160">
        <f>IF('MAIN CB'!B805="","",'MAIN CB'!B805)</f>
        <v>45727</v>
      </c>
      <c r="C791" s="161" t="str">
        <f>IF('MAIN CB'!C805="","",'MAIN CB'!C805)</f>
        <v>Capital</v>
      </c>
      <c r="D791" s="237" t="str">
        <f>IF('MAIN CB'!D805="","",'MAIN CB'!D805)</f>
        <v>Capital (Net-worth)</v>
      </c>
      <c r="E791" s="157" t="str">
        <f>IF('MAIN CB'!E805="","",'MAIN CB'!E805)</f>
        <v>Cash Added</v>
      </c>
      <c r="F791" s="238" t="str">
        <f>IF('MAIN CB'!C805="Asset",'MAIN CB'!F805,"")</f>
        <v/>
      </c>
      <c r="G791" s="162">
        <f>IF('MAIN CB'!C805="Capital",'MAIN CB'!F805,IF('MAIN CB'!C805="Income",'MAIN CB'!F805,IF('MAIN CB'!C805="Liability",'MAIN CB'!F805,"")))</f>
        <v>-8</v>
      </c>
      <c r="H791" s="163" t="str">
        <f>IF('MAIN CB'!C805="Expense",'MAIN CB'!F805,IF('MAIN CB'!C805="Drawing",'MAIN CB'!F805,IF('MAIN CB'!C805="COS",'MAIN CB'!F805,"")))</f>
        <v/>
      </c>
    </row>
    <row r="792" spans="2:8" x14ac:dyDescent="0.3">
      <c r="B792" s="160">
        <f>IF('MAIN CB'!B806="","",'MAIN CB'!B806)</f>
        <v>45727</v>
      </c>
      <c r="C792" s="161" t="str">
        <f>IF('MAIN CB'!C806="","",'MAIN CB'!C806)</f>
        <v>Asset</v>
      </c>
      <c r="D792" s="237" t="str">
        <f>IF('MAIN CB'!D806="","",'MAIN CB'!D806)</f>
        <v>Vault Cash</v>
      </c>
      <c r="E792" s="157" t="str">
        <f>IF('MAIN CB'!E806="","",'MAIN CB'!E806)</f>
        <v>Airtel Money Withdraw</v>
      </c>
      <c r="F792" s="238">
        <f>IF('MAIN CB'!C806="Asset",'MAIN CB'!F806,"")</f>
        <v>-75</v>
      </c>
      <c r="G792" s="162" t="str">
        <f>IF('MAIN CB'!C806="Capital",'MAIN CB'!F806,IF('MAIN CB'!C806="Income",'MAIN CB'!F806,IF('MAIN CB'!C806="Liability",'MAIN CB'!F806,"")))</f>
        <v/>
      </c>
      <c r="H792" s="163" t="str">
        <f>IF('MAIN CB'!C806="Expense",'MAIN CB'!F806,IF('MAIN CB'!C806="Drawing",'MAIN CB'!F806,IF('MAIN CB'!C806="COS",'MAIN CB'!F806,"")))</f>
        <v/>
      </c>
    </row>
    <row r="793" spans="2:8" x14ac:dyDescent="0.3">
      <c r="B793" s="160">
        <f>IF('MAIN CB'!B807="","",'MAIN CB'!B807)</f>
        <v>45727</v>
      </c>
      <c r="C793" s="161" t="str">
        <f>IF('MAIN CB'!C807="","",'MAIN CB'!C807)</f>
        <v>Asset</v>
      </c>
      <c r="D793" s="237" t="str">
        <f>IF('MAIN CB'!D807="","",'MAIN CB'!D807)</f>
        <v>Airtel Money</v>
      </c>
      <c r="E793" s="157" t="str">
        <f>IF('MAIN CB'!E807="","",'MAIN CB'!E807)</f>
        <v>Airtel Money Withdraw</v>
      </c>
      <c r="F793" s="238">
        <f>IF('MAIN CB'!C807="Asset",'MAIN CB'!F807,"")</f>
        <v>75</v>
      </c>
      <c r="G793" s="162" t="str">
        <f>IF('MAIN CB'!C807="Capital",'MAIN CB'!F807,IF('MAIN CB'!C807="Income",'MAIN CB'!F807,IF('MAIN CB'!C807="Liability",'MAIN CB'!F807,"")))</f>
        <v/>
      </c>
      <c r="H793" s="163" t="str">
        <f>IF('MAIN CB'!C807="Expense",'MAIN CB'!F807,IF('MAIN CB'!C807="Drawing",'MAIN CB'!F807,IF('MAIN CB'!C807="COS",'MAIN CB'!F807,"")))</f>
        <v/>
      </c>
    </row>
    <row r="794" spans="2:8" x14ac:dyDescent="0.3">
      <c r="B794" s="160">
        <f>IF('MAIN CB'!B808="","",'MAIN CB'!B808)</f>
        <v>45727</v>
      </c>
      <c r="C794" s="161" t="str">
        <f>IF('MAIN CB'!C808="","",'MAIN CB'!C808)</f>
        <v>Income</v>
      </c>
      <c r="D794" s="237" t="str">
        <f>IF('MAIN CB'!D808="","",'MAIN CB'!D808)</f>
        <v>Sales</v>
      </c>
      <c r="E794" s="157" t="str">
        <f>IF('MAIN CB'!E808="","",'MAIN CB'!E808)</f>
        <v xml:space="preserve">Takeaway Sale </v>
      </c>
      <c r="F794" s="238" t="str">
        <f>IF('MAIN CB'!C808="Asset",'MAIN CB'!F808,"")</f>
        <v/>
      </c>
      <c r="G794" s="162">
        <f>IF('MAIN CB'!C808="Capital",'MAIN CB'!F808,IF('MAIN CB'!C808="Income",'MAIN CB'!F808,IF('MAIN CB'!C808="Liability",'MAIN CB'!F808,"")))</f>
        <v>-70</v>
      </c>
      <c r="H794" s="163" t="str">
        <f>IF('MAIN CB'!C808="Expense",'MAIN CB'!F808,IF('MAIN CB'!C808="Drawing",'MAIN CB'!F808,IF('MAIN CB'!C808="COS",'MAIN CB'!F808,"")))</f>
        <v/>
      </c>
    </row>
    <row r="795" spans="2:8" x14ac:dyDescent="0.3">
      <c r="B795" s="160">
        <f>IF('MAIN CB'!B809="","",'MAIN CB'!B809)</f>
        <v>45727</v>
      </c>
      <c r="C795" s="161" t="str">
        <f>IF('MAIN CB'!C809="","",'MAIN CB'!C809)</f>
        <v>Asset</v>
      </c>
      <c r="D795" s="237" t="str">
        <f>IF('MAIN CB'!D809="","",'MAIN CB'!D809)</f>
        <v>Vault Cash</v>
      </c>
      <c r="E795" s="157" t="str">
        <f>IF('MAIN CB'!E809="","",'MAIN CB'!E809)</f>
        <v xml:space="preserve">Takeaway Sale </v>
      </c>
      <c r="F795" s="238">
        <f>IF('MAIN CB'!C809="Asset",'MAIN CB'!F809,"")</f>
        <v>70</v>
      </c>
      <c r="G795" s="162" t="str">
        <f>IF('MAIN CB'!C809="Capital",'MAIN CB'!F809,IF('MAIN CB'!C809="Income",'MAIN CB'!F809,IF('MAIN CB'!C809="Liability",'MAIN CB'!F809,"")))</f>
        <v/>
      </c>
      <c r="H795" s="163" t="str">
        <f>IF('MAIN CB'!C809="Expense",'MAIN CB'!F809,IF('MAIN CB'!C809="Drawing",'MAIN CB'!F809,IF('MAIN CB'!C809="COS",'MAIN CB'!F809,"")))</f>
        <v/>
      </c>
    </row>
    <row r="796" spans="2:8" x14ac:dyDescent="0.3">
      <c r="B796" s="160">
        <f>IF('MAIN CB'!B810="","",'MAIN CB'!B810)</f>
        <v>45727</v>
      </c>
      <c r="C796" s="161" t="str">
        <f>IF('MAIN CB'!C810="","",'MAIN CB'!C810)</f>
        <v>Income</v>
      </c>
      <c r="D796" s="237" t="str">
        <f>IF('MAIN CB'!D810="","",'MAIN CB'!D810)</f>
        <v>Sales</v>
      </c>
      <c r="E796" s="157" t="str">
        <f>IF('MAIN CB'!E810="","",'MAIN CB'!E810)</f>
        <v xml:space="preserve">Takeaway Sale </v>
      </c>
      <c r="F796" s="238" t="str">
        <f>IF('MAIN CB'!C810="Asset",'MAIN CB'!F810,"")</f>
        <v/>
      </c>
      <c r="G796" s="162">
        <f>IF('MAIN CB'!C810="Capital",'MAIN CB'!F810,IF('MAIN CB'!C810="Income",'MAIN CB'!F810,IF('MAIN CB'!C810="Liability",'MAIN CB'!F810,"")))</f>
        <v>-105</v>
      </c>
      <c r="H796" s="163" t="str">
        <f>IF('MAIN CB'!C810="Expense",'MAIN CB'!F810,IF('MAIN CB'!C810="Drawing",'MAIN CB'!F810,IF('MAIN CB'!C810="COS",'MAIN CB'!F810,"")))</f>
        <v/>
      </c>
    </row>
    <row r="797" spans="2:8" x14ac:dyDescent="0.3">
      <c r="B797" s="160">
        <f>IF('MAIN CB'!B811="","",'MAIN CB'!B811)</f>
        <v>45727</v>
      </c>
      <c r="C797" s="161" t="str">
        <f>IF('MAIN CB'!C811="","",'MAIN CB'!C811)</f>
        <v>Asset</v>
      </c>
      <c r="D797" s="237" t="str">
        <f>IF('MAIN CB'!D811="","",'MAIN CB'!D811)</f>
        <v>Vault Cash</v>
      </c>
      <c r="E797" s="157" t="str">
        <f>IF('MAIN CB'!E811="","",'MAIN CB'!E811)</f>
        <v xml:space="preserve">Takeaway Sale </v>
      </c>
      <c r="F797" s="238">
        <f>IF('MAIN CB'!C811="Asset",'MAIN CB'!F811,"")</f>
        <v>105</v>
      </c>
      <c r="G797" s="162" t="str">
        <f>IF('MAIN CB'!C811="Capital",'MAIN CB'!F811,IF('MAIN CB'!C811="Income",'MAIN CB'!F811,IF('MAIN CB'!C811="Liability",'MAIN CB'!F811,"")))</f>
        <v/>
      </c>
      <c r="H797" s="163" t="str">
        <f>IF('MAIN CB'!C811="Expense",'MAIN CB'!F811,IF('MAIN CB'!C811="Drawing",'MAIN CB'!F811,IF('MAIN CB'!C811="COS",'MAIN CB'!F811,"")))</f>
        <v/>
      </c>
    </row>
    <row r="798" spans="2:8" x14ac:dyDescent="0.3">
      <c r="B798" s="160">
        <f>IF('MAIN CB'!B812="","",'MAIN CB'!B812)</f>
        <v>45727</v>
      </c>
      <c r="C798" s="161" t="str">
        <f>IF('MAIN CB'!C812="","",'MAIN CB'!C812)</f>
        <v>Asset</v>
      </c>
      <c r="D798" s="237" t="str">
        <f>IF('MAIN CB'!D812="","",'MAIN CB'!D812)</f>
        <v>Vault Cash</v>
      </c>
      <c r="E798" s="157" t="str">
        <f>IF('MAIN CB'!E812="","",'MAIN CB'!E812)</f>
        <v>Zanaco Xpress Deposit</v>
      </c>
      <c r="F798" s="238">
        <f>IF('MAIN CB'!C812="Asset",'MAIN CB'!F812,"")</f>
        <v>2000</v>
      </c>
      <c r="G798" s="162" t="str">
        <f>IF('MAIN CB'!C812="Capital",'MAIN CB'!F812,IF('MAIN CB'!C812="Income",'MAIN CB'!F812,IF('MAIN CB'!C812="Liability",'MAIN CB'!F812,"")))</f>
        <v/>
      </c>
      <c r="H798" s="163" t="str">
        <f>IF('MAIN CB'!C812="Expense",'MAIN CB'!F812,IF('MAIN CB'!C812="Drawing",'MAIN CB'!F812,IF('MAIN CB'!C812="COS",'MAIN CB'!F812,"")))</f>
        <v/>
      </c>
    </row>
    <row r="799" spans="2:8" x14ac:dyDescent="0.3">
      <c r="B799" s="160">
        <f>IF('MAIN CB'!B813="","",'MAIN CB'!B813)</f>
        <v>45727</v>
      </c>
      <c r="C799" s="161" t="str">
        <f>IF('MAIN CB'!C813="","",'MAIN CB'!C813)</f>
        <v>Asset</v>
      </c>
      <c r="D799" s="237" t="str">
        <f>IF('MAIN CB'!D813="","",'MAIN CB'!D813)</f>
        <v>Zanaco Xpress</v>
      </c>
      <c r="E799" s="157" t="str">
        <f>IF('MAIN CB'!E813="","",'MAIN CB'!E813)</f>
        <v>Zanaco Xpress Deposit</v>
      </c>
      <c r="F799" s="238">
        <f>IF('MAIN CB'!C813="Asset",'MAIN CB'!F813,"")</f>
        <v>-2000</v>
      </c>
      <c r="G799" s="162" t="str">
        <f>IF('MAIN CB'!C813="Capital",'MAIN CB'!F813,IF('MAIN CB'!C813="Income",'MAIN CB'!F813,IF('MAIN CB'!C813="Liability",'MAIN CB'!F813,"")))</f>
        <v/>
      </c>
      <c r="H799" s="163" t="str">
        <f>IF('MAIN CB'!C813="Expense",'MAIN CB'!F813,IF('MAIN CB'!C813="Drawing",'MAIN CB'!F813,IF('MAIN CB'!C813="COS",'MAIN CB'!F813,"")))</f>
        <v/>
      </c>
    </row>
    <row r="800" spans="2:8" x14ac:dyDescent="0.3">
      <c r="B800" s="160">
        <f>IF('MAIN CB'!B814="","",'MAIN CB'!B814)</f>
        <v>45727</v>
      </c>
      <c r="C800" s="161" t="str">
        <f>IF('MAIN CB'!C814="","",'MAIN CB'!C814)</f>
        <v>Asset</v>
      </c>
      <c r="D800" s="237" t="str">
        <f>IF('MAIN CB'!D814="","",'MAIN CB'!D814)</f>
        <v>543 Konse Konse</v>
      </c>
      <c r="E800" s="157" t="str">
        <f>IF('MAIN CB'!E814="","",'MAIN CB'!E814)</f>
        <v>Transfer from 543 to Zanaco</v>
      </c>
      <c r="F800" s="238">
        <f>IF('MAIN CB'!C814="Asset",'MAIN CB'!F814,"")</f>
        <v>-950</v>
      </c>
      <c r="G800" s="162" t="str">
        <f>IF('MAIN CB'!C814="Capital",'MAIN CB'!F814,IF('MAIN CB'!C814="Income",'MAIN CB'!F814,IF('MAIN CB'!C814="Liability",'MAIN CB'!F814,"")))</f>
        <v/>
      </c>
      <c r="H800" s="163" t="str">
        <f>IF('MAIN CB'!C814="Expense",'MAIN CB'!F814,IF('MAIN CB'!C814="Drawing",'MAIN CB'!F814,IF('MAIN CB'!C814="COS",'MAIN CB'!F814,"")))</f>
        <v/>
      </c>
    </row>
    <row r="801" spans="2:8" x14ac:dyDescent="0.3">
      <c r="B801" s="160">
        <f>IF('MAIN CB'!B815="","",'MAIN CB'!B815)</f>
        <v>45727</v>
      </c>
      <c r="C801" s="161" t="str">
        <f>IF('MAIN CB'!C815="","",'MAIN CB'!C815)</f>
        <v>Asset</v>
      </c>
      <c r="D801" s="237" t="str">
        <f>IF('MAIN CB'!D815="","",'MAIN CB'!D815)</f>
        <v>Zanaco Xpress</v>
      </c>
      <c r="E801" s="157" t="str">
        <f>IF('MAIN CB'!E815="","",'MAIN CB'!E815)</f>
        <v>Transfer from 543 to Zanaco</v>
      </c>
      <c r="F801" s="238">
        <f>IF('MAIN CB'!C815="Asset",'MAIN CB'!F815,"")</f>
        <v>950</v>
      </c>
      <c r="G801" s="162" t="str">
        <f>IF('MAIN CB'!C815="Capital",'MAIN CB'!F815,IF('MAIN CB'!C815="Income",'MAIN CB'!F815,IF('MAIN CB'!C815="Liability",'MAIN CB'!F815,"")))</f>
        <v/>
      </c>
      <c r="H801" s="163" t="str">
        <f>IF('MAIN CB'!C815="Expense",'MAIN CB'!F815,IF('MAIN CB'!C815="Drawing",'MAIN CB'!F815,IF('MAIN CB'!C815="COS",'MAIN CB'!F815,"")))</f>
        <v/>
      </c>
    </row>
    <row r="802" spans="2:8" x14ac:dyDescent="0.3">
      <c r="B802" s="160">
        <f>IF('MAIN CB'!B816="","",'MAIN CB'!B816)</f>
        <v>45727</v>
      </c>
      <c r="C802" s="161" t="str">
        <f>IF('MAIN CB'!C816="","",'MAIN CB'!C816)</f>
        <v>Asset</v>
      </c>
      <c r="D802" s="237" t="str">
        <f>IF('MAIN CB'!D816="","",'MAIN CB'!D816)</f>
        <v>543 Konse Konse</v>
      </c>
      <c r="E802" s="157" t="str">
        <f>IF('MAIN CB'!E816="","",'MAIN CB'!E816)</f>
        <v>543 transfer charge to Zanaco</v>
      </c>
      <c r="F802" s="238">
        <f>IF('MAIN CB'!C816="Asset",'MAIN CB'!F816,"")</f>
        <v>-7.5</v>
      </c>
      <c r="G802" s="162" t="str">
        <f>IF('MAIN CB'!C816="Capital",'MAIN CB'!F816,IF('MAIN CB'!C816="Income",'MAIN CB'!F816,IF('MAIN CB'!C816="Liability",'MAIN CB'!F816,"")))</f>
        <v/>
      </c>
      <c r="H802" s="163" t="str">
        <f>IF('MAIN CB'!C816="Expense",'MAIN CB'!F816,IF('MAIN CB'!C816="Drawing",'MAIN CB'!F816,IF('MAIN CB'!C816="COS",'MAIN CB'!F816,"")))</f>
        <v/>
      </c>
    </row>
    <row r="803" spans="2:8" x14ac:dyDescent="0.3">
      <c r="B803" s="160">
        <f>IF('MAIN CB'!B817="","",'MAIN CB'!B817)</f>
        <v>45727</v>
      </c>
      <c r="C803" s="161" t="str">
        <f>IF('MAIN CB'!C817="","",'MAIN CB'!C817)</f>
        <v>Expense</v>
      </c>
      <c r="D803" s="237" t="str">
        <f>IF('MAIN CB'!D817="","",'MAIN CB'!D817)</f>
        <v>Charges</v>
      </c>
      <c r="E803" s="157" t="str">
        <f>IF('MAIN CB'!E817="","",'MAIN CB'!E817)</f>
        <v>543 transfer charge to Zanaco</v>
      </c>
      <c r="F803" s="238" t="str">
        <f>IF('MAIN CB'!C817="Asset",'MAIN CB'!F817,"")</f>
        <v/>
      </c>
      <c r="G803" s="162" t="str">
        <f>IF('MAIN CB'!C817="Capital",'MAIN CB'!F817,IF('MAIN CB'!C817="Income",'MAIN CB'!F817,IF('MAIN CB'!C817="Liability",'MAIN CB'!F817,"")))</f>
        <v/>
      </c>
      <c r="H803" s="163">
        <f>IF('MAIN CB'!C817="Expense",'MAIN CB'!F817,IF('MAIN CB'!C817="Drawing",'MAIN CB'!F817,IF('MAIN CB'!C817="COS",'MAIN CB'!F817,"")))</f>
        <v>7.5</v>
      </c>
    </row>
    <row r="804" spans="2:8" x14ac:dyDescent="0.3">
      <c r="B804" s="160">
        <f>IF('MAIN CB'!B818="","",'MAIN CB'!B818)</f>
        <v>45727</v>
      </c>
      <c r="C804" s="161" t="str">
        <f>IF('MAIN CB'!C818="","",'MAIN CB'!C818)</f>
        <v>Asset</v>
      </c>
      <c r="D804" s="237" t="str">
        <f>IF('MAIN CB'!D818="","",'MAIN CB'!D818)</f>
        <v>Vault Cash</v>
      </c>
      <c r="E804" s="157" t="str">
        <f>IF('MAIN CB'!E818="","",'MAIN CB'!E818)</f>
        <v>Zanaco Xpress Withdraw</v>
      </c>
      <c r="F804" s="238">
        <f>IF('MAIN CB'!C818="Asset",'MAIN CB'!F818,"")</f>
        <v>-2000</v>
      </c>
      <c r="G804" s="162" t="str">
        <f>IF('MAIN CB'!C818="Capital",'MAIN CB'!F818,IF('MAIN CB'!C818="Income",'MAIN CB'!F818,IF('MAIN CB'!C818="Liability",'MAIN CB'!F818,"")))</f>
        <v/>
      </c>
      <c r="H804" s="163" t="str">
        <f>IF('MAIN CB'!C818="Expense",'MAIN CB'!F818,IF('MAIN CB'!C818="Drawing",'MAIN CB'!F818,IF('MAIN CB'!C818="COS",'MAIN CB'!F818,"")))</f>
        <v/>
      </c>
    </row>
    <row r="805" spans="2:8" x14ac:dyDescent="0.3">
      <c r="B805" s="160">
        <f>IF('MAIN CB'!B819="","",'MAIN CB'!B819)</f>
        <v>45727</v>
      </c>
      <c r="C805" s="161" t="str">
        <f>IF('MAIN CB'!C819="","",'MAIN CB'!C819)</f>
        <v>Asset</v>
      </c>
      <c r="D805" s="237" t="str">
        <f>IF('MAIN CB'!D819="","",'MAIN CB'!D819)</f>
        <v>Zanaco Xpress</v>
      </c>
      <c r="E805" s="157" t="str">
        <f>IF('MAIN CB'!E819="","",'MAIN CB'!E819)</f>
        <v>Zanaco Xpress Withdraw</v>
      </c>
      <c r="F805" s="238">
        <f>IF('MAIN CB'!C819="Asset",'MAIN CB'!F819,"")</f>
        <v>2000</v>
      </c>
      <c r="G805" s="162" t="str">
        <f>IF('MAIN CB'!C819="Capital",'MAIN CB'!F819,IF('MAIN CB'!C819="Income",'MAIN CB'!F819,IF('MAIN CB'!C819="Liability",'MAIN CB'!F819,"")))</f>
        <v/>
      </c>
      <c r="H805" s="163" t="str">
        <f>IF('MAIN CB'!C819="Expense",'MAIN CB'!F819,IF('MAIN CB'!C819="Drawing",'MAIN CB'!F819,IF('MAIN CB'!C819="COS",'MAIN CB'!F819,"")))</f>
        <v/>
      </c>
    </row>
    <row r="806" spans="2:8" x14ac:dyDescent="0.3">
      <c r="B806" s="160">
        <f>IF('MAIN CB'!B820="","",'MAIN CB'!B820)</f>
        <v>45727</v>
      </c>
      <c r="C806" s="161" t="str">
        <f>IF('MAIN CB'!C820="","",'MAIN CB'!C820)</f>
        <v>Asset</v>
      </c>
      <c r="D806" s="237" t="str">
        <f>IF('MAIN CB'!D820="","",'MAIN CB'!D820)</f>
        <v>Vault Cash</v>
      </c>
      <c r="E806" s="157" t="str">
        <f>IF('MAIN CB'!E820="","",'MAIN CB'!E820)</f>
        <v>Zanaco Xpress Withdraw</v>
      </c>
      <c r="F806" s="238">
        <f>IF('MAIN CB'!C820="Asset",'MAIN CB'!F820,"")</f>
        <v>-350</v>
      </c>
      <c r="G806" s="162" t="str">
        <f>IF('MAIN CB'!C820="Capital",'MAIN CB'!F820,IF('MAIN CB'!C820="Income",'MAIN CB'!F820,IF('MAIN CB'!C820="Liability",'MAIN CB'!F820,"")))</f>
        <v/>
      </c>
      <c r="H806" s="163" t="str">
        <f>IF('MAIN CB'!C820="Expense",'MAIN CB'!F820,IF('MAIN CB'!C820="Drawing",'MAIN CB'!F820,IF('MAIN CB'!C820="COS",'MAIN CB'!F820,"")))</f>
        <v/>
      </c>
    </row>
    <row r="807" spans="2:8" x14ac:dyDescent="0.3">
      <c r="B807" s="160">
        <f>IF('MAIN CB'!B821="","",'MAIN CB'!B821)</f>
        <v>45727</v>
      </c>
      <c r="C807" s="161" t="str">
        <f>IF('MAIN CB'!C821="","",'MAIN CB'!C821)</f>
        <v>Asset</v>
      </c>
      <c r="D807" s="237" t="str">
        <f>IF('MAIN CB'!D821="","",'MAIN CB'!D821)</f>
        <v>Zanaco Xpress</v>
      </c>
      <c r="E807" s="157" t="str">
        <f>IF('MAIN CB'!E821="","",'MAIN CB'!E821)</f>
        <v>Zanaco Xpress Withdraw</v>
      </c>
      <c r="F807" s="238">
        <f>IF('MAIN CB'!C821="Asset",'MAIN CB'!F821,"")</f>
        <v>350</v>
      </c>
      <c r="G807" s="162" t="str">
        <f>IF('MAIN CB'!C821="Capital",'MAIN CB'!F821,IF('MAIN CB'!C821="Income",'MAIN CB'!F821,IF('MAIN CB'!C821="Liability",'MAIN CB'!F821,"")))</f>
        <v/>
      </c>
      <c r="H807" s="163" t="str">
        <f>IF('MAIN CB'!C821="Expense",'MAIN CB'!F821,IF('MAIN CB'!C821="Drawing",'MAIN CB'!F821,IF('MAIN CB'!C821="COS",'MAIN CB'!F821,"")))</f>
        <v/>
      </c>
    </row>
    <row r="808" spans="2:8" x14ac:dyDescent="0.3">
      <c r="B808" s="160">
        <f>IF('MAIN CB'!B822="","",'MAIN CB'!B822)</f>
        <v>45727</v>
      </c>
      <c r="C808" s="161" t="str">
        <f>IF('MAIN CB'!C822="","",'MAIN CB'!C822)</f>
        <v>Income</v>
      </c>
      <c r="D808" s="237" t="str">
        <f>IF('MAIN CB'!D822="","",'MAIN CB'!D822)</f>
        <v>Sales</v>
      </c>
      <c r="E808" s="157" t="str">
        <f>IF('MAIN CB'!E822="","",'MAIN CB'!E822)</f>
        <v xml:space="preserve">Takeaway Sale </v>
      </c>
      <c r="F808" s="238" t="str">
        <f>IF('MAIN CB'!C822="Asset",'MAIN CB'!F822,"")</f>
        <v/>
      </c>
      <c r="G808" s="162">
        <f>IF('MAIN CB'!C822="Capital",'MAIN CB'!F822,IF('MAIN CB'!C822="Income",'MAIN CB'!F822,IF('MAIN CB'!C822="Liability",'MAIN CB'!F822,"")))</f>
        <v>-35</v>
      </c>
      <c r="H808" s="163" t="str">
        <f>IF('MAIN CB'!C822="Expense",'MAIN CB'!F822,IF('MAIN CB'!C822="Drawing",'MAIN CB'!F822,IF('MAIN CB'!C822="COS",'MAIN CB'!F822,"")))</f>
        <v/>
      </c>
    </row>
    <row r="809" spans="2:8" x14ac:dyDescent="0.3">
      <c r="B809" s="160">
        <f>IF('MAIN CB'!B823="","",'MAIN CB'!B823)</f>
        <v>45727</v>
      </c>
      <c r="C809" s="161" t="str">
        <f>IF('MAIN CB'!C823="","",'MAIN CB'!C823)</f>
        <v>Asset</v>
      </c>
      <c r="D809" s="237" t="str">
        <f>IF('MAIN CB'!D823="","",'MAIN CB'!D823)</f>
        <v>Vault Cash</v>
      </c>
      <c r="E809" s="157" t="str">
        <f>IF('MAIN CB'!E823="","",'MAIN CB'!E823)</f>
        <v xml:space="preserve">Takeaway Sale </v>
      </c>
      <c r="F809" s="238">
        <f>IF('MAIN CB'!C823="Asset",'MAIN CB'!F823,"")</f>
        <v>35</v>
      </c>
      <c r="G809" s="162" t="str">
        <f>IF('MAIN CB'!C823="Capital",'MAIN CB'!F823,IF('MAIN CB'!C823="Income",'MAIN CB'!F823,IF('MAIN CB'!C823="Liability",'MAIN CB'!F823,"")))</f>
        <v/>
      </c>
      <c r="H809" s="163" t="str">
        <f>IF('MAIN CB'!C823="Expense",'MAIN CB'!F823,IF('MAIN CB'!C823="Drawing",'MAIN CB'!F823,IF('MAIN CB'!C823="COS",'MAIN CB'!F823,"")))</f>
        <v/>
      </c>
    </row>
    <row r="810" spans="2:8" x14ac:dyDescent="0.3">
      <c r="B810" s="160">
        <f>IF('MAIN CB'!B824="","",'MAIN CB'!B824)</f>
        <v>45727</v>
      </c>
      <c r="C810" s="161" t="str">
        <f>IF('MAIN CB'!C824="","",'MAIN CB'!C824)</f>
        <v>Income</v>
      </c>
      <c r="D810" s="237" t="str">
        <f>IF('MAIN CB'!D824="","",'MAIN CB'!D824)</f>
        <v>Sales</v>
      </c>
      <c r="E810" s="157" t="str">
        <f>IF('MAIN CB'!E824="","",'MAIN CB'!E824)</f>
        <v xml:space="preserve">Takeaway Sale </v>
      </c>
      <c r="F810" s="238" t="str">
        <f>IF('MAIN CB'!C824="Asset",'MAIN CB'!F824,"")</f>
        <v/>
      </c>
      <c r="G810" s="162">
        <f>IF('MAIN CB'!C824="Capital",'MAIN CB'!F824,IF('MAIN CB'!C824="Income",'MAIN CB'!F824,IF('MAIN CB'!C824="Liability",'MAIN CB'!F824,"")))</f>
        <v>-35</v>
      </c>
      <c r="H810" s="163" t="str">
        <f>IF('MAIN CB'!C824="Expense",'MAIN CB'!F824,IF('MAIN CB'!C824="Drawing",'MAIN CB'!F824,IF('MAIN CB'!C824="COS",'MAIN CB'!F824,"")))</f>
        <v/>
      </c>
    </row>
    <row r="811" spans="2:8" x14ac:dyDescent="0.3">
      <c r="B811" s="160">
        <f>IF('MAIN CB'!B825="","",'MAIN CB'!B825)</f>
        <v>45727</v>
      </c>
      <c r="C811" s="161" t="str">
        <f>IF('MAIN CB'!C825="","",'MAIN CB'!C825)</f>
        <v>Asset</v>
      </c>
      <c r="D811" s="237" t="str">
        <f>IF('MAIN CB'!D825="","",'MAIN CB'!D825)</f>
        <v>Vault Cash</v>
      </c>
      <c r="E811" s="157" t="str">
        <f>IF('MAIN CB'!E825="","",'MAIN CB'!E825)</f>
        <v xml:space="preserve">Takeaway Sale </v>
      </c>
      <c r="F811" s="238">
        <f>IF('MAIN CB'!C825="Asset",'MAIN CB'!F825,"")</f>
        <v>35</v>
      </c>
      <c r="G811" s="162" t="str">
        <f>IF('MAIN CB'!C825="Capital",'MAIN CB'!F825,IF('MAIN CB'!C825="Income",'MAIN CB'!F825,IF('MAIN CB'!C825="Liability",'MAIN CB'!F825,"")))</f>
        <v/>
      </c>
      <c r="H811" s="163" t="str">
        <f>IF('MAIN CB'!C825="Expense",'MAIN CB'!F825,IF('MAIN CB'!C825="Drawing",'MAIN CB'!F825,IF('MAIN CB'!C825="COS",'MAIN CB'!F825,"")))</f>
        <v/>
      </c>
    </row>
    <row r="812" spans="2:8" x14ac:dyDescent="0.3">
      <c r="B812" s="160">
        <f>IF('MAIN CB'!B826="","",'MAIN CB'!B826)</f>
        <v>45727</v>
      </c>
      <c r="C812" s="161" t="str">
        <f>IF('MAIN CB'!C826="","",'MAIN CB'!C826)</f>
        <v>Asset</v>
      </c>
      <c r="D812" s="237" t="str">
        <f>IF('MAIN CB'!D826="","",'MAIN CB'!D826)</f>
        <v>Vault Cash</v>
      </c>
      <c r="E812" s="157" t="str">
        <f>IF('MAIN CB'!E826="","",'MAIN CB'!E826)</f>
        <v>543 Withdraw</v>
      </c>
      <c r="F812" s="238">
        <f>IF('MAIN CB'!C826="Asset",'MAIN CB'!F826,"")</f>
        <v>-1800</v>
      </c>
      <c r="G812" s="162" t="str">
        <f>IF('MAIN CB'!C826="Capital",'MAIN CB'!F826,IF('MAIN CB'!C826="Income",'MAIN CB'!F826,IF('MAIN CB'!C826="Liability",'MAIN CB'!F826,"")))</f>
        <v/>
      </c>
      <c r="H812" s="163" t="str">
        <f>IF('MAIN CB'!C826="Expense",'MAIN CB'!F826,IF('MAIN CB'!C826="Drawing",'MAIN CB'!F826,IF('MAIN CB'!C826="COS",'MAIN CB'!F826,"")))</f>
        <v/>
      </c>
    </row>
    <row r="813" spans="2:8" x14ac:dyDescent="0.3">
      <c r="B813" s="160">
        <f>IF('MAIN CB'!B827="","",'MAIN CB'!B827)</f>
        <v>45727</v>
      </c>
      <c r="C813" s="161" t="str">
        <f>IF('MAIN CB'!C827="","",'MAIN CB'!C827)</f>
        <v>Asset</v>
      </c>
      <c r="D813" s="237" t="str">
        <f>IF('MAIN CB'!D827="","",'MAIN CB'!D827)</f>
        <v>543 Konse Konse</v>
      </c>
      <c r="E813" s="157" t="str">
        <f>IF('MAIN CB'!E827="","",'MAIN CB'!E827)</f>
        <v>543 Withdraw</v>
      </c>
      <c r="F813" s="238">
        <f>IF('MAIN CB'!C827="Asset",'MAIN CB'!F827,"")</f>
        <v>1800</v>
      </c>
      <c r="G813" s="162" t="str">
        <f>IF('MAIN CB'!C827="Capital",'MAIN CB'!F827,IF('MAIN CB'!C827="Income",'MAIN CB'!F827,IF('MAIN CB'!C827="Liability",'MAIN CB'!F827,"")))</f>
        <v/>
      </c>
      <c r="H813" s="163" t="str">
        <f>IF('MAIN CB'!C827="Expense",'MAIN CB'!F827,IF('MAIN CB'!C827="Drawing",'MAIN CB'!F827,IF('MAIN CB'!C827="COS",'MAIN CB'!F827,"")))</f>
        <v/>
      </c>
    </row>
    <row r="814" spans="2:8" x14ac:dyDescent="0.3">
      <c r="B814" s="160">
        <f>IF('MAIN CB'!B828="","",'MAIN CB'!B828)</f>
        <v>45727</v>
      </c>
      <c r="C814" s="161" t="str">
        <f>IF('MAIN CB'!C828="","",'MAIN CB'!C828)</f>
        <v>Income</v>
      </c>
      <c r="D814" s="237" t="str">
        <f>IF('MAIN CB'!D828="","",'MAIN CB'!D828)</f>
        <v>Sales</v>
      </c>
      <c r="E814" s="157" t="str">
        <f>IF('MAIN CB'!E828="","",'MAIN CB'!E828)</f>
        <v xml:space="preserve">Takeaway Sale </v>
      </c>
      <c r="F814" s="238" t="str">
        <f>IF('MAIN CB'!C828="Asset",'MAIN CB'!F828,"")</f>
        <v/>
      </c>
      <c r="G814" s="162">
        <f>IF('MAIN CB'!C828="Capital",'MAIN CB'!F828,IF('MAIN CB'!C828="Income",'MAIN CB'!F828,IF('MAIN CB'!C828="Liability",'MAIN CB'!F828,"")))</f>
        <v>-35</v>
      </c>
      <c r="H814" s="163" t="str">
        <f>IF('MAIN CB'!C828="Expense",'MAIN CB'!F828,IF('MAIN CB'!C828="Drawing",'MAIN CB'!F828,IF('MAIN CB'!C828="COS",'MAIN CB'!F828,"")))</f>
        <v/>
      </c>
    </row>
    <row r="815" spans="2:8" x14ac:dyDescent="0.3">
      <c r="B815" s="160">
        <f>IF('MAIN CB'!B829="","",'MAIN CB'!B829)</f>
        <v>45727</v>
      </c>
      <c r="C815" s="161" t="str">
        <f>IF('MAIN CB'!C829="","",'MAIN CB'!C829)</f>
        <v>Asset</v>
      </c>
      <c r="D815" s="237" t="str">
        <f>IF('MAIN CB'!D829="","",'MAIN CB'!D829)</f>
        <v>Vault Cash</v>
      </c>
      <c r="E815" s="157" t="str">
        <f>IF('MAIN CB'!E829="","",'MAIN CB'!E829)</f>
        <v xml:space="preserve">Takeaway Sale </v>
      </c>
      <c r="F815" s="238">
        <f>IF('MAIN CB'!C829="Asset",'MAIN CB'!F829,"")</f>
        <v>35</v>
      </c>
      <c r="G815" s="162" t="str">
        <f>IF('MAIN CB'!C829="Capital",'MAIN CB'!F829,IF('MAIN CB'!C829="Income",'MAIN CB'!F829,IF('MAIN CB'!C829="Liability",'MAIN CB'!F829,"")))</f>
        <v/>
      </c>
      <c r="H815" s="163" t="str">
        <f>IF('MAIN CB'!C829="Expense",'MAIN CB'!F829,IF('MAIN CB'!C829="Drawing",'MAIN CB'!F829,IF('MAIN CB'!C829="COS",'MAIN CB'!F829,"")))</f>
        <v/>
      </c>
    </row>
    <row r="816" spans="2:8" x14ac:dyDescent="0.3">
      <c r="B816" s="160">
        <f>IF('MAIN CB'!B830="","",'MAIN CB'!B830)</f>
        <v>45727</v>
      </c>
      <c r="C816" s="161" t="str">
        <f>IF('MAIN CB'!C830="","",'MAIN CB'!C830)</f>
        <v>Asset</v>
      </c>
      <c r="D816" s="237" t="str">
        <f>IF('MAIN CB'!D830="","",'MAIN CB'!D830)</f>
        <v>Vault Cash</v>
      </c>
      <c r="E816" s="157" t="str">
        <f>IF('MAIN CB'!E830="","",'MAIN CB'!E830)</f>
        <v>Airtel Money Withdraw</v>
      </c>
      <c r="F816" s="238">
        <f>IF('MAIN CB'!C830="Asset",'MAIN CB'!F830,"")</f>
        <v>-30</v>
      </c>
      <c r="G816" s="162" t="str">
        <f>IF('MAIN CB'!C830="Capital",'MAIN CB'!F830,IF('MAIN CB'!C830="Income",'MAIN CB'!F830,IF('MAIN CB'!C830="Liability",'MAIN CB'!F830,"")))</f>
        <v/>
      </c>
      <c r="H816" s="163" t="str">
        <f>IF('MAIN CB'!C830="Expense",'MAIN CB'!F830,IF('MAIN CB'!C830="Drawing",'MAIN CB'!F830,IF('MAIN CB'!C830="COS",'MAIN CB'!F830,"")))</f>
        <v/>
      </c>
    </row>
    <row r="817" spans="2:8" x14ac:dyDescent="0.3">
      <c r="B817" s="160">
        <f>IF('MAIN CB'!B831="","",'MAIN CB'!B831)</f>
        <v>45727</v>
      </c>
      <c r="C817" s="161" t="str">
        <f>IF('MAIN CB'!C831="","",'MAIN CB'!C831)</f>
        <v>Asset</v>
      </c>
      <c r="D817" s="237" t="str">
        <f>IF('MAIN CB'!D831="","",'MAIN CB'!D831)</f>
        <v>Airtel Money</v>
      </c>
      <c r="E817" s="157" t="str">
        <f>IF('MAIN CB'!E831="","",'MAIN CB'!E831)</f>
        <v>Airtel Money Withdraw</v>
      </c>
      <c r="F817" s="238">
        <f>IF('MAIN CB'!C831="Asset",'MAIN CB'!F831,"")</f>
        <v>30</v>
      </c>
      <c r="G817" s="162" t="str">
        <f>IF('MAIN CB'!C831="Capital",'MAIN CB'!F831,IF('MAIN CB'!C831="Income",'MAIN CB'!F831,IF('MAIN CB'!C831="Liability",'MAIN CB'!F831,"")))</f>
        <v/>
      </c>
      <c r="H817" s="163" t="str">
        <f>IF('MAIN CB'!C831="Expense",'MAIN CB'!F831,IF('MAIN CB'!C831="Drawing",'MAIN CB'!F831,IF('MAIN CB'!C831="COS",'MAIN CB'!F831,"")))</f>
        <v/>
      </c>
    </row>
    <row r="818" spans="2:8" x14ac:dyDescent="0.3">
      <c r="B818" s="160">
        <f>IF('MAIN CB'!B832="","",'MAIN CB'!B832)</f>
        <v>45727</v>
      </c>
      <c r="C818" s="161" t="str">
        <f>IF('MAIN CB'!C832="","",'MAIN CB'!C832)</f>
        <v>Asset</v>
      </c>
      <c r="D818" s="237" t="str">
        <f>IF('MAIN CB'!D832="","",'MAIN CB'!D832)</f>
        <v>Vault Cash</v>
      </c>
      <c r="E818" s="157" t="str">
        <f>IF('MAIN CB'!E832="","",'MAIN CB'!E832)</f>
        <v>Airtel Money Withdraw</v>
      </c>
      <c r="F818" s="238">
        <f>IF('MAIN CB'!C832="Asset",'MAIN CB'!F832,"")</f>
        <v>-250</v>
      </c>
      <c r="G818" s="162" t="str">
        <f>IF('MAIN CB'!C832="Capital",'MAIN CB'!F832,IF('MAIN CB'!C832="Income",'MAIN CB'!F832,IF('MAIN CB'!C832="Liability",'MAIN CB'!F832,"")))</f>
        <v/>
      </c>
      <c r="H818" s="163" t="str">
        <f>IF('MAIN CB'!C832="Expense",'MAIN CB'!F832,IF('MAIN CB'!C832="Drawing",'MAIN CB'!F832,IF('MAIN CB'!C832="COS",'MAIN CB'!F832,"")))</f>
        <v/>
      </c>
    </row>
    <row r="819" spans="2:8" x14ac:dyDescent="0.3">
      <c r="B819" s="160">
        <f>IF('MAIN CB'!B833="","",'MAIN CB'!B833)</f>
        <v>45727</v>
      </c>
      <c r="C819" s="161" t="str">
        <f>IF('MAIN CB'!C833="","",'MAIN CB'!C833)</f>
        <v>Asset</v>
      </c>
      <c r="D819" s="237" t="str">
        <f>IF('MAIN CB'!D833="","",'MAIN CB'!D833)</f>
        <v>Airtel Money</v>
      </c>
      <c r="E819" s="157" t="str">
        <f>IF('MAIN CB'!E833="","",'MAIN CB'!E833)</f>
        <v>Airtel Money Withdraw</v>
      </c>
      <c r="F819" s="238">
        <f>IF('MAIN CB'!C833="Asset",'MAIN CB'!F833,"")</f>
        <v>250</v>
      </c>
      <c r="G819" s="162" t="str">
        <f>IF('MAIN CB'!C833="Capital",'MAIN CB'!F833,IF('MAIN CB'!C833="Income",'MAIN CB'!F833,IF('MAIN CB'!C833="Liability",'MAIN CB'!F833,"")))</f>
        <v/>
      </c>
      <c r="H819" s="163" t="str">
        <f>IF('MAIN CB'!C833="Expense",'MAIN CB'!F833,IF('MAIN CB'!C833="Drawing",'MAIN CB'!F833,IF('MAIN CB'!C833="COS",'MAIN CB'!F833,"")))</f>
        <v/>
      </c>
    </row>
    <row r="820" spans="2:8" x14ac:dyDescent="0.3">
      <c r="B820" s="160">
        <f>IF('MAIN CB'!B834="","",'MAIN CB'!B834)</f>
        <v>45727</v>
      </c>
      <c r="C820" s="161" t="str">
        <f>IF('MAIN CB'!C834="","",'MAIN CB'!C834)</f>
        <v>Income</v>
      </c>
      <c r="D820" s="237" t="str">
        <f>IF('MAIN CB'!D834="","",'MAIN CB'!D834)</f>
        <v>Sales</v>
      </c>
      <c r="E820" s="157" t="str">
        <f>IF('MAIN CB'!E834="","",'MAIN CB'!E834)</f>
        <v xml:space="preserve">Takeaway Sale </v>
      </c>
      <c r="F820" s="238" t="str">
        <f>IF('MAIN CB'!C834="Asset",'MAIN CB'!F834,"")</f>
        <v/>
      </c>
      <c r="G820" s="162">
        <f>IF('MAIN CB'!C834="Capital",'MAIN CB'!F834,IF('MAIN CB'!C834="Income",'MAIN CB'!F834,IF('MAIN CB'!C834="Liability",'MAIN CB'!F834,"")))</f>
        <v>-35</v>
      </c>
      <c r="H820" s="163" t="str">
        <f>IF('MAIN CB'!C834="Expense",'MAIN CB'!F834,IF('MAIN CB'!C834="Drawing",'MAIN CB'!F834,IF('MAIN CB'!C834="COS",'MAIN CB'!F834,"")))</f>
        <v/>
      </c>
    </row>
    <row r="821" spans="2:8" x14ac:dyDescent="0.3">
      <c r="B821" s="160">
        <f>IF('MAIN CB'!B835="","",'MAIN CB'!B835)</f>
        <v>45727</v>
      </c>
      <c r="C821" s="161" t="str">
        <f>IF('MAIN CB'!C835="","",'MAIN CB'!C835)</f>
        <v>Asset</v>
      </c>
      <c r="D821" s="237" t="str">
        <f>IF('MAIN CB'!D835="","",'MAIN CB'!D835)</f>
        <v>Vault Cash</v>
      </c>
      <c r="E821" s="157" t="str">
        <f>IF('MAIN CB'!E835="","",'MAIN CB'!E835)</f>
        <v xml:space="preserve">Takeaway Sale </v>
      </c>
      <c r="F821" s="238">
        <f>IF('MAIN CB'!C835="Asset",'MAIN CB'!F835,"")</f>
        <v>35</v>
      </c>
      <c r="G821" s="162" t="str">
        <f>IF('MAIN CB'!C835="Capital",'MAIN CB'!F835,IF('MAIN CB'!C835="Income",'MAIN CB'!F835,IF('MAIN CB'!C835="Liability",'MAIN CB'!F835,"")))</f>
        <v/>
      </c>
      <c r="H821" s="163" t="str">
        <f>IF('MAIN CB'!C835="Expense",'MAIN CB'!F835,IF('MAIN CB'!C835="Drawing",'MAIN CB'!F835,IF('MAIN CB'!C835="COS",'MAIN CB'!F835,"")))</f>
        <v/>
      </c>
    </row>
    <row r="822" spans="2:8" x14ac:dyDescent="0.3">
      <c r="B822" s="160">
        <f>IF('MAIN CB'!B836="","",'MAIN CB'!B836)</f>
        <v>45727</v>
      </c>
      <c r="C822" s="161" t="str">
        <f>IF('MAIN CB'!C836="","",'MAIN CB'!C836)</f>
        <v>Income</v>
      </c>
      <c r="D822" s="237" t="str">
        <f>IF('MAIN CB'!D836="","",'MAIN CB'!D836)</f>
        <v>Sales</v>
      </c>
      <c r="E822" s="157" t="str">
        <f>IF('MAIN CB'!E836="","",'MAIN CB'!E836)</f>
        <v xml:space="preserve">Takeaway Sale </v>
      </c>
      <c r="F822" s="238" t="str">
        <f>IF('MAIN CB'!C836="Asset",'MAIN CB'!F836,"")</f>
        <v/>
      </c>
      <c r="G822" s="162">
        <f>IF('MAIN CB'!C836="Capital",'MAIN CB'!F836,IF('MAIN CB'!C836="Income",'MAIN CB'!F836,IF('MAIN CB'!C836="Liability",'MAIN CB'!F836,"")))</f>
        <v>-35</v>
      </c>
      <c r="H822" s="163" t="str">
        <f>IF('MAIN CB'!C836="Expense",'MAIN CB'!F836,IF('MAIN CB'!C836="Drawing",'MAIN CB'!F836,IF('MAIN CB'!C836="COS",'MAIN CB'!F836,"")))</f>
        <v/>
      </c>
    </row>
    <row r="823" spans="2:8" x14ac:dyDescent="0.3">
      <c r="B823" s="160">
        <f>IF('MAIN CB'!B837="","",'MAIN CB'!B837)</f>
        <v>45727</v>
      </c>
      <c r="C823" s="161" t="str">
        <f>IF('MAIN CB'!C837="","",'MAIN CB'!C837)</f>
        <v>Asset</v>
      </c>
      <c r="D823" s="237" t="str">
        <f>IF('MAIN CB'!D837="","",'MAIN CB'!D837)</f>
        <v>Airtel Money</v>
      </c>
      <c r="E823" s="157" t="str">
        <f>IF('MAIN CB'!E837="","",'MAIN CB'!E837)</f>
        <v xml:space="preserve">Takeaway Sale </v>
      </c>
      <c r="F823" s="238">
        <f>IF('MAIN CB'!C837="Asset",'MAIN CB'!F837,"")</f>
        <v>35</v>
      </c>
      <c r="G823" s="162" t="str">
        <f>IF('MAIN CB'!C837="Capital",'MAIN CB'!F837,IF('MAIN CB'!C837="Income",'MAIN CB'!F837,IF('MAIN CB'!C837="Liability",'MAIN CB'!F837,"")))</f>
        <v/>
      </c>
      <c r="H823" s="163" t="str">
        <f>IF('MAIN CB'!C837="Expense",'MAIN CB'!F837,IF('MAIN CB'!C837="Drawing",'MAIN CB'!F837,IF('MAIN CB'!C837="COS",'MAIN CB'!F837,"")))</f>
        <v/>
      </c>
    </row>
    <row r="824" spans="2:8" x14ac:dyDescent="0.3">
      <c r="B824" s="160">
        <f>IF('MAIN CB'!B838="","",'MAIN CB'!B838)</f>
        <v>45727</v>
      </c>
      <c r="C824" s="161" t="str">
        <f>IF('MAIN CB'!C838="","",'MAIN CB'!C838)</f>
        <v>Income</v>
      </c>
      <c r="D824" s="237" t="str">
        <f>IF('MAIN CB'!D838="","",'MAIN CB'!D838)</f>
        <v>Sales</v>
      </c>
      <c r="E824" s="157" t="str">
        <f>IF('MAIN CB'!E838="","",'MAIN CB'!E838)</f>
        <v xml:space="preserve">Takeaway Sale </v>
      </c>
      <c r="F824" s="238" t="str">
        <f>IF('MAIN CB'!C838="Asset",'MAIN CB'!F838,"")</f>
        <v/>
      </c>
      <c r="G824" s="162">
        <f>IF('MAIN CB'!C838="Capital",'MAIN CB'!F838,IF('MAIN CB'!C838="Income",'MAIN CB'!F838,IF('MAIN CB'!C838="Liability",'MAIN CB'!F838,"")))</f>
        <v>-35</v>
      </c>
      <c r="H824" s="163" t="str">
        <f>IF('MAIN CB'!C838="Expense",'MAIN CB'!F838,IF('MAIN CB'!C838="Drawing",'MAIN CB'!F838,IF('MAIN CB'!C838="COS",'MAIN CB'!F838,"")))</f>
        <v/>
      </c>
    </row>
    <row r="825" spans="2:8" x14ac:dyDescent="0.3">
      <c r="B825" s="160">
        <f>IF('MAIN CB'!B839="","",'MAIN CB'!B839)</f>
        <v>45727</v>
      </c>
      <c r="C825" s="161" t="str">
        <f>IF('MAIN CB'!C839="","",'MAIN CB'!C839)</f>
        <v>Asset</v>
      </c>
      <c r="D825" s="237" t="str">
        <f>IF('MAIN CB'!D839="","",'MAIN CB'!D839)</f>
        <v>Airtel Money</v>
      </c>
      <c r="E825" s="157" t="str">
        <f>IF('MAIN CB'!E839="","",'MAIN CB'!E839)</f>
        <v xml:space="preserve">Takeaway Sale </v>
      </c>
      <c r="F825" s="238">
        <f>IF('MAIN CB'!C839="Asset",'MAIN CB'!F839,"")</f>
        <v>35</v>
      </c>
      <c r="G825" s="162" t="str">
        <f>IF('MAIN CB'!C839="Capital",'MAIN CB'!F839,IF('MAIN CB'!C839="Income",'MAIN CB'!F839,IF('MAIN CB'!C839="Liability",'MAIN CB'!F839,"")))</f>
        <v/>
      </c>
      <c r="H825" s="163" t="str">
        <f>IF('MAIN CB'!C839="Expense",'MAIN CB'!F839,IF('MAIN CB'!C839="Drawing",'MAIN CB'!F839,IF('MAIN CB'!C839="COS",'MAIN CB'!F839,"")))</f>
        <v/>
      </c>
    </row>
    <row r="826" spans="2:8" x14ac:dyDescent="0.3">
      <c r="B826" s="160">
        <f>IF('MAIN CB'!B840="","",'MAIN CB'!B840)</f>
        <v>45727</v>
      </c>
      <c r="C826" s="161" t="str">
        <f>IF('MAIN CB'!C840="","",'MAIN CB'!C840)</f>
        <v>Income</v>
      </c>
      <c r="D826" s="237" t="str">
        <f>IF('MAIN CB'!D840="","",'MAIN CB'!D840)</f>
        <v>Sales</v>
      </c>
      <c r="E826" s="157" t="str">
        <f>IF('MAIN CB'!E840="","",'MAIN CB'!E840)</f>
        <v xml:space="preserve">Takeaway Sale </v>
      </c>
      <c r="F826" s="238" t="str">
        <f>IF('MAIN CB'!C840="Asset",'MAIN CB'!F840,"")</f>
        <v/>
      </c>
      <c r="G826" s="162">
        <f>IF('MAIN CB'!C840="Capital",'MAIN CB'!F840,IF('MAIN CB'!C840="Income",'MAIN CB'!F840,IF('MAIN CB'!C840="Liability",'MAIN CB'!F840,"")))</f>
        <v>-35</v>
      </c>
      <c r="H826" s="163" t="str">
        <f>IF('MAIN CB'!C840="Expense",'MAIN CB'!F840,IF('MAIN CB'!C840="Drawing",'MAIN CB'!F840,IF('MAIN CB'!C840="COS",'MAIN CB'!F840,"")))</f>
        <v/>
      </c>
    </row>
    <row r="827" spans="2:8" x14ac:dyDescent="0.3">
      <c r="B827" s="160">
        <f>IF('MAIN CB'!B841="","",'MAIN CB'!B841)</f>
        <v>45727</v>
      </c>
      <c r="C827" s="161" t="str">
        <f>IF('MAIN CB'!C841="","",'MAIN CB'!C841)</f>
        <v>Asset</v>
      </c>
      <c r="D827" s="237" t="str">
        <f>IF('MAIN CB'!D841="","",'MAIN CB'!D841)</f>
        <v>Vault Cash</v>
      </c>
      <c r="E827" s="157" t="str">
        <f>IF('MAIN CB'!E841="","",'MAIN CB'!E841)</f>
        <v xml:space="preserve">Takeaway Sale </v>
      </c>
      <c r="F827" s="238">
        <f>IF('MAIN CB'!C841="Asset",'MAIN CB'!F841,"")</f>
        <v>35</v>
      </c>
      <c r="G827" s="162" t="str">
        <f>IF('MAIN CB'!C841="Capital",'MAIN CB'!F841,IF('MAIN CB'!C841="Income",'MAIN CB'!F841,IF('MAIN CB'!C841="Liability",'MAIN CB'!F841,"")))</f>
        <v/>
      </c>
      <c r="H827" s="163" t="str">
        <f>IF('MAIN CB'!C841="Expense",'MAIN CB'!F841,IF('MAIN CB'!C841="Drawing",'MAIN CB'!F841,IF('MAIN CB'!C841="COS",'MAIN CB'!F841,"")))</f>
        <v/>
      </c>
    </row>
    <row r="828" spans="2:8" x14ac:dyDescent="0.3">
      <c r="B828" s="160">
        <f>IF('MAIN CB'!B842="","",'MAIN CB'!B842)</f>
        <v>45727</v>
      </c>
      <c r="C828" s="161" t="str">
        <f>IF('MAIN CB'!C842="","",'MAIN CB'!C842)</f>
        <v>Income</v>
      </c>
      <c r="D828" s="237" t="str">
        <f>IF('MAIN CB'!D842="","",'MAIN CB'!D842)</f>
        <v>Sales</v>
      </c>
      <c r="E828" s="157" t="str">
        <f>IF('MAIN CB'!E842="","",'MAIN CB'!E842)</f>
        <v xml:space="preserve">Takeaway Sale </v>
      </c>
      <c r="F828" s="238" t="str">
        <f>IF('MAIN CB'!C842="Asset",'MAIN CB'!F842,"")</f>
        <v/>
      </c>
      <c r="G828" s="162">
        <f>IF('MAIN CB'!C842="Capital",'MAIN CB'!F842,IF('MAIN CB'!C842="Income",'MAIN CB'!F842,IF('MAIN CB'!C842="Liability",'MAIN CB'!F842,"")))</f>
        <v>-35</v>
      </c>
      <c r="H828" s="163" t="str">
        <f>IF('MAIN CB'!C842="Expense",'MAIN CB'!F842,IF('MAIN CB'!C842="Drawing",'MAIN CB'!F842,IF('MAIN CB'!C842="COS",'MAIN CB'!F842,"")))</f>
        <v/>
      </c>
    </row>
    <row r="829" spans="2:8" x14ac:dyDescent="0.3">
      <c r="B829" s="160">
        <f>IF('MAIN CB'!B843="","",'MAIN CB'!B843)</f>
        <v>45727</v>
      </c>
      <c r="C829" s="161" t="str">
        <f>IF('MAIN CB'!C843="","",'MAIN CB'!C843)</f>
        <v>Asset</v>
      </c>
      <c r="D829" s="237" t="str">
        <f>IF('MAIN CB'!D843="","",'MAIN CB'!D843)</f>
        <v>Vault Cash</v>
      </c>
      <c r="E829" s="157" t="str">
        <f>IF('MAIN CB'!E843="","",'MAIN CB'!E843)</f>
        <v xml:space="preserve">Takeaway Sale </v>
      </c>
      <c r="F829" s="238">
        <f>IF('MAIN CB'!C843="Asset",'MAIN CB'!F843,"")</f>
        <v>35</v>
      </c>
      <c r="G829" s="162" t="str">
        <f>IF('MAIN CB'!C843="Capital",'MAIN CB'!F843,IF('MAIN CB'!C843="Income",'MAIN CB'!F843,IF('MAIN CB'!C843="Liability",'MAIN CB'!F843,"")))</f>
        <v/>
      </c>
      <c r="H829" s="163" t="str">
        <f>IF('MAIN CB'!C843="Expense",'MAIN CB'!F843,IF('MAIN CB'!C843="Drawing",'MAIN CB'!F843,IF('MAIN CB'!C843="COS",'MAIN CB'!F843,"")))</f>
        <v/>
      </c>
    </row>
    <row r="830" spans="2:8" x14ac:dyDescent="0.3">
      <c r="B830" s="160">
        <f>IF('MAIN CB'!B844="","",'MAIN CB'!B844)</f>
        <v>45727</v>
      </c>
      <c r="C830" s="161" t="str">
        <f>IF('MAIN CB'!C844="","",'MAIN CB'!C844)</f>
        <v>Asset</v>
      </c>
      <c r="D830" s="237" t="str">
        <f>IF('MAIN CB'!D844="","",'MAIN CB'!D844)</f>
        <v>Vault Cash</v>
      </c>
      <c r="E830" s="157" t="str">
        <f>IF('MAIN CB'!E844="","",'MAIN CB'!E844)</f>
        <v>Airtel Money Deposit</v>
      </c>
      <c r="F830" s="238">
        <f>IF('MAIN CB'!C844="Asset",'MAIN CB'!F844,"")</f>
        <v>15</v>
      </c>
      <c r="G830" s="162" t="str">
        <f>IF('MAIN CB'!C844="Capital",'MAIN CB'!F844,IF('MAIN CB'!C844="Income",'MAIN CB'!F844,IF('MAIN CB'!C844="Liability",'MAIN CB'!F844,"")))</f>
        <v/>
      </c>
      <c r="H830" s="163" t="str">
        <f>IF('MAIN CB'!C844="Expense",'MAIN CB'!F844,IF('MAIN CB'!C844="Drawing",'MAIN CB'!F844,IF('MAIN CB'!C844="COS",'MAIN CB'!F844,"")))</f>
        <v/>
      </c>
    </row>
    <row r="831" spans="2:8" x14ac:dyDescent="0.3">
      <c r="B831" s="160">
        <f>IF('MAIN CB'!B845="","",'MAIN CB'!B845)</f>
        <v>45727</v>
      </c>
      <c r="C831" s="161" t="str">
        <f>IF('MAIN CB'!C845="","",'MAIN CB'!C845)</f>
        <v>Asset</v>
      </c>
      <c r="D831" s="237" t="str">
        <f>IF('MAIN CB'!D845="","",'MAIN CB'!D845)</f>
        <v>Airtel Money</v>
      </c>
      <c r="E831" s="157" t="str">
        <f>IF('MAIN CB'!E845="","",'MAIN CB'!E845)</f>
        <v>Airtel Money Deposit</v>
      </c>
      <c r="F831" s="238">
        <f>IF('MAIN CB'!C845="Asset",'MAIN CB'!F845,"")</f>
        <v>-15</v>
      </c>
      <c r="G831" s="162" t="str">
        <f>IF('MAIN CB'!C845="Capital",'MAIN CB'!F845,IF('MAIN CB'!C845="Income",'MAIN CB'!F845,IF('MAIN CB'!C845="Liability",'MAIN CB'!F845,"")))</f>
        <v/>
      </c>
      <c r="H831" s="163" t="str">
        <f>IF('MAIN CB'!C845="Expense",'MAIN CB'!F845,IF('MAIN CB'!C845="Drawing",'MAIN CB'!F845,IF('MAIN CB'!C845="COS",'MAIN CB'!F845,"")))</f>
        <v/>
      </c>
    </row>
    <row r="832" spans="2:8" x14ac:dyDescent="0.3">
      <c r="B832" s="160">
        <f>IF('MAIN CB'!B846="","",'MAIN CB'!B846)</f>
        <v>45727</v>
      </c>
      <c r="C832" s="161" t="str">
        <f>IF('MAIN CB'!C846="","",'MAIN CB'!C846)</f>
        <v>Asset</v>
      </c>
      <c r="D832" s="237" t="str">
        <f>IF('MAIN CB'!D846="","",'MAIN CB'!D846)</f>
        <v>Vault Cash</v>
      </c>
      <c r="E832" s="157" t="str">
        <f>IF('MAIN CB'!E846="","",'MAIN CB'!E846)</f>
        <v>Airtel Money Deposit</v>
      </c>
      <c r="F832" s="238">
        <f>IF('MAIN CB'!C846="Asset",'MAIN CB'!F846,"")</f>
        <v>15</v>
      </c>
      <c r="G832" s="162" t="str">
        <f>IF('MAIN CB'!C846="Capital",'MAIN CB'!F846,IF('MAIN CB'!C846="Income",'MAIN CB'!F846,IF('MAIN CB'!C846="Liability",'MAIN CB'!F846,"")))</f>
        <v/>
      </c>
      <c r="H832" s="163" t="str">
        <f>IF('MAIN CB'!C846="Expense",'MAIN CB'!F846,IF('MAIN CB'!C846="Drawing",'MAIN CB'!F846,IF('MAIN CB'!C846="COS",'MAIN CB'!F846,"")))</f>
        <v/>
      </c>
    </row>
    <row r="833" spans="2:8" x14ac:dyDescent="0.3">
      <c r="B833" s="160">
        <f>IF('MAIN CB'!B847="","",'MAIN CB'!B847)</f>
        <v>45727</v>
      </c>
      <c r="C833" s="161" t="str">
        <f>IF('MAIN CB'!C847="","",'MAIN CB'!C847)</f>
        <v>Asset</v>
      </c>
      <c r="D833" s="237" t="str">
        <f>IF('MAIN CB'!D847="","",'MAIN CB'!D847)</f>
        <v>Airtel Money</v>
      </c>
      <c r="E833" s="157" t="str">
        <f>IF('MAIN CB'!E847="","",'MAIN CB'!E847)</f>
        <v>Airtel Money Deposit</v>
      </c>
      <c r="F833" s="238">
        <f>IF('MAIN CB'!C847="Asset",'MAIN CB'!F847,"")</f>
        <v>-15</v>
      </c>
      <c r="G833" s="162" t="str">
        <f>IF('MAIN CB'!C847="Capital",'MAIN CB'!F847,IF('MAIN CB'!C847="Income",'MAIN CB'!F847,IF('MAIN CB'!C847="Liability",'MAIN CB'!F847,"")))</f>
        <v/>
      </c>
      <c r="H833" s="163" t="str">
        <f>IF('MAIN CB'!C847="Expense",'MAIN CB'!F847,IF('MAIN CB'!C847="Drawing",'MAIN CB'!F847,IF('MAIN CB'!C847="COS",'MAIN CB'!F847,"")))</f>
        <v/>
      </c>
    </row>
    <row r="834" spans="2:8" x14ac:dyDescent="0.3">
      <c r="B834" s="160">
        <f>IF('MAIN CB'!B848="","",'MAIN CB'!B848)</f>
        <v>45727</v>
      </c>
      <c r="C834" s="161" t="str">
        <f>IF('MAIN CB'!C848="","",'MAIN CB'!C848)</f>
        <v>Income</v>
      </c>
      <c r="D834" s="237" t="str">
        <f>IF('MAIN CB'!D848="","",'MAIN CB'!D848)</f>
        <v>Sales</v>
      </c>
      <c r="E834" s="157" t="str">
        <f>IF('MAIN CB'!E848="","",'MAIN CB'!E848)</f>
        <v xml:space="preserve">Takeaway Sale </v>
      </c>
      <c r="F834" s="238" t="str">
        <f>IF('MAIN CB'!C848="Asset",'MAIN CB'!F848,"")</f>
        <v/>
      </c>
      <c r="G834" s="162">
        <f>IF('MAIN CB'!C848="Capital",'MAIN CB'!F848,IF('MAIN CB'!C848="Income",'MAIN CB'!F848,IF('MAIN CB'!C848="Liability",'MAIN CB'!F848,"")))</f>
        <v>-70</v>
      </c>
      <c r="H834" s="163" t="str">
        <f>IF('MAIN CB'!C848="Expense",'MAIN CB'!F848,IF('MAIN CB'!C848="Drawing",'MAIN CB'!F848,IF('MAIN CB'!C848="COS",'MAIN CB'!F848,"")))</f>
        <v/>
      </c>
    </row>
    <row r="835" spans="2:8" x14ac:dyDescent="0.3">
      <c r="B835" s="160">
        <f>IF('MAIN CB'!B849="","",'MAIN CB'!B849)</f>
        <v>45727</v>
      </c>
      <c r="C835" s="161" t="str">
        <f>IF('MAIN CB'!C849="","",'MAIN CB'!C849)</f>
        <v>Asset</v>
      </c>
      <c r="D835" s="237" t="str">
        <f>IF('MAIN CB'!D849="","",'MAIN CB'!D849)</f>
        <v>Vault Cash</v>
      </c>
      <c r="E835" s="157" t="str">
        <f>IF('MAIN CB'!E849="","",'MAIN CB'!E849)</f>
        <v xml:space="preserve">Takeaway Sale </v>
      </c>
      <c r="F835" s="238">
        <f>IF('MAIN CB'!C849="Asset",'MAIN CB'!F849,"")</f>
        <v>70</v>
      </c>
      <c r="G835" s="162" t="str">
        <f>IF('MAIN CB'!C849="Capital",'MAIN CB'!F849,IF('MAIN CB'!C849="Income",'MAIN CB'!F849,IF('MAIN CB'!C849="Liability",'MAIN CB'!F849,"")))</f>
        <v/>
      </c>
      <c r="H835" s="163" t="str">
        <f>IF('MAIN CB'!C849="Expense",'MAIN CB'!F849,IF('MAIN CB'!C849="Drawing",'MAIN CB'!F849,IF('MAIN CB'!C849="COS",'MAIN CB'!F849,"")))</f>
        <v/>
      </c>
    </row>
    <row r="836" spans="2:8" x14ac:dyDescent="0.3">
      <c r="B836" s="160">
        <f>IF('MAIN CB'!B850="","",'MAIN CB'!B850)</f>
        <v>45727</v>
      </c>
      <c r="C836" s="161" t="str">
        <f>IF('MAIN CB'!C850="","",'MAIN CB'!C850)</f>
        <v>Income</v>
      </c>
      <c r="D836" s="237" t="str">
        <f>IF('MAIN CB'!D850="","",'MAIN CB'!D850)</f>
        <v>Sales</v>
      </c>
      <c r="E836" s="157" t="str">
        <f>IF('MAIN CB'!E850="","",'MAIN CB'!E850)</f>
        <v xml:space="preserve">Takeaway Sale </v>
      </c>
      <c r="F836" s="238" t="str">
        <f>IF('MAIN CB'!C850="Asset",'MAIN CB'!F850,"")</f>
        <v/>
      </c>
      <c r="G836" s="162">
        <f>IF('MAIN CB'!C850="Capital",'MAIN CB'!F850,IF('MAIN CB'!C850="Income",'MAIN CB'!F850,IF('MAIN CB'!C850="Liability",'MAIN CB'!F850,"")))</f>
        <v>-35</v>
      </c>
      <c r="H836" s="163" t="str">
        <f>IF('MAIN CB'!C850="Expense",'MAIN CB'!F850,IF('MAIN CB'!C850="Drawing",'MAIN CB'!F850,IF('MAIN CB'!C850="COS",'MAIN CB'!F850,"")))</f>
        <v/>
      </c>
    </row>
    <row r="837" spans="2:8" x14ac:dyDescent="0.3">
      <c r="B837" s="160">
        <f>IF('MAIN CB'!B851="","",'MAIN CB'!B851)</f>
        <v>45727</v>
      </c>
      <c r="C837" s="161" t="str">
        <f>IF('MAIN CB'!C851="","",'MAIN CB'!C851)</f>
        <v>Asset</v>
      </c>
      <c r="D837" s="237" t="str">
        <f>IF('MAIN CB'!D851="","",'MAIN CB'!D851)</f>
        <v>Vault Cash</v>
      </c>
      <c r="E837" s="157" t="str">
        <f>IF('MAIN CB'!E851="","",'MAIN CB'!E851)</f>
        <v xml:space="preserve">Takeaway Sale </v>
      </c>
      <c r="F837" s="238">
        <f>IF('MAIN CB'!C851="Asset",'MAIN CB'!F851,"")</f>
        <v>35</v>
      </c>
      <c r="G837" s="162" t="str">
        <f>IF('MAIN CB'!C851="Capital",'MAIN CB'!F851,IF('MAIN CB'!C851="Income",'MAIN CB'!F851,IF('MAIN CB'!C851="Liability",'MAIN CB'!F851,"")))</f>
        <v/>
      </c>
      <c r="H837" s="163" t="str">
        <f>IF('MAIN CB'!C851="Expense",'MAIN CB'!F851,IF('MAIN CB'!C851="Drawing",'MAIN CB'!F851,IF('MAIN CB'!C851="COS",'MAIN CB'!F851,"")))</f>
        <v/>
      </c>
    </row>
    <row r="838" spans="2:8" x14ac:dyDescent="0.3">
      <c r="B838" s="160">
        <f>IF('MAIN CB'!B852="","",'MAIN CB'!B852)</f>
        <v>45727</v>
      </c>
      <c r="C838" s="161" t="str">
        <f>IF('MAIN CB'!C852="","",'MAIN CB'!C852)</f>
        <v>Asset</v>
      </c>
      <c r="D838" s="237" t="str">
        <f>IF('MAIN CB'!D852="","",'MAIN CB'!D852)</f>
        <v>Vault Cash</v>
      </c>
      <c r="E838" s="157" t="str">
        <f>IF('MAIN CB'!E852="","",'MAIN CB'!E852)</f>
        <v>Zanaco Xpress Deposit</v>
      </c>
      <c r="F838" s="238">
        <f>IF('MAIN CB'!C852="Asset",'MAIN CB'!F852,"")</f>
        <v>373</v>
      </c>
      <c r="G838" s="162" t="str">
        <f>IF('MAIN CB'!C852="Capital",'MAIN CB'!F852,IF('MAIN CB'!C852="Income",'MAIN CB'!F852,IF('MAIN CB'!C852="Liability",'MAIN CB'!F852,"")))</f>
        <v/>
      </c>
      <c r="H838" s="163" t="str">
        <f>IF('MAIN CB'!C852="Expense",'MAIN CB'!F852,IF('MAIN CB'!C852="Drawing",'MAIN CB'!F852,IF('MAIN CB'!C852="COS",'MAIN CB'!F852,"")))</f>
        <v/>
      </c>
    </row>
    <row r="839" spans="2:8" x14ac:dyDescent="0.3">
      <c r="B839" s="160">
        <f>IF('MAIN CB'!B853="","",'MAIN CB'!B853)</f>
        <v>45727</v>
      </c>
      <c r="C839" s="161" t="str">
        <f>IF('MAIN CB'!C853="","",'MAIN CB'!C853)</f>
        <v>Asset</v>
      </c>
      <c r="D839" s="237" t="str">
        <f>IF('MAIN CB'!D853="","",'MAIN CB'!D853)</f>
        <v>Zanaco Xpress</v>
      </c>
      <c r="E839" s="157" t="str">
        <f>IF('MAIN CB'!E853="","",'MAIN CB'!E853)</f>
        <v>Zanaco Xpress Deposit</v>
      </c>
      <c r="F839" s="238">
        <f>IF('MAIN CB'!C853="Asset",'MAIN CB'!F853,"")</f>
        <v>-373</v>
      </c>
      <c r="G839" s="162" t="str">
        <f>IF('MAIN CB'!C853="Capital",'MAIN CB'!F853,IF('MAIN CB'!C853="Income",'MAIN CB'!F853,IF('MAIN CB'!C853="Liability",'MAIN CB'!F853,"")))</f>
        <v/>
      </c>
      <c r="H839" s="163" t="str">
        <f>IF('MAIN CB'!C853="Expense",'MAIN CB'!F853,IF('MAIN CB'!C853="Drawing",'MAIN CB'!F853,IF('MAIN CB'!C853="COS",'MAIN CB'!F853,"")))</f>
        <v/>
      </c>
    </row>
    <row r="840" spans="2:8" x14ac:dyDescent="0.3">
      <c r="B840" s="160">
        <f>IF('MAIN CB'!B854="","",'MAIN CB'!B854)</f>
        <v>45727</v>
      </c>
      <c r="C840" s="161" t="str">
        <f>IF('MAIN CB'!C854="","",'MAIN CB'!C854)</f>
        <v>Asset</v>
      </c>
      <c r="D840" s="237" t="str">
        <f>IF('MAIN CB'!D854="","",'MAIN CB'!D854)</f>
        <v>Indo Zambia Bank</v>
      </c>
      <c r="E840" s="157" t="str">
        <f>IF('MAIN CB'!E854="","",'MAIN CB'!E854)</f>
        <v>Transfer from IZB to 543</v>
      </c>
      <c r="F840" s="238">
        <f>IF('MAIN CB'!C854="Asset",'MAIN CB'!F854,"")</f>
        <v>-15000</v>
      </c>
      <c r="G840" s="162" t="str">
        <f>IF('MAIN CB'!C854="Capital",'MAIN CB'!F854,IF('MAIN CB'!C854="Income",'MAIN CB'!F854,IF('MAIN CB'!C854="Liability",'MAIN CB'!F854,"")))</f>
        <v/>
      </c>
      <c r="H840" s="163" t="str">
        <f>IF('MAIN CB'!C854="Expense",'MAIN CB'!F854,IF('MAIN CB'!C854="Drawing",'MAIN CB'!F854,IF('MAIN CB'!C854="COS",'MAIN CB'!F854,"")))</f>
        <v/>
      </c>
    </row>
    <row r="841" spans="2:8" x14ac:dyDescent="0.3">
      <c r="B841" s="160">
        <f>IF('MAIN CB'!B855="","",'MAIN CB'!B855)</f>
        <v>45727</v>
      </c>
      <c r="C841" s="161" t="str">
        <f>IF('MAIN CB'!C855="","",'MAIN CB'!C855)</f>
        <v>Asset</v>
      </c>
      <c r="D841" s="237" t="str">
        <f>IF('MAIN CB'!D855="","",'MAIN CB'!D855)</f>
        <v>543 Konse Konse</v>
      </c>
      <c r="E841" s="157" t="str">
        <f>IF('MAIN CB'!E855="","",'MAIN CB'!E855)</f>
        <v>Transfer from IZB to 543</v>
      </c>
      <c r="F841" s="238">
        <f>IF('MAIN CB'!C855="Asset",'MAIN CB'!F855,"")</f>
        <v>15000</v>
      </c>
      <c r="G841" s="162" t="str">
        <f>IF('MAIN CB'!C855="Capital",'MAIN CB'!F855,IF('MAIN CB'!C855="Income",'MAIN CB'!F855,IF('MAIN CB'!C855="Liability",'MAIN CB'!F855,"")))</f>
        <v/>
      </c>
      <c r="H841" s="163" t="str">
        <f>IF('MAIN CB'!C855="Expense",'MAIN CB'!F855,IF('MAIN CB'!C855="Drawing",'MAIN CB'!F855,IF('MAIN CB'!C855="COS",'MAIN CB'!F855,"")))</f>
        <v/>
      </c>
    </row>
    <row r="842" spans="2:8" x14ac:dyDescent="0.3">
      <c r="B842" s="160">
        <f>IF('MAIN CB'!B856="","",'MAIN CB'!B856)</f>
        <v>45727</v>
      </c>
      <c r="C842" s="161" t="str">
        <f>IF('MAIN CB'!C856="","",'MAIN CB'!C856)</f>
        <v>Asset</v>
      </c>
      <c r="D842" s="237" t="str">
        <f>IF('MAIN CB'!D856="","",'MAIN CB'!D856)</f>
        <v>Vault Cash</v>
      </c>
      <c r="E842" s="157" t="str">
        <f>IF('MAIN CB'!E856="","",'MAIN CB'!E856)</f>
        <v>Airtel Money Deposit</v>
      </c>
      <c r="F842" s="238">
        <f>IF('MAIN CB'!C856="Asset",'MAIN CB'!F856,"")</f>
        <v>1600</v>
      </c>
      <c r="G842" s="162" t="str">
        <f>IF('MAIN CB'!C856="Capital",'MAIN CB'!F856,IF('MAIN CB'!C856="Income",'MAIN CB'!F856,IF('MAIN CB'!C856="Liability",'MAIN CB'!F856,"")))</f>
        <v/>
      </c>
      <c r="H842" s="163" t="str">
        <f>IF('MAIN CB'!C856="Expense",'MAIN CB'!F856,IF('MAIN CB'!C856="Drawing",'MAIN CB'!F856,IF('MAIN CB'!C856="COS",'MAIN CB'!F856,"")))</f>
        <v/>
      </c>
    </row>
    <row r="843" spans="2:8" x14ac:dyDescent="0.3">
      <c r="B843" s="160">
        <f>IF('MAIN CB'!B857="","",'MAIN CB'!B857)</f>
        <v>45727</v>
      </c>
      <c r="C843" s="161" t="str">
        <f>IF('MAIN CB'!C857="","",'MAIN CB'!C857)</f>
        <v>Asset</v>
      </c>
      <c r="D843" s="237" t="str">
        <f>IF('MAIN CB'!D857="","",'MAIN CB'!D857)</f>
        <v>Airtel Money</v>
      </c>
      <c r="E843" s="157" t="str">
        <f>IF('MAIN CB'!E857="","",'MAIN CB'!E857)</f>
        <v>Airtel Money Deposit</v>
      </c>
      <c r="F843" s="238">
        <f>IF('MAIN CB'!C857="Asset",'MAIN CB'!F857,"")</f>
        <v>-1600</v>
      </c>
      <c r="G843" s="162" t="str">
        <f>IF('MAIN CB'!C857="Capital",'MAIN CB'!F857,IF('MAIN CB'!C857="Income",'MAIN CB'!F857,IF('MAIN CB'!C857="Liability",'MAIN CB'!F857,"")))</f>
        <v/>
      </c>
      <c r="H843" s="163" t="str">
        <f>IF('MAIN CB'!C857="Expense",'MAIN CB'!F857,IF('MAIN CB'!C857="Drawing",'MAIN CB'!F857,IF('MAIN CB'!C857="COS",'MAIN CB'!F857,"")))</f>
        <v/>
      </c>
    </row>
    <row r="844" spans="2:8" x14ac:dyDescent="0.3">
      <c r="B844" s="160">
        <f>IF('MAIN CB'!B858="","",'MAIN CB'!B858)</f>
        <v>45727</v>
      </c>
      <c r="C844" s="161" t="str">
        <f>IF('MAIN CB'!C858="","",'MAIN CB'!C858)</f>
        <v>Asset</v>
      </c>
      <c r="D844" s="237" t="str">
        <f>IF('MAIN CB'!D858="","",'MAIN CB'!D858)</f>
        <v>543 Konse Konse</v>
      </c>
      <c r="E844" s="157" t="str">
        <f>IF('MAIN CB'!E858="","",'MAIN CB'!E858)</f>
        <v>Transfer from 543 to Zanaco</v>
      </c>
      <c r="F844" s="238">
        <f>IF('MAIN CB'!C858="Asset",'MAIN CB'!F858,"")</f>
        <v>-16835</v>
      </c>
      <c r="G844" s="162" t="str">
        <f>IF('MAIN CB'!C858="Capital",'MAIN CB'!F858,IF('MAIN CB'!C858="Income",'MAIN CB'!F858,IF('MAIN CB'!C858="Liability",'MAIN CB'!F858,"")))</f>
        <v/>
      </c>
      <c r="H844" s="163" t="str">
        <f>IF('MAIN CB'!C858="Expense",'MAIN CB'!F858,IF('MAIN CB'!C858="Drawing",'MAIN CB'!F858,IF('MAIN CB'!C858="COS",'MAIN CB'!F858,"")))</f>
        <v/>
      </c>
    </row>
    <row r="845" spans="2:8" x14ac:dyDescent="0.3">
      <c r="B845" s="160">
        <f>IF('MAIN CB'!B859="","",'MAIN CB'!B859)</f>
        <v>45727</v>
      </c>
      <c r="C845" s="161" t="str">
        <f>IF('MAIN CB'!C859="","",'MAIN CB'!C859)</f>
        <v>Asset</v>
      </c>
      <c r="D845" s="237" t="str">
        <f>IF('MAIN CB'!D859="","",'MAIN CB'!D859)</f>
        <v>Zanaco Xpress</v>
      </c>
      <c r="E845" s="157" t="str">
        <f>IF('MAIN CB'!E859="","",'MAIN CB'!E859)</f>
        <v>Transfer from 543 to Zanaco</v>
      </c>
      <c r="F845" s="238">
        <f>IF('MAIN CB'!C859="Asset",'MAIN CB'!F859,"")</f>
        <v>16835</v>
      </c>
      <c r="G845" s="162" t="str">
        <f>IF('MAIN CB'!C859="Capital",'MAIN CB'!F859,IF('MAIN CB'!C859="Income",'MAIN CB'!F859,IF('MAIN CB'!C859="Liability",'MAIN CB'!F859,"")))</f>
        <v/>
      </c>
      <c r="H845" s="163" t="str">
        <f>IF('MAIN CB'!C859="Expense",'MAIN CB'!F859,IF('MAIN CB'!C859="Drawing",'MAIN CB'!F859,IF('MAIN CB'!C859="COS",'MAIN CB'!F859,"")))</f>
        <v/>
      </c>
    </row>
    <row r="846" spans="2:8" x14ac:dyDescent="0.3">
      <c r="B846" s="160">
        <f>IF('MAIN CB'!B860="","",'MAIN CB'!B860)</f>
        <v>45727</v>
      </c>
      <c r="C846" s="161" t="str">
        <f>IF('MAIN CB'!C860="","",'MAIN CB'!C860)</f>
        <v>Asset</v>
      </c>
      <c r="D846" s="237" t="str">
        <f>IF('MAIN CB'!D860="","",'MAIN CB'!D860)</f>
        <v>543 Konse Konse</v>
      </c>
      <c r="E846" s="157" t="str">
        <f>IF('MAIN CB'!E860="","",'MAIN CB'!E860)</f>
        <v>543 transfer charge to Zanaco</v>
      </c>
      <c r="F846" s="238">
        <f>IF('MAIN CB'!C860="Asset",'MAIN CB'!F860,"")</f>
        <v>-7.5</v>
      </c>
      <c r="G846" s="162" t="str">
        <f>IF('MAIN CB'!C860="Capital",'MAIN CB'!F860,IF('MAIN CB'!C860="Income",'MAIN CB'!F860,IF('MAIN CB'!C860="Liability",'MAIN CB'!F860,"")))</f>
        <v/>
      </c>
      <c r="H846" s="163" t="str">
        <f>IF('MAIN CB'!C860="Expense",'MAIN CB'!F860,IF('MAIN CB'!C860="Drawing",'MAIN CB'!F860,IF('MAIN CB'!C860="COS",'MAIN CB'!F860,"")))</f>
        <v/>
      </c>
    </row>
    <row r="847" spans="2:8" x14ac:dyDescent="0.3">
      <c r="B847" s="160">
        <f>IF('MAIN CB'!B861="","",'MAIN CB'!B861)</f>
        <v>45727</v>
      </c>
      <c r="C847" s="161" t="str">
        <f>IF('MAIN CB'!C861="","",'MAIN CB'!C861)</f>
        <v>Expense</v>
      </c>
      <c r="D847" s="237" t="str">
        <f>IF('MAIN CB'!D861="","",'MAIN CB'!D861)</f>
        <v>Charges</v>
      </c>
      <c r="E847" s="157" t="str">
        <f>IF('MAIN CB'!E861="","",'MAIN CB'!E861)</f>
        <v>543 transfer charge to Zanaco</v>
      </c>
      <c r="F847" s="238" t="str">
        <f>IF('MAIN CB'!C861="Asset",'MAIN CB'!F861,"")</f>
        <v/>
      </c>
      <c r="G847" s="162" t="str">
        <f>IF('MAIN CB'!C861="Capital",'MAIN CB'!F861,IF('MAIN CB'!C861="Income",'MAIN CB'!F861,IF('MAIN CB'!C861="Liability",'MAIN CB'!F861,"")))</f>
        <v/>
      </c>
      <c r="H847" s="163">
        <f>IF('MAIN CB'!C861="Expense",'MAIN CB'!F861,IF('MAIN CB'!C861="Drawing",'MAIN CB'!F861,IF('MAIN CB'!C861="COS",'MAIN CB'!F861,"")))</f>
        <v>7.5</v>
      </c>
    </row>
    <row r="848" spans="2:8" x14ac:dyDescent="0.3">
      <c r="B848" s="160">
        <f>IF('MAIN CB'!B862="","",'MAIN CB'!B862)</f>
        <v>45727</v>
      </c>
      <c r="C848" s="161" t="str">
        <f>IF('MAIN CB'!C862="","",'MAIN CB'!C862)</f>
        <v>Asset</v>
      </c>
      <c r="D848" s="237" t="str">
        <f>IF('MAIN CB'!D862="","",'MAIN CB'!D862)</f>
        <v>Vault Cash</v>
      </c>
      <c r="E848" s="157" t="str">
        <f>IF('MAIN CB'!E862="","",'MAIN CB'!E862)</f>
        <v>Airtel Money Deposit</v>
      </c>
      <c r="F848" s="238">
        <f>IF('MAIN CB'!C862="Asset",'MAIN CB'!F862,"")</f>
        <v>500</v>
      </c>
      <c r="G848" s="162" t="str">
        <f>IF('MAIN CB'!C862="Capital",'MAIN CB'!F862,IF('MAIN CB'!C862="Income",'MAIN CB'!F862,IF('MAIN CB'!C862="Liability",'MAIN CB'!F862,"")))</f>
        <v/>
      </c>
      <c r="H848" s="163" t="str">
        <f>IF('MAIN CB'!C862="Expense",'MAIN CB'!F862,IF('MAIN CB'!C862="Drawing",'MAIN CB'!F862,IF('MAIN CB'!C862="COS",'MAIN CB'!F862,"")))</f>
        <v/>
      </c>
    </row>
    <row r="849" spans="2:8" x14ac:dyDescent="0.3">
      <c r="B849" s="160">
        <f>IF('MAIN CB'!B863="","",'MAIN CB'!B863)</f>
        <v>45727</v>
      </c>
      <c r="C849" s="161" t="str">
        <f>IF('MAIN CB'!C863="","",'MAIN CB'!C863)</f>
        <v>Asset</v>
      </c>
      <c r="D849" s="237" t="str">
        <f>IF('MAIN CB'!D863="","",'MAIN CB'!D863)</f>
        <v>Airtel Money</v>
      </c>
      <c r="E849" s="157" t="str">
        <f>IF('MAIN CB'!E863="","",'MAIN CB'!E863)</f>
        <v>Airtel Money Deposit</v>
      </c>
      <c r="F849" s="238">
        <f>IF('MAIN CB'!C863="Asset",'MAIN CB'!F863,"")</f>
        <v>-500</v>
      </c>
      <c r="G849" s="162" t="str">
        <f>IF('MAIN CB'!C863="Capital",'MAIN CB'!F863,IF('MAIN CB'!C863="Income",'MAIN CB'!F863,IF('MAIN CB'!C863="Liability",'MAIN CB'!F863,"")))</f>
        <v/>
      </c>
      <c r="H849" s="163" t="str">
        <f>IF('MAIN CB'!C863="Expense",'MAIN CB'!F863,IF('MAIN CB'!C863="Drawing",'MAIN CB'!F863,IF('MAIN CB'!C863="COS",'MAIN CB'!F863,"")))</f>
        <v/>
      </c>
    </row>
    <row r="850" spans="2:8" x14ac:dyDescent="0.3">
      <c r="B850" s="160">
        <f>IF('MAIN CB'!B864="","",'MAIN CB'!B864)</f>
        <v>45727</v>
      </c>
      <c r="C850" s="161" t="str">
        <f>IF('MAIN CB'!C864="","",'MAIN CB'!C864)</f>
        <v>Income</v>
      </c>
      <c r="D850" s="237" t="str">
        <f>IF('MAIN CB'!D864="","",'MAIN CB'!D864)</f>
        <v>Sales</v>
      </c>
      <c r="E850" s="157" t="str">
        <f>IF('MAIN CB'!E864="","",'MAIN CB'!E864)</f>
        <v xml:space="preserve">Takeaway Sale </v>
      </c>
      <c r="F850" s="238" t="str">
        <f>IF('MAIN CB'!C864="Asset",'MAIN CB'!F864,"")</f>
        <v/>
      </c>
      <c r="G850" s="162">
        <f>IF('MAIN CB'!C864="Capital",'MAIN CB'!F864,IF('MAIN CB'!C864="Income",'MAIN CB'!F864,IF('MAIN CB'!C864="Liability",'MAIN CB'!F864,"")))</f>
        <v>-70</v>
      </c>
      <c r="H850" s="163" t="str">
        <f>IF('MAIN CB'!C864="Expense",'MAIN CB'!F864,IF('MAIN CB'!C864="Drawing",'MAIN CB'!F864,IF('MAIN CB'!C864="COS",'MAIN CB'!F864,"")))</f>
        <v/>
      </c>
    </row>
    <row r="851" spans="2:8" x14ac:dyDescent="0.3">
      <c r="B851" s="160">
        <f>IF('MAIN CB'!B865="","",'MAIN CB'!B865)</f>
        <v>45727</v>
      </c>
      <c r="C851" s="161" t="str">
        <f>IF('MAIN CB'!C865="","",'MAIN CB'!C865)</f>
        <v>Asset</v>
      </c>
      <c r="D851" s="237" t="str">
        <f>IF('MAIN CB'!D865="","",'MAIN CB'!D865)</f>
        <v>Vault Cash</v>
      </c>
      <c r="E851" s="157" t="str">
        <f>IF('MAIN CB'!E865="","",'MAIN CB'!E865)</f>
        <v xml:space="preserve">Takeaway Sale </v>
      </c>
      <c r="F851" s="238">
        <f>IF('MAIN CB'!C865="Asset",'MAIN CB'!F865,"")</f>
        <v>70</v>
      </c>
      <c r="G851" s="162" t="str">
        <f>IF('MAIN CB'!C865="Capital",'MAIN CB'!F865,IF('MAIN CB'!C865="Income",'MAIN CB'!F865,IF('MAIN CB'!C865="Liability",'MAIN CB'!F865,"")))</f>
        <v/>
      </c>
      <c r="H851" s="163" t="str">
        <f>IF('MAIN CB'!C865="Expense",'MAIN CB'!F865,IF('MAIN CB'!C865="Drawing",'MAIN CB'!F865,IF('MAIN CB'!C865="COS",'MAIN CB'!F865,"")))</f>
        <v/>
      </c>
    </row>
    <row r="852" spans="2:8" x14ac:dyDescent="0.3">
      <c r="B852" s="160">
        <f>IF('MAIN CB'!B866="","",'MAIN CB'!B866)</f>
        <v>45727</v>
      </c>
      <c r="C852" s="161" t="str">
        <f>IF('MAIN CB'!C866="","",'MAIN CB'!C866)</f>
        <v>Asset</v>
      </c>
      <c r="D852" s="237" t="str">
        <f>IF('MAIN CB'!D866="","",'MAIN CB'!D866)</f>
        <v>Vault Cash</v>
      </c>
      <c r="E852" s="157" t="str">
        <f>IF('MAIN CB'!E866="","",'MAIN CB'!E866)</f>
        <v>Airtel Money Deposit</v>
      </c>
      <c r="F852" s="238">
        <f>IF('MAIN CB'!C866="Asset",'MAIN CB'!F866,"")</f>
        <v>50</v>
      </c>
      <c r="G852" s="162" t="str">
        <f>IF('MAIN CB'!C866="Capital",'MAIN CB'!F866,IF('MAIN CB'!C866="Income",'MAIN CB'!F866,IF('MAIN CB'!C866="Liability",'MAIN CB'!F866,"")))</f>
        <v/>
      </c>
      <c r="H852" s="163" t="str">
        <f>IF('MAIN CB'!C866="Expense",'MAIN CB'!F866,IF('MAIN CB'!C866="Drawing",'MAIN CB'!F866,IF('MAIN CB'!C866="COS",'MAIN CB'!F866,"")))</f>
        <v/>
      </c>
    </row>
    <row r="853" spans="2:8" x14ac:dyDescent="0.3">
      <c r="B853" s="160">
        <f>IF('MAIN CB'!B867="","",'MAIN CB'!B867)</f>
        <v>45727</v>
      </c>
      <c r="C853" s="161" t="str">
        <f>IF('MAIN CB'!C867="","",'MAIN CB'!C867)</f>
        <v>Asset</v>
      </c>
      <c r="D853" s="237" t="str">
        <f>IF('MAIN CB'!D867="","",'MAIN CB'!D867)</f>
        <v>Airtel Money</v>
      </c>
      <c r="E853" s="157" t="str">
        <f>IF('MAIN CB'!E867="","",'MAIN CB'!E867)</f>
        <v>Airtel Money Deposit</v>
      </c>
      <c r="F853" s="238">
        <f>IF('MAIN CB'!C867="Asset",'MAIN CB'!F867,"")</f>
        <v>-50</v>
      </c>
      <c r="G853" s="162" t="str">
        <f>IF('MAIN CB'!C867="Capital",'MAIN CB'!F867,IF('MAIN CB'!C867="Income",'MAIN CB'!F867,IF('MAIN CB'!C867="Liability",'MAIN CB'!F867,"")))</f>
        <v/>
      </c>
      <c r="H853" s="163" t="str">
        <f>IF('MAIN CB'!C867="Expense",'MAIN CB'!F867,IF('MAIN CB'!C867="Drawing",'MAIN CB'!F867,IF('MAIN CB'!C867="COS",'MAIN CB'!F867,"")))</f>
        <v/>
      </c>
    </row>
    <row r="854" spans="2:8" x14ac:dyDescent="0.3">
      <c r="B854" s="160">
        <f>IF('MAIN CB'!B868="","",'MAIN CB'!B868)</f>
        <v>45727</v>
      </c>
      <c r="C854" s="161" t="str">
        <f>IF('MAIN CB'!C868="","",'MAIN CB'!C868)</f>
        <v>Asset</v>
      </c>
      <c r="D854" s="237" t="str">
        <f>IF('MAIN CB'!D868="","",'MAIN CB'!D868)</f>
        <v>Vault Cash</v>
      </c>
      <c r="E854" s="157" t="str">
        <f>IF('MAIN CB'!E868="","",'MAIN CB'!E868)</f>
        <v>Airtel Money Withdraw</v>
      </c>
      <c r="F854" s="238">
        <f>IF('MAIN CB'!C868="Asset",'MAIN CB'!F868,"")</f>
        <v>-150</v>
      </c>
      <c r="G854" s="162" t="str">
        <f>IF('MAIN CB'!C868="Capital",'MAIN CB'!F868,IF('MAIN CB'!C868="Income",'MAIN CB'!F868,IF('MAIN CB'!C868="Liability",'MAIN CB'!F868,"")))</f>
        <v/>
      </c>
      <c r="H854" s="163" t="str">
        <f>IF('MAIN CB'!C868="Expense",'MAIN CB'!F868,IF('MAIN CB'!C868="Drawing",'MAIN CB'!F868,IF('MAIN CB'!C868="COS",'MAIN CB'!F868,"")))</f>
        <v/>
      </c>
    </row>
    <row r="855" spans="2:8" x14ac:dyDescent="0.3">
      <c r="B855" s="160">
        <f>IF('MAIN CB'!B869="","",'MAIN CB'!B869)</f>
        <v>45727</v>
      </c>
      <c r="C855" s="161" t="str">
        <f>IF('MAIN CB'!C869="","",'MAIN CB'!C869)</f>
        <v>Asset</v>
      </c>
      <c r="D855" s="237" t="str">
        <f>IF('MAIN CB'!D869="","",'MAIN CB'!D869)</f>
        <v>Airtel Money</v>
      </c>
      <c r="E855" s="157" t="str">
        <f>IF('MAIN CB'!E869="","",'MAIN CB'!E869)</f>
        <v>Airtel Money Withdraw</v>
      </c>
      <c r="F855" s="238">
        <f>IF('MAIN CB'!C869="Asset",'MAIN CB'!F869,"")</f>
        <v>150</v>
      </c>
      <c r="G855" s="162" t="str">
        <f>IF('MAIN CB'!C869="Capital",'MAIN CB'!F869,IF('MAIN CB'!C869="Income",'MAIN CB'!F869,IF('MAIN CB'!C869="Liability",'MAIN CB'!F869,"")))</f>
        <v/>
      </c>
      <c r="H855" s="163" t="str">
        <f>IF('MAIN CB'!C869="Expense",'MAIN CB'!F869,IF('MAIN CB'!C869="Drawing",'MAIN CB'!F869,IF('MAIN CB'!C869="COS",'MAIN CB'!F869,"")))</f>
        <v/>
      </c>
    </row>
    <row r="856" spans="2:8" x14ac:dyDescent="0.3">
      <c r="B856" s="160">
        <f>IF('MAIN CB'!B870="","",'MAIN CB'!B870)</f>
        <v>45727</v>
      </c>
      <c r="C856" s="161" t="str">
        <f>IF('MAIN CB'!C870="","",'MAIN CB'!C870)</f>
        <v>Income</v>
      </c>
      <c r="D856" s="237" t="str">
        <f>IF('MAIN CB'!D870="","",'MAIN CB'!D870)</f>
        <v>Sales</v>
      </c>
      <c r="E856" s="157" t="str">
        <f>IF('MAIN CB'!E870="","",'MAIN CB'!E870)</f>
        <v xml:space="preserve">Takeaway Sale </v>
      </c>
      <c r="F856" s="238" t="str">
        <f>IF('MAIN CB'!C870="Asset",'MAIN CB'!F870,"")</f>
        <v/>
      </c>
      <c r="G856" s="162">
        <f>IF('MAIN CB'!C870="Capital",'MAIN CB'!F870,IF('MAIN CB'!C870="Income",'MAIN CB'!F870,IF('MAIN CB'!C870="Liability",'MAIN CB'!F870,"")))</f>
        <v>-70</v>
      </c>
      <c r="H856" s="163" t="str">
        <f>IF('MAIN CB'!C870="Expense",'MAIN CB'!F870,IF('MAIN CB'!C870="Drawing",'MAIN CB'!F870,IF('MAIN CB'!C870="COS",'MAIN CB'!F870,"")))</f>
        <v/>
      </c>
    </row>
    <row r="857" spans="2:8" x14ac:dyDescent="0.3">
      <c r="B857" s="160">
        <f>IF('MAIN CB'!B871="","",'MAIN CB'!B871)</f>
        <v>45727</v>
      </c>
      <c r="C857" s="161" t="str">
        <f>IF('MAIN CB'!C871="","",'MAIN CB'!C871)</f>
        <v>Asset</v>
      </c>
      <c r="D857" s="237" t="str">
        <f>IF('MAIN CB'!D871="","",'MAIN CB'!D871)</f>
        <v>Vault Cash</v>
      </c>
      <c r="E857" s="157" t="str">
        <f>IF('MAIN CB'!E871="","",'MAIN CB'!E871)</f>
        <v xml:space="preserve">Takeaway Sale </v>
      </c>
      <c r="F857" s="238">
        <f>IF('MAIN CB'!C871="Asset",'MAIN CB'!F871,"")</f>
        <v>70</v>
      </c>
      <c r="G857" s="162" t="str">
        <f>IF('MAIN CB'!C871="Capital",'MAIN CB'!F871,IF('MAIN CB'!C871="Income",'MAIN CB'!F871,IF('MAIN CB'!C871="Liability",'MAIN CB'!F871,"")))</f>
        <v/>
      </c>
      <c r="H857" s="163" t="str">
        <f>IF('MAIN CB'!C871="Expense",'MAIN CB'!F871,IF('MAIN CB'!C871="Drawing",'MAIN CB'!F871,IF('MAIN CB'!C871="COS",'MAIN CB'!F871,"")))</f>
        <v/>
      </c>
    </row>
    <row r="858" spans="2:8" x14ac:dyDescent="0.3">
      <c r="B858" s="160">
        <f>IF('MAIN CB'!B872="","",'MAIN CB'!B872)</f>
        <v>45727</v>
      </c>
      <c r="C858" s="161" t="str">
        <f>IF('MAIN CB'!C872="","",'MAIN CB'!C872)</f>
        <v>Asset</v>
      </c>
      <c r="D858" s="237" t="str">
        <f>IF('MAIN CB'!D872="","",'MAIN CB'!D872)</f>
        <v>Vault Cash</v>
      </c>
      <c r="E858" s="157" t="str">
        <f>IF('MAIN CB'!E872="","",'MAIN CB'!E872)</f>
        <v>Airtel Money Withdraw</v>
      </c>
      <c r="F858" s="238">
        <f>IF('MAIN CB'!C872="Asset",'MAIN CB'!F872,"")</f>
        <v>-113</v>
      </c>
      <c r="G858" s="162" t="str">
        <f>IF('MAIN CB'!C872="Capital",'MAIN CB'!F872,IF('MAIN CB'!C872="Income",'MAIN CB'!F872,IF('MAIN CB'!C872="Liability",'MAIN CB'!F872,"")))</f>
        <v/>
      </c>
      <c r="H858" s="163" t="str">
        <f>IF('MAIN CB'!C872="Expense",'MAIN CB'!F872,IF('MAIN CB'!C872="Drawing",'MAIN CB'!F872,IF('MAIN CB'!C872="COS",'MAIN CB'!F872,"")))</f>
        <v/>
      </c>
    </row>
    <row r="859" spans="2:8" x14ac:dyDescent="0.3">
      <c r="B859" s="160">
        <f>IF('MAIN CB'!B873="","",'MAIN CB'!B873)</f>
        <v>45727</v>
      </c>
      <c r="C859" s="161" t="str">
        <f>IF('MAIN CB'!C873="","",'MAIN CB'!C873)</f>
        <v>Asset</v>
      </c>
      <c r="D859" s="237" t="str">
        <f>IF('MAIN CB'!D873="","",'MAIN CB'!D873)</f>
        <v>Airtel Money</v>
      </c>
      <c r="E859" s="157" t="str">
        <f>IF('MAIN CB'!E873="","",'MAIN CB'!E873)</f>
        <v>Airtel Money Withdraw</v>
      </c>
      <c r="F859" s="238">
        <f>IF('MAIN CB'!C873="Asset",'MAIN CB'!F873,"")</f>
        <v>113</v>
      </c>
      <c r="G859" s="162" t="str">
        <f>IF('MAIN CB'!C873="Capital",'MAIN CB'!F873,IF('MAIN CB'!C873="Income",'MAIN CB'!F873,IF('MAIN CB'!C873="Liability",'MAIN CB'!F873,"")))</f>
        <v/>
      </c>
      <c r="H859" s="163" t="str">
        <f>IF('MAIN CB'!C873="Expense",'MAIN CB'!F873,IF('MAIN CB'!C873="Drawing",'MAIN CB'!F873,IF('MAIN CB'!C873="COS",'MAIN CB'!F873,"")))</f>
        <v/>
      </c>
    </row>
    <row r="860" spans="2:8" x14ac:dyDescent="0.3">
      <c r="B860" s="160">
        <f>IF('MAIN CB'!B874="","",'MAIN CB'!B874)</f>
        <v>45727</v>
      </c>
      <c r="C860" s="161" t="str">
        <f>IF('MAIN CB'!C874="","",'MAIN CB'!C874)</f>
        <v>Asset</v>
      </c>
      <c r="D860" s="237" t="str">
        <f>IF('MAIN CB'!D874="","",'MAIN CB'!D874)</f>
        <v>Vault Cash</v>
      </c>
      <c r="E860" s="157" t="str">
        <f>IF('MAIN CB'!E874="","",'MAIN CB'!E874)</f>
        <v>Zanaco Xpress Deposit</v>
      </c>
      <c r="F860" s="238">
        <f>IF('MAIN CB'!C874="Asset",'MAIN CB'!F874,"")</f>
        <v>513</v>
      </c>
      <c r="G860" s="162" t="str">
        <f>IF('MAIN CB'!C874="Capital",'MAIN CB'!F874,IF('MAIN CB'!C874="Income",'MAIN CB'!F874,IF('MAIN CB'!C874="Liability",'MAIN CB'!F874,"")))</f>
        <v/>
      </c>
      <c r="H860" s="163" t="str">
        <f>IF('MAIN CB'!C874="Expense",'MAIN CB'!F874,IF('MAIN CB'!C874="Drawing",'MAIN CB'!F874,IF('MAIN CB'!C874="COS",'MAIN CB'!F874,"")))</f>
        <v/>
      </c>
    </row>
    <row r="861" spans="2:8" x14ac:dyDescent="0.3">
      <c r="B861" s="160">
        <f>IF('MAIN CB'!B875="","",'MAIN CB'!B875)</f>
        <v>45727</v>
      </c>
      <c r="C861" s="161" t="str">
        <f>IF('MAIN CB'!C875="","",'MAIN CB'!C875)</f>
        <v>Asset</v>
      </c>
      <c r="D861" s="237" t="str">
        <f>IF('MAIN CB'!D875="","",'MAIN CB'!D875)</f>
        <v>Zanaco Xpress</v>
      </c>
      <c r="E861" s="157" t="str">
        <f>IF('MAIN CB'!E875="","",'MAIN CB'!E875)</f>
        <v>Zanaco Xpress Deposit</v>
      </c>
      <c r="F861" s="238">
        <f>IF('MAIN CB'!C875="Asset",'MAIN CB'!F875,"")</f>
        <v>-513</v>
      </c>
      <c r="G861" s="162" t="str">
        <f>IF('MAIN CB'!C875="Capital",'MAIN CB'!F875,IF('MAIN CB'!C875="Income",'MAIN CB'!F875,IF('MAIN CB'!C875="Liability",'MAIN CB'!F875,"")))</f>
        <v/>
      </c>
      <c r="H861" s="163" t="str">
        <f>IF('MAIN CB'!C875="Expense",'MAIN CB'!F875,IF('MAIN CB'!C875="Drawing",'MAIN CB'!F875,IF('MAIN CB'!C875="COS",'MAIN CB'!F875,"")))</f>
        <v/>
      </c>
    </row>
    <row r="862" spans="2:8" x14ac:dyDescent="0.3">
      <c r="B862" s="160">
        <f>IF('MAIN CB'!B876="","",'MAIN CB'!B876)</f>
        <v>45727</v>
      </c>
      <c r="C862" s="161" t="str">
        <f>IF('MAIN CB'!C876="","",'MAIN CB'!C876)</f>
        <v>Asset</v>
      </c>
      <c r="D862" s="237" t="str">
        <f>IF('MAIN CB'!D876="","",'MAIN CB'!D876)</f>
        <v>Vault Cash</v>
      </c>
      <c r="E862" s="157" t="str">
        <f>IF('MAIN CB'!E876="","",'MAIN CB'!E876)</f>
        <v>Zanaco Xpress Withdraw</v>
      </c>
      <c r="F862" s="238">
        <f>IF('MAIN CB'!C876="Asset",'MAIN CB'!F876,"")</f>
        <v>0</v>
      </c>
      <c r="G862" s="162" t="str">
        <f>IF('MAIN CB'!C876="Capital",'MAIN CB'!F876,IF('MAIN CB'!C876="Income",'MAIN CB'!F876,IF('MAIN CB'!C876="Liability",'MAIN CB'!F876,"")))</f>
        <v/>
      </c>
      <c r="H862" s="163" t="str">
        <f>IF('MAIN CB'!C876="Expense",'MAIN CB'!F876,IF('MAIN CB'!C876="Drawing",'MAIN CB'!F876,IF('MAIN CB'!C876="COS",'MAIN CB'!F876,"")))</f>
        <v/>
      </c>
    </row>
    <row r="863" spans="2:8" x14ac:dyDescent="0.3">
      <c r="B863" s="160">
        <f>IF('MAIN CB'!B877="","",'MAIN CB'!B877)</f>
        <v>45727</v>
      </c>
      <c r="C863" s="161" t="str">
        <f>IF('MAIN CB'!C877="","",'MAIN CB'!C877)</f>
        <v>Asset</v>
      </c>
      <c r="D863" s="237" t="str">
        <f>IF('MAIN CB'!D877="","",'MAIN CB'!D877)</f>
        <v>Zanaco Xpress</v>
      </c>
      <c r="E863" s="157" t="str">
        <f>IF('MAIN CB'!E877="","",'MAIN CB'!E877)</f>
        <v>Zanaco Xpress Withdraw</v>
      </c>
      <c r="F863" s="238">
        <f>IF('MAIN CB'!C877="Asset",'MAIN CB'!F877,"")</f>
        <v>0</v>
      </c>
      <c r="G863" s="162" t="str">
        <f>IF('MAIN CB'!C877="Capital",'MAIN CB'!F877,IF('MAIN CB'!C877="Income",'MAIN CB'!F877,IF('MAIN CB'!C877="Liability",'MAIN CB'!F877,"")))</f>
        <v/>
      </c>
      <c r="H863" s="163" t="str">
        <f>IF('MAIN CB'!C877="Expense",'MAIN CB'!F877,IF('MAIN CB'!C877="Drawing",'MAIN CB'!F877,IF('MAIN CB'!C877="COS",'MAIN CB'!F877,"")))</f>
        <v/>
      </c>
    </row>
    <row r="864" spans="2:8" x14ac:dyDescent="0.3">
      <c r="B864" s="160">
        <f>IF('MAIN CB'!B878="","",'MAIN CB'!B878)</f>
        <v>45727</v>
      </c>
      <c r="C864" s="161" t="str">
        <f>IF('MAIN CB'!C878="","",'MAIN CB'!C878)</f>
        <v>Asset</v>
      </c>
      <c r="D864" s="237" t="str">
        <f>IF('MAIN CB'!D878="","",'MAIN CB'!D878)</f>
        <v>Vault Cash</v>
      </c>
      <c r="E864" s="157" t="str">
        <f>IF('MAIN CB'!E878="","",'MAIN CB'!E878)</f>
        <v>Airtel Money Withdraw</v>
      </c>
      <c r="F864" s="238">
        <f>IF('MAIN CB'!C878="Asset",'MAIN CB'!F878,"")</f>
        <v>-50</v>
      </c>
      <c r="G864" s="162" t="str">
        <f>IF('MAIN CB'!C878="Capital",'MAIN CB'!F878,IF('MAIN CB'!C878="Income",'MAIN CB'!F878,IF('MAIN CB'!C878="Liability",'MAIN CB'!F878,"")))</f>
        <v/>
      </c>
      <c r="H864" s="163" t="str">
        <f>IF('MAIN CB'!C878="Expense",'MAIN CB'!F878,IF('MAIN CB'!C878="Drawing",'MAIN CB'!F878,IF('MAIN CB'!C878="COS",'MAIN CB'!F878,"")))</f>
        <v/>
      </c>
    </row>
    <row r="865" spans="2:8" x14ac:dyDescent="0.3">
      <c r="B865" s="160">
        <f>IF('MAIN CB'!B879="","",'MAIN CB'!B879)</f>
        <v>45727</v>
      </c>
      <c r="C865" s="161" t="str">
        <f>IF('MAIN CB'!C879="","",'MAIN CB'!C879)</f>
        <v>Asset</v>
      </c>
      <c r="D865" s="237" t="str">
        <f>IF('MAIN CB'!D879="","",'MAIN CB'!D879)</f>
        <v>Airtel Money</v>
      </c>
      <c r="E865" s="157" t="str">
        <f>IF('MAIN CB'!E879="","",'MAIN CB'!E879)</f>
        <v>Airtel Money Withdraw</v>
      </c>
      <c r="F865" s="238">
        <f>IF('MAIN CB'!C879="Asset",'MAIN CB'!F879,"")</f>
        <v>50</v>
      </c>
      <c r="G865" s="162" t="str">
        <f>IF('MAIN CB'!C879="Capital",'MAIN CB'!F879,IF('MAIN CB'!C879="Income",'MAIN CB'!F879,IF('MAIN CB'!C879="Liability",'MAIN CB'!F879,"")))</f>
        <v/>
      </c>
      <c r="H865" s="163" t="str">
        <f>IF('MAIN CB'!C879="Expense",'MAIN CB'!F879,IF('MAIN CB'!C879="Drawing",'MAIN CB'!F879,IF('MAIN CB'!C879="COS",'MAIN CB'!F879,"")))</f>
        <v/>
      </c>
    </row>
    <row r="866" spans="2:8" x14ac:dyDescent="0.3">
      <c r="B866" s="160">
        <f>IF('MAIN CB'!B880="","",'MAIN CB'!B880)</f>
        <v>45727</v>
      </c>
      <c r="C866" s="161" t="str">
        <f>IF('MAIN CB'!C880="","",'MAIN CB'!C880)</f>
        <v>Asset</v>
      </c>
      <c r="D866" s="237" t="str">
        <f>IF('MAIN CB'!D880="","",'MAIN CB'!D880)</f>
        <v>Vault Cash</v>
      </c>
      <c r="E866" s="157" t="str">
        <f>IF('MAIN CB'!E880="","",'MAIN CB'!E880)</f>
        <v>Airtel Money Withdraw</v>
      </c>
      <c r="F866" s="238">
        <f>IF('MAIN CB'!C880="Asset",'MAIN CB'!F880,"")</f>
        <v>-35</v>
      </c>
      <c r="G866" s="162" t="str">
        <f>IF('MAIN CB'!C880="Capital",'MAIN CB'!F880,IF('MAIN CB'!C880="Income",'MAIN CB'!F880,IF('MAIN CB'!C880="Liability",'MAIN CB'!F880,"")))</f>
        <v/>
      </c>
      <c r="H866" s="163" t="str">
        <f>IF('MAIN CB'!C880="Expense",'MAIN CB'!F880,IF('MAIN CB'!C880="Drawing",'MAIN CB'!F880,IF('MAIN CB'!C880="COS",'MAIN CB'!F880,"")))</f>
        <v/>
      </c>
    </row>
    <row r="867" spans="2:8" x14ac:dyDescent="0.3">
      <c r="B867" s="160">
        <f>IF('MAIN CB'!B881="","",'MAIN CB'!B881)</f>
        <v>45727</v>
      </c>
      <c r="C867" s="161" t="str">
        <f>IF('MAIN CB'!C881="","",'MAIN CB'!C881)</f>
        <v>Asset</v>
      </c>
      <c r="D867" s="237" t="str">
        <f>IF('MAIN CB'!D881="","",'MAIN CB'!D881)</f>
        <v>Airtel Money</v>
      </c>
      <c r="E867" s="157" t="str">
        <f>IF('MAIN CB'!E881="","",'MAIN CB'!E881)</f>
        <v>Airtel Money Withdraw</v>
      </c>
      <c r="F867" s="238">
        <f>IF('MAIN CB'!C881="Asset",'MAIN CB'!F881,"")</f>
        <v>35</v>
      </c>
      <c r="G867" s="162" t="str">
        <f>IF('MAIN CB'!C881="Capital",'MAIN CB'!F881,IF('MAIN CB'!C881="Income",'MAIN CB'!F881,IF('MAIN CB'!C881="Liability",'MAIN CB'!F881,"")))</f>
        <v/>
      </c>
      <c r="H867" s="163" t="str">
        <f>IF('MAIN CB'!C881="Expense",'MAIN CB'!F881,IF('MAIN CB'!C881="Drawing",'MAIN CB'!F881,IF('MAIN CB'!C881="COS",'MAIN CB'!F881,"")))</f>
        <v/>
      </c>
    </row>
    <row r="868" spans="2:8" x14ac:dyDescent="0.3">
      <c r="B868" s="160">
        <f>IF('MAIN CB'!B882="","",'MAIN CB'!B882)</f>
        <v>45727</v>
      </c>
      <c r="C868" s="161" t="str">
        <f>IF('MAIN CB'!C882="","",'MAIN CB'!C882)</f>
        <v>Income</v>
      </c>
      <c r="D868" s="237" t="str">
        <f>IF('MAIN CB'!D882="","",'MAIN CB'!D882)</f>
        <v>Sales</v>
      </c>
      <c r="E868" s="157" t="str">
        <f>IF('MAIN CB'!E882="","",'MAIN CB'!E882)</f>
        <v xml:space="preserve">Takeaway Sale </v>
      </c>
      <c r="F868" s="238" t="str">
        <f>IF('MAIN CB'!C882="Asset",'MAIN CB'!F882,"")</f>
        <v/>
      </c>
      <c r="G868" s="162">
        <f>IF('MAIN CB'!C882="Capital",'MAIN CB'!F882,IF('MAIN CB'!C882="Income",'MAIN CB'!F882,IF('MAIN CB'!C882="Liability",'MAIN CB'!F882,"")))</f>
        <v>-35</v>
      </c>
      <c r="H868" s="163" t="str">
        <f>IF('MAIN CB'!C882="Expense",'MAIN CB'!F882,IF('MAIN CB'!C882="Drawing",'MAIN CB'!F882,IF('MAIN CB'!C882="COS",'MAIN CB'!F882,"")))</f>
        <v/>
      </c>
    </row>
    <row r="869" spans="2:8" x14ac:dyDescent="0.3">
      <c r="B869" s="160">
        <f>IF('MAIN CB'!B883="","",'MAIN CB'!B883)</f>
        <v>45727</v>
      </c>
      <c r="C869" s="161" t="str">
        <f>IF('MAIN CB'!C883="","",'MAIN CB'!C883)</f>
        <v>Asset</v>
      </c>
      <c r="D869" s="237" t="str">
        <f>IF('MAIN CB'!D883="","",'MAIN CB'!D883)</f>
        <v>Vault Cash</v>
      </c>
      <c r="E869" s="157" t="str">
        <f>IF('MAIN CB'!E883="","",'MAIN CB'!E883)</f>
        <v xml:space="preserve">Takeaway Sale </v>
      </c>
      <c r="F869" s="238">
        <f>IF('MAIN CB'!C883="Asset",'MAIN CB'!F883,"")</f>
        <v>35</v>
      </c>
      <c r="G869" s="162" t="str">
        <f>IF('MAIN CB'!C883="Capital",'MAIN CB'!F883,IF('MAIN CB'!C883="Income",'MAIN CB'!F883,IF('MAIN CB'!C883="Liability",'MAIN CB'!F883,"")))</f>
        <v/>
      </c>
      <c r="H869" s="163" t="str">
        <f>IF('MAIN CB'!C883="Expense",'MAIN CB'!F883,IF('MAIN CB'!C883="Drawing",'MAIN CB'!F883,IF('MAIN CB'!C883="COS",'MAIN CB'!F883,"")))</f>
        <v/>
      </c>
    </row>
    <row r="870" spans="2:8" x14ac:dyDescent="0.3">
      <c r="B870" s="160">
        <f>IF('MAIN CB'!B884="","",'MAIN CB'!B884)</f>
        <v>45727</v>
      </c>
      <c r="C870" s="161" t="str">
        <f>IF('MAIN CB'!C884="","",'MAIN CB'!C884)</f>
        <v>Income</v>
      </c>
      <c r="D870" s="237" t="str">
        <f>IF('MAIN CB'!D884="","",'MAIN CB'!D884)</f>
        <v>Sales</v>
      </c>
      <c r="E870" s="157" t="str">
        <f>IF('MAIN CB'!E884="","",'MAIN CB'!E884)</f>
        <v xml:space="preserve">Takeaway Sale </v>
      </c>
      <c r="F870" s="238" t="str">
        <f>IF('MAIN CB'!C884="Asset",'MAIN CB'!F884,"")</f>
        <v/>
      </c>
      <c r="G870" s="162">
        <f>IF('MAIN CB'!C884="Capital",'MAIN CB'!F884,IF('MAIN CB'!C884="Income",'MAIN CB'!F884,IF('MAIN CB'!C884="Liability",'MAIN CB'!F884,"")))</f>
        <v>-35</v>
      </c>
      <c r="H870" s="163" t="str">
        <f>IF('MAIN CB'!C884="Expense",'MAIN CB'!F884,IF('MAIN CB'!C884="Drawing",'MAIN CB'!F884,IF('MAIN CB'!C884="COS",'MAIN CB'!F884,"")))</f>
        <v/>
      </c>
    </row>
    <row r="871" spans="2:8" x14ac:dyDescent="0.3">
      <c r="B871" s="160">
        <f>IF('MAIN CB'!B885="","",'MAIN CB'!B885)</f>
        <v>45727</v>
      </c>
      <c r="C871" s="161" t="str">
        <f>IF('MAIN CB'!C885="","",'MAIN CB'!C885)</f>
        <v>Asset</v>
      </c>
      <c r="D871" s="237" t="str">
        <f>IF('MAIN CB'!D885="","",'MAIN CB'!D885)</f>
        <v>Airtel Money</v>
      </c>
      <c r="E871" s="157" t="str">
        <f>IF('MAIN CB'!E885="","",'MAIN CB'!E885)</f>
        <v xml:space="preserve">Takeaway Sale </v>
      </c>
      <c r="F871" s="238">
        <f>IF('MAIN CB'!C885="Asset",'MAIN CB'!F885,"")</f>
        <v>35</v>
      </c>
      <c r="G871" s="162" t="str">
        <f>IF('MAIN CB'!C885="Capital",'MAIN CB'!F885,IF('MAIN CB'!C885="Income",'MAIN CB'!F885,IF('MAIN CB'!C885="Liability",'MAIN CB'!F885,"")))</f>
        <v/>
      </c>
      <c r="H871" s="163" t="str">
        <f>IF('MAIN CB'!C885="Expense",'MAIN CB'!F885,IF('MAIN CB'!C885="Drawing",'MAIN CB'!F885,IF('MAIN CB'!C885="COS",'MAIN CB'!F885,"")))</f>
        <v/>
      </c>
    </row>
    <row r="872" spans="2:8" x14ac:dyDescent="0.3">
      <c r="B872" s="160">
        <f>IF('MAIN CB'!B886="","",'MAIN CB'!B886)</f>
        <v>45727</v>
      </c>
      <c r="C872" s="161" t="str">
        <f>IF('MAIN CB'!C886="","",'MAIN CB'!C886)</f>
        <v>Asset</v>
      </c>
      <c r="D872" s="237" t="str">
        <f>IF('MAIN CB'!D886="","",'MAIN CB'!D886)</f>
        <v>Vault Cash</v>
      </c>
      <c r="E872" s="157" t="str">
        <f>IF('MAIN CB'!E886="","",'MAIN CB'!E886)</f>
        <v>543 Withdraw</v>
      </c>
      <c r="F872" s="238">
        <f>IF('MAIN CB'!C886="Asset",'MAIN CB'!F886,"")</f>
        <v>-200</v>
      </c>
      <c r="G872" s="162" t="str">
        <f>IF('MAIN CB'!C886="Capital",'MAIN CB'!F886,IF('MAIN CB'!C886="Income",'MAIN CB'!F886,IF('MAIN CB'!C886="Liability",'MAIN CB'!F886,"")))</f>
        <v/>
      </c>
      <c r="H872" s="163" t="str">
        <f>IF('MAIN CB'!C886="Expense",'MAIN CB'!F886,IF('MAIN CB'!C886="Drawing",'MAIN CB'!F886,IF('MAIN CB'!C886="COS",'MAIN CB'!F886,"")))</f>
        <v/>
      </c>
    </row>
    <row r="873" spans="2:8" x14ac:dyDescent="0.3">
      <c r="B873" s="160">
        <f>IF('MAIN CB'!B887="","",'MAIN CB'!B887)</f>
        <v>45727</v>
      </c>
      <c r="C873" s="161" t="str">
        <f>IF('MAIN CB'!C887="","",'MAIN CB'!C887)</f>
        <v>Asset</v>
      </c>
      <c r="D873" s="237" t="str">
        <f>IF('MAIN CB'!D887="","",'MAIN CB'!D887)</f>
        <v>543 Konse Konse</v>
      </c>
      <c r="E873" s="157" t="str">
        <f>IF('MAIN CB'!E887="","",'MAIN CB'!E887)</f>
        <v>543 Withdraw</v>
      </c>
      <c r="F873" s="238">
        <f>IF('MAIN CB'!C887="Asset",'MAIN CB'!F887,"")</f>
        <v>200</v>
      </c>
      <c r="G873" s="162" t="str">
        <f>IF('MAIN CB'!C887="Capital",'MAIN CB'!F887,IF('MAIN CB'!C887="Income",'MAIN CB'!F887,IF('MAIN CB'!C887="Liability",'MAIN CB'!F887,"")))</f>
        <v/>
      </c>
      <c r="H873" s="163" t="str">
        <f>IF('MAIN CB'!C887="Expense",'MAIN CB'!F887,IF('MAIN CB'!C887="Drawing",'MAIN CB'!F887,IF('MAIN CB'!C887="COS",'MAIN CB'!F887,"")))</f>
        <v/>
      </c>
    </row>
    <row r="874" spans="2:8" x14ac:dyDescent="0.3">
      <c r="B874" s="160">
        <f>IF('MAIN CB'!B888="","",'MAIN CB'!B888)</f>
        <v>45727</v>
      </c>
      <c r="C874" s="161" t="str">
        <f>IF('MAIN CB'!C888="","",'MAIN CB'!C888)</f>
        <v>Income</v>
      </c>
      <c r="D874" s="237" t="str">
        <f>IF('MAIN CB'!D888="","",'MAIN CB'!D888)</f>
        <v>Sales</v>
      </c>
      <c r="E874" s="157" t="str">
        <f>IF('MAIN CB'!E888="","",'MAIN CB'!E888)</f>
        <v xml:space="preserve">Takeaway Sale </v>
      </c>
      <c r="F874" s="238" t="str">
        <f>IF('MAIN CB'!C888="Asset",'MAIN CB'!F888,"")</f>
        <v/>
      </c>
      <c r="G874" s="162">
        <f>IF('MAIN CB'!C888="Capital",'MAIN CB'!F888,IF('MAIN CB'!C888="Income",'MAIN CB'!F888,IF('MAIN CB'!C888="Liability",'MAIN CB'!F888,"")))</f>
        <v>-35</v>
      </c>
      <c r="H874" s="163" t="str">
        <f>IF('MAIN CB'!C888="Expense",'MAIN CB'!F888,IF('MAIN CB'!C888="Drawing",'MAIN CB'!F888,IF('MAIN CB'!C888="COS",'MAIN CB'!F888,"")))</f>
        <v/>
      </c>
    </row>
    <row r="875" spans="2:8" x14ac:dyDescent="0.3">
      <c r="B875" s="160">
        <f>IF('MAIN CB'!B889="","",'MAIN CB'!B889)</f>
        <v>45727</v>
      </c>
      <c r="C875" s="161" t="str">
        <f>IF('MAIN CB'!C889="","",'MAIN CB'!C889)</f>
        <v>Asset</v>
      </c>
      <c r="D875" s="237" t="str">
        <f>IF('MAIN CB'!D889="","",'MAIN CB'!D889)</f>
        <v>Vault Cash</v>
      </c>
      <c r="E875" s="157" t="str">
        <f>IF('MAIN CB'!E889="","",'MAIN CB'!E889)</f>
        <v xml:space="preserve">Takeaway Sale </v>
      </c>
      <c r="F875" s="238">
        <f>IF('MAIN CB'!C889="Asset",'MAIN CB'!F889,"")</f>
        <v>35</v>
      </c>
      <c r="G875" s="162" t="str">
        <f>IF('MAIN CB'!C889="Capital",'MAIN CB'!F889,IF('MAIN CB'!C889="Income",'MAIN CB'!F889,IF('MAIN CB'!C889="Liability",'MAIN CB'!F889,"")))</f>
        <v/>
      </c>
      <c r="H875" s="163" t="str">
        <f>IF('MAIN CB'!C889="Expense",'MAIN CB'!F889,IF('MAIN CB'!C889="Drawing",'MAIN CB'!F889,IF('MAIN CB'!C889="COS",'MAIN CB'!F889,"")))</f>
        <v/>
      </c>
    </row>
    <row r="876" spans="2:8" x14ac:dyDescent="0.3">
      <c r="B876" s="160">
        <f>IF('MAIN CB'!B890="","",'MAIN CB'!B890)</f>
        <v>45727</v>
      </c>
      <c r="C876" s="161" t="str">
        <f>IF('MAIN CB'!C890="","",'MAIN CB'!C890)</f>
        <v>Asset</v>
      </c>
      <c r="D876" s="237" t="str">
        <f>IF('MAIN CB'!D890="","",'MAIN CB'!D890)</f>
        <v>Vault Cash</v>
      </c>
      <c r="E876" s="157" t="str">
        <f>IF('MAIN CB'!E890="","",'MAIN CB'!E890)</f>
        <v>Airtel Money Deposit</v>
      </c>
      <c r="F876" s="238">
        <f>IF('MAIN CB'!C890="Asset",'MAIN CB'!F890,"")</f>
        <v>15</v>
      </c>
      <c r="G876" s="162" t="str">
        <f>IF('MAIN CB'!C890="Capital",'MAIN CB'!F890,IF('MAIN CB'!C890="Income",'MAIN CB'!F890,IF('MAIN CB'!C890="Liability",'MAIN CB'!F890,"")))</f>
        <v/>
      </c>
      <c r="H876" s="163" t="str">
        <f>IF('MAIN CB'!C890="Expense",'MAIN CB'!F890,IF('MAIN CB'!C890="Drawing",'MAIN CB'!F890,IF('MAIN CB'!C890="COS",'MAIN CB'!F890,"")))</f>
        <v/>
      </c>
    </row>
    <row r="877" spans="2:8" x14ac:dyDescent="0.3">
      <c r="B877" s="160">
        <f>IF('MAIN CB'!B891="","",'MAIN CB'!B891)</f>
        <v>45727</v>
      </c>
      <c r="C877" s="161" t="str">
        <f>IF('MAIN CB'!C891="","",'MAIN CB'!C891)</f>
        <v>Asset</v>
      </c>
      <c r="D877" s="237" t="str">
        <f>IF('MAIN CB'!D891="","",'MAIN CB'!D891)</f>
        <v>Airtel Money</v>
      </c>
      <c r="E877" s="157" t="str">
        <f>IF('MAIN CB'!E891="","",'MAIN CB'!E891)</f>
        <v>Airtel Money Deposit</v>
      </c>
      <c r="F877" s="238">
        <f>IF('MAIN CB'!C891="Asset",'MAIN CB'!F891,"")</f>
        <v>-15</v>
      </c>
      <c r="G877" s="162" t="str">
        <f>IF('MAIN CB'!C891="Capital",'MAIN CB'!F891,IF('MAIN CB'!C891="Income",'MAIN CB'!F891,IF('MAIN CB'!C891="Liability",'MAIN CB'!F891,"")))</f>
        <v/>
      </c>
      <c r="H877" s="163" t="str">
        <f>IF('MAIN CB'!C891="Expense",'MAIN CB'!F891,IF('MAIN CB'!C891="Drawing",'MAIN CB'!F891,IF('MAIN CB'!C891="COS",'MAIN CB'!F891,"")))</f>
        <v/>
      </c>
    </row>
    <row r="878" spans="2:8" x14ac:dyDescent="0.3">
      <c r="B878" s="160">
        <f>IF('MAIN CB'!B892="","",'MAIN CB'!B892)</f>
        <v>45727</v>
      </c>
      <c r="C878" s="161" t="str">
        <f>IF('MAIN CB'!C892="","",'MAIN CB'!C892)</f>
        <v>Asset</v>
      </c>
      <c r="D878" s="237" t="str">
        <f>IF('MAIN CB'!D892="","",'MAIN CB'!D892)</f>
        <v>Vault Cash</v>
      </c>
      <c r="E878" s="157" t="str">
        <f>IF('MAIN CB'!E892="","",'MAIN CB'!E892)</f>
        <v>Zanaco Xpress Deposit</v>
      </c>
      <c r="F878" s="238">
        <f>IF('MAIN CB'!C892="Asset",'MAIN CB'!F892,"")</f>
        <v>80</v>
      </c>
      <c r="G878" s="162" t="str">
        <f>IF('MAIN CB'!C892="Capital",'MAIN CB'!F892,IF('MAIN CB'!C892="Income",'MAIN CB'!F892,IF('MAIN CB'!C892="Liability",'MAIN CB'!F892,"")))</f>
        <v/>
      </c>
      <c r="H878" s="163" t="str">
        <f>IF('MAIN CB'!C892="Expense",'MAIN CB'!F892,IF('MAIN CB'!C892="Drawing",'MAIN CB'!F892,IF('MAIN CB'!C892="COS",'MAIN CB'!F892,"")))</f>
        <v/>
      </c>
    </row>
    <row r="879" spans="2:8" x14ac:dyDescent="0.3">
      <c r="B879" s="160">
        <f>IF('MAIN CB'!B893="","",'MAIN CB'!B893)</f>
        <v>45727</v>
      </c>
      <c r="C879" s="161" t="str">
        <f>IF('MAIN CB'!C893="","",'MAIN CB'!C893)</f>
        <v>Asset</v>
      </c>
      <c r="D879" s="237" t="str">
        <f>IF('MAIN CB'!D893="","",'MAIN CB'!D893)</f>
        <v>Zanaco Xpress</v>
      </c>
      <c r="E879" s="157" t="str">
        <f>IF('MAIN CB'!E893="","",'MAIN CB'!E893)</f>
        <v>Zanaco Xpress Deposit</v>
      </c>
      <c r="F879" s="238">
        <f>IF('MAIN CB'!C893="Asset",'MAIN CB'!F893,"")</f>
        <v>-80</v>
      </c>
      <c r="G879" s="162" t="str">
        <f>IF('MAIN CB'!C893="Capital",'MAIN CB'!F893,IF('MAIN CB'!C893="Income",'MAIN CB'!F893,IF('MAIN CB'!C893="Liability",'MAIN CB'!F893,"")))</f>
        <v/>
      </c>
      <c r="H879" s="163" t="str">
        <f>IF('MAIN CB'!C893="Expense",'MAIN CB'!F893,IF('MAIN CB'!C893="Drawing",'MAIN CB'!F893,IF('MAIN CB'!C893="COS",'MAIN CB'!F893,"")))</f>
        <v/>
      </c>
    </row>
    <row r="880" spans="2:8" x14ac:dyDescent="0.3">
      <c r="B880" s="160">
        <f>IF('MAIN CB'!B894="","",'MAIN CB'!B894)</f>
        <v>45727</v>
      </c>
      <c r="C880" s="161" t="str">
        <f>IF('MAIN CB'!C894="","",'MAIN CB'!C894)</f>
        <v>Income</v>
      </c>
      <c r="D880" s="237" t="str">
        <f>IF('MAIN CB'!D894="","",'MAIN CB'!D894)</f>
        <v>Sales</v>
      </c>
      <c r="E880" s="157" t="str">
        <f>IF('MAIN CB'!E894="","",'MAIN CB'!E894)</f>
        <v xml:space="preserve">Takeaway Sale </v>
      </c>
      <c r="F880" s="238" t="str">
        <f>IF('MAIN CB'!C894="Asset",'MAIN CB'!F894,"")</f>
        <v/>
      </c>
      <c r="G880" s="162">
        <f>IF('MAIN CB'!C894="Capital",'MAIN CB'!F894,IF('MAIN CB'!C894="Income",'MAIN CB'!F894,IF('MAIN CB'!C894="Liability",'MAIN CB'!F894,"")))</f>
        <v>-35</v>
      </c>
      <c r="H880" s="163" t="str">
        <f>IF('MAIN CB'!C894="Expense",'MAIN CB'!F894,IF('MAIN CB'!C894="Drawing",'MAIN CB'!F894,IF('MAIN CB'!C894="COS",'MAIN CB'!F894,"")))</f>
        <v/>
      </c>
    </row>
    <row r="881" spans="2:8" x14ac:dyDescent="0.3">
      <c r="B881" s="160">
        <f>IF('MAIN CB'!B895="","",'MAIN CB'!B895)</f>
        <v>45727</v>
      </c>
      <c r="C881" s="161" t="str">
        <f>IF('MAIN CB'!C895="","",'MAIN CB'!C895)</f>
        <v>Asset</v>
      </c>
      <c r="D881" s="237" t="str">
        <f>IF('MAIN CB'!D895="","",'MAIN CB'!D895)</f>
        <v>Vault Cash</v>
      </c>
      <c r="E881" s="157" t="str">
        <f>IF('MAIN CB'!E895="","",'MAIN CB'!E895)</f>
        <v xml:space="preserve">Takeaway Sale </v>
      </c>
      <c r="F881" s="238">
        <f>IF('MAIN CB'!C895="Asset",'MAIN CB'!F895,"")</f>
        <v>35</v>
      </c>
      <c r="G881" s="162" t="str">
        <f>IF('MAIN CB'!C895="Capital",'MAIN CB'!F895,IF('MAIN CB'!C895="Income",'MAIN CB'!F895,IF('MAIN CB'!C895="Liability",'MAIN CB'!F895,"")))</f>
        <v/>
      </c>
      <c r="H881" s="163" t="str">
        <f>IF('MAIN CB'!C895="Expense",'MAIN CB'!F895,IF('MAIN CB'!C895="Drawing",'MAIN CB'!F895,IF('MAIN CB'!C895="COS",'MAIN CB'!F895,"")))</f>
        <v/>
      </c>
    </row>
    <row r="882" spans="2:8" x14ac:dyDescent="0.3">
      <c r="B882" s="160">
        <f>IF('MAIN CB'!B896="","",'MAIN CB'!B896)</f>
        <v>45727</v>
      </c>
      <c r="C882" s="161" t="str">
        <f>IF('MAIN CB'!C896="","",'MAIN CB'!C896)</f>
        <v>Asset</v>
      </c>
      <c r="D882" s="237" t="str">
        <f>IF('MAIN CB'!D896="","",'MAIN CB'!D896)</f>
        <v>Vault Cash</v>
      </c>
      <c r="E882" s="157" t="str">
        <f>IF('MAIN CB'!E896="","",'MAIN CB'!E896)</f>
        <v>543 Withdraw</v>
      </c>
      <c r="F882" s="238">
        <f>IF('MAIN CB'!C896="Asset",'MAIN CB'!F896,"")</f>
        <v>-70</v>
      </c>
      <c r="G882" s="162" t="str">
        <f>IF('MAIN CB'!C896="Capital",'MAIN CB'!F896,IF('MAIN CB'!C896="Income",'MAIN CB'!F896,IF('MAIN CB'!C896="Liability",'MAIN CB'!F896,"")))</f>
        <v/>
      </c>
      <c r="H882" s="163" t="str">
        <f>IF('MAIN CB'!C896="Expense",'MAIN CB'!F896,IF('MAIN CB'!C896="Drawing",'MAIN CB'!F896,IF('MAIN CB'!C896="COS",'MAIN CB'!F896,"")))</f>
        <v/>
      </c>
    </row>
    <row r="883" spans="2:8" x14ac:dyDescent="0.3">
      <c r="B883" s="160">
        <f>IF('MAIN CB'!B897="","",'MAIN CB'!B897)</f>
        <v>45727</v>
      </c>
      <c r="C883" s="161" t="str">
        <f>IF('MAIN CB'!C897="","",'MAIN CB'!C897)</f>
        <v>Asset</v>
      </c>
      <c r="D883" s="237" t="str">
        <f>IF('MAIN CB'!D897="","",'MAIN CB'!D897)</f>
        <v>543 Konse Konse</v>
      </c>
      <c r="E883" s="157" t="str">
        <f>IF('MAIN CB'!E897="","",'MAIN CB'!E897)</f>
        <v>543 Withdraw</v>
      </c>
      <c r="F883" s="238">
        <f>IF('MAIN CB'!C897="Asset",'MAIN CB'!F897,"")</f>
        <v>70</v>
      </c>
      <c r="G883" s="162" t="str">
        <f>IF('MAIN CB'!C897="Capital",'MAIN CB'!F897,IF('MAIN CB'!C897="Income",'MAIN CB'!F897,IF('MAIN CB'!C897="Liability",'MAIN CB'!F897,"")))</f>
        <v/>
      </c>
      <c r="H883" s="163" t="str">
        <f>IF('MAIN CB'!C897="Expense",'MAIN CB'!F897,IF('MAIN CB'!C897="Drawing",'MAIN CB'!F897,IF('MAIN CB'!C897="COS",'MAIN CB'!F897,"")))</f>
        <v/>
      </c>
    </row>
    <row r="884" spans="2:8" x14ac:dyDescent="0.3">
      <c r="B884" s="160">
        <f>IF('MAIN CB'!B898="","",'MAIN CB'!B898)</f>
        <v>45727</v>
      </c>
      <c r="C884" s="161" t="str">
        <f>IF('MAIN CB'!C898="","",'MAIN CB'!C898)</f>
        <v>Asset</v>
      </c>
      <c r="D884" s="237" t="str">
        <f>IF('MAIN CB'!D898="","",'MAIN CB'!D898)</f>
        <v>Vault Cash</v>
      </c>
      <c r="E884" s="157" t="str">
        <f>IF('MAIN CB'!E898="","",'MAIN CB'!E898)</f>
        <v>543 Deposit</v>
      </c>
      <c r="F884" s="238">
        <f>IF('MAIN CB'!C898="Asset",'MAIN CB'!F898,"")</f>
        <v>65</v>
      </c>
      <c r="G884" s="162" t="str">
        <f>IF('MAIN CB'!C898="Capital",'MAIN CB'!F898,IF('MAIN CB'!C898="Income",'MAIN CB'!F898,IF('MAIN CB'!C898="Liability",'MAIN CB'!F898,"")))</f>
        <v/>
      </c>
      <c r="H884" s="163" t="str">
        <f>IF('MAIN CB'!C898="Expense",'MAIN CB'!F898,IF('MAIN CB'!C898="Drawing",'MAIN CB'!F898,IF('MAIN CB'!C898="COS",'MAIN CB'!F898,"")))</f>
        <v/>
      </c>
    </row>
    <row r="885" spans="2:8" x14ac:dyDescent="0.3">
      <c r="B885" s="160">
        <f>IF('MAIN CB'!B899="","",'MAIN CB'!B899)</f>
        <v>45727</v>
      </c>
      <c r="C885" s="161" t="str">
        <f>IF('MAIN CB'!C899="","",'MAIN CB'!C899)</f>
        <v>Asset</v>
      </c>
      <c r="D885" s="237" t="str">
        <f>IF('MAIN CB'!D899="","",'MAIN CB'!D899)</f>
        <v>543 Konse Konse</v>
      </c>
      <c r="E885" s="157" t="str">
        <f>IF('MAIN CB'!E899="","",'MAIN CB'!E899)</f>
        <v>543 Deposit</v>
      </c>
      <c r="F885" s="238">
        <f>IF('MAIN CB'!C899="Asset",'MAIN CB'!F899,"")</f>
        <v>-65</v>
      </c>
      <c r="G885" s="162" t="str">
        <f>IF('MAIN CB'!C899="Capital",'MAIN CB'!F899,IF('MAIN CB'!C899="Income",'MAIN CB'!F899,IF('MAIN CB'!C899="Liability",'MAIN CB'!F899,"")))</f>
        <v/>
      </c>
      <c r="H885" s="163" t="str">
        <f>IF('MAIN CB'!C899="Expense",'MAIN CB'!F899,IF('MAIN CB'!C899="Drawing",'MAIN CB'!F899,IF('MAIN CB'!C899="COS",'MAIN CB'!F899,"")))</f>
        <v/>
      </c>
    </row>
    <row r="886" spans="2:8" x14ac:dyDescent="0.3">
      <c r="B886" s="160">
        <f>IF('MAIN CB'!B900="","",'MAIN CB'!B900)</f>
        <v>45727</v>
      </c>
      <c r="C886" s="161" t="str">
        <f>IF('MAIN CB'!C900="","",'MAIN CB'!C900)</f>
        <v>Income</v>
      </c>
      <c r="D886" s="237" t="str">
        <f>IF('MAIN CB'!D900="","",'MAIN CB'!D900)</f>
        <v>Sales</v>
      </c>
      <c r="E886" s="157" t="str">
        <f>IF('MAIN CB'!E900="","",'MAIN CB'!E900)</f>
        <v xml:space="preserve">Takeaway Sale </v>
      </c>
      <c r="F886" s="238" t="str">
        <f>IF('MAIN CB'!C900="Asset",'MAIN CB'!F900,"")</f>
        <v/>
      </c>
      <c r="G886" s="162">
        <f>IF('MAIN CB'!C900="Capital",'MAIN CB'!F900,IF('MAIN CB'!C900="Income",'MAIN CB'!F900,IF('MAIN CB'!C900="Liability",'MAIN CB'!F900,"")))</f>
        <v>-35</v>
      </c>
      <c r="H886" s="163" t="str">
        <f>IF('MAIN CB'!C900="Expense",'MAIN CB'!F900,IF('MAIN CB'!C900="Drawing",'MAIN CB'!F900,IF('MAIN CB'!C900="COS",'MAIN CB'!F900,"")))</f>
        <v/>
      </c>
    </row>
    <row r="887" spans="2:8" x14ac:dyDescent="0.3">
      <c r="B887" s="160">
        <f>IF('MAIN CB'!B901="","",'MAIN CB'!B901)</f>
        <v>45727</v>
      </c>
      <c r="C887" s="161" t="str">
        <f>IF('MAIN CB'!C901="","",'MAIN CB'!C901)</f>
        <v>Asset</v>
      </c>
      <c r="D887" s="237" t="str">
        <f>IF('MAIN CB'!D901="","",'MAIN CB'!D901)</f>
        <v>Vault Cash</v>
      </c>
      <c r="E887" s="157" t="str">
        <f>IF('MAIN CB'!E901="","",'MAIN CB'!E901)</f>
        <v xml:space="preserve">Takeaway Sale </v>
      </c>
      <c r="F887" s="238">
        <f>IF('MAIN CB'!C901="Asset",'MAIN CB'!F901,"")</f>
        <v>35</v>
      </c>
      <c r="G887" s="162" t="str">
        <f>IF('MAIN CB'!C901="Capital",'MAIN CB'!F901,IF('MAIN CB'!C901="Income",'MAIN CB'!F901,IF('MAIN CB'!C901="Liability",'MAIN CB'!F901,"")))</f>
        <v/>
      </c>
      <c r="H887" s="163" t="str">
        <f>IF('MAIN CB'!C901="Expense",'MAIN CB'!F901,IF('MAIN CB'!C901="Drawing",'MAIN CB'!F901,IF('MAIN CB'!C901="COS",'MAIN CB'!F901,"")))</f>
        <v/>
      </c>
    </row>
    <row r="888" spans="2:8" x14ac:dyDescent="0.3">
      <c r="B888" s="160">
        <f>IF('MAIN CB'!B902="","",'MAIN CB'!B902)</f>
        <v>45727</v>
      </c>
      <c r="C888" s="161" t="str">
        <f>IF('MAIN CB'!C902="","",'MAIN CB'!C902)</f>
        <v>Income</v>
      </c>
      <c r="D888" s="237" t="str">
        <f>IF('MAIN CB'!D902="","",'MAIN CB'!D902)</f>
        <v>Sales</v>
      </c>
      <c r="E888" s="157" t="str">
        <f>IF('MAIN CB'!E902="","",'MAIN CB'!E902)</f>
        <v xml:space="preserve">Takeaway Sale </v>
      </c>
      <c r="F888" s="238" t="str">
        <f>IF('MAIN CB'!C902="Asset",'MAIN CB'!F902,"")</f>
        <v/>
      </c>
      <c r="G888" s="162">
        <f>IF('MAIN CB'!C902="Capital",'MAIN CB'!F902,IF('MAIN CB'!C902="Income",'MAIN CB'!F902,IF('MAIN CB'!C902="Liability",'MAIN CB'!F902,"")))</f>
        <v>-70</v>
      </c>
      <c r="H888" s="163" t="str">
        <f>IF('MAIN CB'!C902="Expense",'MAIN CB'!F902,IF('MAIN CB'!C902="Drawing",'MAIN CB'!F902,IF('MAIN CB'!C902="COS",'MAIN CB'!F902,"")))</f>
        <v/>
      </c>
    </row>
    <row r="889" spans="2:8" x14ac:dyDescent="0.3">
      <c r="B889" s="160">
        <f>IF('MAIN CB'!B903="","",'MAIN CB'!B903)</f>
        <v>45727</v>
      </c>
      <c r="C889" s="161" t="str">
        <f>IF('MAIN CB'!C903="","",'MAIN CB'!C903)</f>
        <v>Asset</v>
      </c>
      <c r="D889" s="237" t="str">
        <f>IF('MAIN CB'!D903="","",'MAIN CB'!D903)</f>
        <v>Vault Cash</v>
      </c>
      <c r="E889" s="157" t="str">
        <f>IF('MAIN CB'!E903="","",'MAIN CB'!E903)</f>
        <v xml:space="preserve">Takeaway Sale </v>
      </c>
      <c r="F889" s="238">
        <f>IF('MAIN CB'!C903="Asset",'MAIN CB'!F903,"")</f>
        <v>70</v>
      </c>
      <c r="G889" s="162" t="str">
        <f>IF('MAIN CB'!C903="Capital",'MAIN CB'!F903,IF('MAIN CB'!C903="Income",'MAIN CB'!F903,IF('MAIN CB'!C903="Liability",'MAIN CB'!F903,"")))</f>
        <v/>
      </c>
      <c r="H889" s="163" t="str">
        <f>IF('MAIN CB'!C903="Expense",'MAIN CB'!F903,IF('MAIN CB'!C903="Drawing",'MAIN CB'!F903,IF('MAIN CB'!C903="COS",'MAIN CB'!F903,"")))</f>
        <v/>
      </c>
    </row>
    <row r="890" spans="2:8" x14ac:dyDescent="0.3">
      <c r="B890" s="160">
        <f>IF('MAIN CB'!B904="","",'MAIN CB'!B904)</f>
        <v>45727</v>
      </c>
      <c r="C890" s="161" t="str">
        <f>IF('MAIN CB'!C904="","",'MAIN CB'!C904)</f>
        <v>Asset</v>
      </c>
      <c r="D890" s="237" t="str">
        <f>IF('MAIN CB'!D904="","",'MAIN CB'!D904)</f>
        <v>Vault Cash</v>
      </c>
      <c r="E890" s="157" t="str">
        <f>IF('MAIN CB'!E904="","",'MAIN CB'!E904)</f>
        <v>543 Deposit</v>
      </c>
      <c r="F890" s="238">
        <f>IF('MAIN CB'!C904="Asset",'MAIN CB'!F904,"")</f>
        <v>5</v>
      </c>
      <c r="G890" s="162" t="str">
        <f>IF('MAIN CB'!C904="Capital",'MAIN CB'!F904,IF('MAIN CB'!C904="Income",'MAIN CB'!F904,IF('MAIN CB'!C904="Liability",'MAIN CB'!F904,"")))</f>
        <v/>
      </c>
      <c r="H890" s="163" t="str">
        <f>IF('MAIN CB'!C904="Expense",'MAIN CB'!F904,IF('MAIN CB'!C904="Drawing",'MAIN CB'!F904,IF('MAIN CB'!C904="COS",'MAIN CB'!F904,"")))</f>
        <v/>
      </c>
    </row>
    <row r="891" spans="2:8" x14ac:dyDescent="0.3">
      <c r="B891" s="160">
        <f>IF('MAIN CB'!B905="","",'MAIN CB'!B905)</f>
        <v>45727</v>
      </c>
      <c r="C891" s="161" t="str">
        <f>IF('MAIN CB'!C905="","",'MAIN CB'!C905)</f>
        <v>Asset</v>
      </c>
      <c r="D891" s="237" t="str">
        <f>IF('MAIN CB'!D905="","",'MAIN CB'!D905)</f>
        <v>543 Konse Konse</v>
      </c>
      <c r="E891" s="157" t="str">
        <f>IF('MAIN CB'!E905="","",'MAIN CB'!E905)</f>
        <v>543 Deposit</v>
      </c>
      <c r="F891" s="238">
        <f>IF('MAIN CB'!C905="Asset",'MAIN CB'!F905,"")</f>
        <v>-5</v>
      </c>
      <c r="G891" s="162" t="str">
        <f>IF('MAIN CB'!C905="Capital",'MAIN CB'!F905,IF('MAIN CB'!C905="Income",'MAIN CB'!F905,IF('MAIN CB'!C905="Liability",'MAIN CB'!F905,"")))</f>
        <v/>
      </c>
      <c r="H891" s="163" t="str">
        <f>IF('MAIN CB'!C905="Expense",'MAIN CB'!F905,IF('MAIN CB'!C905="Drawing",'MAIN CB'!F905,IF('MAIN CB'!C905="COS",'MAIN CB'!F905,"")))</f>
        <v/>
      </c>
    </row>
    <row r="892" spans="2:8" x14ac:dyDescent="0.3">
      <c r="B892" s="160">
        <f>IF('MAIN CB'!B906="","",'MAIN CB'!B906)</f>
        <v>45727</v>
      </c>
      <c r="C892" s="161" t="str">
        <f>IF('MAIN CB'!C906="","",'MAIN CB'!C906)</f>
        <v>Asset</v>
      </c>
      <c r="D892" s="237" t="str">
        <f>IF('MAIN CB'!D906="","",'MAIN CB'!D906)</f>
        <v>Vault Cash</v>
      </c>
      <c r="E892" s="157" t="str">
        <f>IF('MAIN CB'!E906="","",'MAIN CB'!E906)</f>
        <v>Airtel Money Withdraw</v>
      </c>
      <c r="F892" s="238">
        <f>IF('MAIN CB'!C906="Asset",'MAIN CB'!F906,"")</f>
        <v>-750</v>
      </c>
      <c r="G892" s="162" t="str">
        <f>IF('MAIN CB'!C906="Capital",'MAIN CB'!F906,IF('MAIN CB'!C906="Income",'MAIN CB'!F906,IF('MAIN CB'!C906="Liability",'MAIN CB'!F906,"")))</f>
        <v/>
      </c>
      <c r="H892" s="163" t="str">
        <f>IF('MAIN CB'!C906="Expense",'MAIN CB'!F906,IF('MAIN CB'!C906="Drawing",'MAIN CB'!F906,IF('MAIN CB'!C906="COS",'MAIN CB'!F906,"")))</f>
        <v/>
      </c>
    </row>
    <row r="893" spans="2:8" x14ac:dyDescent="0.3">
      <c r="B893" s="160">
        <f>IF('MAIN CB'!B907="","",'MAIN CB'!B907)</f>
        <v>45727</v>
      </c>
      <c r="C893" s="161" t="str">
        <f>IF('MAIN CB'!C907="","",'MAIN CB'!C907)</f>
        <v>Asset</v>
      </c>
      <c r="D893" s="237" t="str">
        <f>IF('MAIN CB'!D907="","",'MAIN CB'!D907)</f>
        <v>Airtel Money</v>
      </c>
      <c r="E893" s="157" t="str">
        <f>IF('MAIN CB'!E907="","",'MAIN CB'!E907)</f>
        <v>Airtel Money Withdraw</v>
      </c>
      <c r="F893" s="238">
        <f>IF('MAIN CB'!C907="Asset",'MAIN CB'!F907,"")</f>
        <v>750</v>
      </c>
      <c r="G893" s="162" t="str">
        <f>IF('MAIN CB'!C907="Capital",'MAIN CB'!F907,IF('MAIN CB'!C907="Income",'MAIN CB'!F907,IF('MAIN CB'!C907="Liability",'MAIN CB'!F907,"")))</f>
        <v/>
      </c>
      <c r="H893" s="163" t="str">
        <f>IF('MAIN CB'!C907="Expense",'MAIN CB'!F907,IF('MAIN CB'!C907="Drawing",'MAIN CB'!F907,IF('MAIN CB'!C907="COS",'MAIN CB'!F907,"")))</f>
        <v/>
      </c>
    </row>
    <row r="894" spans="2:8" x14ac:dyDescent="0.3">
      <c r="B894" s="160">
        <f>IF('MAIN CB'!B908="","",'MAIN CB'!B908)</f>
        <v>45727</v>
      </c>
      <c r="C894" s="161" t="str">
        <f>IF('MAIN CB'!C908="","",'MAIN CB'!C908)</f>
        <v>Asset</v>
      </c>
      <c r="D894" s="237" t="str">
        <f>IF('MAIN CB'!D908="","",'MAIN CB'!D908)</f>
        <v>Vault Cash</v>
      </c>
      <c r="E894" s="157" t="str">
        <f>IF('MAIN CB'!E908="","",'MAIN CB'!E908)</f>
        <v>Zanaco Xpress Deposit</v>
      </c>
      <c r="F894" s="238">
        <f>IF('MAIN CB'!C908="Asset",'MAIN CB'!F908,"")</f>
        <v>171</v>
      </c>
      <c r="G894" s="162" t="str">
        <f>IF('MAIN CB'!C908="Capital",'MAIN CB'!F908,IF('MAIN CB'!C908="Income",'MAIN CB'!F908,IF('MAIN CB'!C908="Liability",'MAIN CB'!F908,"")))</f>
        <v/>
      </c>
      <c r="H894" s="163" t="str">
        <f>IF('MAIN CB'!C908="Expense",'MAIN CB'!F908,IF('MAIN CB'!C908="Drawing",'MAIN CB'!F908,IF('MAIN CB'!C908="COS",'MAIN CB'!F908,"")))</f>
        <v/>
      </c>
    </row>
    <row r="895" spans="2:8" x14ac:dyDescent="0.3">
      <c r="B895" s="160">
        <f>IF('MAIN CB'!B909="","",'MAIN CB'!B909)</f>
        <v>45727</v>
      </c>
      <c r="C895" s="161" t="str">
        <f>IF('MAIN CB'!C909="","",'MAIN CB'!C909)</f>
        <v>Asset</v>
      </c>
      <c r="D895" s="237" t="str">
        <f>IF('MAIN CB'!D909="","",'MAIN CB'!D909)</f>
        <v>Zanaco Xpress</v>
      </c>
      <c r="E895" s="157" t="str">
        <f>IF('MAIN CB'!E909="","",'MAIN CB'!E909)</f>
        <v>Zanaco Xpress Deposit</v>
      </c>
      <c r="F895" s="238">
        <f>IF('MAIN CB'!C909="Asset",'MAIN CB'!F909,"")</f>
        <v>-171</v>
      </c>
      <c r="G895" s="162" t="str">
        <f>IF('MAIN CB'!C909="Capital",'MAIN CB'!F909,IF('MAIN CB'!C909="Income",'MAIN CB'!F909,IF('MAIN CB'!C909="Liability",'MAIN CB'!F909,"")))</f>
        <v/>
      </c>
      <c r="H895" s="163" t="str">
        <f>IF('MAIN CB'!C909="Expense",'MAIN CB'!F909,IF('MAIN CB'!C909="Drawing",'MAIN CB'!F909,IF('MAIN CB'!C909="COS",'MAIN CB'!F909,"")))</f>
        <v/>
      </c>
    </row>
    <row r="896" spans="2:8" x14ac:dyDescent="0.3">
      <c r="B896" s="160">
        <f>IF('MAIN CB'!B910="","",'MAIN CB'!B910)</f>
        <v>45727</v>
      </c>
      <c r="C896" s="161" t="str">
        <f>IF('MAIN CB'!C910="","",'MAIN CB'!C910)</f>
        <v>Asset</v>
      </c>
      <c r="D896" s="237" t="str">
        <f>IF('MAIN CB'!D910="","",'MAIN CB'!D910)</f>
        <v>Vault Cash</v>
      </c>
      <c r="E896" s="157" t="str">
        <f>IF('MAIN CB'!E910="","",'MAIN CB'!E910)</f>
        <v>Airtel Money Deposit</v>
      </c>
      <c r="F896" s="238">
        <f>IF('MAIN CB'!C910="Asset",'MAIN CB'!F910,"")</f>
        <v>30</v>
      </c>
      <c r="G896" s="162" t="str">
        <f>IF('MAIN CB'!C910="Capital",'MAIN CB'!F910,IF('MAIN CB'!C910="Income",'MAIN CB'!F910,IF('MAIN CB'!C910="Liability",'MAIN CB'!F910,"")))</f>
        <v/>
      </c>
      <c r="H896" s="163" t="str">
        <f>IF('MAIN CB'!C910="Expense",'MAIN CB'!F910,IF('MAIN CB'!C910="Drawing",'MAIN CB'!F910,IF('MAIN CB'!C910="COS",'MAIN CB'!F910,"")))</f>
        <v/>
      </c>
    </row>
    <row r="897" spans="2:8" x14ac:dyDescent="0.3">
      <c r="B897" s="160">
        <f>IF('MAIN CB'!B911="","",'MAIN CB'!B911)</f>
        <v>45727</v>
      </c>
      <c r="C897" s="161" t="str">
        <f>IF('MAIN CB'!C911="","",'MAIN CB'!C911)</f>
        <v>Asset</v>
      </c>
      <c r="D897" s="237" t="str">
        <f>IF('MAIN CB'!D911="","",'MAIN CB'!D911)</f>
        <v>Airtel Money</v>
      </c>
      <c r="E897" s="157" t="str">
        <f>IF('MAIN CB'!E911="","",'MAIN CB'!E911)</f>
        <v>Airtel Money Deposit</v>
      </c>
      <c r="F897" s="238">
        <f>IF('MAIN CB'!C911="Asset",'MAIN CB'!F911,"")</f>
        <v>-30</v>
      </c>
      <c r="G897" s="162" t="str">
        <f>IF('MAIN CB'!C911="Capital",'MAIN CB'!F911,IF('MAIN CB'!C911="Income",'MAIN CB'!F911,IF('MAIN CB'!C911="Liability",'MAIN CB'!F911,"")))</f>
        <v/>
      </c>
      <c r="H897" s="163" t="str">
        <f>IF('MAIN CB'!C911="Expense",'MAIN CB'!F911,IF('MAIN CB'!C911="Drawing",'MAIN CB'!F911,IF('MAIN CB'!C911="COS",'MAIN CB'!F911,"")))</f>
        <v/>
      </c>
    </row>
    <row r="898" spans="2:8" x14ac:dyDescent="0.3">
      <c r="B898" s="160">
        <f>IF('MAIN CB'!B912="","",'MAIN CB'!B912)</f>
        <v>45727</v>
      </c>
      <c r="C898" s="161" t="str">
        <f>IF('MAIN CB'!C912="","",'MAIN CB'!C912)</f>
        <v>Income</v>
      </c>
      <c r="D898" s="237" t="str">
        <f>IF('MAIN CB'!D912="","",'MAIN CB'!D912)</f>
        <v>Sales</v>
      </c>
      <c r="E898" s="157" t="str">
        <f>IF('MAIN CB'!E912="","",'MAIN CB'!E912)</f>
        <v xml:space="preserve">Takeaway Sale </v>
      </c>
      <c r="F898" s="238" t="str">
        <f>IF('MAIN CB'!C912="Asset",'MAIN CB'!F912,"")</f>
        <v/>
      </c>
      <c r="G898" s="162">
        <f>IF('MAIN CB'!C912="Capital",'MAIN CB'!F912,IF('MAIN CB'!C912="Income",'MAIN CB'!F912,IF('MAIN CB'!C912="Liability",'MAIN CB'!F912,"")))</f>
        <v>-70</v>
      </c>
      <c r="H898" s="163" t="str">
        <f>IF('MAIN CB'!C912="Expense",'MAIN CB'!F912,IF('MAIN CB'!C912="Drawing",'MAIN CB'!F912,IF('MAIN CB'!C912="COS",'MAIN CB'!F912,"")))</f>
        <v/>
      </c>
    </row>
    <row r="899" spans="2:8" x14ac:dyDescent="0.3">
      <c r="B899" s="160">
        <f>IF('MAIN CB'!B913="","",'MAIN CB'!B913)</f>
        <v>45727</v>
      </c>
      <c r="C899" s="161" t="str">
        <f>IF('MAIN CB'!C913="","",'MAIN CB'!C913)</f>
        <v>Asset</v>
      </c>
      <c r="D899" s="237" t="str">
        <f>IF('MAIN CB'!D913="","",'MAIN CB'!D913)</f>
        <v>Vault Cash</v>
      </c>
      <c r="E899" s="157" t="str">
        <f>IF('MAIN CB'!E913="","",'MAIN CB'!E913)</f>
        <v xml:space="preserve">Takeaway Sale </v>
      </c>
      <c r="F899" s="238">
        <f>IF('MAIN CB'!C913="Asset",'MAIN CB'!F913,"")</f>
        <v>70</v>
      </c>
      <c r="G899" s="162" t="str">
        <f>IF('MAIN CB'!C913="Capital",'MAIN CB'!F913,IF('MAIN CB'!C913="Income",'MAIN CB'!F913,IF('MAIN CB'!C913="Liability",'MAIN CB'!F913,"")))</f>
        <v/>
      </c>
      <c r="H899" s="163" t="str">
        <f>IF('MAIN CB'!C913="Expense",'MAIN CB'!F913,IF('MAIN CB'!C913="Drawing",'MAIN CB'!F913,IF('MAIN CB'!C913="COS",'MAIN CB'!F913,"")))</f>
        <v/>
      </c>
    </row>
    <row r="900" spans="2:8" x14ac:dyDescent="0.3">
      <c r="B900" s="160">
        <f>IF('MAIN CB'!B914="","",'MAIN CB'!B914)</f>
        <v>45727</v>
      </c>
      <c r="C900" s="161" t="str">
        <f>IF('MAIN CB'!C914="","",'MAIN CB'!C914)</f>
        <v>Income</v>
      </c>
      <c r="D900" s="237" t="str">
        <f>IF('MAIN CB'!D914="","",'MAIN CB'!D914)</f>
        <v>Sales</v>
      </c>
      <c r="E900" s="157" t="str">
        <f>IF('MAIN CB'!E914="","",'MAIN CB'!E914)</f>
        <v xml:space="preserve">Takeaway Sale </v>
      </c>
      <c r="F900" s="238" t="str">
        <f>IF('MAIN CB'!C914="Asset",'MAIN CB'!F914,"")</f>
        <v/>
      </c>
      <c r="G900" s="162">
        <f>IF('MAIN CB'!C914="Capital",'MAIN CB'!F914,IF('MAIN CB'!C914="Income",'MAIN CB'!F914,IF('MAIN CB'!C914="Liability",'MAIN CB'!F914,"")))</f>
        <v>-210</v>
      </c>
      <c r="H900" s="163" t="str">
        <f>IF('MAIN CB'!C914="Expense",'MAIN CB'!F914,IF('MAIN CB'!C914="Drawing",'MAIN CB'!F914,IF('MAIN CB'!C914="COS",'MAIN CB'!F914,"")))</f>
        <v/>
      </c>
    </row>
    <row r="901" spans="2:8" x14ac:dyDescent="0.3">
      <c r="B901" s="160">
        <f>IF('MAIN CB'!B915="","",'MAIN CB'!B915)</f>
        <v>45727</v>
      </c>
      <c r="C901" s="161" t="str">
        <f>IF('MAIN CB'!C915="","",'MAIN CB'!C915)</f>
        <v>Asset</v>
      </c>
      <c r="D901" s="237" t="str">
        <f>IF('MAIN CB'!D915="","",'MAIN CB'!D915)</f>
        <v>Vault Cash</v>
      </c>
      <c r="E901" s="157" t="str">
        <f>IF('MAIN CB'!E915="","",'MAIN CB'!E915)</f>
        <v xml:space="preserve">Takeaway Sale </v>
      </c>
      <c r="F901" s="238">
        <f>IF('MAIN CB'!C915="Asset",'MAIN CB'!F915,"")</f>
        <v>210</v>
      </c>
      <c r="G901" s="162" t="str">
        <f>IF('MAIN CB'!C915="Capital",'MAIN CB'!F915,IF('MAIN CB'!C915="Income",'MAIN CB'!F915,IF('MAIN CB'!C915="Liability",'MAIN CB'!F915,"")))</f>
        <v/>
      </c>
      <c r="H901" s="163" t="str">
        <f>IF('MAIN CB'!C915="Expense",'MAIN CB'!F915,IF('MAIN CB'!C915="Drawing",'MAIN CB'!F915,IF('MAIN CB'!C915="COS",'MAIN CB'!F915,"")))</f>
        <v/>
      </c>
    </row>
    <row r="902" spans="2:8" x14ac:dyDescent="0.3">
      <c r="B902" s="160">
        <f>IF('MAIN CB'!B916="","",'MAIN CB'!B916)</f>
        <v>45727</v>
      </c>
      <c r="C902" s="161" t="str">
        <f>IF('MAIN CB'!C916="","",'MAIN CB'!C916)</f>
        <v>Income</v>
      </c>
      <c r="D902" s="237" t="str">
        <f>IF('MAIN CB'!D916="","",'MAIN CB'!D916)</f>
        <v>Sales</v>
      </c>
      <c r="E902" s="157" t="str">
        <f>IF('MAIN CB'!E916="","",'MAIN CB'!E916)</f>
        <v xml:space="preserve">Takeaway Sale </v>
      </c>
      <c r="F902" s="238" t="str">
        <f>IF('MAIN CB'!C916="Asset",'MAIN CB'!F916,"")</f>
        <v/>
      </c>
      <c r="G902" s="162">
        <f>IF('MAIN CB'!C916="Capital",'MAIN CB'!F916,IF('MAIN CB'!C916="Income",'MAIN CB'!F916,IF('MAIN CB'!C916="Liability",'MAIN CB'!F916,"")))</f>
        <v>-25</v>
      </c>
      <c r="H902" s="163" t="str">
        <f>IF('MAIN CB'!C916="Expense",'MAIN CB'!F916,IF('MAIN CB'!C916="Drawing",'MAIN CB'!F916,IF('MAIN CB'!C916="COS",'MAIN CB'!F916,"")))</f>
        <v/>
      </c>
    </row>
    <row r="903" spans="2:8" x14ac:dyDescent="0.3">
      <c r="B903" s="160">
        <f>IF('MAIN CB'!B917="","",'MAIN CB'!B917)</f>
        <v>45727</v>
      </c>
      <c r="C903" s="161" t="str">
        <f>IF('MAIN CB'!C917="","",'MAIN CB'!C917)</f>
        <v>Asset</v>
      </c>
      <c r="D903" s="237" t="str">
        <f>IF('MAIN CB'!D917="","",'MAIN CB'!D917)</f>
        <v>Vault Cash</v>
      </c>
      <c r="E903" s="157" t="str">
        <f>IF('MAIN CB'!E917="","",'MAIN CB'!E917)</f>
        <v xml:space="preserve">Takeaway Sale </v>
      </c>
      <c r="F903" s="238">
        <f>IF('MAIN CB'!C917="Asset",'MAIN CB'!F917,"")</f>
        <v>25</v>
      </c>
      <c r="G903" s="162" t="str">
        <f>IF('MAIN CB'!C917="Capital",'MAIN CB'!F917,IF('MAIN CB'!C917="Income",'MAIN CB'!F917,IF('MAIN CB'!C917="Liability",'MAIN CB'!F917,"")))</f>
        <v/>
      </c>
      <c r="H903" s="163" t="str">
        <f>IF('MAIN CB'!C917="Expense",'MAIN CB'!F917,IF('MAIN CB'!C917="Drawing",'MAIN CB'!F917,IF('MAIN CB'!C917="COS",'MAIN CB'!F917,"")))</f>
        <v/>
      </c>
    </row>
    <row r="904" spans="2:8" x14ac:dyDescent="0.3">
      <c r="B904" s="160">
        <f>IF('MAIN CB'!B918="","",'MAIN CB'!B918)</f>
        <v>45727</v>
      </c>
      <c r="C904" s="161" t="str">
        <f>IF('MAIN CB'!C918="","",'MAIN CB'!C918)</f>
        <v>Income</v>
      </c>
      <c r="D904" s="237" t="str">
        <f>IF('MAIN CB'!D918="","",'MAIN CB'!D918)</f>
        <v>Sales</v>
      </c>
      <c r="E904" s="157" t="str">
        <f>IF('MAIN CB'!E918="","",'MAIN CB'!E918)</f>
        <v xml:space="preserve">Takeaway Sale </v>
      </c>
      <c r="F904" s="238" t="str">
        <f>IF('MAIN CB'!C918="Asset",'MAIN CB'!F918,"")</f>
        <v/>
      </c>
      <c r="G904" s="162">
        <f>IF('MAIN CB'!C918="Capital",'MAIN CB'!F918,IF('MAIN CB'!C918="Income",'MAIN CB'!F918,IF('MAIN CB'!C918="Liability",'MAIN CB'!F918,"")))</f>
        <v>-70</v>
      </c>
      <c r="H904" s="163" t="str">
        <f>IF('MAIN CB'!C918="Expense",'MAIN CB'!F918,IF('MAIN CB'!C918="Drawing",'MAIN CB'!F918,IF('MAIN CB'!C918="COS",'MAIN CB'!F918,"")))</f>
        <v/>
      </c>
    </row>
    <row r="905" spans="2:8" x14ac:dyDescent="0.3">
      <c r="B905" s="160">
        <f>IF('MAIN CB'!B919="","",'MAIN CB'!B919)</f>
        <v>45727</v>
      </c>
      <c r="C905" s="161" t="str">
        <f>IF('MAIN CB'!C919="","",'MAIN CB'!C919)</f>
        <v>Asset</v>
      </c>
      <c r="D905" s="237" t="str">
        <f>IF('MAIN CB'!D919="","",'MAIN CB'!D919)</f>
        <v>Vault Cash</v>
      </c>
      <c r="E905" s="157" t="str">
        <f>IF('MAIN CB'!E919="","",'MAIN CB'!E919)</f>
        <v xml:space="preserve">Takeaway Sale </v>
      </c>
      <c r="F905" s="238">
        <f>IF('MAIN CB'!C919="Asset",'MAIN CB'!F919,"")</f>
        <v>70</v>
      </c>
      <c r="G905" s="162" t="str">
        <f>IF('MAIN CB'!C919="Capital",'MAIN CB'!F919,IF('MAIN CB'!C919="Income",'MAIN CB'!F919,IF('MAIN CB'!C919="Liability",'MAIN CB'!F919,"")))</f>
        <v/>
      </c>
      <c r="H905" s="163" t="str">
        <f>IF('MAIN CB'!C919="Expense",'MAIN CB'!F919,IF('MAIN CB'!C919="Drawing",'MAIN CB'!F919,IF('MAIN CB'!C919="COS",'MAIN CB'!F919,"")))</f>
        <v/>
      </c>
    </row>
    <row r="906" spans="2:8" x14ac:dyDescent="0.3">
      <c r="B906" s="160">
        <f>IF('MAIN CB'!B920="","",'MAIN CB'!B920)</f>
        <v>45727</v>
      </c>
      <c r="C906" s="161" t="str">
        <f>IF('MAIN CB'!C920="","",'MAIN CB'!C920)</f>
        <v>Income</v>
      </c>
      <c r="D906" s="237" t="str">
        <f>IF('MAIN CB'!D920="","",'MAIN CB'!D920)</f>
        <v>Sales</v>
      </c>
      <c r="E906" s="157" t="str">
        <f>IF('MAIN CB'!E920="","",'MAIN CB'!E920)</f>
        <v xml:space="preserve">Takeaway Sale </v>
      </c>
      <c r="F906" s="238" t="str">
        <f>IF('MAIN CB'!C920="Asset",'MAIN CB'!F920,"")</f>
        <v/>
      </c>
      <c r="G906" s="162">
        <f>IF('MAIN CB'!C920="Capital",'MAIN CB'!F920,IF('MAIN CB'!C920="Income",'MAIN CB'!F920,IF('MAIN CB'!C920="Liability",'MAIN CB'!F920,"")))</f>
        <v>-35</v>
      </c>
      <c r="H906" s="163" t="str">
        <f>IF('MAIN CB'!C920="Expense",'MAIN CB'!F920,IF('MAIN CB'!C920="Drawing",'MAIN CB'!F920,IF('MAIN CB'!C920="COS",'MAIN CB'!F920,"")))</f>
        <v/>
      </c>
    </row>
    <row r="907" spans="2:8" x14ac:dyDescent="0.3">
      <c r="B907" s="160">
        <f>IF('MAIN CB'!B921="","",'MAIN CB'!B921)</f>
        <v>45727</v>
      </c>
      <c r="C907" s="161" t="str">
        <f>IF('MAIN CB'!C921="","",'MAIN CB'!C921)</f>
        <v>Asset</v>
      </c>
      <c r="D907" s="237" t="str">
        <f>IF('MAIN CB'!D921="","",'MAIN CB'!D921)</f>
        <v>Vault Cash</v>
      </c>
      <c r="E907" s="157" t="str">
        <f>IF('MAIN CB'!E921="","",'MAIN CB'!E921)</f>
        <v xml:space="preserve">Takeaway Sale </v>
      </c>
      <c r="F907" s="238">
        <f>IF('MAIN CB'!C921="Asset",'MAIN CB'!F921,"")</f>
        <v>35</v>
      </c>
      <c r="G907" s="162" t="str">
        <f>IF('MAIN CB'!C921="Capital",'MAIN CB'!F921,IF('MAIN CB'!C921="Income",'MAIN CB'!F921,IF('MAIN CB'!C921="Liability",'MAIN CB'!F921,"")))</f>
        <v/>
      </c>
      <c r="H907" s="163" t="str">
        <f>IF('MAIN CB'!C921="Expense",'MAIN CB'!F921,IF('MAIN CB'!C921="Drawing",'MAIN CB'!F921,IF('MAIN CB'!C921="COS",'MAIN CB'!F921,"")))</f>
        <v/>
      </c>
    </row>
    <row r="908" spans="2:8" x14ac:dyDescent="0.3">
      <c r="B908" s="160">
        <f>IF('MAIN CB'!B922="","",'MAIN CB'!B922)</f>
        <v>45727</v>
      </c>
      <c r="C908" s="161" t="str">
        <f>IF('MAIN CB'!C922="","",'MAIN CB'!C922)</f>
        <v>Income</v>
      </c>
      <c r="D908" s="237" t="str">
        <f>IF('MAIN CB'!D922="","",'MAIN CB'!D922)</f>
        <v>Sales</v>
      </c>
      <c r="E908" s="157" t="str">
        <f>IF('MAIN CB'!E922="","",'MAIN CB'!E922)</f>
        <v xml:space="preserve">Takeaway Sale </v>
      </c>
      <c r="F908" s="238" t="str">
        <f>IF('MAIN CB'!C922="Asset",'MAIN CB'!F922,"")</f>
        <v/>
      </c>
      <c r="G908" s="162">
        <f>IF('MAIN CB'!C922="Capital",'MAIN CB'!F922,IF('MAIN CB'!C922="Income",'MAIN CB'!F922,IF('MAIN CB'!C922="Liability",'MAIN CB'!F922,"")))</f>
        <v>-35</v>
      </c>
      <c r="H908" s="163" t="str">
        <f>IF('MAIN CB'!C922="Expense",'MAIN CB'!F922,IF('MAIN CB'!C922="Drawing",'MAIN CB'!F922,IF('MAIN CB'!C922="COS",'MAIN CB'!F922,"")))</f>
        <v/>
      </c>
    </row>
    <row r="909" spans="2:8" x14ac:dyDescent="0.3">
      <c r="B909" s="160">
        <f>IF('MAIN CB'!B923="","",'MAIN CB'!B923)</f>
        <v>45727</v>
      </c>
      <c r="C909" s="161" t="str">
        <f>IF('MAIN CB'!C923="","",'MAIN CB'!C923)</f>
        <v>Asset</v>
      </c>
      <c r="D909" s="237" t="str">
        <f>IF('MAIN CB'!D923="","",'MAIN CB'!D923)</f>
        <v>Vault Cash</v>
      </c>
      <c r="E909" s="157" t="str">
        <f>IF('MAIN CB'!E923="","",'MAIN CB'!E923)</f>
        <v xml:space="preserve">Takeaway Sale </v>
      </c>
      <c r="F909" s="238">
        <f>IF('MAIN CB'!C923="Asset",'MAIN CB'!F923,"")</f>
        <v>35</v>
      </c>
      <c r="G909" s="162" t="str">
        <f>IF('MAIN CB'!C923="Capital",'MAIN CB'!F923,IF('MAIN CB'!C923="Income",'MAIN CB'!F923,IF('MAIN CB'!C923="Liability",'MAIN CB'!F923,"")))</f>
        <v/>
      </c>
      <c r="H909" s="163" t="str">
        <f>IF('MAIN CB'!C923="Expense",'MAIN CB'!F923,IF('MAIN CB'!C923="Drawing",'MAIN CB'!F923,IF('MAIN CB'!C923="COS",'MAIN CB'!F923,"")))</f>
        <v/>
      </c>
    </row>
    <row r="910" spans="2:8" x14ac:dyDescent="0.3">
      <c r="B910" s="160">
        <f>IF('MAIN CB'!B924="","",'MAIN CB'!B924)</f>
        <v>45727</v>
      </c>
      <c r="C910" s="161" t="str">
        <f>IF('MAIN CB'!C924="","",'MAIN CB'!C924)</f>
        <v>Asset</v>
      </c>
      <c r="D910" s="237" t="str">
        <f>IF('MAIN CB'!D924="","",'MAIN CB'!D924)</f>
        <v>Vault Cash</v>
      </c>
      <c r="E910" s="157" t="str">
        <f>IF('MAIN CB'!E924="","",'MAIN CB'!E924)</f>
        <v>Zanaco Xpress Withdraw</v>
      </c>
      <c r="F910" s="238">
        <f>IF('MAIN CB'!C924="Asset",'MAIN CB'!F924,"")</f>
        <v>-1350</v>
      </c>
      <c r="G910" s="162" t="str">
        <f>IF('MAIN CB'!C924="Capital",'MAIN CB'!F924,IF('MAIN CB'!C924="Income",'MAIN CB'!F924,IF('MAIN CB'!C924="Liability",'MAIN CB'!F924,"")))</f>
        <v/>
      </c>
      <c r="H910" s="163" t="str">
        <f>IF('MAIN CB'!C924="Expense",'MAIN CB'!F924,IF('MAIN CB'!C924="Drawing",'MAIN CB'!F924,IF('MAIN CB'!C924="COS",'MAIN CB'!F924,"")))</f>
        <v/>
      </c>
    </row>
    <row r="911" spans="2:8" x14ac:dyDescent="0.3">
      <c r="B911" s="160">
        <f>IF('MAIN CB'!B925="","",'MAIN CB'!B925)</f>
        <v>45727</v>
      </c>
      <c r="C911" s="161" t="str">
        <f>IF('MAIN CB'!C925="","",'MAIN CB'!C925)</f>
        <v>Asset</v>
      </c>
      <c r="D911" s="237" t="str">
        <f>IF('MAIN CB'!D925="","",'MAIN CB'!D925)</f>
        <v>Zanaco Xpress</v>
      </c>
      <c r="E911" s="157" t="str">
        <f>IF('MAIN CB'!E925="","",'MAIN CB'!E925)</f>
        <v>Zanaco Xpress Withdraw</v>
      </c>
      <c r="F911" s="238">
        <f>IF('MAIN CB'!C925="Asset",'MAIN CB'!F925,"")</f>
        <v>1350</v>
      </c>
      <c r="G911" s="162" t="str">
        <f>IF('MAIN CB'!C925="Capital",'MAIN CB'!F925,IF('MAIN CB'!C925="Income",'MAIN CB'!F925,IF('MAIN CB'!C925="Liability",'MAIN CB'!F925,"")))</f>
        <v/>
      </c>
      <c r="H911" s="163" t="str">
        <f>IF('MAIN CB'!C925="Expense",'MAIN CB'!F925,IF('MAIN CB'!C925="Drawing",'MAIN CB'!F925,IF('MAIN CB'!C925="COS",'MAIN CB'!F925,"")))</f>
        <v/>
      </c>
    </row>
    <row r="912" spans="2:8" x14ac:dyDescent="0.3">
      <c r="B912" s="160">
        <f>IF('MAIN CB'!B926="","",'MAIN CB'!B926)</f>
        <v>45727</v>
      </c>
      <c r="C912" s="161" t="str">
        <f>IF('MAIN CB'!C926="","",'MAIN CB'!C926)</f>
        <v>Asset</v>
      </c>
      <c r="D912" s="237" t="str">
        <f>IF('MAIN CB'!D926="","",'MAIN CB'!D926)</f>
        <v>Vault Cash</v>
      </c>
      <c r="E912" s="157" t="str">
        <f>IF('MAIN CB'!E926="","",'MAIN CB'!E926)</f>
        <v>Zanaco Xpress Deposit</v>
      </c>
      <c r="F912" s="238">
        <f>IF('MAIN CB'!C926="Asset",'MAIN CB'!F926,"")</f>
        <v>1350</v>
      </c>
      <c r="G912" s="162" t="str">
        <f>IF('MAIN CB'!C926="Capital",'MAIN CB'!F926,IF('MAIN CB'!C926="Income",'MAIN CB'!F926,IF('MAIN CB'!C926="Liability",'MAIN CB'!F926,"")))</f>
        <v/>
      </c>
      <c r="H912" s="163" t="str">
        <f>IF('MAIN CB'!C926="Expense",'MAIN CB'!F926,IF('MAIN CB'!C926="Drawing",'MAIN CB'!F926,IF('MAIN CB'!C926="COS",'MAIN CB'!F926,"")))</f>
        <v/>
      </c>
    </row>
    <row r="913" spans="2:8" x14ac:dyDescent="0.3">
      <c r="B913" s="160">
        <f>IF('MAIN CB'!B927="","",'MAIN CB'!B927)</f>
        <v>45727</v>
      </c>
      <c r="C913" s="161" t="str">
        <f>IF('MAIN CB'!C927="","",'MAIN CB'!C927)</f>
        <v>Asset</v>
      </c>
      <c r="D913" s="237" t="str">
        <f>IF('MAIN CB'!D927="","",'MAIN CB'!D927)</f>
        <v>Zanaco Xpress</v>
      </c>
      <c r="E913" s="157" t="str">
        <f>IF('MAIN CB'!E927="","",'MAIN CB'!E927)</f>
        <v>Zanaco Xpress Deposit</v>
      </c>
      <c r="F913" s="238">
        <f>IF('MAIN CB'!C927="Asset",'MAIN CB'!F927,"")</f>
        <v>-1350</v>
      </c>
      <c r="G913" s="162" t="str">
        <f>IF('MAIN CB'!C927="Capital",'MAIN CB'!F927,IF('MAIN CB'!C927="Income",'MAIN CB'!F927,IF('MAIN CB'!C927="Liability",'MAIN CB'!F927,"")))</f>
        <v/>
      </c>
      <c r="H913" s="163" t="str">
        <f>IF('MAIN CB'!C927="Expense",'MAIN CB'!F927,IF('MAIN CB'!C927="Drawing",'MAIN CB'!F927,IF('MAIN CB'!C927="COS",'MAIN CB'!F927,"")))</f>
        <v/>
      </c>
    </row>
    <row r="914" spans="2:8" x14ac:dyDescent="0.3">
      <c r="B914" s="160">
        <f>IF('MAIN CB'!B928="","",'MAIN CB'!B928)</f>
        <v>45727</v>
      </c>
      <c r="C914" s="161" t="str">
        <f>IF('MAIN CB'!C928="","",'MAIN CB'!C928)</f>
        <v>Income</v>
      </c>
      <c r="D914" s="237" t="str">
        <f>IF('MAIN CB'!D928="","",'MAIN CB'!D928)</f>
        <v>Sales</v>
      </c>
      <c r="E914" s="157" t="str">
        <f>IF('MAIN CB'!E928="","",'MAIN CB'!E928)</f>
        <v xml:space="preserve">Takeaway Sale </v>
      </c>
      <c r="F914" s="238" t="str">
        <f>IF('MAIN CB'!C928="Asset",'MAIN CB'!F928,"")</f>
        <v/>
      </c>
      <c r="G914" s="162">
        <f>IF('MAIN CB'!C928="Capital",'MAIN CB'!F928,IF('MAIN CB'!C928="Income",'MAIN CB'!F928,IF('MAIN CB'!C928="Liability",'MAIN CB'!F928,"")))</f>
        <v>-70</v>
      </c>
      <c r="H914" s="163" t="str">
        <f>IF('MAIN CB'!C928="Expense",'MAIN CB'!F928,IF('MAIN CB'!C928="Drawing",'MAIN CB'!F928,IF('MAIN CB'!C928="COS",'MAIN CB'!F928,"")))</f>
        <v/>
      </c>
    </row>
    <row r="915" spans="2:8" x14ac:dyDescent="0.3">
      <c r="B915" s="160">
        <f>IF('MAIN CB'!B929="","",'MAIN CB'!B929)</f>
        <v>45727</v>
      </c>
      <c r="C915" s="161" t="str">
        <f>IF('MAIN CB'!C929="","",'MAIN CB'!C929)</f>
        <v>Asset</v>
      </c>
      <c r="D915" s="237" t="str">
        <f>IF('MAIN CB'!D929="","",'MAIN CB'!D929)</f>
        <v>Vault Cash</v>
      </c>
      <c r="E915" s="157" t="str">
        <f>IF('MAIN CB'!E929="","",'MAIN CB'!E929)</f>
        <v xml:space="preserve">Takeaway Sale </v>
      </c>
      <c r="F915" s="238">
        <f>IF('MAIN CB'!C929="Asset",'MAIN CB'!F929,"")</f>
        <v>70</v>
      </c>
      <c r="G915" s="162" t="str">
        <f>IF('MAIN CB'!C929="Capital",'MAIN CB'!F929,IF('MAIN CB'!C929="Income",'MAIN CB'!F929,IF('MAIN CB'!C929="Liability",'MAIN CB'!F929,"")))</f>
        <v/>
      </c>
      <c r="H915" s="163" t="str">
        <f>IF('MAIN CB'!C929="Expense",'MAIN CB'!F929,IF('MAIN CB'!C929="Drawing",'MAIN CB'!F929,IF('MAIN CB'!C929="COS",'MAIN CB'!F929,"")))</f>
        <v/>
      </c>
    </row>
    <row r="916" spans="2:8" x14ac:dyDescent="0.3">
      <c r="B916" s="160">
        <f>IF('MAIN CB'!B930="","",'MAIN CB'!B930)</f>
        <v>45727</v>
      </c>
      <c r="C916" s="161" t="str">
        <f>IF('MAIN CB'!C930="","",'MAIN CB'!C930)</f>
        <v>Asset</v>
      </c>
      <c r="D916" s="237" t="str">
        <f>IF('MAIN CB'!D930="","",'MAIN CB'!D930)</f>
        <v>Vault Cash</v>
      </c>
      <c r="E916" s="157" t="str">
        <f>IF('MAIN CB'!E930="","",'MAIN CB'!E930)</f>
        <v>Airtel Money Withdraw</v>
      </c>
      <c r="F916" s="238">
        <f>IF('MAIN CB'!C930="Asset",'MAIN CB'!F930,"")</f>
        <v>-160</v>
      </c>
      <c r="G916" s="162" t="str">
        <f>IF('MAIN CB'!C930="Capital",'MAIN CB'!F930,IF('MAIN CB'!C930="Income",'MAIN CB'!F930,IF('MAIN CB'!C930="Liability",'MAIN CB'!F930,"")))</f>
        <v/>
      </c>
      <c r="H916" s="163" t="str">
        <f>IF('MAIN CB'!C930="Expense",'MAIN CB'!F930,IF('MAIN CB'!C930="Drawing",'MAIN CB'!F930,IF('MAIN CB'!C930="COS",'MAIN CB'!F930,"")))</f>
        <v/>
      </c>
    </row>
    <row r="917" spans="2:8" x14ac:dyDescent="0.3">
      <c r="B917" s="160">
        <f>IF('MAIN CB'!B931="","",'MAIN CB'!B931)</f>
        <v>45727</v>
      </c>
      <c r="C917" s="161" t="str">
        <f>IF('MAIN CB'!C931="","",'MAIN CB'!C931)</f>
        <v>Asset</v>
      </c>
      <c r="D917" s="237" t="str">
        <f>IF('MAIN CB'!D931="","",'MAIN CB'!D931)</f>
        <v>Airtel Money</v>
      </c>
      <c r="E917" s="157" t="str">
        <f>IF('MAIN CB'!E931="","",'MAIN CB'!E931)</f>
        <v>Airtel Money Withdraw</v>
      </c>
      <c r="F917" s="238">
        <f>IF('MAIN CB'!C931="Asset",'MAIN CB'!F931,"")</f>
        <v>160</v>
      </c>
      <c r="G917" s="162" t="str">
        <f>IF('MAIN CB'!C931="Capital",'MAIN CB'!F931,IF('MAIN CB'!C931="Income",'MAIN CB'!F931,IF('MAIN CB'!C931="Liability",'MAIN CB'!F931,"")))</f>
        <v/>
      </c>
      <c r="H917" s="163" t="str">
        <f>IF('MAIN CB'!C931="Expense",'MAIN CB'!F931,IF('MAIN CB'!C931="Drawing",'MAIN CB'!F931,IF('MAIN CB'!C931="COS",'MAIN CB'!F931,"")))</f>
        <v/>
      </c>
    </row>
    <row r="918" spans="2:8" x14ac:dyDescent="0.3">
      <c r="B918" s="160">
        <f>IF('MAIN CB'!B932="","",'MAIN CB'!B932)</f>
        <v>45727</v>
      </c>
      <c r="C918" s="161" t="str">
        <f>IF('MAIN CB'!C932="","",'MAIN CB'!C932)</f>
        <v>Asset</v>
      </c>
      <c r="D918" s="237" t="str">
        <f>IF('MAIN CB'!D932="","",'MAIN CB'!D932)</f>
        <v>Vault Cash</v>
      </c>
      <c r="E918" s="157" t="str">
        <f>IF('MAIN CB'!E932="","",'MAIN CB'!E932)</f>
        <v>Airtel Money Withdraw</v>
      </c>
      <c r="F918" s="238">
        <f>IF('MAIN CB'!C932="Asset",'MAIN CB'!F932,"")</f>
        <v>-91</v>
      </c>
      <c r="G918" s="162" t="str">
        <f>IF('MAIN CB'!C932="Capital",'MAIN CB'!F932,IF('MAIN CB'!C932="Income",'MAIN CB'!F932,IF('MAIN CB'!C932="Liability",'MAIN CB'!F932,"")))</f>
        <v/>
      </c>
      <c r="H918" s="163" t="str">
        <f>IF('MAIN CB'!C932="Expense",'MAIN CB'!F932,IF('MAIN CB'!C932="Drawing",'MAIN CB'!F932,IF('MAIN CB'!C932="COS",'MAIN CB'!F932,"")))</f>
        <v/>
      </c>
    </row>
    <row r="919" spans="2:8" x14ac:dyDescent="0.3">
      <c r="B919" s="160">
        <f>IF('MAIN CB'!B933="","",'MAIN CB'!B933)</f>
        <v>45727</v>
      </c>
      <c r="C919" s="161" t="str">
        <f>IF('MAIN CB'!C933="","",'MAIN CB'!C933)</f>
        <v>Asset</v>
      </c>
      <c r="D919" s="237" t="str">
        <f>IF('MAIN CB'!D933="","",'MAIN CB'!D933)</f>
        <v>Airtel Money</v>
      </c>
      <c r="E919" s="157" t="str">
        <f>IF('MAIN CB'!E933="","",'MAIN CB'!E933)</f>
        <v>Airtel Money Withdraw</v>
      </c>
      <c r="F919" s="238">
        <f>IF('MAIN CB'!C933="Asset",'MAIN CB'!F933,"")</f>
        <v>91</v>
      </c>
      <c r="G919" s="162" t="str">
        <f>IF('MAIN CB'!C933="Capital",'MAIN CB'!F933,IF('MAIN CB'!C933="Income",'MAIN CB'!F933,IF('MAIN CB'!C933="Liability",'MAIN CB'!F933,"")))</f>
        <v/>
      </c>
      <c r="H919" s="163" t="str">
        <f>IF('MAIN CB'!C933="Expense",'MAIN CB'!F933,IF('MAIN CB'!C933="Drawing",'MAIN CB'!F933,IF('MAIN CB'!C933="COS",'MAIN CB'!F933,"")))</f>
        <v/>
      </c>
    </row>
    <row r="920" spans="2:8" x14ac:dyDescent="0.3">
      <c r="B920" s="160">
        <f>IF('MAIN CB'!B934="","",'MAIN CB'!B934)</f>
        <v>45727</v>
      </c>
      <c r="C920" s="161" t="str">
        <f>IF('MAIN CB'!C934="","",'MAIN CB'!C934)</f>
        <v>Asset</v>
      </c>
      <c r="D920" s="237" t="str">
        <f>IF('MAIN CB'!D934="","",'MAIN CB'!D934)</f>
        <v>Vault Cash</v>
      </c>
      <c r="E920" s="157" t="str">
        <f>IF('MAIN CB'!E934="","",'MAIN CB'!E934)</f>
        <v>Zanaco Xpress Deposit</v>
      </c>
      <c r="F920" s="238">
        <f>IF('MAIN CB'!C934="Asset",'MAIN CB'!F934,"")</f>
        <v>171</v>
      </c>
      <c r="G920" s="162" t="str">
        <f>IF('MAIN CB'!C934="Capital",'MAIN CB'!F934,IF('MAIN CB'!C934="Income",'MAIN CB'!F934,IF('MAIN CB'!C934="Liability",'MAIN CB'!F934,"")))</f>
        <v/>
      </c>
      <c r="H920" s="163" t="str">
        <f>IF('MAIN CB'!C934="Expense",'MAIN CB'!F934,IF('MAIN CB'!C934="Drawing",'MAIN CB'!F934,IF('MAIN CB'!C934="COS",'MAIN CB'!F934,"")))</f>
        <v/>
      </c>
    </row>
    <row r="921" spans="2:8" x14ac:dyDescent="0.3">
      <c r="B921" s="160">
        <f>IF('MAIN CB'!B935="","",'MAIN CB'!B935)</f>
        <v>45727</v>
      </c>
      <c r="C921" s="161" t="str">
        <f>IF('MAIN CB'!C935="","",'MAIN CB'!C935)</f>
        <v>Asset</v>
      </c>
      <c r="D921" s="237" t="str">
        <f>IF('MAIN CB'!D935="","",'MAIN CB'!D935)</f>
        <v>Zanaco Xpress</v>
      </c>
      <c r="E921" s="157" t="str">
        <f>IF('MAIN CB'!E935="","",'MAIN CB'!E935)</f>
        <v>Zanaco Xpress Deposit</v>
      </c>
      <c r="F921" s="238">
        <f>IF('MAIN CB'!C935="Asset",'MAIN CB'!F935,"")</f>
        <v>-171</v>
      </c>
      <c r="G921" s="162" t="str">
        <f>IF('MAIN CB'!C935="Capital",'MAIN CB'!F935,IF('MAIN CB'!C935="Income",'MAIN CB'!F935,IF('MAIN CB'!C935="Liability",'MAIN CB'!F935,"")))</f>
        <v/>
      </c>
      <c r="H921" s="163" t="str">
        <f>IF('MAIN CB'!C935="Expense",'MAIN CB'!F935,IF('MAIN CB'!C935="Drawing",'MAIN CB'!F935,IF('MAIN CB'!C935="COS",'MAIN CB'!F935,"")))</f>
        <v/>
      </c>
    </row>
    <row r="922" spans="2:8" x14ac:dyDescent="0.3">
      <c r="B922" s="160">
        <f>IF('MAIN CB'!B936="","",'MAIN CB'!B936)</f>
        <v>45727</v>
      </c>
      <c r="C922" s="161" t="str">
        <f>IF('MAIN CB'!C936="","",'MAIN CB'!C936)</f>
        <v>Income</v>
      </c>
      <c r="D922" s="237" t="str">
        <f>IF('MAIN CB'!D936="","",'MAIN CB'!D936)</f>
        <v>Sales</v>
      </c>
      <c r="E922" s="157" t="str">
        <f>IF('MAIN CB'!E936="","",'MAIN CB'!E936)</f>
        <v xml:space="preserve">Takeaway Sale </v>
      </c>
      <c r="F922" s="238" t="str">
        <f>IF('MAIN CB'!C936="Asset",'MAIN CB'!F936,"")</f>
        <v/>
      </c>
      <c r="G922" s="162">
        <f>IF('MAIN CB'!C936="Capital",'MAIN CB'!F936,IF('MAIN CB'!C936="Income",'MAIN CB'!F936,IF('MAIN CB'!C936="Liability",'MAIN CB'!F936,"")))</f>
        <v>-70</v>
      </c>
      <c r="H922" s="163" t="str">
        <f>IF('MAIN CB'!C936="Expense",'MAIN CB'!F936,IF('MAIN CB'!C936="Drawing",'MAIN CB'!F936,IF('MAIN CB'!C936="COS",'MAIN CB'!F936,"")))</f>
        <v/>
      </c>
    </row>
    <row r="923" spans="2:8" x14ac:dyDescent="0.3">
      <c r="B923" s="160">
        <f>IF('MAIN CB'!B937="","",'MAIN CB'!B937)</f>
        <v>45727</v>
      </c>
      <c r="C923" s="161" t="str">
        <f>IF('MAIN CB'!C937="","",'MAIN CB'!C937)</f>
        <v>Asset</v>
      </c>
      <c r="D923" s="237" t="str">
        <f>IF('MAIN CB'!D937="","",'MAIN CB'!D937)</f>
        <v>Vault Cash</v>
      </c>
      <c r="E923" s="157" t="str">
        <f>IF('MAIN CB'!E937="","",'MAIN CB'!E937)</f>
        <v xml:space="preserve">Takeaway Sale </v>
      </c>
      <c r="F923" s="238">
        <f>IF('MAIN CB'!C937="Asset",'MAIN CB'!F937,"")</f>
        <v>70</v>
      </c>
      <c r="G923" s="162" t="str">
        <f>IF('MAIN CB'!C937="Capital",'MAIN CB'!F937,IF('MAIN CB'!C937="Income",'MAIN CB'!F937,IF('MAIN CB'!C937="Liability",'MAIN CB'!F937,"")))</f>
        <v/>
      </c>
      <c r="H923" s="163" t="str">
        <f>IF('MAIN CB'!C937="Expense",'MAIN CB'!F937,IF('MAIN CB'!C937="Drawing",'MAIN CB'!F937,IF('MAIN CB'!C937="COS",'MAIN CB'!F937,"")))</f>
        <v/>
      </c>
    </row>
    <row r="924" spans="2:8" x14ac:dyDescent="0.3">
      <c r="B924" s="160">
        <f>IF('MAIN CB'!B938="","",'MAIN CB'!B938)</f>
        <v>45727</v>
      </c>
      <c r="C924" s="161" t="str">
        <f>IF('MAIN CB'!C938="","",'MAIN CB'!C938)</f>
        <v>Asset</v>
      </c>
      <c r="D924" s="237" t="str">
        <f>IF('MAIN CB'!D938="","",'MAIN CB'!D938)</f>
        <v>Vault Cash</v>
      </c>
      <c r="E924" s="157" t="str">
        <f>IF('MAIN CB'!E938="","",'MAIN CB'!E938)</f>
        <v>?</v>
      </c>
      <c r="F924" s="238">
        <f>IF('MAIN CB'!C938="Asset",'MAIN CB'!F938,"")</f>
        <v>-20</v>
      </c>
      <c r="G924" s="162" t="str">
        <f>IF('MAIN CB'!C938="Capital",'MAIN CB'!F938,IF('MAIN CB'!C938="Income",'MAIN CB'!F938,IF('MAIN CB'!C938="Liability",'MAIN CB'!F938,"")))</f>
        <v/>
      </c>
      <c r="H924" s="163" t="str">
        <f>IF('MAIN CB'!C938="Expense",'MAIN CB'!F938,IF('MAIN CB'!C938="Drawing",'MAIN CB'!F938,IF('MAIN CB'!C938="COS",'MAIN CB'!F938,"")))</f>
        <v/>
      </c>
    </row>
    <row r="925" spans="2:8" x14ac:dyDescent="0.3">
      <c r="B925" s="160">
        <f>IF('MAIN CB'!B939="","",'MAIN CB'!B939)</f>
        <v>45727</v>
      </c>
      <c r="C925" s="161" t="str">
        <f>IF('MAIN CB'!C939="","",'MAIN CB'!C939)</f>
        <v>Expense</v>
      </c>
      <c r="D925" s="237" t="str">
        <f>IF('MAIN CB'!D939="","",'MAIN CB'!D939)</f>
        <v>Transport Costs</v>
      </c>
      <c r="E925" s="157" t="str">
        <f>IF('MAIN CB'!E939="","",'MAIN CB'!E939)</f>
        <v>?</v>
      </c>
      <c r="F925" s="238" t="str">
        <f>IF('MAIN CB'!C939="Asset",'MAIN CB'!F939,"")</f>
        <v/>
      </c>
      <c r="G925" s="162" t="str">
        <f>IF('MAIN CB'!C939="Capital",'MAIN CB'!F939,IF('MAIN CB'!C939="Income",'MAIN CB'!F939,IF('MAIN CB'!C939="Liability",'MAIN CB'!F939,"")))</f>
        <v/>
      </c>
      <c r="H925" s="163">
        <f>IF('MAIN CB'!C939="Expense",'MAIN CB'!F939,IF('MAIN CB'!C939="Drawing",'MAIN CB'!F939,IF('MAIN CB'!C939="COS",'MAIN CB'!F939,"")))</f>
        <v>20</v>
      </c>
    </row>
    <row r="926" spans="2:8" x14ac:dyDescent="0.3">
      <c r="B926" s="160">
        <f>IF('MAIN CB'!B940="","",'MAIN CB'!B940)</f>
        <v>45727</v>
      </c>
      <c r="C926" s="161" t="str">
        <f>IF('MAIN CB'!C940="","",'MAIN CB'!C940)</f>
        <v>Asset</v>
      </c>
      <c r="D926" s="237" t="str">
        <f>IF('MAIN CB'!D940="","",'MAIN CB'!D940)</f>
        <v>Vault Cash</v>
      </c>
      <c r="E926" s="157" t="str">
        <f>IF('MAIN CB'!E940="","",'MAIN CB'!E940)</f>
        <v>Airtel Money Withdraw</v>
      </c>
      <c r="F926" s="238">
        <f>IF('MAIN CB'!C940="Asset",'MAIN CB'!F940,"")</f>
        <v>-905</v>
      </c>
      <c r="G926" s="162" t="str">
        <f>IF('MAIN CB'!C940="Capital",'MAIN CB'!F940,IF('MAIN CB'!C940="Income",'MAIN CB'!F940,IF('MAIN CB'!C940="Liability",'MAIN CB'!F940,"")))</f>
        <v/>
      </c>
      <c r="H926" s="163" t="str">
        <f>IF('MAIN CB'!C940="Expense",'MAIN CB'!F940,IF('MAIN CB'!C940="Drawing",'MAIN CB'!F940,IF('MAIN CB'!C940="COS",'MAIN CB'!F940,"")))</f>
        <v/>
      </c>
    </row>
    <row r="927" spans="2:8" x14ac:dyDescent="0.3">
      <c r="B927" s="160">
        <f>IF('MAIN CB'!B941="","",'MAIN CB'!B941)</f>
        <v>45727</v>
      </c>
      <c r="C927" s="161" t="str">
        <f>IF('MAIN CB'!C941="","",'MAIN CB'!C941)</f>
        <v>Asset</v>
      </c>
      <c r="D927" s="237" t="str">
        <f>IF('MAIN CB'!D941="","",'MAIN CB'!D941)</f>
        <v>Airtel Money</v>
      </c>
      <c r="E927" s="157" t="str">
        <f>IF('MAIN CB'!E941="","",'MAIN CB'!E941)</f>
        <v>Airtel Money Withdraw</v>
      </c>
      <c r="F927" s="238">
        <f>IF('MAIN CB'!C941="Asset",'MAIN CB'!F941,"")</f>
        <v>905</v>
      </c>
      <c r="G927" s="162" t="str">
        <f>IF('MAIN CB'!C941="Capital",'MAIN CB'!F941,IF('MAIN CB'!C941="Income",'MAIN CB'!F941,IF('MAIN CB'!C941="Liability",'MAIN CB'!F941,"")))</f>
        <v/>
      </c>
      <c r="H927" s="163" t="str">
        <f>IF('MAIN CB'!C941="Expense",'MAIN CB'!F941,IF('MAIN CB'!C941="Drawing",'MAIN CB'!F941,IF('MAIN CB'!C941="COS",'MAIN CB'!F941,"")))</f>
        <v/>
      </c>
    </row>
    <row r="928" spans="2:8" x14ac:dyDescent="0.3">
      <c r="B928" s="160">
        <f>IF('MAIN CB'!B942="","",'MAIN CB'!B942)</f>
        <v>45727</v>
      </c>
      <c r="C928" s="161" t="str">
        <f>IF('MAIN CB'!C942="","",'MAIN CB'!C942)</f>
        <v>Asset</v>
      </c>
      <c r="D928" s="237" t="str">
        <f>IF('MAIN CB'!D942="","",'MAIN CB'!D942)</f>
        <v>Vault Cash</v>
      </c>
      <c r="E928" s="157" t="str">
        <f>IF('MAIN CB'!E942="","",'MAIN CB'!E942)</f>
        <v>Zanaco Xpress Deposit</v>
      </c>
      <c r="F928" s="238">
        <f>IF('MAIN CB'!C942="Asset",'MAIN CB'!F942,"")</f>
        <v>367</v>
      </c>
      <c r="G928" s="162" t="str">
        <f>IF('MAIN CB'!C942="Capital",'MAIN CB'!F942,IF('MAIN CB'!C942="Income",'MAIN CB'!F942,IF('MAIN CB'!C942="Liability",'MAIN CB'!F942,"")))</f>
        <v/>
      </c>
      <c r="H928" s="163" t="str">
        <f>IF('MAIN CB'!C942="Expense",'MAIN CB'!F942,IF('MAIN CB'!C942="Drawing",'MAIN CB'!F942,IF('MAIN CB'!C942="COS",'MAIN CB'!F942,"")))</f>
        <v/>
      </c>
    </row>
    <row r="929" spans="2:8" x14ac:dyDescent="0.3">
      <c r="B929" s="160">
        <f>IF('MAIN CB'!B943="","",'MAIN CB'!B943)</f>
        <v>45727</v>
      </c>
      <c r="C929" s="161" t="str">
        <f>IF('MAIN CB'!C943="","",'MAIN CB'!C943)</f>
        <v>Asset</v>
      </c>
      <c r="D929" s="237" t="str">
        <f>IF('MAIN CB'!D943="","",'MAIN CB'!D943)</f>
        <v>Zanaco Xpress</v>
      </c>
      <c r="E929" s="157" t="str">
        <f>IF('MAIN CB'!E943="","",'MAIN CB'!E943)</f>
        <v>Zanaco Xpress Deposit</v>
      </c>
      <c r="F929" s="238">
        <f>IF('MAIN CB'!C943="Asset",'MAIN CB'!F943,"")</f>
        <v>-367</v>
      </c>
      <c r="G929" s="162" t="str">
        <f>IF('MAIN CB'!C943="Capital",'MAIN CB'!F943,IF('MAIN CB'!C943="Income",'MAIN CB'!F943,IF('MAIN CB'!C943="Liability",'MAIN CB'!F943,"")))</f>
        <v/>
      </c>
      <c r="H929" s="163" t="str">
        <f>IF('MAIN CB'!C943="Expense",'MAIN CB'!F943,IF('MAIN CB'!C943="Drawing",'MAIN CB'!F943,IF('MAIN CB'!C943="COS",'MAIN CB'!F943,"")))</f>
        <v/>
      </c>
    </row>
    <row r="930" spans="2:8" x14ac:dyDescent="0.3">
      <c r="B930" s="160">
        <f>IF('MAIN CB'!B944="","",'MAIN CB'!B944)</f>
        <v>45727</v>
      </c>
      <c r="C930" s="161" t="str">
        <f>IF('MAIN CB'!C944="","",'MAIN CB'!C944)</f>
        <v>Asset</v>
      </c>
      <c r="D930" s="237" t="str">
        <f>IF('MAIN CB'!D944="","",'MAIN CB'!D944)</f>
        <v>Vault Cash</v>
      </c>
      <c r="E930" s="157" t="str">
        <f>IF('MAIN CB'!E944="","",'MAIN CB'!E944)</f>
        <v>Zanaco Xpress Deposit</v>
      </c>
      <c r="F930" s="238">
        <f>IF('MAIN CB'!C944="Asset",'MAIN CB'!F944,"")</f>
        <v>538</v>
      </c>
      <c r="G930" s="162" t="str">
        <f>IF('MAIN CB'!C944="Capital",'MAIN CB'!F944,IF('MAIN CB'!C944="Income",'MAIN CB'!F944,IF('MAIN CB'!C944="Liability",'MAIN CB'!F944,"")))</f>
        <v/>
      </c>
      <c r="H930" s="163" t="str">
        <f>IF('MAIN CB'!C944="Expense",'MAIN CB'!F944,IF('MAIN CB'!C944="Drawing",'MAIN CB'!F944,IF('MAIN CB'!C944="COS",'MAIN CB'!F944,"")))</f>
        <v/>
      </c>
    </row>
    <row r="931" spans="2:8" x14ac:dyDescent="0.3">
      <c r="B931" s="160">
        <f>IF('MAIN CB'!B945="","",'MAIN CB'!B945)</f>
        <v>45727</v>
      </c>
      <c r="C931" s="161" t="str">
        <f>IF('MAIN CB'!C945="","",'MAIN CB'!C945)</f>
        <v>Asset</v>
      </c>
      <c r="D931" s="237" t="str">
        <f>IF('MAIN CB'!D945="","",'MAIN CB'!D945)</f>
        <v>Zanaco Xpress</v>
      </c>
      <c r="E931" s="157" t="str">
        <f>IF('MAIN CB'!E945="","",'MAIN CB'!E945)</f>
        <v>Zanaco Xpress Deposit</v>
      </c>
      <c r="F931" s="238">
        <f>IF('MAIN CB'!C945="Asset",'MAIN CB'!F945,"")</f>
        <v>-538</v>
      </c>
      <c r="G931" s="162" t="str">
        <f>IF('MAIN CB'!C945="Capital",'MAIN CB'!F945,IF('MAIN CB'!C945="Income",'MAIN CB'!F945,IF('MAIN CB'!C945="Liability",'MAIN CB'!F945,"")))</f>
        <v/>
      </c>
      <c r="H931" s="163" t="str">
        <f>IF('MAIN CB'!C945="Expense",'MAIN CB'!F945,IF('MAIN CB'!C945="Drawing",'MAIN CB'!F945,IF('MAIN CB'!C945="COS",'MAIN CB'!F945,"")))</f>
        <v/>
      </c>
    </row>
    <row r="932" spans="2:8" x14ac:dyDescent="0.3">
      <c r="B932" s="160">
        <f>IF('MAIN CB'!B946="","",'MAIN CB'!B946)</f>
        <v>45727</v>
      </c>
      <c r="C932" s="161" t="str">
        <f>IF('MAIN CB'!C946="","",'MAIN CB'!C946)</f>
        <v>Asset</v>
      </c>
      <c r="D932" s="237" t="str">
        <f>IF('MAIN CB'!D946="","",'MAIN CB'!D946)</f>
        <v>Vault Cash</v>
      </c>
      <c r="E932" s="157" t="str">
        <f>IF('MAIN CB'!E946="","",'MAIN CB'!E946)</f>
        <v>?</v>
      </c>
      <c r="F932" s="238">
        <f>IF('MAIN CB'!C946="Asset",'MAIN CB'!F946,"")</f>
        <v>-1258</v>
      </c>
      <c r="G932" s="162" t="str">
        <f>IF('MAIN CB'!C946="Capital",'MAIN CB'!F946,IF('MAIN CB'!C946="Income",'MAIN CB'!F946,IF('MAIN CB'!C946="Liability",'MAIN CB'!F946,"")))</f>
        <v/>
      </c>
      <c r="H932" s="163" t="str">
        <f>IF('MAIN CB'!C946="Expense",'MAIN CB'!F946,IF('MAIN CB'!C946="Drawing",'MAIN CB'!F946,IF('MAIN CB'!C946="COS",'MAIN CB'!F946,"")))</f>
        <v/>
      </c>
    </row>
    <row r="933" spans="2:8" x14ac:dyDescent="0.3">
      <c r="B933" s="160">
        <f>IF('MAIN CB'!B947="","",'MAIN CB'!B947)</f>
        <v>45727</v>
      </c>
      <c r="C933" s="161" t="str">
        <f>IF('MAIN CB'!C947="","",'MAIN CB'!C947)</f>
        <v>COS</v>
      </c>
      <c r="D933" s="237" t="str">
        <f>IF('MAIN CB'!D947="","",'MAIN CB'!D947)</f>
        <v>Add: Purchases (for business)</v>
      </c>
      <c r="E933" s="157" t="str">
        <f>IF('MAIN CB'!E947="","",'MAIN CB'!E947)</f>
        <v>?</v>
      </c>
      <c r="F933" s="238" t="str">
        <f>IF('MAIN CB'!C947="Asset",'MAIN CB'!F947,"")</f>
        <v/>
      </c>
      <c r="G933" s="162" t="str">
        <f>IF('MAIN CB'!C947="Capital",'MAIN CB'!F947,IF('MAIN CB'!C947="Income",'MAIN CB'!F947,IF('MAIN CB'!C947="Liability",'MAIN CB'!F947,"")))</f>
        <v/>
      </c>
      <c r="H933" s="163">
        <f>IF('MAIN CB'!C947="Expense",'MAIN CB'!F947,IF('MAIN CB'!C947="Drawing",'MAIN CB'!F947,IF('MAIN CB'!C947="COS",'MAIN CB'!F947,"")))</f>
        <v>1258</v>
      </c>
    </row>
    <row r="934" spans="2:8" x14ac:dyDescent="0.3">
      <c r="B934" s="160">
        <f>IF('MAIN CB'!B948="","",'MAIN CB'!B948)</f>
        <v>45727</v>
      </c>
      <c r="C934" s="161" t="str">
        <f>IF('MAIN CB'!C948="","",'MAIN CB'!C948)</f>
        <v>Asset</v>
      </c>
      <c r="D934" s="237" t="str">
        <f>IF('MAIN CB'!D948="","",'MAIN CB'!D948)</f>
        <v>Vault Cash</v>
      </c>
      <c r="E934" s="157" t="str">
        <f>IF('MAIN CB'!E948="","",'MAIN CB'!E948)</f>
        <v>?</v>
      </c>
      <c r="F934" s="238">
        <f>IF('MAIN CB'!C948="Asset",'MAIN CB'!F948,"")</f>
        <v>-15</v>
      </c>
      <c r="G934" s="162" t="str">
        <f>IF('MAIN CB'!C948="Capital",'MAIN CB'!F948,IF('MAIN CB'!C948="Income",'MAIN CB'!F948,IF('MAIN CB'!C948="Liability",'MAIN CB'!F948,"")))</f>
        <v/>
      </c>
      <c r="H934" s="163" t="str">
        <f>IF('MAIN CB'!C948="Expense",'MAIN CB'!F948,IF('MAIN CB'!C948="Drawing",'MAIN CB'!F948,IF('MAIN CB'!C948="COS",'MAIN CB'!F948,"")))</f>
        <v/>
      </c>
    </row>
    <row r="935" spans="2:8" x14ac:dyDescent="0.3">
      <c r="B935" s="160">
        <f>IF('MAIN CB'!B949="","",'MAIN CB'!B949)</f>
        <v>45727</v>
      </c>
      <c r="C935" s="161" t="str">
        <f>IF('MAIN CB'!C949="","",'MAIN CB'!C949)</f>
        <v>Expense</v>
      </c>
      <c r="D935" s="237" t="str">
        <f>IF('MAIN CB'!D949="","",'MAIN CB'!D949)</f>
        <v>Transport Costs</v>
      </c>
      <c r="E935" s="157" t="str">
        <f>IF('MAIN CB'!E949="","",'MAIN CB'!E949)</f>
        <v>?</v>
      </c>
      <c r="F935" s="238" t="str">
        <f>IF('MAIN CB'!C949="Asset",'MAIN CB'!F949,"")</f>
        <v/>
      </c>
      <c r="G935" s="162" t="str">
        <f>IF('MAIN CB'!C949="Capital",'MAIN CB'!F949,IF('MAIN CB'!C949="Income",'MAIN CB'!F949,IF('MAIN CB'!C949="Liability",'MAIN CB'!F949,"")))</f>
        <v/>
      </c>
      <c r="H935" s="163">
        <f>IF('MAIN CB'!C949="Expense",'MAIN CB'!F949,IF('MAIN CB'!C949="Drawing",'MAIN CB'!F949,IF('MAIN CB'!C949="COS",'MAIN CB'!F949,"")))</f>
        <v>15</v>
      </c>
    </row>
    <row r="936" spans="2:8" x14ac:dyDescent="0.3">
      <c r="B936" s="160">
        <f>IF('MAIN CB'!B950="","",'MAIN CB'!B950)</f>
        <v>45727</v>
      </c>
      <c r="C936" s="161" t="str">
        <f>IF('MAIN CB'!C950="","",'MAIN CB'!C950)</f>
        <v>Asset</v>
      </c>
      <c r="D936" s="237" t="str">
        <f>IF('MAIN CB'!D950="","",'MAIN CB'!D950)</f>
        <v>Vault Cash</v>
      </c>
      <c r="E936" s="157" t="str">
        <f>IF('MAIN CB'!E950="","",'MAIN CB'!E950)</f>
        <v>Airtel Money Deposit</v>
      </c>
      <c r="F936" s="238">
        <f>IF('MAIN CB'!C950="Asset",'MAIN CB'!F950,"")</f>
        <v>29</v>
      </c>
      <c r="G936" s="162" t="str">
        <f>IF('MAIN CB'!C950="Capital",'MAIN CB'!F950,IF('MAIN CB'!C950="Income",'MAIN CB'!F950,IF('MAIN CB'!C950="Liability",'MAIN CB'!F950,"")))</f>
        <v/>
      </c>
      <c r="H936" s="163" t="str">
        <f>IF('MAIN CB'!C950="Expense",'MAIN CB'!F950,IF('MAIN CB'!C950="Drawing",'MAIN CB'!F950,IF('MAIN CB'!C950="COS",'MAIN CB'!F950,"")))</f>
        <v/>
      </c>
    </row>
    <row r="937" spans="2:8" x14ac:dyDescent="0.3">
      <c r="B937" s="160">
        <f>IF('MAIN CB'!B951="","",'MAIN CB'!B951)</f>
        <v>45727</v>
      </c>
      <c r="C937" s="161" t="str">
        <f>IF('MAIN CB'!C951="","",'MAIN CB'!C951)</f>
        <v>Asset</v>
      </c>
      <c r="D937" s="237" t="str">
        <f>IF('MAIN CB'!D951="","",'MAIN CB'!D951)</f>
        <v>Airtel Money</v>
      </c>
      <c r="E937" s="157" t="str">
        <f>IF('MAIN CB'!E951="","",'MAIN CB'!E951)</f>
        <v>Airtel Money Deposit</v>
      </c>
      <c r="F937" s="238">
        <f>IF('MAIN CB'!C951="Asset",'MAIN CB'!F951,"")</f>
        <v>-29</v>
      </c>
      <c r="G937" s="162" t="str">
        <f>IF('MAIN CB'!C951="Capital",'MAIN CB'!F951,IF('MAIN CB'!C951="Income",'MAIN CB'!F951,IF('MAIN CB'!C951="Liability",'MAIN CB'!F951,"")))</f>
        <v/>
      </c>
      <c r="H937" s="163" t="str">
        <f>IF('MAIN CB'!C951="Expense",'MAIN CB'!F951,IF('MAIN CB'!C951="Drawing",'MAIN CB'!F951,IF('MAIN CB'!C951="COS",'MAIN CB'!F951,"")))</f>
        <v/>
      </c>
    </row>
    <row r="938" spans="2:8" x14ac:dyDescent="0.3">
      <c r="B938" s="160">
        <f>IF('MAIN CB'!B952="","",'MAIN CB'!B952)</f>
        <v>45727</v>
      </c>
      <c r="C938" s="161" t="str">
        <f>IF('MAIN CB'!C952="","",'MAIN CB'!C952)</f>
        <v>Asset</v>
      </c>
      <c r="D938" s="237" t="str">
        <f>IF('MAIN CB'!D952="","",'MAIN CB'!D952)</f>
        <v>Vault Cash</v>
      </c>
      <c r="E938" s="157" t="str">
        <f>IF('MAIN CB'!E952="","",'MAIN CB'!E952)</f>
        <v>Airtel Money Deposit</v>
      </c>
      <c r="F938" s="238">
        <f>IF('MAIN CB'!C952="Asset",'MAIN CB'!F952,"")</f>
        <v>5</v>
      </c>
      <c r="G938" s="162" t="str">
        <f>IF('MAIN CB'!C952="Capital",'MAIN CB'!F952,IF('MAIN CB'!C952="Income",'MAIN CB'!F952,IF('MAIN CB'!C952="Liability",'MAIN CB'!F952,"")))</f>
        <v/>
      </c>
      <c r="H938" s="163" t="str">
        <f>IF('MAIN CB'!C952="Expense",'MAIN CB'!F952,IF('MAIN CB'!C952="Drawing",'MAIN CB'!F952,IF('MAIN CB'!C952="COS",'MAIN CB'!F952,"")))</f>
        <v/>
      </c>
    </row>
    <row r="939" spans="2:8" x14ac:dyDescent="0.3">
      <c r="B939" s="160">
        <f>IF('MAIN CB'!B953="","",'MAIN CB'!B953)</f>
        <v>45727</v>
      </c>
      <c r="C939" s="161" t="str">
        <f>IF('MAIN CB'!C953="","",'MAIN CB'!C953)</f>
        <v>Asset</v>
      </c>
      <c r="D939" s="237" t="str">
        <f>IF('MAIN CB'!D953="","",'MAIN CB'!D953)</f>
        <v>Airtel Money</v>
      </c>
      <c r="E939" s="157" t="str">
        <f>IF('MAIN CB'!E953="","",'MAIN CB'!E953)</f>
        <v>Airtel Money Deposit</v>
      </c>
      <c r="F939" s="238">
        <f>IF('MAIN CB'!C953="Asset",'MAIN CB'!F953,"")</f>
        <v>-5</v>
      </c>
      <c r="G939" s="162" t="str">
        <f>IF('MAIN CB'!C953="Capital",'MAIN CB'!F953,IF('MAIN CB'!C953="Income",'MAIN CB'!F953,IF('MAIN CB'!C953="Liability",'MAIN CB'!F953,"")))</f>
        <v/>
      </c>
      <c r="H939" s="163" t="str">
        <f>IF('MAIN CB'!C953="Expense",'MAIN CB'!F953,IF('MAIN CB'!C953="Drawing",'MAIN CB'!F953,IF('MAIN CB'!C953="COS",'MAIN CB'!F953,"")))</f>
        <v/>
      </c>
    </row>
    <row r="940" spans="2:8" x14ac:dyDescent="0.3">
      <c r="B940" s="160">
        <f>IF('MAIN CB'!B954="","",'MAIN CB'!B954)</f>
        <v>45727</v>
      </c>
      <c r="C940" s="161" t="str">
        <f>IF('MAIN CB'!C954="","",'MAIN CB'!C954)</f>
        <v>Asset</v>
      </c>
      <c r="D940" s="237" t="str">
        <f>IF('MAIN CB'!D954="","",'MAIN CB'!D954)</f>
        <v>Vault Cash</v>
      </c>
      <c r="E940" s="157" t="str">
        <f>IF('MAIN CB'!E954="","",'MAIN CB'!E954)</f>
        <v>Cash Added</v>
      </c>
      <c r="F940" s="238">
        <f>IF('MAIN CB'!C954="Asset",'MAIN CB'!F954,"")</f>
        <v>10</v>
      </c>
      <c r="G940" s="162" t="str">
        <f>IF('MAIN CB'!C954="Capital",'MAIN CB'!F954,IF('MAIN CB'!C954="Income",'MAIN CB'!F954,IF('MAIN CB'!C954="Liability",'MAIN CB'!F954,"")))</f>
        <v/>
      </c>
      <c r="H940" s="163" t="str">
        <f>IF('MAIN CB'!C954="Expense",'MAIN CB'!F954,IF('MAIN CB'!C954="Drawing",'MAIN CB'!F954,IF('MAIN CB'!C954="COS",'MAIN CB'!F954,"")))</f>
        <v/>
      </c>
    </row>
    <row r="941" spans="2:8" x14ac:dyDescent="0.3">
      <c r="B941" s="160">
        <f>IF('MAIN CB'!B955="","",'MAIN CB'!B955)</f>
        <v>45727</v>
      </c>
      <c r="C941" s="161" t="str">
        <f>IF('MAIN CB'!C955="","",'MAIN CB'!C955)</f>
        <v>Capital</v>
      </c>
      <c r="D941" s="237" t="str">
        <f>IF('MAIN CB'!D955="","",'MAIN CB'!D955)</f>
        <v>Capital (Net-worth)</v>
      </c>
      <c r="E941" s="157" t="str">
        <f>IF('MAIN CB'!E955="","",'MAIN CB'!E955)</f>
        <v>Cash Added</v>
      </c>
      <c r="F941" s="238" t="str">
        <f>IF('MAIN CB'!C955="Asset",'MAIN CB'!F955,"")</f>
        <v/>
      </c>
      <c r="G941" s="162">
        <f>IF('MAIN CB'!C955="Capital",'MAIN CB'!F955,IF('MAIN CB'!C955="Income",'MAIN CB'!F955,IF('MAIN CB'!C955="Liability",'MAIN CB'!F955,"")))</f>
        <v>-10</v>
      </c>
      <c r="H941" s="163" t="str">
        <f>IF('MAIN CB'!C955="Expense",'MAIN CB'!F955,IF('MAIN CB'!C955="Drawing",'MAIN CB'!F955,IF('MAIN CB'!C955="COS",'MAIN CB'!F955,"")))</f>
        <v/>
      </c>
    </row>
    <row r="942" spans="2:8" x14ac:dyDescent="0.3">
      <c r="B942" s="160">
        <f>IF('MAIN CB'!B956="","",'MAIN CB'!B956)</f>
        <v>45727</v>
      </c>
      <c r="C942" s="161" t="str">
        <f>IF('MAIN CB'!C956="","",'MAIN CB'!C956)</f>
        <v>Asset</v>
      </c>
      <c r="D942" s="237" t="str">
        <f>IF('MAIN CB'!D956="","",'MAIN CB'!D956)</f>
        <v>Vault Cash</v>
      </c>
      <c r="E942" s="157" t="str">
        <f>IF('MAIN CB'!E956="","",'MAIN CB'!E956)</f>
        <v>Airtel Money Withdraw</v>
      </c>
      <c r="F942" s="238">
        <f>IF('MAIN CB'!C956="Asset",'MAIN CB'!F956,"")</f>
        <v>-100</v>
      </c>
      <c r="G942" s="162" t="str">
        <f>IF('MAIN CB'!C956="Capital",'MAIN CB'!F956,IF('MAIN CB'!C956="Income",'MAIN CB'!F956,IF('MAIN CB'!C956="Liability",'MAIN CB'!F956,"")))</f>
        <v/>
      </c>
      <c r="H942" s="163" t="str">
        <f>IF('MAIN CB'!C956="Expense",'MAIN CB'!F956,IF('MAIN CB'!C956="Drawing",'MAIN CB'!F956,IF('MAIN CB'!C956="COS",'MAIN CB'!F956,"")))</f>
        <v/>
      </c>
    </row>
    <row r="943" spans="2:8" x14ac:dyDescent="0.3">
      <c r="B943" s="160">
        <f>IF('MAIN CB'!B957="","",'MAIN CB'!B957)</f>
        <v>45727</v>
      </c>
      <c r="C943" s="161" t="str">
        <f>IF('MAIN CB'!C957="","",'MAIN CB'!C957)</f>
        <v>Asset</v>
      </c>
      <c r="D943" s="237" t="str">
        <f>IF('MAIN CB'!D957="","",'MAIN CB'!D957)</f>
        <v>Airtel Money</v>
      </c>
      <c r="E943" s="157" t="str">
        <f>IF('MAIN CB'!E957="","",'MAIN CB'!E957)</f>
        <v>Airtel Money Withdraw</v>
      </c>
      <c r="F943" s="238">
        <f>IF('MAIN CB'!C957="Asset",'MAIN CB'!F957,"")</f>
        <v>100</v>
      </c>
      <c r="G943" s="162" t="str">
        <f>IF('MAIN CB'!C957="Capital",'MAIN CB'!F957,IF('MAIN CB'!C957="Income",'MAIN CB'!F957,IF('MAIN CB'!C957="Liability",'MAIN CB'!F957,"")))</f>
        <v/>
      </c>
      <c r="H943" s="163" t="str">
        <f>IF('MAIN CB'!C957="Expense",'MAIN CB'!F957,IF('MAIN CB'!C957="Drawing",'MAIN CB'!F957,IF('MAIN CB'!C957="COS",'MAIN CB'!F957,"")))</f>
        <v/>
      </c>
    </row>
    <row r="944" spans="2:8" x14ac:dyDescent="0.3">
      <c r="B944" s="160">
        <f>IF('MAIN CB'!B958="","",'MAIN CB'!B958)</f>
        <v>45730</v>
      </c>
      <c r="C944" s="161" t="str">
        <f>IF('MAIN CB'!C958="","",'MAIN CB'!C958)</f>
        <v>Asset</v>
      </c>
      <c r="D944" s="237" t="str">
        <f>IF('MAIN CB'!D958="","",'MAIN CB'!D958)</f>
        <v>Vault Cash</v>
      </c>
      <c r="E944" s="157" t="str">
        <f>IF('MAIN CB'!E958="","",'MAIN CB'!E958)</f>
        <v>Airtel Money Withdraw</v>
      </c>
      <c r="F944" s="238">
        <f>IF('MAIN CB'!C958="Asset",'MAIN CB'!F958,"")</f>
        <v>-100</v>
      </c>
      <c r="G944" s="162" t="str">
        <f>IF('MAIN CB'!C958="Capital",'MAIN CB'!F958,IF('MAIN CB'!C958="Income",'MAIN CB'!F958,IF('MAIN CB'!C958="Liability",'MAIN CB'!F958,"")))</f>
        <v/>
      </c>
      <c r="H944" s="163" t="str">
        <f>IF('MAIN CB'!C958="Expense",'MAIN CB'!F958,IF('MAIN CB'!C958="Drawing",'MAIN CB'!F958,IF('MAIN CB'!C958="COS",'MAIN CB'!F958,"")))</f>
        <v/>
      </c>
    </row>
    <row r="945" spans="2:8" x14ac:dyDescent="0.3">
      <c r="B945" s="160">
        <f>IF('MAIN CB'!B959="","",'MAIN CB'!B959)</f>
        <v>45730</v>
      </c>
      <c r="C945" s="161" t="str">
        <f>IF('MAIN CB'!C959="","",'MAIN CB'!C959)</f>
        <v>Asset</v>
      </c>
      <c r="D945" s="237" t="str">
        <f>IF('MAIN CB'!D959="","",'MAIN CB'!D959)</f>
        <v>Airtel Money</v>
      </c>
      <c r="E945" s="157" t="str">
        <f>IF('MAIN CB'!E959="","",'MAIN CB'!E959)</f>
        <v>Airtel Money Withdraw</v>
      </c>
      <c r="F945" s="238">
        <f>IF('MAIN CB'!C959="Asset",'MAIN CB'!F959,"")</f>
        <v>100</v>
      </c>
      <c r="G945" s="162" t="str">
        <f>IF('MAIN CB'!C959="Capital",'MAIN CB'!F959,IF('MAIN CB'!C959="Income",'MAIN CB'!F959,IF('MAIN CB'!C959="Liability",'MAIN CB'!F959,"")))</f>
        <v/>
      </c>
      <c r="H945" s="163" t="str">
        <f>IF('MAIN CB'!C959="Expense",'MAIN CB'!F959,IF('MAIN CB'!C959="Drawing",'MAIN CB'!F959,IF('MAIN CB'!C959="COS",'MAIN CB'!F959,"")))</f>
        <v/>
      </c>
    </row>
    <row r="946" spans="2:8" x14ac:dyDescent="0.3">
      <c r="B946" s="160">
        <f>IF('MAIN CB'!B960="","",'MAIN CB'!B960)</f>
        <v>45730</v>
      </c>
      <c r="C946" s="161" t="str">
        <f>IF('MAIN CB'!C960="","",'MAIN CB'!C960)</f>
        <v>Asset</v>
      </c>
      <c r="D946" s="237" t="str">
        <f>IF('MAIN CB'!D960="","",'MAIN CB'!D960)</f>
        <v>Vault Cash</v>
      </c>
      <c r="E946" s="157" t="str">
        <f>IF('MAIN CB'!E960="","",'MAIN CB'!E960)</f>
        <v>Airtel Money Deposit</v>
      </c>
      <c r="F946" s="238">
        <f>IF('MAIN CB'!C960="Asset",'MAIN CB'!F960,"")</f>
        <v>50</v>
      </c>
      <c r="G946" s="162" t="str">
        <f>IF('MAIN CB'!C960="Capital",'MAIN CB'!F960,IF('MAIN CB'!C960="Income",'MAIN CB'!F960,IF('MAIN CB'!C960="Liability",'MAIN CB'!F960,"")))</f>
        <v/>
      </c>
      <c r="H946" s="163" t="str">
        <f>IF('MAIN CB'!C960="Expense",'MAIN CB'!F960,IF('MAIN CB'!C960="Drawing",'MAIN CB'!F960,IF('MAIN CB'!C960="COS",'MAIN CB'!F960,"")))</f>
        <v/>
      </c>
    </row>
    <row r="947" spans="2:8" x14ac:dyDescent="0.3">
      <c r="B947" s="160">
        <f>IF('MAIN CB'!B961="","",'MAIN CB'!B961)</f>
        <v>45730</v>
      </c>
      <c r="C947" s="161" t="str">
        <f>IF('MAIN CB'!C961="","",'MAIN CB'!C961)</f>
        <v>Asset</v>
      </c>
      <c r="D947" s="237" t="str">
        <f>IF('MAIN CB'!D961="","",'MAIN CB'!D961)</f>
        <v>Airtel Money</v>
      </c>
      <c r="E947" s="157" t="str">
        <f>IF('MAIN CB'!E961="","",'MAIN CB'!E961)</f>
        <v>Airtel Money Deposit</v>
      </c>
      <c r="F947" s="238">
        <f>IF('MAIN CB'!C961="Asset",'MAIN CB'!F961,"")</f>
        <v>-50</v>
      </c>
      <c r="G947" s="162" t="str">
        <f>IF('MAIN CB'!C961="Capital",'MAIN CB'!F961,IF('MAIN CB'!C961="Income",'MAIN CB'!F961,IF('MAIN CB'!C961="Liability",'MAIN CB'!F961,"")))</f>
        <v/>
      </c>
      <c r="H947" s="163" t="str">
        <f>IF('MAIN CB'!C961="Expense",'MAIN CB'!F961,IF('MAIN CB'!C961="Drawing",'MAIN CB'!F961,IF('MAIN CB'!C961="COS",'MAIN CB'!F961,"")))</f>
        <v/>
      </c>
    </row>
    <row r="948" spans="2:8" x14ac:dyDescent="0.3">
      <c r="B948" s="160">
        <f>IF('MAIN CB'!B962="","",'MAIN CB'!B962)</f>
        <v>45730</v>
      </c>
      <c r="C948" s="161" t="str">
        <f>IF('MAIN CB'!C962="","",'MAIN CB'!C962)</f>
        <v>Asset</v>
      </c>
      <c r="D948" s="237" t="str">
        <f>IF('MAIN CB'!D962="","",'MAIN CB'!D962)</f>
        <v>Vault Cash</v>
      </c>
      <c r="E948" s="157" t="str">
        <f>IF('MAIN CB'!E962="","",'MAIN CB'!E962)</f>
        <v>Airtel Money Withdraw</v>
      </c>
      <c r="F948" s="238">
        <f>IF('MAIN CB'!C962="Asset",'MAIN CB'!F962,"")</f>
        <v>-35</v>
      </c>
      <c r="G948" s="162" t="str">
        <f>IF('MAIN CB'!C962="Capital",'MAIN CB'!F962,IF('MAIN CB'!C962="Income",'MAIN CB'!F962,IF('MAIN CB'!C962="Liability",'MAIN CB'!F962,"")))</f>
        <v/>
      </c>
      <c r="H948" s="163" t="str">
        <f>IF('MAIN CB'!C962="Expense",'MAIN CB'!F962,IF('MAIN CB'!C962="Drawing",'MAIN CB'!F962,IF('MAIN CB'!C962="COS",'MAIN CB'!F962,"")))</f>
        <v/>
      </c>
    </row>
    <row r="949" spans="2:8" x14ac:dyDescent="0.3">
      <c r="B949" s="160">
        <f>IF('MAIN CB'!B963="","",'MAIN CB'!B963)</f>
        <v>45730</v>
      </c>
      <c r="C949" s="161" t="str">
        <f>IF('MAIN CB'!C963="","",'MAIN CB'!C963)</f>
        <v>Asset</v>
      </c>
      <c r="D949" s="237" t="str">
        <f>IF('MAIN CB'!D963="","",'MAIN CB'!D963)</f>
        <v>Airtel Money</v>
      </c>
      <c r="E949" s="157" t="str">
        <f>IF('MAIN CB'!E963="","",'MAIN CB'!E963)</f>
        <v>Airtel Money Withdraw</v>
      </c>
      <c r="F949" s="238">
        <f>IF('MAIN CB'!C963="Asset",'MAIN CB'!F963,"")</f>
        <v>35</v>
      </c>
      <c r="G949" s="162" t="str">
        <f>IF('MAIN CB'!C963="Capital",'MAIN CB'!F963,IF('MAIN CB'!C963="Income",'MAIN CB'!F963,IF('MAIN CB'!C963="Liability",'MAIN CB'!F963,"")))</f>
        <v/>
      </c>
      <c r="H949" s="163" t="str">
        <f>IF('MAIN CB'!C963="Expense",'MAIN CB'!F963,IF('MAIN CB'!C963="Drawing",'MAIN CB'!F963,IF('MAIN CB'!C963="COS",'MAIN CB'!F963,"")))</f>
        <v/>
      </c>
    </row>
    <row r="950" spans="2:8" x14ac:dyDescent="0.3">
      <c r="B950" s="160">
        <f>IF('MAIN CB'!B964="","",'MAIN CB'!B964)</f>
        <v>45730</v>
      </c>
      <c r="C950" s="161" t="str">
        <f>IF('MAIN CB'!C964="","",'MAIN CB'!C964)</f>
        <v>Asset</v>
      </c>
      <c r="D950" s="237" t="str">
        <f>IF('MAIN CB'!D964="","",'MAIN CB'!D964)</f>
        <v>Vault Cash</v>
      </c>
      <c r="E950" s="157" t="str">
        <f>IF('MAIN CB'!E964="","",'MAIN CB'!E964)</f>
        <v>Airtel Money Withdraw</v>
      </c>
      <c r="F950" s="238">
        <f>IF('MAIN CB'!C964="Asset",'MAIN CB'!F964,"")</f>
        <v>-900</v>
      </c>
      <c r="G950" s="162" t="str">
        <f>IF('MAIN CB'!C964="Capital",'MAIN CB'!F964,IF('MAIN CB'!C964="Income",'MAIN CB'!F964,IF('MAIN CB'!C964="Liability",'MAIN CB'!F964,"")))</f>
        <v/>
      </c>
      <c r="H950" s="163" t="str">
        <f>IF('MAIN CB'!C964="Expense",'MAIN CB'!F964,IF('MAIN CB'!C964="Drawing",'MAIN CB'!F964,IF('MAIN CB'!C964="COS",'MAIN CB'!F964,"")))</f>
        <v/>
      </c>
    </row>
    <row r="951" spans="2:8" x14ac:dyDescent="0.3">
      <c r="B951" s="160">
        <f>IF('MAIN CB'!B965="","",'MAIN CB'!B965)</f>
        <v>45730</v>
      </c>
      <c r="C951" s="161" t="str">
        <f>IF('MAIN CB'!C965="","",'MAIN CB'!C965)</f>
        <v>Asset</v>
      </c>
      <c r="D951" s="237" t="str">
        <f>IF('MAIN CB'!D965="","",'MAIN CB'!D965)</f>
        <v>Airtel Money</v>
      </c>
      <c r="E951" s="157" t="str">
        <f>IF('MAIN CB'!E965="","",'MAIN CB'!E965)</f>
        <v>Airtel Money Withdraw</v>
      </c>
      <c r="F951" s="238">
        <f>IF('MAIN CB'!C965="Asset",'MAIN CB'!F965,"")</f>
        <v>900</v>
      </c>
      <c r="G951" s="162" t="str">
        <f>IF('MAIN CB'!C965="Capital",'MAIN CB'!F965,IF('MAIN CB'!C965="Income",'MAIN CB'!F965,IF('MAIN CB'!C965="Liability",'MAIN CB'!F965,"")))</f>
        <v/>
      </c>
      <c r="H951" s="163" t="str">
        <f>IF('MAIN CB'!C965="Expense",'MAIN CB'!F965,IF('MAIN CB'!C965="Drawing",'MAIN CB'!F965,IF('MAIN CB'!C965="COS",'MAIN CB'!F965,"")))</f>
        <v/>
      </c>
    </row>
    <row r="952" spans="2:8" x14ac:dyDescent="0.3">
      <c r="B952" s="160">
        <f>IF('MAIN CB'!B966="","",'MAIN CB'!B966)</f>
        <v>45730</v>
      </c>
      <c r="C952" s="161" t="str">
        <f>IF('MAIN CB'!C966="","",'MAIN CB'!C966)</f>
        <v>Asset</v>
      </c>
      <c r="D952" s="237" t="str">
        <f>IF('MAIN CB'!D966="","",'MAIN CB'!D966)</f>
        <v>Vault Cash</v>
      </c>
      <c r="E952" s="157" t="str">
        <f>IF('MAIN CB'!E966="","",'MAIN CB'!E966)</f>
        <v>Airtel Money Withdraw</v>
      </c>
      <c r="F952" s="238">
        <f>IF('MAIN CB'!C966="Asset",'MAIN CB'!F966,"")</f>
        <v>-1000</v>
      </c>
      <c r="G952" s="162" t="str">
        <f>IF('MAIN CB'!C966="Capital",'MAIN CB'!F966,IF('MAIN CB'!C966="Income",'MAIN CB'!F966,IF('MAIN CB'!C966="Liability",'MAIN CB'!F966,"")))</f>
        <v/>
      </c>
      <c r="H952" s="163" t="str">
        <f>IF('MAIN CB'!C966="Expense",'MAIN CB'!F966,IF('MAIN CB'!C966="Drawing",'MAIN CB'!F966,IF('MAIN CB'!C966="COS",'MAIN CB'!F966,"")))</f>
        <v/>
      </c>
    </row>
    <row r="953" spans="2:8" x14ac:dyDescent="0.3">
      <c r="B953" s="160">
        <f>IF('MAIN CB'!B967="","",'MAIN CB'!B967)</f>
        <v>45730</v>
      </c>
      <c r="C953" s="161" t="str">
        <f>IF('MAIN CB'!C967="","",'MAIN CB'!C967)</f>
        <v>Asset</v>
      </c>
      <c r="D953" s="237" t="str">
        <f>IF('MAIN CB'!D967="","",'MAIN CB'!D967)</f>
        <v>Airtel Money</v>
      </c>
      <c r="E953" s="157" t="str">
        <f>IF('MAIN CB'!E967="","",'MAIN CB'!E967)</f>
        <v>Airtel Money Withdraw</v>
      </c>
      <c r="F953" s="238">
        <f>IF('MAIN CB'!C967="Asset",'MAIN CB'!F967,"")</f>
        <v>1000</v>
      </c>
      <c r="G953" s="162" t="str">
        <f>IF('MAIN CB'!C967="Capital",'MAIN CB'!F967,IF('MAIN CB'!C967="Income",'MAIN CB'!F967,IF('MAIN CB'!C967="Liability",'MAIN CB'!F967,"")))</f>
        <v/>
      </c>
      <c r="H953" s="163" t="str">
        <f>IF('MAIN CB'!C967="Expense",'MAIN CB'!F967,IF('MAIN CB'!C967="Drawing",'MAIN CB'!F967,IF('MAIN CB'!C967="COS",'MAIN CB'!F967,"")))</f>
        <v/>
      </c>
    </row>
    <row r="954" spans="2:8" x14ac:dyDescent="0.3">
      <c r="B954" s="160">
        <f>IF('MAIN CB'!B968="","",'MAIN CB'!B968)</f>
        <v>45730</v>
      </c>
      <c r="C954" s="161" t="str">
        <f>IF('MAIN CB'!C968="","",'MAIN CB'!C968)</f>
        <v>Asset</v>
      </c>
      <c r="D954" s="237" t="str">
        <f>IF('MAIN CB'!D968="","",'MAIN CB'!D968)</f>
        <v>Vault Cash</v>
      </c>
      <c r="E954" s="157" t="str">
        <f>IF('MAIN CB'!E968="","",'MAIN CB'!E968)</f>
        <v>Airtel Money Withdraw</v>
      </c>
      <c r="F954" s="238">
        <f>IF('MAIN CB'!C968="Asset",'MAIN CB'!F968,"")</f>
        <v>-1400</v>
      </c>
      <c r="G954" s="162" t="str">
        <f>IF('MAIN CB'!C968="Capital",'MAIN CB'!F968,IF('MAIN CB'!C968="Income",'MAIN CB'!F968,IF('MAIN CB'!C968="Liability",'MAIN CB'!F968,"")))</f>
        <v/>
      </c>
      <c r="H954" s="163" t="str">
        <f>IF('MAIN CB'!C968="Expense",'MAIN CB'!F968,IF('MAIN CB'!C968="Drawing",'MAIN CB'!F968,IF('MAIN CB'!C968="COS",'MAIN CB'!F968,"")))</f>
        <v/>
      </c>
    </row>
    <row r="955" spans="2:8" x14ac:dyDescent="0.3">
      <c r="B955" s="160">
        <f>IF('MAIN CB'!B969="","",'MAIN CB'!B969)</f>
        <v>45730</v>
      </c>
      <c r="C955" s="161" t="str">
        <f>IF('MAIN CB'!C969="","",'MAIN CB'!C969)</f>
        <v>Asset</v>
      </c>
      <c r="D955" s="237" t="str">
        <f>IF('MAIN CB'!D969="","",'MAIN CB'!D969)</f>
        <v>Airtel Money</v>
      </c>
      <c r="E955" s="157" t="str">
        <f>IF('MAIN CB'!E969="","",'MAIN CB'!E969)</f>
        <v>Airtel Money Withdraw</v>
      </c>
      <c r="F955" s="238">
        <f>IF('MAIN CB'!C969="Asset",'MAIN CB'!F969,"")</f>
        <v>1400</v>
      </c>
      <c r="G955" s="162" t="str">
        <f>IF('MAIN CB'!C969="Capital",'MAIN CB'!F969,IF('MAIN CB'!C969="Income",'MAIN CB'!F969,IF('MAIN CB'!C969="Liability",'MAIN CB'!F969,"")))</f>
        <v/>
      </c>
      <c r="H955" s="163" t="str">
        <f>IF('MAIN CB'!C969="Expense",'MAIN CB'!F969,IF('MAIN CB'!C969="Drawing",'MAIN CB'!F969,IF('MAIN CB'!C969="COS",'MAIN CB'!F969,"")))</f>
        <v/>
      </c>
    </row>
    <row r="956" spans="2:8" x14ac:dyDescent="0.3">
      <c r="B956" s="160">
        <f>IF('MAIN CB'!B970="","",'MAIN CB'!B970)</f>
        <v>45730</v>
      </c>
      <c r="C956" s="161" t="str">
        <f>IF('MAIN CB'!C970="","",'MAIN CB'!C970)</f>
        <v>Asset</v>
      </c>
      <c r="D956" s="237" t="str">
        <f>IF('MAIN CB'!D970="","",'MAIN CB'!D970)</f>
        <v>Vault Cash</v>
      </c>
      <c r="E956" s="157" t="str">
        <f>IF('MAIN CB'!E970="","",'MAIN CB'!E970)</f>
        <v>Airtel Money Withdraw</v>
      </c>
      <c r="F956" s="238">
        <f>IF('MAIN CB'!C970="Asset",'MAIN CB'!F970,"")</f>
        <v>-900</v>
      </c>
      <c r="G956" s="162" t="str">
        <f>IF('MAIN CB'!C970="Capital",'MAIN CB'!F970,IF('MAIN CB'!C970="Income",'MAIN CB'!F970,IF('MAIN CB'!C970="Liability",'MAIN CB'!F970,"")))</f>
        <v/>
      </c>
      <c r="H956" s="163" t="str">
        <f>IF('MAIN CB'!C970="Expense",'MAIN CB'!F970,IF('MAIN CB'!C970="Drawing",'MAIN CB'!F970,IF('MAIN CB'!C970="COS",'MAIN CB'!F970,"")))</f>
        <v/>
      </c>
    </row>
    <row r="957" spans="2:8" x14ac:dyDescent="0.3">
      <c r="B957" s="160">
        <f>IF('MAIN CB'!B971="","",'MAIN CB'!B971)</f>
        <v>45730</v>
      </c>
      <c r="C957" s="161" t="str">
        <f>IF('MAIN CB'!C971="","",'MAIN CB'!C971)</f>
        <v>Asset</v>
      </c>
      <c r="D957" s="237" t="str">
        <f>IF('MAIN CB'!D971="","",'MAIN CB'!D971)</f>
        <v>Airtel Money</v>
      </c>
      <c r="E957" s="157" t="str">
        <f>IF('MAIN CB'!E971="","",'MAIN CB'!E971)</f>
        <v>Airtel Money Withdraw</v>
      </c>
      <c r="F957" s="238">
        <f>IF('MAIN CB'!C971="Asset",'MAIN CB'!F971,"")</f>
        <v>900</v>
      </c>
      <c r="G957" s="162" t="str">
        <f>IF('MAIN CB'!C971="Capital",'MAIN CB'!F971,IF('MAIN CB'!C971="Income",'MAIN CB'!F971,IF('MAIN CB'!C971="Liability",'MAIN CB'!F971,"")))</f>
        <v/>
      </c>
      <c r="H957" s="163" t="str">
        <f>IF('MAIN CB'!C971="Expense",'MAIN CB'!F971,IF('MAIN CB'!C971="Drawing",'MAIN CB'!F971,IF('MAIN CB'!C971="COS",'MAIN CB'!F971,"")))</f>
        <v/>
      </c>
    </row>
    <row r="958" spans="2:8" x14ac:dyDescent="0.3">
      <c r="B958" s="160">
        <f>IF('MAIN CB'!B972="","",'MAIN CB'!B972)</f>
        <v>45730</v>
      </c>
      <c r="C958" s="161" t="str">
        <f>IF('MAIN CB'!C972="","",'MAIN CB'!C972)</f>
        <v>Asset</v>
      </c>
      <c r="D958" s="237" t="str">
        <f>IF('MAIN CB'!D972="","",'MAIN CB'!D972)</f>
        <v>Vault Cash</v>
      </c>
      <c r="E958" s="157" t="str">
        <f>IF('MAIN CB'!E972="","",'MAIN CB'!E972)</f>
        <v>Airtel Money Deposit</v>
      </c>
      <c r="F958" s="238">
        <f>IF('MAIN CB'!C972="Asset",'MAIN CB'!F972,"")</f>
        <v>11</v>
      </c>
      <c r="G958" s="162" t="str">
        <f>IF('MAIN CB'!C972="Capital",'MAIN CB'!F972,IF('MAIN CB'!C972="Income",'MAIN CB'!F972,IF('MAIN CB'!C972="Liability",'MAIN CB'!F972,"")))</f>
        <v/>
      </c>
      <c r="H958" s="163" t="str">
        <f>IF('MAIN CB'!C972="Expense",'MAIN CB'!F972,IF('MAIN CB'!C972="Drawing",'MAIN CB'!F972,IF('MAIN CB'!C972="COS",'MAIN CB'!F972,"")))</f>
        <v/>
      </c>
    </row>
    <row r="959" spans="2:8" x14ac:dyDescent="0.3">
      <c r="B959" s="160">
        <f>IF('MAIN CB'!B973="","",'MAIN CB'!B973)</f>
        <v>45730</v>
      </c>
      <c r="C959" s="161" t="str">
        <f>IF('MAIN CB'!C973="","",'MAIN CB'!C973)</f>
        <v>Asset</v>
      </c>
      <c r="D959" s="237" t="str">
        <f>IF('MAIN CB'!D973="","",'MAIN CB'!D973)</f>
        <v>Airtel Money</v>
      </c>
      <c r="E959" s="157" t="str">
        <f>IF('MAIN CB'!E973="","",'MAIN CB'!E973)</f>
        <v>Airtel Money Deposit</v>
      </c>
      <c r="F959" s="238">
        <f>IF('MAIN CB'!C973="Asset",'MAIN CB'!F973,"")</f>
        <v>-11</v>
      </c>
      <c r="G959" s="162" t="str">
        <f>IF('MAIN CB'!C973="Capital",'MAIN CB'!F973,IF('MAIN CB'!C973="Income",'MAIN CB'!F973,IF('MAIN CB'!C973="Liability",'MAIN CB'!F973,"")))</f>
        <v/>
      </c>
      <c r="H959" s="163" t="str">
        <f>IF('MAIN CB'!C973="Expense",'MAIN CB'!F973,IF('MAIN CB'!C973="Drawing",'MAIN CB'!F973,IF('MAIN CB'!C973="COS",'MAIN CB'!F973,"")))</f>
        <v/>
      </c>
    </row>
    <row r="960" spans="2:8" x14ac:dyDescent="0.3">
      <c r="B960" s="160">
        <f>IF('MAIN CB'!B974="","",'MAIN CB'!B974)</f>
        <v>45730</v>
      </c>
      <c r="C960" s="161" t="str">
        <f>IF('MAIN CB'!C974="","",'MAIN CB'!C974)</f>
        <v>Asset</v>
      </c>
      <c r="D960" s="237" t="str">
        <f>IF('MAIN CB'!D974="","",'MAIN CB'!D974)</f>
        <v>Vault Cash</v>
      </c>
      <c r="E960" s="157" t="str">
        <f>IF('MAIN CB'!E974="","",'MAIN CB'!E974)</f>
        <v>Airtel Money Withdraw</v>
      </c>
      <c r="F960" s="238">
        <f>IF('MAIN CB'!C974="Asset",'MAIN CB'!F974,"")</f>
        <v>-35</v>
      </c>
      <c r="G960" s="162" t="str">
        <f>IF('MAIN CB'!C974="Capital",'MAIN CB'!F974,IF('MAIN CB'!C974="Income",'MAIN CB'!F974,IF('MAIN CB'!C974="Liability",'MAIN CB'!F974,"")))</f>
        <v/>
      </c>
      <c r="H960" s="163" t="str">
        <f>IF('MAIN CB'!C974="Expense",'MAIN CB'!F974,IF('MAIN CB'!C974="Drawing",'MAIN CB'!F974,IF('MAIN CB'!C974="COS",'MAIN CB'!F974,"")))</f>
        <v/>
      </c>
    </row>
    <row r="961" spans="2:8" x14ac:dyDescent="0.3">
      <c r="B961" s="160">
        <f>IF('MAIN CB'!B975="","",'MAIN CB'!B975)</f>
        <v>45730</v>
      </c>
      <c r="C961" s="161" t="str">
        <f>IF('MAIN CB'!C975="","",'MAIN CB'!C975)</f>
        <v>Asset</v>
      </c>
      <c r="D961" s="237" t="str">
        <f>IF('MAIN CB'!D975="","",'MAIN CB'!D975)</f>
        <v>Airtel Money</v>
      </c>
      <c r="E961" s="157" t="str">
        <f>IF('MAIN CB'!E975="","",'MAIN CB'!E975)</f>
        <v>Airtel Money Withdraw</v>
      </c>
      <c r="F961" s="238">
        <f>IF('MAIN CB'!C975="Asset",'MAIN CB'!F975,"")</f>
        <v>35</v>
      </c>
      <c r="G961" s="162" t="str">
        <f>IF('MAIN CB'!C975="Capital",'MAIN CB'!F975,IF('MAIN CB'!C975="Income",'MAIN CB'!F975,IF('MAIN CB'!C975="Liability",'MAIN CB'!F975,"")))</f>
        <v/>
      </c>
      <c r="H961" s="163" t="str">
        <f>IF('MAIN CB'!C975="Expense",'MAIN CB'!F975,IF('MAIN CB'!C975="Drawing",'MAIN CB'!F975,IF('MAIN CB'!C975="COS",'MAIN CB'!F975,"")))</f>
        <v/>
      </c>
    </row>
    <row r="962" spans="2:8" x14ac:dyDescent="0.3">
      <c r="B962" s="160">
        <f>IF('MAIN CB'!B976="","",'MAIN CB'!B976)</f>
        <v>45730</v>
      </c>
      <c r="C962" s="161" t="str">
        <f>IF('MAIN CB'!C976="","",'MAIN CB'!C976)</f>
        <v>Asset</v>
      </c>
      <c r="D962" s="237" t="str">
        <f>IF('MAIN CB'!D976="","",'MAIN CB'!D976)</f>
        <v>Vault Cash</v>
      </c>
      <c r="E962" s="157" t="str">
        <f>IF('MAIN CB'!E976="","",'MAIN CB'!E976)</f>
        <v>Airtel Money Withdraw</v>
      </c>
      <c r="F962" s="238">
        <f>IF('MAIN CB'!C976="Asset",'MAIN CB'!F976,"")</f>
        <v>-15</v>
      </c>
      <c r="G962" s="162" t="str">
        <f>IF('MAIN CB'!C976="Capital",'MAIN CB'!F976,IF('MAIN CB'!C976="Income",'MAIN CB'!F976,IF('MAIN CB'!C976="Liability",'MAIN CB'!F976,"")))</f>
        <v/>
      </c>
      <c r="H962" s="163" t="str">
        <f>IF('MAIN CB'!C976="Expense",'MAIN CB'!F976,IF('MAIN CB'!C976="Drawing",'MAIN CB'!F976,IF('MAIN CB'!C976="COS",'MAIN CB'!F976,"")))</f>
        <v/>
      </c>
    </row>
    <row r="963" spans="2:8" x14ac:dyDescent="0.3">
      <c r="B963" s="160">
        <f>IF('MAIN CB'!B977="","",'MAIN CB'!B977)</f>
        <v>45730</v>
      </c>
      <c r="C963" s="161" t="str">
        <f>IF('MAIN CB'!C977="","",'MAIN CB'!C977)</f>
        <v>Asset</v>
      </c>
      <c r="D963" s="237" t="str">
        <f>IF('MAIN CB'!D977="","",'MAIN CB'!D977)</f>
        <v>Airtel Money</v>
      </c>
      <c r="E963" s="157" t="str">
        <f>IF('MAIN CB'!E977="","",'MAIN CB'!E977)</f>
        <v>Airtel Money Withdraw</v>
      </c>
      <c r="F963" s="238">
        <f>IF('MAIN CB'!C977="Asset",'MAIN CB'!F977,"")</f>
        <v>15</v>
      </c>
      <c r="G963" s="162" t="str">
        <f>IF('MAIN CB'!C977="Capital",'MAIN CB'!F977,IF('MAIN CB'!C977="Income",'MAIN CB'!F977,IF('MAIN CB'!C977="Liability",'MAIN CB'!F977,"")))</f>
        <v/>
      </c>
      <c r="H963" s="163" t="str">
        <f>IF('MAIN CB'!C977="Expense",'MAIN CB'!F977,IF('MAIN CB'!C977="Drawing",'MAIN CB'!F977,IF('MAIN CB'!C977="COS",'MAIN CB'!F977,"")))</f>
        <v/>
      </c>
    </row>
    <row r="964" spans="2:8" x14ac:dyDescent="0.3">
      <c r="B964" s="160">
        <f>IF('MAIN CB'!B978="","",'MAIN CB'!B978)</f>
        <v>45730</v>
      </c>
      <c r="C964" s="161" t="str">
        <f>IF('MAIN CB'!C978="","",'MAIN CB'!C978)</f>
        <v>Asset</v>
      </c>
      <c r="D964" s="237" t="str">
        <f>IF('MAIN CB'!D978="","",'MAIN CB'!D978)</f>
        <v>Vault Cash</v>
      </c>
      <c r="E964" s="157" t="str">
        <f>IF('MAIN CB'!E978="","",'MAIN CB'!E978)</f>
        <v>Airtel Money Deposit</v>
      </c>
      <c r="F964" s="238">
        <f>IF('MAIN CB'!C978="Asset",'MAIN CB'!F978,"")</f>
        <v>430</v>
      </c>
      <c r="G964" s="162" t="str">
        <f>IF('MAIN CB'!C978="Capital",'MAIN CB'!F978,IF('MAIN CB'!C978="Income",'MAIN CB'!F978,IF('MAIN CB'!C978="Liability",'MAIN CB'!F978,"")))</f>
        <v/>
      </c>
      <c r="H964" s="163" t="str">
        <f>IF('MAIN CB'!C978="Expense",'MAIN CB'!F978,IF('MAIN CB'!C978="Drawing",'MAIN CB'!F978,IF('MAIN CB'!C978="COS",'MAIN CB'!F978,"")))</f>
        <v/>
      </c>
    </row>
    <row r="965" spans="2:8" x14ac:dyDescent="0.3">
      <c r="B965" s="160">
        <f>IF('MAIN CB'!B979="","",'MAIN CB'!B979)</f>
        <v>45730</v>
      </c>
      <c r="C965" s="161" t="str">
        <f>IF('MAIN CB'!C979="","",'MAIN CB'!C979)</f>
        <v>Asset</v>
      </c>
      <c r="D965" s="237" t="str">
        <f>IF('MAIN CB'!D979="","",'MAIN CB'!D979)</f>
        <v>Airtel Money</v>
      </c>
      <c r="E965" s="157" t="str">
        <f>IF('MAIN CB'!E979="","",'MAIN CB'!E979)</f>
        <v>Airtel Money Deposit</v>
      </c>
      <c r="F965" s="238">
        <f>IF('MAIN CB'!C979="Asset",'MAIN CB'!F979,"")</f>
        <v>-430</v>
      </c>
      <c r="G965" s="162" t="str">
        <f>IF('MAIN CB'!C979="Capital",'MAIN CB'!F979,IF('MAIN CB'!C979="Income",'MAIN CB'!F979,IF('MAIN CB'!C979="Liability",'MAIN CB'!F979,"")))</f>
        <v/>
      </c>
      <c r="H965" s="163" t="str">
        <f>IF('MAIN CB'!C979="Expense",'MAIN CB'!F979,IF('MAIN CB'!C979="Drawing",'MAIN CB'!F979,IF('MAIN CB'!C979="COS",'MAIN CB'!F979,"")))</f>
        <v/>
      </c>
    </row>
    <row r="966" spans="2:8" x14ac:dyDescent="0.3">
      <c r="B966" s="160">
        <f>IF('MAIN CB'!B980="","",'MAIN CB'!B980)</f>
        <v>45730</v>
      </c>
      <c r="C966" s="161" t="str">
        <f>IF('MAIN CB'!C980="","",'MAIN CB'!C980)</f>
        <v>Asset</v>
      </c>
      <c r="D966" s="237" t="str">
        <f>IF('MAIN CB'!D980="","",'MAIN CB'!D980)</f>
        <v>Vault Cash</v>
      </c>
      <c r="E966" s="157" t="str">
        <f>IF('MAIN CB'!E980="","",'MAIN CB'!E980)</f>
        <v>Airtel Money Deposit</v>
      </c>
      <c r="F966" s="238">
        <f>IF('MAIN CB'!C980="Asset",'MAIN CB'!F980,"")</f>
        <v>20</v>
      </c>
      <c r="G966" s="162" t="str">
        <f>IF('MAIN CB'!C980="Capital",'MAIN CB'!F980,IF('MAIN CB'!C980="Income",'MAIN CB'!F980,IF('MAIN CB'!C980="Liability",'MAIN CB'!F980,"")))</f>
        <v/>
      </c>
      <c r="H966" s="163" t="str">
        <f>IF('MAIN CB'!C980="Expense",'MAIN CB'!F980,IF('MAIN CB'!C980="Drawing",'MAIN CB'!F980,IF('MAIN CB'!C980="COS",'MAIN CB'!F980,"")))</f>
        <v/>
      </c>
    </row>
    <row r="967" spans="2:8" x14ac:dyDescent="0.3">
      <c r="B967" s="160">
        <f>IF('MAIN CB'!B981="","",'MAIN CB'!B981)</f>
        <v>45730</v>
      </c>
      <c r="C967" s="161" t="str">
        <f>IF('MAIN CB'!C981="","",'MAIN CB'!C981)</f>
        <v>Asset</v>
      </c>
      <c r="D967" s="237" t="str">
        <f>IF('MAIN CB'!D981="","",'MAIN CB'!D981)</f>
        <v>Airtel Money</v>
      </c>
      <c r="E967" s="157" t="str">
        <f>IF('MAIN CB'!E981="","",'MAIN CB'!E981)</f>
        <v>Airtel Money Deposit</v>
      </c>
      <c r="F967" s="238">
        <f>IF('MAIN CB'!C981="Asset",'MAIN CB'!F981,"")</f>
        <v>-20</v>
      </c>
      <c r="G967" s="162" t="str">
        <f>IF('MAIN CB'!C981="Capital",'MAIN CB'!F981,IF('MAIN CB'!C981="Income",'MAIN CB'!F981,IF('MAIN CB'!C981="Liability",'MAIN CB'!F981,"")))</f>
        <v/>
      </c>
      <c r="H967" s="163" t="str">
        <f>IF('MAIN CB'!C981="Expense",'MAIN CB'!F981,IF('MAIN CB'!C981="Drawing",'MAIN CB'!F981,IF('MAIN CB'!C981="COS",'MAIN CB'!F981,"")))</f>
        <v/>
      </c>
    </row>
    <row r="968" spans="2:8" x14ac:dyDescent="0.3">
      <c r="B968" s="160">
        <f>IF('MAIN CB'!B982="","",'MAIN CB'!B982)</f>
        <v>45730</v>
      </c>
      <c r="C968" s="161" t="str">
        <f>IF('MAIN CB'!C982="","",'MAIN CB'!C982)</f>
        <v>Asset</v>
      </c>
      <c r="D968" s="237" t="str">
        <f>IF('MAIN CB'!D982="","",'MAIN CB'!D982)</f>
        <v>Vault Cash</v>
      </c>
      <c r="E968" s="157" t="str">
        <f>IF('MAIN CB'!E982="","",'MAIN CB'!E982)</f>
        <v>Airtel Money Withdraw</v>
      </c>
      <c r="F968" s="238">
        <f>IF('MAIN CB'!C982="Asset",'MAIN CB'!F982,"")</f>
        <v>-2250</v>
      </c>
      <c r="G968" s="162" t="str">
        <f>IF('MAIN CB'!C982="Capital",'MAIN CB'!F982,IF('MAIN CB'!C982="Income",'MAIN CB'!F982,IF('MAIN CB'!C982="Liability",'MAIN CB'!F982,"")))</f>
        <v/>
      </c>
      <c r="H968" s="163" t="str">
        <f>IF('MAIN CB'!C982="Expense",'MAIN CB'!F982,IF('MAIN CB'!C982="Drawing",'MAIN CB'!F982,IF('MAIN CB'!C982="COS",'MAIN CB'!F982,"")))</f>
        <v/>
      </c>
    </row>
    <row r="969" spans="2:8" x14ac:dyDescent="0.3">
      <c r="B969" s="160">
        <f>IF('MAIN CB'!B983="","",'MAIN CB'!B983)</f>
        <v>45730</v>
      </c>
      <c r="C969" s="161" t="str">
        <f>IF('MAIN CB'!C983="","",'MAIN CB'!C983)</f>
        <v>Asset</v>
      </c>
      <c r="D969" s="237" t="str">
        <f>IF('MAIN CB'!D983="","",'MAIN CB'!D983)</f>
        <v>Airtel Money</v>
      </c>
      <c r="E969" s="157" t="str">
        <f>IF('MAIN CB'!E983="","",'MAIN CB'!E983)</f>
        <v>Airtel Money Withdraw</v>
      </c>
      <c r="F969" s="238">
        <f>IF('MAIN CB'!C983="Asset",'MAIN CB'!F983,"")</f>
        <v>2250</v>
      </c>
      <c r="G969" s="162" t="str">
        <f>IF('MAIN CB'!C983="Capital",'MAIN CB'!F983,IF('MAIN CB'!C983="Income",'MAIN CB'!F983,IF('MAIN CB'!C983="Liability",'MAIN CB'!F983,"")))</f>
        <v/>
      </c>
      <c r="H969" s="163" t="str">
        <f>IF('MAIN CB'!C983="Expense",'MAIN CB'!F983,IF('MAIN CB'!C983="Drawing",'MAIN CB'!F983,IF('MAIN CB'!C983="COS",'MAIN CB'!F983,"")))</f>
        <v/>
      </c>
    </row>
    <row r="970" spans="2:8" x14ac:dyDescent="0.3">
      <c r="B970" s="160">
        <f>IF('MAIN CB'!B984="","",'MAIN CB'!B984)</f>
        <v>45730</v>
      </c>
      <c r="C970" s="161" t="str">
        <f>IF('MAIN CB'!C984="","",'MAIN CB'!C984)</f>
        <v>Asset</v>
      </c>
      <c r="D970" s="237" t="str">
        <f>IF('MAIN CB'!D984="","",'MAIN CB'!D984)</f>
        <v>Vault Cash</v>
      </c>
      <c r="E970" s="157" t="str">
        <f>IF('MAIN CB'!E984="","",'MAIN CB'!E984)</f>
        <v>Airtel Money Deposit</v>
      </c>
      <c r="F970" s="238">
        <f>IF('MAIN CB'!C984="Asset",'MAIN CB'!F984,"")</f>
        <v>14</v>
      </c>
      <c r="G970" s="162" t="str">
        <f>IF('MAIN CB'!C984="Capital",'MAIN CB'!F984,IF('MAIN CB'!C984="Income",'MAIN CB'!F984,IF('MAIN CB'!C984="Liability",'MAIN CB'!F984,"")))</f>
        <v/>
      </c>
      <c r="H970" s="163" t="str">
        <f>IF('MAIN CB'!C984="Expense",'MAIN CB'!F984,IF('MAIN CB'!C984="Drawing",'MAIN CB'!F984,IF('MAIN CB'!C984="COS",'MAIN CB'!F984,"")))</f>
        <v/>
      </c>
    </row>
    <row r="971" spans="2:8" x14ac:dyDescent="0.3">
      <c r="B971" s="160">
        <f>IF('MAIN CB'!B985="","",'MAIN CB'!B985)</f>
        <v>45730</v>
      </c>
      <c r="C971" s="161" t="str">
        <f>IF('MAIN CB'!C985="","",'MAIN CB'!C985)</f>
        <v>Asset</v>
      </c>
      <c r="D971" s="237" t="str">
        <f>IF('MAIN CB'!D985="","",'MAIN CB'!D985)</f>
        <v>Airtel Money</v>
      </c>
      <c r="E971" s="157" t="str">
        <f>IF('MAIN CB'!E985="","",'MAIN CB'!E985)</f>
        <v>Airtel Money Deposit</v>
      </c>
      <c r="F971" s="238">
        <f>IF('MAIN CB'!C985="Asset",'MAIN CB'!F985,"")</f>
        <v>-14</v>
      </c>
      <c r="G971" s="162" t="str">
        <f>IF('MAIN CB'!C985="Capital",'MAIN CB'!F985,IF('MAIN CB'!C985="Income",'MAIN CB'!F985,IF('MAIN CB'!C985="Liability",'MAIN CB'!F985,"")))</f>
        <v/>
      </c>
      <c r="H971" s="163" t="str">
        <f>IF('MAIN CB'!C985="Expense",'MAIN CB'!F985,IF('MAIN CB'!C985="Drawing",'MAIN CB'!F985,IF('MAIN CB'!C985="COS",'MAIN CB'!F985,"")))</f>
        <v/>
      </c>
    </row>
    <row r="972" spans="2:8" x14ac:dyDescent="0.3">
      <c r="B972" s="160">
        <f>IF('MAIN CB'!B986="","",'MAIN CB'!B986)</f>
        <v>45730</v>
      </c>
      <c r="C972" s="161" t="str">
        <f>IF('MAIN CB'!C986="","",'MAIN CB'!C986)</f>
        <v>Asset</v>
      </c>
      <c r="D972" s="237" t="str">
        <f>IF('MAIN CB'!D986="","",'MAIN CB'!D986)</f>
        <v>Vault Cash</v>
      </c>
      <c r="E972" s="157" t="str">
        <f>IF('MAIN CB'!E986="","",'MAIN CB'!E986)</f>
        <v>Airtel Money Withdraw</v>
      </c>
      <c r="F972" s="238">
        <f>IF('MAIN CB'!C986="Asset",'MAIN CB'!F986,"")</f>
        <v>-300</v>
      </c>
      <c r="G972" s="162" t="str">
        <f>IF('MAIN CB'!C986="Capital",'MAIN CB'!F986,IF('MAIN CB'!C986="Income",'MAIN CB'!F986,IF('MAIN CB'!C986="Liability",'MAIN CB'!F986,"")))</f>
        <v/>
      </c>
      <c r="H972" s="163" t="str">
        <f>IF('MAIN CB'!C986="Expense",'MAIN CB'!F986,IF('MAIN CB'!C986="Drawing",'MAIN CB'!F986,IF('MAIN CB'!C986="COS",'MAIN CB'!F986,"")))</f>
        <v/>
      </c>
    </row>
    <row r="973" spans="2:8" x14ac:dyDescent="0.3">
      <c r="B973" s="160">
        <f>IF('MAIN CB'!B987="","",'MAIN CB'!B987)</f>
        <v>45730</v>
      </c>
      <c r="C973" s="161" t="str">
        <f>IF('MAIN CB'!C987="","",'MAIN CB'!C987)</f>
        <v>Asset</v>
      </c>
      <c r="D973" s="237" t="str">
        <f>IF('MAIN CB'!D987="","",'MAIN CB'!D987)</f>
        <v>Airtel Money</v>
      </c>
      <c r="E973" s="157" t="str">
        <f>IF('MAIN CB'!E987="","",'MAIN CB'!E987)</f>
        <v>Airtel Money Withdraw</v>
      </c>
      <c r="F973" s="238">
        <f>IF('MAIN CB'!C987="Asset",'MAIN CB'!F987,"")</f>
        <v>300</v>
      </c>
      <c r="G973" s="162" t="str">
        <f>IF('MAIN CB'!C987="Capital",'MAIN CB'!F987,IF('MAIN CB'!C987="Income",'MAIN CB'!F987,IF('MAIN CB'!C987="Liability",'MAIN CB'!F987,"")))</f>
        <v/>
      </c>
      <c r="H973" s="163" t="str">
        <f>IF('MAIN CB'!C987="Expense",'MAIN CB'!F987,IF('MAIN CB'!C987="Drawing",'MAIN CB'!F987,IF('MAIN CB'!C987="COS",'MAIN CB'!F987,"")))</f>
        <v/>
      </c>
    </row>
    <row r="974" spans="2:8" x14ac:dyDescent="0.3">
      <c r="B974" s="160">
        <f>IF('MAIN CB'!B988="","",'MAIN CB'!B988)</f>
        <v>45730</v>
      </c>
      <c r="C974" s="161" t="str">
        <f>IF('MAIN CB'!C988="","",'MAIN CB'!C988)</f>
        <v>Asset</v>
      </c>
      <c r="D974" s="237" t="str">
        <f>IF('MAIN CB'!D988="","",'MAIN CB'!D988)</f>
        <v>Vault Cash</v>
      </c>
      <c r="E974" s="157" t="str">
        <f>IF('MAIN CB'!E988="","",'MAIN CB'!E988)</f>
        <v>Airtel Money Deposit</v>
      </c>
      <c r="F974" s="238">
        <f>IF('MAIN CB'!C988="Asset",'MAIN CB'!F988,"")</f>
        <v>20</v>
      </c>
      <c r="G974" s="162" t="str">
        <f>IF('MAIN CB'!C988="Capital",'MAIN CB'!F988,IF('MAIN CB'!C988="Income",'MAIN CB'!F988,IF('MAIN CB'!C988="Liability",'MAIN CB'!F988,"")))</f>
        <v/>
      </c>
      <c r="H974" s="163" t="str">
        <f>IF('MAIN CB'!C988="Expense",'MAIN CB'!F988,IF('MAIN CB'!C988="Drawing",'MAIN CB'!F988,IF('MAIN CB'!C988="COS",'MAIN CB'!F988,"")))</f>
        <v/>
      </c>
    </row>
    <row r="975" spans="2:8" x14ac:dyDescent="0.3">
      <c r="B975" s="160">
        <f>IF('MAIN CB'!B989="","",'MAIN CB'!B989)</f>
        <v>45730</v>
      </c>
      <c r="C975" s="161" t="str">
        <f>IF('MAIN CB'!C989="","",'MAIN CB'!C989)</f>
        <v>Asset</v>
      </c>
      <c r="D975" s="237" t="str">
        <f>IF('MAIN CB'!D989="","",'MAIN CB'!D989)</f>
        <v>Airtel Money</v>
      </c>
      <c r="E975" s="157" t="str">
        <f>IF('MAIN CB'!E989="","",'MAIN CB'!E989)</f>
        <v>Airtel Money Deposit</v>
      </c>
      <c r="F975" s="238">
        <f>IF('MAIN CB'!C989="Asset",'MAIN CB'!F989,"")</f>
        <v>-20</v>
      </c>
      <c r="G975" s="162" t="str">
        <f>IF('MAIN CB'!C989="Capital",'MAIN CB'!F989,IF('MAIN CB'!C989="Income",'MAIN CB'!F989,IF('MAIN CB'!C989="Liability",'MAIN CB'!F989,"")))</f>
        <v/>
      </c>
      <c r="H975" s="163" t="str">
        <f>IF('MAIN CB'!C989="Expense",'MAIN CB'!F989,IF('MAIN CB'!C989="Drawing",'MAIN CB'!F989,IF('MAIN CB'!C989="COS",'MAIN CB'!F989,"")))</f>
        <v/>
      </c>
    </row>
    <row r="976" spans="2:8" x14ac:dyDescent="0.3">
      <c r="B976" s="160">
        <f>IF('MAIN CB'!B990="","",'MAIN CB'!B990)</f>
        <v>45730</v>
      </c>
      <c r="C976" s="161" t="str">
        <f>IF('MAIN CB'!C990="","",'MAIN CB'!C990)</f>
        <v>Asset</v>
      </c>
      <c r="D976" s="237" t="str">
        <f>IF('MAIN CB'!D990="","",'MAIN CB'!D990)</f>
        <v>Vault Cash</v>
      </c>
      <c r="E976" s="157" t="str">
        <f>IF('MAIN CB'!E990="","",'MAIN CB'!E990)</f>
        <v>Airtel Money Deposit</v>
      </c>
      <c r="F976" s="238">
        <f>IF('MAIN CB'!C990="Asset",'MAIN CB'!F990,"")</f>
        <v>42</v>
      </c>
      <c r="G976" s="162" t="str">
        <f>IF('MAIN CB'!C990="Capital",'MAIN CB'!F990,IF('MAIN CB'!C990="Income",'MAIN CB'!F990,IF('MAIN CB'!C990="Liability",'MAIN CB'!F990,"")))</f>
        <v/>
      </c>
      <c r="H976" s="163" t="str">
        <f>IF('MAIN CB'!C990="Expense",'MAIN CB'!F990,IF('MAIN CB'!C990="Drawing",'MAIN CB'!F990,IF('MAIN CB'!C990="COS",'MAIN CB'!F990,"")))</f>
        <v/>
      </c>
    </row>
    <row r="977" spans="2:8" x14ac:dyDescent="0.3">
      <c r="B977" s="160">
        <f>IF('MAIN CB'!B991="","",'MAIN CB'!B991)</f>
        <v>45730</v>
      </c>
      <c r="C977" s="161" t="str">
        <f>IF('MAIN CB'!C991="","",'MAIN CB'!C991)</f>
        <v>Asset</v>
      </c>
      <c r="D977" s="237" t="str">
        <f>IF('MAIN CB'!D991="","",'MAIN CB'!D991)</f>
        <v>Airtel Money</v>
      </c>
      <c r="E977" s="157" t="str">
        <f>IF('MAIN CB'!E991="","",'MAIN CB'!E991)</f>
        <v>Airtel Money Deposit</v>
      </c>
      <c r="F977" s="238">
        <f>IF('MAIN CB'!C991="Asset",'MAIN CB'!F991,"")</f>
        <v>-42</v>
      </c>
      <c r="G977" s="162" t="str">
        <f>IF('MAIN CB'!C991="Capital",'MAIN CB'!F991,IF('MAIN CB'!C991="Income",'MAIN CB'!F991,IF('MAIN CB'!C991="Liability",'MAIN CB'!F991,"")))</f>
        <v/>
      </c>
      <c r="H977" s="163" t="str">
        <f>IF('MAIN CB'!C991="Expense",'MAIN CB'!F991,IF('MAIN CB'!C991="Drawing",'MAIN CB'!F991,IF('MAIN CB'!C991="COS",'MAIN CB'!F991,"")))</f>
        <v/>
      </c>
    </row>
    <row r="978" spans="2:8" x14ac:dyDescent="0.3">
      <c r="B978" s="160">
        <f>IF('MAIN CB'!B992="","",'MAIN CB'!B992)</f>
        <v>45730</v>
      </c>
      <c r="C978" s="161" t="str">
        <f>IF('MAIN CB'!C992="","",'MAIN CB'!C992)</f>
        <v>Asset</v>
      </c>
      <c r="D978" s="237" t="str">
        <f>IF('MAIN CB'!D992="","",'MAIN CB'!D992)</f>
        <v>Vault Cash</v>
      </c>
      <c r="E978" s="157" t="str">
        <f>IF('MAIN CB'!E992="","",'MAIN CB'!E992)</f>
        <v>Airtel Money Withdraw</v>
      </c>
      <c r="F978" s="238">
        <f>IF('MAIN CB'!C992="Asset",'MAIN CB'!F992,"")</f>
        <v>-50</v>
      </c>
      <c r="G978" s="162" t="str">
        <f>IF('MAIN CB'!C992="Capital",'MAIN CB'!F992,IF('MAIN CB'!C992="Income",'MAIN CB'!F992,IF('MAIN CB'!C992="Liability",'MAIN CB'!F992,"")))</f>
        <v/>
      </c>
      <c r="H978" s="163" t="str">
        <f>IF('MAIN CB'!C992="Expense",'MAIN CB'!F992,IF('MAIN CB'!C992="Drawing",'MAIN CB'!F992,IF('MAIN CB'!C992="COS",'MAIN CB'!F992,"")))</f>
        <v/>
      </c>
    </row>
    <row r="979" spans="2:8" x14ac:dyDescent="0.3">
      <c r="B979" s="160">
        <f>IF('MAIN CB'!B993="","",'MAIN CB'!B993)</f>
        <v>45730</v>
      </c>
      <c r="C979" s="161" t="str">
        <f>IF('MAIN CB'!C993="","",'MAIN CB'!C993)</f>
        <v>Asset</v>
      </c>
      <c r="D979" s="237" t="str">
        <f>IF('MAIN CB'!D993="","",'MAIN CB'!D993)</f>
        <v>Airtel Money</v>
      </c>
      <c r="E979" s="157" t="str">
        <f>IF('MAIN CB'!E993="","",'MAIN CB'!E993)</f>
        <v>Airtel Money Withdraw</v>
      </c>
      <c r="F979" s="238">
        <f>IF('MAIN CB'!C993="Asset",'MAIN CB'!F993,"")</f>
        <v>50</v>
      </c>
      <c r="G979" s="162" t="str">
        <f>IF('MAIN CB'!C993="Capital",'MAIN CB'!F993,IF('MAIN CB'!C993="Income",'MAIN CB'!F993,IF('MAIN CB'!C993="Liability",'MAIN CB'!F993,"")))</f>
        <v/>
      </c>
      <c r="H979" s="163" t="str">
        <f>IF('MAIN CB'!C993="Expense",'MAIN CB'!F993,IF('MAIN CB'!C993="Drawing",'MAIN CB'!F993,IF('MAIN CB'!C993="COS",'MAIN CB'!F993,"")))</f>
        <v/>
      </c>
    </row>
    <row r="980" spans="2:8" x14ac:dyDescent="0.3">
      <c r="B980" s="160">
        <f>IF('MAIN CB'!B994="","",'MAIN CB'!B994)</f>
        <v>45730</v>
      </c>
      <c r="C980" s="161" t="str">
        <f>IF('MAIN CB'!C994="","",'MAIN CB'!C994)</f>
        <v>Asset</v>
      </c>
      <c r="D980" s="237" t="str">
        <f>IF('MAIN CB'!D994="","",'MAIN CB'!D994)</f>
        <v>Vault Cash</v>
      </c>
      <c r="E980" s="157" t="str">
        <f>IF('MAIN CB'!E994="","",'MAIN CB'!E994)</f>
        <v>Airtel Money Withdraw</v>
      </c>
      <c r="F980" s="238">
        <f>IF('MAIN CB'!C994="Asset",'MAIN CB'!F994,"")</f>
        <v>-45</v>
      </c>
      <c r="G980" s="162" t="str">
        <f>IF('MAIN CB'!C994="Capital",'MAIN CB'!F994,IF('MAIN CB'!C994="Income",'MAIN CB'!F994,IF('MAIN CB'!C994="Liability",'MAIN CB'!F994,"")))</f>
        <v/>
      </c>
      <c r="H980" s="163" t="str">
        <f>IF('MAIN CB'!C994="Expense",'MAIN CB'!F994,IF('MAIN CB'!C994="Drawing",'MAIN CB'!F994,IF('MAIN CB'!C994="COS",'MAIN CB'!F994,"")))</f>
        <v/>
      </c>
    </row>
    <row r="981" spans="2:8" x14ac:dyDescent="0.3">
      <c r="B981" s="160">
        <f>IF('MAIN CB'!B995="","",'MAIN CB'!B995)</f>
        <v>45730</v>
      </c>
      <c r="C981" s="161" t="str">
        <f>IF('MAIN CB'!C995="","",'MAIN CB'!C995)</f>
        <v>Asset</v>
      </c>
      <c r="D981" s="237" t="str">
        <f>IF('MAIN CB'!D995="","",'MAIN CB'!D995)</f>
        <v>Airtel Money</v>
      </c>
      <c r="E981" s="157" t="str">
        <f>IF('MAIN CB'!E995="","",'MAIN CB'!E995)</f>
        <v>Airtel Money Withdraw</v>
      </c>
      <c r="F981" s="238">
        <f>IF('MAIN CB'!C995="Asset",'MAIN CB'!F995,"")</f>
        <v>45</v>
      </c>
      <c r="G981" s="162" t="str">
        <f>IF('MAIN CB'!C995="Capital",'MAIN CB'!F995,IF('MAIN CB'!C995="Income",'MAIN CB'!F995,IF('MAIN CB'!C995="Liability",'MAIN CB'!F995,"")))</f>
        <v/>
      </c>
      <c r="H981" s="163" t="str">
        <f>IF('MAIN CB'!C995="Expense",'MAIN CB'!F995,IF('MAIN CB'!C995="Drawing",'MAIN CB'!F995,IF('MAIN CB'!C995="COS",'MAIN CB'!F995,"")))</f>
        <v/>
      </c>
    </row>
    <row r="982" spans="2:8" x14ac:dyDescent="0.3">
      <c r="B982" s="160">
        <f>IF('MAIN CB'!B996="","",'MAIN CB'!B996)</f>
        <v>45730</v>
      </c>
      <c r="C982" s="161" t="str">
        <f>IF('MAIN CB'!C996="","",'MAIN CB'!C996)</f>
        <v>Asset</v>
      </c>
      <c r="D982" s="237" t="str">
        <f>IF('MAIN CB'!D996="","",'MAIN CB'!D996)</f>
        <v>Vault Cash</v>
      </c>
      <c r="E982" s="157" t="str">
        <f>IF('MAIN CB'!E996="","",'MAIN CB'!E996)</f>
        <v>Airtel Money Deposit</v>
      </c>
      <c r="F982" s="238">
        <f>IF('MAIN CB'!C996="Asset",'MAIN CB'!F996,"")</f>
        <v>29</v>
      </c>
      <c r="G982" s="162" t="str">
        <f>IF('MAIN CB'!C996="Capital",'MAIN CB'!F996,IF('MAIN CB'!C996="Income",'MAIN CB'!F996,IF('MAIN CB'!C996="Liability",'MAIN CB'!F996,"")))</f>
        <v/>
      </c>
      <c r="H982" s="163" t="str">
        <f>IF('MAIN CB'!C996="Expense",'MAIN CB'!F996,IF('MAIN CB'!C996="Drawing",'MAIN CB'!F996,IF('MAIN CB'!C996="COS",'MAIN CB'!F996,"")))</f>
        <v/>
      </c>
    </row>
    <row r="983" spans="2:8" x14ac:dyDescent="0.3">
      <c r="B983" s="160">
        <f>IF('MAIN CB'!B997="","",'MAIN CB'!B997)</f>
        <v>45730</v>
      </c>
      <c r="C983" s="161" t="str">
        <f>IF('MAIN CB'!C997="","",'MAIN CB'!C997)</f>
        <v>Asset</v>
      </c>
      <c r="D983" s="237" t="str">
        <f>IF('MAIN CB'!D997="","",'MAIN CB'!D997)</f>
        <v>Airtel Money</v>
      </c>
      <c r="E983" s="157" t="str">
        <f>IF('MAIN CB'!E997="","",'MAIN CB'!E997)</f>
        <v>Airtel Money Deposit</v>
      </c>
      <c r="F983" s="238">
        <f>IF('MAIN CB'!C997="Asset",'MAIN CB'!F997,"")</f>
        <v>-29</v>
      </c>
      <c r="G983" s="162" t="str">
        <f>IF('MAIN CB'!C997="Capital",'MAIN CB'!F997,IF('MAIN CB'!C997="Income",'MAIN CB'!F997,IF('MAIN CB'!C997="Liability",'MAIN CB'!F997,"")))</f>
        <v/>
      </c>
      <c r="H983" s="163" t="str">
        <f>IF('MAIN CB'!C997="Expense",'MAIN CB'!F997,IF('MAIN CB'!C997="Drawing",'MAIN CB'!F997,IF('MAIN CB'!C997="COS",'MAIN CB'!F997,"")))</f>
        <v/>
      </c>
    </row>
    <row r="984" spans="2:8" x14ac:dyDescent="0.3">
      <c r="B984" s="160">
        <f>IF('MAIN CB'!B998="","",'MAIN CB'!B998)</f>
        <v>45730</v>
      </c>
      <c r="C984" s="161" t="str">
        <f>IF('MAIN CB'!C998="","",'MAIN CB'!C998)</f>
        <v>Asset</v>
      </c>
      <c r="D984" s="237" t="str">
        <f>IF('MAIN CB'!D998="","",'MAIN CB'!D998)</f>
        <v>Vault Cash</v>
      </c>
      <c r="E984" s="157" t="str">
        <f>IF('MAIN CB'!E998="","",'MAIN CB'!E998)</f>
        <v>Airtel Money Withdraw</v>
      </c>
      <c r="F984" s="238">
        <f>IF('MAIN CB'!C998="Asset",'MAIN CB'!F998,"")</f>
        <v>-35</v>
      </c>
      <c r="G984" s="162" t="str">
        <f>IF('MAIN CB'!C998="Capital",'MAIN CB'!F998,IF('MAIN CB'!C998="Income",'MAIN CB'!F998,IF('MAIN CB'!C998="Liability",'MAIN CB'!F998,"")))</f>
        <v/>
      </c>
      <c r="H984" s="163" t="str">
        <f>IF('MAIN CB'!C998="Expense",'MAIN CB'!F998,IF('MAIN CB'!C998="Drawing",'MAIN CB'!F998,IF('MAIN CB'!C998="COS",'MAIN CB'!F998,"")))</f>
        <v/>
      </c>
    </row>
    <row r="985" spans="2:8" x14ac:dyDescent="0.3">
      <c r="B985" s="160">
        <f>IF('MAIN CB'!B999="","",'MAIN CB'!B999)</f>
        <v>45730</v>
      </c>
      <c r="C985" s="161" t="str">
        <f>IF('MAIN CB'!C999="","",'MAIN CB'!C999)</f>
        <v>Asset</v>
      </c>
      <c r="D985" s="237" t="str">
        <f>IF('MAIN CB'!D999="","",'MAIN CB'!D999)</f>
        <v>Airtel Money</v>
      </c>
      <c r="E985" s="157" t="str">
        <f>IF('MAIN CB'!E999="","",'MAIN CB'!E999)</f>
        <v>Airtel Money Withdraw</v>
      </c>
      <c r="F985" s="238">
        <f>IF('MAIN CB'!C999="Asset",'MAIN CB'!F999,"")</f>
        <v>35</v>
      </c>
      <c r="G985" s="162" t="str">
        <f>IF('MAIN CB'!C999="Capital",'MAIN CB'!F999,IF('MAIN CB'!C999="Income",'MAIN CB'!F999,IF('MAIN CB'!C999="Liability",'MAIN CB'!F999,"")))</f>
        <v/>
      </c>
      <c r="H985" s="163" t="str">
        <f>IF('MAIN CB'!C999="Expense",'MAIN CB'!F999,IF('MAIN CB'!C999="Drawing",'MAIN CB'!F999,IF('MAIN CB'!C999="COS",'MAIN CB'!F999,"")))</f>
        <v/>
      </c>
    </row>
    <row r="986" spans="2:8" x14ac:dyDescent="0.3">
      <c r="B986" s="160">
        <f>IF('MAIN CB'!B1000="","",'MAIN CB'!B1000)</f>
        <v>45730</v>
      </c>
      <c r="C986" s="161" t="str">
        <f>IF('MAIN CB'!C1000="","",'MAIN CB'!C1000)</f>
        <v>Asset</v>
      </c>
      <c r="D986" s="237" t="str">
        <f>IF('MAIN CB'!D1000="","",'MAIN CB'!D1000)</f>
        <v>Vault Cash</v>
      </c>
      <c r="E986" s="157" t="str">
        <f>IF('MAIN CB'!E1000="","",'MAIN CB'!E1000)</f>
        <v>Airtel Money Withdraw</v>
      </c>
      <c r="F986" s="238">
        <f>IF('MAIN CB'!C1000="Asset",'MAIN CB'!F1000,"")</f>
        <v>-171</v>
      </c>
      <c r="G986" s="162" t="str">
        <f>IF('MAIN CB'!C1000="Capital",'MAIN CB'!F1000,IF('MAIN CB'!C1000="Income",'MAIN CB'!F1000,IF('MAIN CB'!C1000="Liability",'MAIN CB'!F1000,"")))</f>
        <v/>
      </c>
      <c r="H986" s="163" t="str">
        <f>IF('MAIN CB'!C1000="Expense",'MAIN CB'!F1000,IF('MAIN CB'!C1000="Drawing",'MAIN CB'!F1000,IF('MAIN CB'!C1000="COS",'MAIN CB'!F1000,"")))</f>
        <v/>
      </c>
    </row>
    <row r="987" spans="2:8" x14ac:dyDescent="0.3">
      <c r="B987" s="160">
        <f>IF('MAIN CB'!B1001="","",'MAIN CB'!B1001)</f>
        <v>45730</v>
      </c>
      <c r="C987" s="161" t="str">
        <f>IF('MAIN CB'!C1001="","",'MAIN CB'!C1001)</f>
        <v>Asset</v>
      </c>
      <c r="D987" s="237" t="str">
        <f>IF('MAIN CB'!D1001="","",'MAIN CB'!D1001)</f>
        <v>Airtel Money</v>
      </c>
      <c r="E987" s="157" t="str">
        <f>IF('MAIN CB'!E1001="","",'MAIN CB'!E1001)</f>
        <v>Airtel Money Withdraw</v>
      </c>
      <c r="F987" s="238">
        <f>IF('MAIN CB'!C1001="Asset",'MAIN CB'!F1001,"")</f>
        <v>171</v>
      </c>
      <c r="G987" s="162" t="str">
        <f>IF('MAIN CB'!C1001="Capital",'MAIN CB'!F1001,IF('MAIN CB'!C1001="Income",'MAIN CB'!F1001,IF('MAIN CB'!C1001="Liability",'MAIN CB'!F1001,"")))</f>
        <v/>
      </c>
      <c r="H987" s="163" t="str">
        <f>IF('MAIN CB'!C1001="Expense",'MAIN CB'!F1001,IF('MAIN CB'!C1001="Drawing",'MAIN CB'!F1001,IF('MAIN CB'!C1001="COS",'MAIN CB'!F1001,"")))</f>
        <v/>
      </c>
    </row>
    <row r="988" spans="2:8" x14ac:dyDescent="0.3">
      <c r="B988" s="160">
        <f>IF('MAIN CB'!B1002="","",'MAIN CB'!B1002)</f>
        <v>45730</v>
      </c>
      <c r="C988" s="161" t="str">
        <f>IF('MAIN CB'!C1002="","",'MAIN CB'!C1002)</f>
        <v>Asset</v>
      </c>
      <c r="D988" s="237" t="str">
        <f>IF('MAIN CB'!D1002="","",'MAIN CB'!D1002)</f>
        <v>Vault Cash</v>
      </c>
      <c r="E988" s="157" t="str">
        <f>IF('MAIN CB'!E1002="","",'MAIN CB'!E1002)</f>
        <v>Airtel Money Withdraw</v>
      </c>
      <c r="F988" s="238">
        <f>IF('MAIN CB'!C1002="Asset",'MAIN CB'!F1002,"")</f>
        <v>-70</v>
      </c>
      <c r="G988" s="162" t="str">
        <f>IF('MAIN CB'!C1002="Capital",'MAIN CB'!F1002,IF('MAIN CB'!C1002="Income",'MAIN CB'!F1002,IF('MAIN CB'!C1002="Liability",'MAIN CB'!F1002,"")))</f>
        <v/>
      </c>
      <c r="H988" s="163" t="str">
        <f>IF('MAIN CB'!C1002="Expense",'MAIN CB'!F1002,IF('MAIN CB'!C1002="Drawing",'MAIN CB'!F1002,IF('MAIN CB'!C1002="COS",'MAIN CB'!F1002,"")))</f>
        <v/>
      </c>
    </row>
    <row r="989" spans="2:8" x14ac:dyDescent="0.3">
      <c r="B989" s="160">
        <f>IF('MAIN CB'!B1003="","",'MAIN CB'!B1003)</f>
        <v>45730</v>
      </c>
      <c r="C989" s="161" t="str">
        <f>IF('MAIN CB'!C1003="","",'MAIN CB'!C1003)</f>
        <v>Asset</v>
      </c>
      <c r="D989" s="237" t="str">
        <f>IF('MAIN CB'!D1003="","",'MAIN CB'!D1003)</f>
        <v>Airtel Money</v>
      </c>
      <c r="E989" s="157" t="str">
        <f>IF('MAIN CB'!E1003="","",'MAIN CB'!E1003)</f>
        <v>Airtel Money Withdraw</v>
      </c>
      <c r="F989" s="238">
        <f>IF('MAIN CB'!C1003="Asset",'MAIN CB'!F1003,"")</f>
        <v>70</v>
      </c>
      <c r="G989" s="162" t="str">
        <f>IF('MAIN CB'!C1003="Capital",'MAIN CB'!F1003,IF('MAIN CB'!C1003="Income",'MAIN CB'!F1003,IF('MAIN CB'!C1003="Liability",'MAIN CB'!F1003,"")))</f>
        <v/>
      </c>
      <c r="H989" s="163" t="str">
        <f>IF('MAIN CB'!C1003="Expense",'MAIN CB'!F1003,IF('MAIN CB'!C1003="Drawing",'MAIN CB'!F1003,IF('MAIN CB'!C1003="COS",'MAIN CB'!F1003,"")))</f>
        <v/>
      </c>
    </row>
    <row r="990" spans="2:8" x14ac:dyDescent="0.3">
      <c r="B990" s="160">
        <f>IF('MAIN CB'!B1004="","",'MAIN CB'!B1004)</f>
        <v>45730</v>
      </c>
      <c r="C990" s="161" t="str">
        <f>IF('MAIN CB'!C1004="","",'MAIN CB'!C1004)</f>
        <v>Asset</v>
      </c>
      <c r="D990" s="237" t="str">
        <f>IF('MAIN CB'!D1004="","",'MAIN CB'!D1004)</f>
        <v>Vault Cash</v>
      </c>
      <c r="E990" s="157" t="str">
        <f>IF('MAIN CB'!E1004="","",'MAIN CB'!E1004)</f>
        <v>Airtel Money Deposit</v>
      </c>
      <c r="F990" s="238">
        <f>IF('MAIN CB'!C1004="Asset",'MAIN CB'!F1004,"")</f>
        <v>15</v>
      </c>
      <c r="G990" s="162" t="str">
        <f>IF('MAIN CB'!C1004="Capital",'MAIN CB'!F1004,IF('MAIN CB'!C1004="Income",'MAIN CB'!F1004,IF('MAIN CB'!C1004="Liability",'MAIN CB'!F1004,"")))</f>
        <v/>
      </c>
      <c r="H990" s="163" t="str">
        <f>IF('MAIN CB'!C1004="Expense",'MAIN CB'!F1004,IF('MAIN CB'!C1004="Drawing",'MAIN CB'!F1004,IF('MAIN CB'!C1004="COS",'MAIN CB'!F1004,"")))</f>
        <v/>
      </c>
    </row>
    <row r="991" spans="2:8" x14ac:dyDescent="0.3">
      <c r="B991" s="160">
        <f>IF('MAIN CB'!B1005="","",'MAIN CB'!B1005)</f>
        <v>45730</v>
      </c>
      <c r="C991" s="161" t="str">
        <f>IF('MAIN CB'!C1005="","",'MAIN CB'!C1005)</f>
        <v>Asset</v>
      </c>
      <c r="D991" s="237" t="str">
        <f>IF('MAIN CB'!D1005="","",'MAIN CB'!D1005)</f>
        <v>Airtel Money</v>
      </c>
      <c r="E991" s="157" t="str">
        <f>IF('MAIN CB'!E1005="","",'MAIN CB'!E1005)</f>
        <v>Airtel Money Deposit</v>
      </c>
      <c r="F991" s="238">
        <f>IF('MAIN CB'!C1005="Asset",'MAIN CB'!F1005,"")</f>
        <v>-15</v>
      </c>
      <c r="G991" s="162" t="str">
        <f>IF('MAIN CB'!C1005="Capital",'MAIN CB'!F1005,IF('MAIN CB'!C1005="Income",'MAIN CB'!F1005,IF('MAIN CB'!C1005="Liability",'MAIN CB'!F1005,"")))</f>
        <v/>
      </c>
      <c r="H991" s="163" t="str">
        <f>IF('MAIN CB'!C1005="Expense",'MAIN CB'!F1005,IF('MAIN CB'!C1005="Drawing",'MAIN CB'!F1005,IF('MAIN CB'!C1005="COS",'MAIN CB'!F1005,"")))</f>
        <v/>
      </c>
    </row>
    <row r="992" spans="2:8" x14ac:dyDescent="0.3">
      <c r="B992" s="160">
        <f>IF('MAIN CB'!B1006="","",'MAIN CB'!B1006)</f>
        <v>45730</v>
      </c>
      <c r="C992" s="161" t="str">
        <f>IF('MAIN CB'!C1006="","",'MAIN CB'!C1006)</f>
        <v>Asset</v>
      </c>
      <c r="D992" s="237" t="str">
        <f>IF('MAIN CB'!D1006="","",'MAIN CB'!D1006)</f>
        <v>Vault Cash</v>
      </c>
      <c r="E992" s="157" t="str">
        <f>IF('MAIN CB'!E1006="","",'MAIN CB'!E1006)</f>
        <v>Airtel Money Deposit</v>
      </c>
      <c r="F992" s="238">
        <f>IF('MAIN CB'!C1006="Asset",'MAIN CB'!F1006,"")</f>
        <v>50</v>
      </c>
      <c r="G992" s="162" t="str">
        <f>IF('MAIN CB'!C1006="Capital",'MAIN CB'!F1006,IF('MAIN CB'!C1006="Income",'MAIN CB'!F1006,IF('MAIN CB'!C1006="Liability",'MAIN CB'!F1006,"")))</f>
        <v/>
      </c>
      <c r="H992" s="163" t="str">
        <f>IF('MAIN CB'!C1006="Expense",'MAIN CB'!F1006,IF('MAIN CB'!C1006="Drawing",'MAIN CB'!F1006,IF('MAIN CB'!C1006="COS",'MAIN CB'!F1006,"")))</f>
        <v/>
      </c>
    </row>
    <row r="993" spans="2:8" x14ac:dyDescent="0.3">
      <c r="B993" s="160">
        <f>IF('MAIN CB'!B1007="","",'MAIN CB'!B1007)</f>
        <v>45730</v>
      </c>
      <c r="C993" s="161" t="str">
        <f>IF('MAIN CB'!C1007="","",'MAIN CB'!C1007)</f>
        <v>Asset</v>
      </c>
      <c r="D993" s="237" t="str">
        <f>IF('MAIN CB'!D1007="","",'MAIN CB'!D1007)</f>
        <v>Airtel Money</v>
      </c>
      <c r="E993" s="157" t="str">
        <f>IF('MAIN CB'!E1007="","",'MAIN CB'!E1007)</f>
        <v>Airtel Money Deposit</v>
      </c>
      <c r="F993" s="238">
        <f>IF('MAIN CB'!C1007="Asset",'MAIN CB'!F1007,"")</f>
        <v>-50</v>
      </c>
      <c r="G993" s="162" t="str">
        <f>IF('MAIN CB'!C1007="Capital",'MAIN CB'!F1007,IF('MAIN CB'!C1007="Income",'MAIN CB'!F1007,IF('MAIN CB'!C1007="Liability",'MAIN CB'!F1007,"")))</f>
        <v/>
      </c>
      <c r="H993" s="163" t="str">
        <f>IF('MAIN CB'!C1007="Expense",'MAIN CB'!F1007,IF('MAIN CB'!C1007="Drawing",'MAIN CB'!F1007,IF('MAIN CB'!C1007="COS",'MAIN CB'!F1007,"")))</f>
        <v/>
      </c>
    </row>
    <row r="994" spans="2:8" x14ac:dyDescent="0.3">
      <c r="B994" s="160">
        <f>IF('MAIN CB'!B1008="","",'MAIN CB'!B1008)</f>
        <v>45730</v>
      </c>
      <c r="C994" s="161" t="str">
        <f>IF('MAIN CB'!C1008="","",'MAIN CB'!C1008)</f>
        <v>Asset</v>
      </c>
      <c r="D994" s="237" t="str">
        <f>IF('MAIN CB'!D1008="","",'MAIN CB'!D1008)</f>
        <v>Vault Cash</v>
      </c>
      <c r="E994" s="157" t="str">
        <f>IF('MAIN CB'!E1008="","",'MAIN CB'!E1008)</f>
        <v>Airtel Money Withdraw</v>
      </c>
      <c r="F994" s="238">
        <f>IF('MAIN CB'!C1008="Asset",'MAIN CB'!F1008,"")</f>
        <v>-35</v>
      </c>
      <c r="G994" s="162" t="str">
        <f>IF('MAIN CB'!C1008="Capital",'MAIN CB'!F1008,IF('MAIN CB'!C1008="Income",'MAIN CB'!F1008,IF('MAIN CB'!C1008="Liability",'MAIN CB'!F1008,"")))</f>
        <v/>
      </c>
      <c r="H994" s="163" t="str">
        <f>IF('MAIN CB'!C1008="Expense",'MAIN CB'!F1008,IF('MAIN CB'!C1008="Drawing",'MAIN CB'!F1008,IF('MAIN CB'!C1008="COS",'MAIN CB'!F1008,"")))</f>
        <v/>
      </c>
    </row>
    <row r="995" spans="2:8" x14ac:dyDescent="0.3">
      <c r="B995" s="160">
        <f>IF('MAIN CB'!B1009="","",'MAIN CB'!B1009)</f>
        <v>45730</v>
      </c>
      <c r="C995" s="161" t="str">
        <f>IF('MAIN CB'!C1009="","",'MAIN CB'!C1009)</f>
        <v>Asset</v>
      </c>
      <c r="D995" s="237" t="str">
        <f>IF('MAIN CB'!D1009="","",'MAIN CB'!D1009)</f>
        <v>Airtel Money</v>
      </c>
      <c r="E995" s="157" t="str">
        <f>IF('MAIN CB'!E1009="","",'MAIN CB'!E1009)</f>
        <v>Airtel Money Withdraw</v>
      </c>
      <c r="F995" s="238">
        <f>IF('MAIN CB'!C1009="Asset",'MAIN CB'!F1009,"")</f>
        <v>35</v>
      </c>
      <c r="G995" s="162" t="str">
        <f>IF('MAIN CB'!C1009="Capital",'MAIN CB'!F1009,IF('MAIN CB'!C1009="Income",'MAIN CB'!F1009,IF('MAIN CB'!C1009="Liability",'MAIN CB'!F1009,"")))</f>
        <v/>
      </c>
      <c r="H995" s="163" t="str">
        <f>IF('MAIN CB'!C1009="Expense",'MAIN CB'!F1009,IF('MAIN CB'!C1009="Drawing",'MAIN CB'!F1009,IF('MAIN CB'!C1009="COS",'MAIN CB'!F1009,"")))</f>
        <v/>
      </c>
    </row>
    <row r="996" spans="2:8" x14ac:dyDescent="0.3">
      <c r="B996" s="160">
        <f>IF('MAIN CB'!B1010="","",'MAIN CB'!B1010)</f>
        <v>45730</v>
      </c>
      <c r="C996" s="161" t="str">
        <f>IF('MAIN CB'!C1010="","",'MAIN CB'!C1010)</f>
        <v>Asset</v>
      </c>
      <c r="D996" s="237" t="str">
        <f>IF('MAIN CB'!D1010="","",'MAIN CB'!D1010)</f>
        <v>Vault Cash</v>
      </c>
      <c r="E996" s="157" t="str">
        <f>IF('MAIN CB'!E1010="","",'MAIN CB'!E1010)</f>
        <v>Airtel Money Withdraw</v>
      </c>
      <c r="F996" s="238">
        <f>IF('MAIN CB'!C1010="Asset",'MAIN CB'!F1010,"")</f>
        <v>-80</v>
      </c>
      <c r="G996" s="162" t="str">
        <f>IF('MAIN CB'!C1010="Capital",'MAIN CB'!F1010,IF('MAIN CB'!C1010="Income",'MAIN CB'!F1010,IF('MAIN CB'!C1010="Liability",'MAIN CB'!F1010,"")))</f>
        <v/>
      </c>
      <c r="H996" s="163" t="str">
        <f>IF('MAIN CB'!C1010="Expense",'MAIN CB'!F1010,IF('MAIN CB'!C1010="Drawing",'MAIN CB'!F1010,IF('MAIN CB'!C1010="COS",'MAIN CB'!F1010,"")))</f>
        <v/>
      </c>
    </row>
    <row r="997" spans="2:8" x14ac:dyDescent="0.3">
      <c r="B997" s="160">
        <f>IF('MAIN CB'!B1011="","",'MAIN CB'!B1011)</f>
        <v>45730</v>
      </c>
      <c r="C997" s="161" t="str">
        <f>IF('MAIN CB'!C1011="","",'MAIN CB'!C1011)</f>
        <v>Asset</v>
      </c>
      <c r="D997" s="237" t="str">
        <f>IF('MAIN CB'!D1011="","",'MAIN CB'!D1011)</f>
        <v>Airtel Money</v>
      </c>
      <c r="E997" s="157" t="str">
        <f>IF('MAIN CB'!E1011="","",'MAIN CB'!E1011)</f>
        <v>Airtel Money Withdraw</v>
      </c>
      <c r="F997" s="238">
        <f>IF('MAIN CB'!C1011="Asset",'MAIN CB'!F1011,"")</f>
        <v>80</v>
      </c>
      <c r="G997" s="162" t="str">
        <f>IF('MAIN CB'!C1011="Capital",'MAIN CB'!F1011,IF('MAIN CB'!C1011="Income",'MAIN CB'!F1011,IF('MAIN CB'!C1011="Liability",'MAIN CB'!F1011,"")))</f>
        <v/>
      </c>
      <c r="H997" s="163" t="str">
        <f>IF('MAIN CB'!C1011="Expense",'MAIN CB'!F1011,IF('MAIN CB'!C1011="Drawing",'MAIN CB'!F1011,IF('MAIN CB'!C1011="COS",'MAIN CB'!F1011,"")))</f>
        <v/>
      </c>
    </row>
    <row r="998" spans="2:8" x14ac:dyDescent="0.3">
      <c r="B998" s="160">
        <f>IF('MAIN CB'!B1012="","",'MAIN CB'!B1012)</f>
        <v>45730</v>
      </c>
      <c r="C998" s="161" t="str">
        <f>IF('MAIN CB'!C1012="","",'MAIN CB'!C1012)</f>
        <v>Asset</v>
      </c>
      <c r="D998" s="237" t="str">
        <f>IF('MAIN CB'!D1012="","",'MAIN CB'!D1012)</f>
        <v>Vault Cash</v>
      </c>
      <c r="E998" s="157" t="str">
        <f>IF('MAIN CB'!E1012="","",'MAIN CB'!E1012)</f>
        <v>Airtel Money Withdraw</v>
      </c>
      <c r="F998" s="238">
        <f>IF('MAIN CB'!C1012="Asset",'MAIN CB'!F1012,"")</f>
        <v>-158</v>
      </c>
      <c r="G998" s="162" t="str">
        <f>IF('MAIN CB'!C1012="Capital",'MAIN CB'!F1012,IF('MAIN CB'!C1012="Income",'MAIN CB'!F1012,IF('MAIN CB'!C1012="Liability",'MAIN CB'!F1012,"")))</f>
        <v/>
      </c>
      <c r="H998" s="163" t="str">
        <f>IF('MAIN CB'!C1012="Expense",'MAIN CB'!F1012,IF('MAIN CB'!C1012="Drawing",'MAIN CB'!F1012,IF('MAIN CB'!C1012="COS",'MAIN CB'!F1012,"")))</f>
        <v/>
      </c>
    </row>
    <row r="999" spans="2:8" x14ac:dyDescent="0.3">
      <c r="B999" s="160">
        <f>IF('MAIN CB'!B1013="","",'MAIN CB'!B1013)</f>
        <v>45730</v>
      </c>
      <c r="C999" s="161" t="str">
        <f>IF('MAIN CB'!C1013="","",'MAIN CB'!C1013)</f>
        <v>Asset</v>
      </c>
      <c r="D999" s="237" t="str">
        <f>IF('MAIN CB'!D1013="","",'MAIN CB'!D1013)</f>
        <v>Airtel Money</v>
      </c>
      <c r="E999" s="157" t="str">
        <f>IF('MAIN CB'!E1013="","",'MAIN CB'!E1013)</f>
        <v>Airtel Money Withdraw</v>
      </c>
      <c r="F999" s="238">
        <f>IF('MAIN CB'!C1013="Asset",'MAIN CB'!F1013,"")</f>
        <v>158</v>
      </c>
      <c r="G999" s="162" t="str">
        <f>IF('MAIN CB'!C1013="Capital",'MAIN CB'!F1013,IF('MAIN CB'!C1013="Income",'MAIN CB'!F1013,IF('MAIN CB'!C1013="Liability",'MAIN CB'!F1013,"")))</f>
        <v/>
      </c>
      <c r="H999" s="163" t="str">
        <f>IF('MAIN CB'!C1013="Expense",'MAIN CB'!F1013,IF('MAIN CB'!C1013="Drawing",'MAIN CB'!F1013,IF('MAIN CB'!C1013="COS",'MAIN CB'!F1013,"")))</f>
        <v/>
      </c>
    </row>
    <row r="1000" spans="2:8" x14ac:dyDescent="0.3">
      <c r="B1000" s="160">
        <f>IF('MAIN CB'!B1014="","",'MAIN CB'!B1014)</f>
        <v>45730</v>
      </c>
      <c r="C1000" s="161" t="str">
        <f>IF('MAIN CB'!C1014="","",'MAIN CB'!C1014)</f>
        <v>Asset</v>
      </c>
      <c r="D1000" s="237" t="str">
        <f>IF('MAIN CB'!D1014="","",'MAIN CB'!D1014)</f>
        <v>Vault Cash</v>
      </c>
      <c r="E1000" s="157" t="str">
        <f>IF('MAIN CB'!E1014="","",'MAIN CB'!E1014)</f>
        <v>Airtel Money Deposit</v>
      </c>
      <c r="F1000" s="238">
        <f>IF('MAIN CB'!C1014="Asset",'MAIN CB'!F1014,"")</f>
        <v>19</v>
      </c>
      <c r="G1000" s="162" t="str">
        <f>IF('MAIN CB'!C1014="Capital",'MAIN CB'!F1014,IF('MAIN CB'!C1014="Income",'MAIN CB'!F1014,IF('MAIN CB'!C1014="Liability",'MAIN CB'!F1014,"")))</f>
        <v/>
      </c>
      <c r="H1000" s="163" t="str">
        <f>IF('MAIN CB'!C1014="Expense",'MAIN CB'!F1014,IF('MAIN CB'!C1014="Drawing",'MAIN CB'!F1014,IF('MAIN CB'!C1014="COS",'MAIN CB'!F1014,"")))</f>
        <v/>
      </c>
    </row>
    <row r="1001" spans="2:8" x14ac:dyDescent="0.3">
      <c r="B1001" s="160">
        <f>IF('MAIN CB'!B1015="","",'MAIN CB'!B1015)</f>
        <v>45730</v>
      </c>
      <c r="C1001" s="161" t="str">
        <f>IF('MAIN CB'!C1015="","",'MAIN CB'!C1015)</f>
        <v>Asset</v>
      </c>
      <c r="D1001" s="237" t="str">
        <f>IF('MAIN CB'!D1015="","",'MAIN CB'!D1015)</f>
        <v>Airtel Money</v>
      </c>
      <c r="E1001" s="157" t="str">
        <f>IF('MAIN CB'!E1015="","",'MAIN CB'!E1015)</f>
        <v>Airtel Money Deposit</v>
      </c>
      <c r="F1001" s="238">
        <f>IF('MAIN CB'!C1015="Asset",'MAIN CB'!F1015,"")</f>
        <v>-19</v>
      </c>
      <c r="G1001" s="162" t="str">
        <f>IF('MAIN CB'!C1015="Capital",'MAIN CB'!F1015,IF('MAIN CB'!C1015="Income",'MAIN CB'!F1015,IF('MAIN CB'!C1015="Liability",'MAIN CB'!F1015,"")))</f>
        <v/>
      </c>
      <c r="H1001" s="163" t="str">
        <f>IF('MAIN CB'!C1015="Expense",'MAIN CB'!F1015,IF('MAIN CB'!C1015="Drawing",'MAIN CB'!F1015,IF('MAIN CB'!C1015="COS",'MAIN CB'!F1015,"")))</f>
        <v/>
      </c>
    </row>
    <row r="1002" spans="2:8" x14ac:dyDescent="0.3">
      <c r="B1002" s="160">
        <f>IF('MAIN CB'!B1016="","",'MAIN CB'!B1016)</f>
        <v>45730</v>
      </c>
      <c r="C1002" s="161" t="str">
        <f>IF('MAIN CB'!C1016="","",'MAIN CB'!C1016)</f>
        <v>Asset</v>
      </c>
      <c r="D1002" s="237" t="str">
        <f>IF('MAIN CB'!D1016="","",'MAIN CB'!D1016)</f>
        <v>Vault Cash</v>
      </c>
      <c r="E1002" s="157" t="str">
        <f>IF('MAIN CB'!E1016="","",'MAIN CB'!E1016)</f>
        <v>Airtel Money Withdraw</v>
      </c>
      <c r="F1002" s="238">
        <f>IF('MAIN CB'!C1016="Asset",'MAIN CB'!F1016,"")</f>
        <v>-557</v>
      </c>
      <c r="G1002" s="162" t="str">
        <f>IF('MAIN CB'!C1016="Capital",'MAIN CB'!F1016,IF('MAIN CB'!C1016="Income",'MAIN CB'!F1016,IF('MAIN CB'!C1016="Liability",'MAIN CB'!F1016,"")))</f>
        <v/>
      </c>
      <c r="H1002" s="163" t="str">
        <f>IF('MAIN CB'!C1016="Expense",'MAIN CB'!F1016,IF('MAIN CB'!C1016="Drawing",'MAIN CB'!F1016,IF('MAIN CB'!C1016="COS",'MAIN CB'!F1016,"")))</f>
        <v/>
      </c>
    </row>
    <row r="1003" spans="2:8" x14ac:dyDescent="0.3">
      <c r="B1003" s="160">
        <f>IF('MAIN CB'!B1017="","",'MAIN CB'!B1017)</f>
        <v>45730</v>
      </c>
      <c r="C1003" s="161" t="str">
        <f>IF('MAIN CB'!C1017="","",'MAIN CB'!C1017)</f>
        <v>Asset</v>
      </c>
      <c r="D1003" s="237" t="str">
        <f>IF('MAIN CB'!D1017="","",'MAIN CB'!D1017)</f>
        <v>Airtel Money</v>
      </c>
      <c r="E1003" s="157" t="str">
        <f>IF('MAIN CB'!E1017="","",'MAIN CB'!E1017)</f>
        <v>Airtel Money Withdraw</v>
      </c>
      <c r="F1003" s="238">
        <f>IF('MAIN CB'!C1017="Asset",'MAIN CB'!F1017,"")</f>
        <v>557</v>
      </c>
      <c r="G1003" s="162" t="str">
        <f>IF('MAIN CB'!C1017="Capital",'MAIN CB'!F1017,IF('MAIN CB'!C1017="Income",'MAIN CB'!F1017,IF('MAIN CB'!C1017="Liability",'MAIN CB'!F1017,"")))</f>
        <v/>
      </c>
      <c r="H1003" s="163" t="str">
        <f>IF('MAIN CB'!C1017="Expense",'MAIN CB'!F1017,IF('MAIN CB'!C1017="Drawing",'MAIN CB'!F1017,IF('MAIN CB'!C1017="COS",'MAIN CB'!F1017,"")))</f>
        <v/>
      </c>
    </row>
    <row r="1004" spans="2:8" x14ac:dyDescent="0.3">
      <c r="B1004" s="160">
        <f>IF('MAIN CB'!B1018="","",'MAIN CB'!B1018)</f>
        <v>45730</v>
      </c>
      <c r="C1004" s="161" t="str">
        <f>IF('MAIN CB'!C1018="","",'MAIN CB'!C1018)</f>
        <v>Asset</v>
      </c>
      <c r="D1004" s="237" t="str">
        <f>IF('MAIN CB'!D1018="","",'MAIN CB'!D1018)</f>
        <v>Vault Cash</v>
      </c>
      <c r="E1004" s="157" t="str">
        <f>IF('MAIN CB'!E1018="","",'MAIN CB'!E1018)</f>
        <v>Airtel Money Deposit</v>
      </c>
      <c r="F1004" s="238">
        <f>IF('MAIN CB'!C1018="Asset",'MAIN CB'!F1018,"")</f>
        <v>5</v>
      </c>
      <c r="G1004" s="162" t="str">
        <f>IF('MAIN CB'!C1018="Capital",'MAIN CB'!F1018,IF('MAIN CB'!C1018="Income",'MAIN CB'!F1018,IF('MAIN CB'!C1018="Liability",'MAIN CB'!F1018,"")))</f>
        <v/>
      </c>
      <c r="H1004" s="163" t="str">
        <f>IF('MAIN CB'!C1018="Expense",'MAIN CB'!F1018,IF('MAIN CB'!C1018="Drawing",'MAIN CB'!F1018,IF('MAIN CB'!C1018="COS",'MAIN CB'!F1018,"")))</f>
        <v/>
      </c>
    </row>
    <row r="1005" spans="2:8" x14ac:dyDescent="0.3">
      <c r="B1005" s="160">
        <f>IF('MAIN CB'!B1019="","",'MAIN CB'!B1019)</f>
        <v>45730</v>
      </c>
      <c r="C1005" s="161" t="str">
        <f>IF('MAIN CB'!C1019="","",'MAIN CB'!C1019)</f>
        <v>Asset</v>
      </c>
      <c r="D1005" s="237" t="str">
        <f>IF('MAIN CB'!D1019="","",'MAIN CB'!D1019)</f>
        <v>Airtel Money</v>
      </c>
      <c r="E1005" s="157" t="str">
        <f>IF('MAIN CB'!E1019="","",'MAIN CB'!E1019)</f>
        <v>Airtel Money Deposit</v>
      </c>
      <c r="F1005" s="238">
        <f>IF('MAIN CB'!C1019="Asset",'MAIN CB'!F1019,"")</f>
        <v>-5</v>
      </c>
      <c r="G1005" s="162" t="str">
        <f>IF('MAIN CB'!C1019="Capital",'MAIN CB'!F1019,IF('MAIN CB'!C1019="Income",'MAIN CB'!F1019,IF('MAIN CB'!C1019="Liability",'MAIN CB'!F1019,"")))</f>
        <v/>
      </c>
      <c r="H1005" s="163" t="str">
        <f>IF('MAIN CB'!C1019="Expense",'MAIN CB'!F1019,IF('MAIN CB'!C1019="Drawing",'MAIN CB'!F1019,IF('MAIN CB'!C1019="COS",'MAIN CB'!F1019,"")))</f>
        <v/>
      </c>
    </row>
    <row r="1006" spans="2:8" x14ac:dyDescent="0.3">
      <c r="B1006" s="160">
        <f>IF('MAIN CB'!B1020="","",'MAIN CB'!B1020)</f>
        <v>45730</v>
      </c>
      <c r="C1006" s="161" t="str">
        <f>IF('MAIN CB'!C1020="","",'MAIN CB'!C1020)</f>
        <v>Asset</v>
      </c>
      <c r="D1006" s="237" t="str">
        <f>IF('MAIN CB'!D1020="","",'MAIN CB'!D1020)</f>
        <v>Vault Cash</v>
      </c>
      <c r="E1006" s="157" t="str">
        <f>IF('MAIN CB'!E1020="","",'MAIN CB'!E1020)</f>
        <v>Airtel Money Deposit</v>
      </c>
      <c r="F1006" s="238">
        <f>IF('MAIN CB'!C1020="Asset",'MAIN CB'!F1020,"")</f>
        <v>1500</v>
      </c>
      <c r="G1006" s="162" t="str">
        <f>IF('MAIN CB'!C1020="Capital",'MAIN CB'!F1020,IF('MAIN CB'!C1020="Income",'MAIN CB'!F1020,IF('MAIN CB'!C1020="Liability",'MAIN CB'!F1020,"")))</f>
        <v/>
      </c>
      <c r="H1006" s="163" t="str">
        <f>IF('MAIN CB'!C1020="Expense",'MAIN CB'!F1020,IF('MAIN CB'!C1020="Drawing",'MAIN CB'!F1020,IF('MAIN CB'!C1020="COS",'MAIN CB'!F1020,"")))</f>
        <v/>
      </c>
    </row>
    <row r="1007" spans="2:8" x14ac:dyDescent="0.3">
      <c r="B1007" s="160">
        <f>IF('MAIN CB'!B1021="","",'MAIN CB'!B1021)</f>
        <v>45730</v>
      </c>
      <c r="C1007" s="161" t="str">
        <f>IF('MAIN CB'!C1021="","",'MAIN CB'!C1021)</f>
        <v>Asset</v>
      </c>
      <c r="D1007" s="237" t="str">
        <f>IF('MAIN CB'!D1021="","",'MAIN CB'!D1021)</f>
        <v>Airtel Money</v>
      </c>
      <c r="E1007" s="157" t="str">
        <f>IF('MAIN CB'!E1021="","",'MAIN CB'!E1021)</f>
        <v>Airtel Money Deposit</v>
      </c>
      <c r="F1007" s="238">
        <f>IF('MAIN CB'!C1021="Asset",'MAIN CB'!F1021,"")</f>
        <v>-1500</v>
      </c>
      <c r="G1007" s="162" t="str">
        <f>IF('MAIN CB'!C1021="Capital",'MAIN CB'!F1021,IF('MAIN CB'!C1021="Income",'MAIN CB'!F1021,IF('MAIN CB'!C1021="Liability",'MAIN CB'!F1021,"")))</f>
        <v/>
      </c>
      <c r="H1007" s="163" t="str">
        <f>IF('MAIN CB'!C1021="Expense",'MAIN CB'!F1021,IF('MAIN CB'!C1021="Drawing",'MAIN CB'!F1021,IF('MAIN CB'!C1021="COS",'MAIN CB'!F1021,"")))</f>
        <v/>
      </c>
    </row>
    <row r="1008" spans="2:8" x14ac:dyDescent="0.3">
      <c r="B1008" s="160">
        <f>IF('MAIN CB'!B1022="","",'MAIN CB'!B1022)</f>
        <v>45730</v>
      </c>
      <c r="C1008" s="161" t="str">
        <f>IF('MAIN CB'!C1022="","",'MAIN CB'!C1022)</f>
        <v>Asset</v>
      </c>
      <c r="D1008" s="237" t="str">
        <f>IF('MAIN CB'!D1022="","",'MAIN CB'!D1022)</f>
        <v>Vault Cash</v>
      </c>
      <c r="E1008" s="157" t="str">
        <f>IF('MAIN CB'!E1022="","",'MAIN CB'!E1022)</f>
        <v>Airtel Money Withdraw</v>
      </c>
      <c r="F1008" s="238">
        <f>IF('MAIN CB'!C1022="Asset",'MAIN CB'!F1022,"")</f>
        <v>-350</v>
      </c>
      <c r="G1008" s="162" t="str">
        <f>IF('MAIN CB'!C1022="Capital",'MAIN CB'!F1022,IF('MAIN CB'!C1022="Income",'MAIN CB'!F1022,IF('MAIN CB'!C1022="Liability",'MAIN CB'!F1022,"")))</f>
        <v/>
      </c>
      <c r="H1008" s="163" t="str">
        <f>IF('MAIN CB'!C1022="Expense",'MAIN CB'!F1022,IF('MAIN CB'!C1022="Drawing",'MAIN CB'!F1022,IF('MAIN CB'!C1022="COS",'MAIN CB'!F1022,"")))</f>
        <v/>
      </c>
    </row>
    <row r="1009" spans="2:8" x14ac:dyDescent="0.3">
      <c r="B1009" s="160">
        <f>IF('MAIN CB'!B1023="","",'MAIN CB'!B1023)</f>
        <v>45730</v>
      </c>
      <c r="C1009" s="161" t="str">
        <f>IF('MAIN CB'!C1023="","",'MAIN CB'!C1023)</f>
        <v>Asset</v>
      </c>
      <c r="D1009" s="237" t="str">
        <f>IF('MAIN CB'!D1023="","",'MAIN CB'!D1023)</f>
        <v>Airtel Money</v>
      </c>
      <c r="E1009" s="157" t="str">
        <f>IF('MAIN CB'!E1023="","",'MAIN CB'!E1023)</f>
        <v>Airtel Money Withdraw</v>
      </c>
      <c r="F1009" s="238">
        <f>IF('MAIN CB'!C1023="Asset",'MAIN CB'!F1023,"")</f>
        <v>350</v>
      </c>
      <c r="G1009" s="162" t="str">
        <f>IF('MAIN CB'!C1023="Capital",'MAIN CB'!F1023,IF('MAIN CB'!C1023="Income",'MAIN CB'!F1023,IF('MAIN CB'!C1023="Liability",'MAIN CB'!F1023,"")))</f>
        <v/>
      </c>
      <c r="H1009" s="163" t="str">
        <f>IF('MAIN CB'!C1023="Expense",'MAIN CB'!F1023,IF('MAIN CB'!C1023="Drawing",'MAIN CB'!F1023,IF('MAIN CB'!C1023="COS",'MAIN CB'!F1023,"")))</f>
        <v/>
      </c>
    </row>
    <row r="1010" spans="2:8" x14ac:dyDescent="0.3">
      <c r="B1010" s="160">
        <f>IF('MAIN CB'!B1024="","",'MAIN CB'!B1024)</f>
        <v>45730</v>
      </c>
      <c r="C1010" s="161" t="str">
        <f>IF('MAIN CB'!C1024="","",'MAIN CB'!C1024)</f>
        <v>Asset</v>
      </c>
      <c r="D1010" s="237" t="str">
        <f>IF('MAIN CB'!D1024="","",'MAIN CB'!D1024)</f>
        <v>Vault Cash</v>
      </c>
      <c r="E1010" s="157" t="str">
        <f>IF('MAIN CB'!E1024="","",'MAIN CB'!E1024)</f>
        <v>Airtel Money Withdraw</v>
      </c>
      <c r="F1010" s="238">
        <f>IF('MAIN CB'!C1024="Asset",'MAIN CB'!F1024,"")</f>
        <v>-35</v>
      </c>
      <c r="G1010" s="162" t="str">
        <f>IF('MAIN CB'!C1024="Capital",'MAIN CB'!F1024,IF('MAIN CB'!C1024="Income",'MAIN CB'!F1024,IF('MAIN CB'!C1024="Liability",'MAIN CB'!F1024,"")))</f>
        <v/>
      </c>
      <c r="H1010" s="163" t="str">
        <f>IF('MAIN CB'!C1024="Expense",'MAIN CB'!F1024,IF('MAIN CB'!C1024="Drawing",'MAIN CB'!F1024,IF('MAIN CB'!C1024="COS",'MAIN CB'!F1024,"")))</f>
        <v/>
      </c>
    </row>
    <row r="1011" spans="2:8" x14ac:dyDescent="0.3">
      <c r="B1011" s="160">
        <f>IF('MAIN CB'!B1025="","",'MAIN CB'!B1025)</f>
        <v>45730</v>
      </c>
      <c r="C1011" s="161" t="str">
        <f>IF('MAIN CB'!C1025="","",'MAIN CB'!C1025)</f>
        <v>Asset</v>
      </c>
      <c r="D1011" s="237" t="str">
        <f>IF('MAIN CB'!D1025="","",'MAIN CB'!D1025)</f>
        <v>Airtel Money</v>
      </c>
      <c r="E1011" s="157" t="str">
        <f>IF('MAIN CB'!E1025="","",'MAIN CB'!E1025)</f>
        <v>Airtel Money Withdraw</v>
      </c>
      <c r="F1011" s="238">
        <f>IF('MAIN CB'!C1025="Asset",'MAIN CB'!F1025,"")</f>
        <v>35</v>
      </c>
      <c r="G1011" s="162" t="str">
        <f>IF('MAIN CB'!C1025="Capital",'MAIN CB'!F1025,IF('MAIN CB'!C1025="Income",'MAIN CB'!F1025,IF('MAIN CB'!C1025="Liability",'MAIN CB'!F1025,"")))</f>
        <v/>
      </c>
      <c r="H1011" s="163" t="str">
        <f>IF('MAIN CB'!C1025="Expense",'MAIN CB'!F1025,IF('MAIN CB'!C1025="Drawing",'MAIN CB'!F1025,IF('MAIN CB'!C1025="COS",'MAIN CB'!F1025,"")))</f>
        <v/>
      </c>
    </row>
    <row r="1012" spans="2:8" x14ac:dyDescent="0.3">
      <c r="B1012" s="160">
        <f>IF('MAIN CB'!B1026="","",'MAIN CB'!B1026)</f>
        <v>45730</v>
      </c>
      <c r="C1012" s="161" t="str">
        <f>IF('MAIN CB'!C1026="","",'MAIN CB'!C1026)</f>
        <v>Asset</v>
      </c>
      <c r="D1012" s="237" t="str">
        <f>IF('MAIN CB'!D1026="","",'MAIN CB'!D1026)</f>
        <v>Vault Cash</v>
      </c>
      <c r="E1012" s="157" t="str">
        <f>IF('MAIN CB'!E1026="","",'MAIN CB'!E1026)</f>
        <v>Airtel Money Withdraw</v>
      </c>
      <c r="F1012" s="238">
        <f>IF('MAIN CB'!C1026="Asset",'MAIN CB'!F1026,"")</f>
        <v>-655</v>
      </c>
      <c r="G1012" s="162" t="str">
        <f>IF('MAIN CB'!C1026="Capital",'MAIN CB'!F1026,IF('MAIN CB'!C1026="Income",'MAIN CB'!F1026,IF('MAIN CB'!C1026="Liability",'MAIN CB'!F1026,"")))</f>
        <v/>
      </c>
      <c r="H1012" s="163" t="str">
        <f>IF('MAIN CB'!C1026="Expense",'MAIN CB'!F1026,IF('MAIN CB'!C1026="Drawing",'MAIN CB'!F1026,IF('MAIN CB'!C1026="COS",'MAIN CB'!F1026,"")))</f>
        <v/>
      </c>
    </row>
    <row r="1013" spans="2:8" x14ac:dyDescent="0.3">
      <c r="B1013" s="160">
        <f>IF('MAIN CB'!B1027="","",'MAIN CB'!B1027)</f>
        <v>45730</v>
      </c>
      <c r="C1013" s="161" t="str">
        <f>IF('MAIN CB'!C1027="","",'MAIN CB'!C1027)</f>
        <v>Asset</v>
      </c>
      <c r="D1013" s="237" t="str">
        <f>IF('MAIN CB'!D1027="","",'MAIN CB'!D1027)</f>
        <v>Airtel Money</v>
      </c>
      <c r="E1013" s="157" t="str">
        <f>IF('MAIN CB'!E1027="","",'MAIN CB'!E1027)</f>
        <v>Airtel Money Withdraw</v>
      </c>
      <c r="F1013" s="238">
        <f>IF('MAIN CB'!C1027="Asset",'MAIN CB'!F1027,"")</f>
        <v>655</v>
      </c>
      <c r="G1013" s="162" t="str">
        <f>IF('MAIN CB'!C1027="Capital",'MAIN CB'!F1027,IF('MAIN CB'!C1027="Income",'MAIN CB'!F1027,IF('MAIN CB'!C1027="Liability",'MAIN CB'!F1027,"")))</f>
        <v/>
      </c>
      <c r="H1013" s="163" t="str">
        <f>IF('MAIN CB'!C1027="Expense",'MAIN CB'!F1027,IF('MAIN CB'!C1027="Drawing",'MAIN CB'!F1027,IF('MAIN CB'!C1027="COS",'MAIN CB'!F1027,"")))</f>
        <v/>
      </c>
    </row>
    <row r="1014" spans="2:8" x14ac:dyDescent="0.3">
      <c r="B1014" s="160">
        <f>IF('MAIN CB'!B1028="","",'MAIN CB'!B1028)</f>
        <v>45730</v>
      </c>
      <c r="C1014" s="161" t="str">
        <f>IF('MAIN CB'!C1028="","",'MAIN CB'!C1028)</f>
        <v>Asset</v>
      </c>
      <c r="D1014" s="237" t="str">
        <f>IF('MAIN CB'!D1028="","",'MAIN CB'!D1028)</f>
        <v>Vault Cash</v>
      </c>
      <c r="E1014" s="157" t="str">
        <f>IF('MAIN CB'!E1028="","",'MAIN CB'!E1028)</f>
        <v>Airtel Money Withdraw</v>
      </c>
      <c r="F1014" s="238">
        <f>IF('MAIN CB'!C1028="Asset",'MAIN CB'!F1028,"")</f>
        <v>-35</v>
      </c>
      <c r="G1014" s="162" t="str">
        <f>IF('MAIN CB'!C1028="Capital",'MAIN CB'!F1028,IF('MAIN CB'!C1028="Income",'MAIN CB'!F1028,IF('MAIN CB'!C1028="Liability",'MAIN CB'!F1028,"")))</f>
        <v/>
      </c>
      <c r="H1014" s="163" t="str">
        <f>IF('MAIN CB'!C1028="Expense",'MAIN CB'!F1028,IF('MAIN CB'!C1028="Drawing",'MAIN CB'!F1028,IF('MAIN CB'!C1028="COS",'MAIN CB'!F1028,"")))</f>
        <v/>
      </c>
    </row>
    <row r="1015" spans="2:8" x14ac:dyDescent="0.3">
      <c r="B1015" s="160">
        <f>IF('MAIN CB'!B1029="","",'MAIN CB'!B1029)</f>
        <v>45730</v>
      </c>
      <c r="C1015" s="161" t="str">
        <f>IF('MAIN CB'!C1029="","",'MAIN CB'!C1029)</f>
        <v>Asset</v>
      </c>
      <c r="D1015" s="237" t="str">
        <f>IF('MAIN CB'!D1029="","",'MAIN CB'!D1029)</f>
        <v>Airtel Money</v>
      </c>
      <c r="E1015" s="157" t="str">
        <f>IF('MAIN CB'!E1029="","",'MAIN CB'!E1029)</f>
        <v>Airtel Money Withdraw</v>
      </c>
      <c r="F1015" s="238">
        <f>IF('MAIN CB'!C1029="Asset",'MAIN CB'!F1029,"")</f>
        <v>35</v>
      </c>
      <c r="G1015" s="162" t="str">
        <f>IF('MAIN CB'!C1029="Capital",'MAIN CB'!F1029,IF('MAIN CB'!C1029="Income",'MAIN CB'!F1029,IF('MAIN CB'!C1029="Liability",'MAIN CB'!F1029,"")))</f>
        <v/>
      </c>
      <c r="H1015" s="163" t="str">
        <f>IF('MAIN CB'!C1029="Expense",'MAIN CB'!F1029,IF('MAIN CB'!C1029="Drawing",'MAIN CB'!F1029,IF('MAIN CB'!C1029="COS",'MAIN CB'!F1029,"")))</f>
        <v/>
      </c>
    </row>
    <row r="1016" spans="2:8" x14ac:dyDescent="0.3">
      <c r="B1016" s="160">
        <f>IF('MAIN CB'!B1030="","",'MAIN CB'!B1030)</f>
        <v>45730</v>
      </c>
      <c r="C1016" s="161" t="str">
        <f>IF('MAIN CB'!C1030="","",'MAIN CB'!C1030)</f>
        <v>Asset</v>
      </c>
      <c r="D1016" s="237" t="str">
        <f>IF('MAIN CB'!D1030="","",'MAIN CB'!D1030)</f>
        <v>Vault Cash</v>
      </c>
      <c r="E1016" s="157" t="str">
        <f>IF('MAIN CB'!E1030="","",'MAIN CB'!E1030)</f>
        <v>Airtel Money Withdraw</v>
      </c>
      <c r="F1016" s="238">
        <f>IF('MAIN CB'!C1030="Asset",'MAIN CB'!F1030,"")</f>
        <v>-42</v>
      </c>
      <c r="G1016" s="162" t="str">
        <f>IF('MAIN CB'!C1030="Capital",'MAIN CB'!F1030,IF('MAIN CB'!C1030="Income",'MAIN CB'!F1030,IF('MAIN CB'!C1030="Liability",'MAIN CB'!F1030,"")))</f>
        <v/>
      </c>
      <c r="H1016" s="163" t="str">
        <f>IF('MAIN CB'!C1030="Expense",'MAIN CB'!F1030,IF('MAIN CB'!C1030="Drawing",'MAIN CB'!F1030,IF('MAIN CB'!C1030="COS",'MAIN CB'!F1030,"")))</f>
        <v/>
      </c>
    </row>
    <row r="1017" spans="2:8" x14ac:dyDescent="0.3">
      <c r="B1017" s="160">
        <f>IF('MAIN CB'!B1031="","",'MAIN CB'!B1031)</f>
        <v>45730</v>
      </c>
      <c r="C1017" s="161" t="str">
        <f>IF('MAIN CB'!C1031="","",'MAIN CB'!C1031)</f>
        <v>Asset</v>
      </c>
      <c r="D1017" s="237" t="str">
        <f>IF('MAIN CB'!D1031="","",'MAIN CB'!D1031)</f>
        <v>Airtel Money</v>
      </c>
      <c r="E1017" s="157" t="str">
        <f>IF('MAIN CB'!E1031="","",'MAIN CB'!E1031)</f>
        <v>Airtel Money Withdraw</v>
      </c>
      <c r="F1017" s="238">
        <f>IF('MAIN CB'!C1031="Asset",'MAIN CB'!F1031,"")</f>
        <v>42</v>
      </c>
      <c r="G1017" s="162" t="str">
        <f>IF('MAIN CB'!C1031="Capital",'MAIN CB'!F1031,IF('MAIN CB'!C1031="Income",'MAIN CB'!F1031,IF('MAIN CB'!C1031="Liability",'MAIN CB'!F1031,"")))</f>
        <v/>
      </c>
      <c r="H1017" s="163" t="str">
        <f>IF('MAIN CB'!C1031="Expense",'MAIN CB'!F1031,IF('MAIN CB'!C1031="Drawing",'MAIN CB'!F1031,IF('MAIN CB'!C1031="COS",'MAIN CB'!F1031,"")))</f>
        <v/>
      </c>
    </row>
    <row r="1018" spans="2:8" x14ac:dyDescent="0.3">
      <c r="B1018" s="160">
        <f>IF('MAIN CB'!B1032="","",'MAIN CB'!B1032)</f>
        <v>45730</v>
      </c>
      <c r="C1018" s="161" t="str">
        <f>IF('MAIN CB'!C1032="","",'MAIN CB'!C1032)</f>
        <v>Asset</v>
      </c>
      <c r="D1018" s="237" t="str">
        <f>IF('MAIN CB'!D1032="","",'MAIN CB'!D1032)</f>
        <v>Vault Cash</v>
      </c>
      <c r="E1018" s="157" t="str">
        <f>IF('MAIN CB'!E1032="","",'MAIN CB'!E1032)</f>
        <v>Airtel Money Deposit</v>
      </c>
      <c r="F1018" s="238">
        <f>IF('MAIN CB'!C1032="Asset",'MAIN CB'!F1032,"")</f>
        <v>50</v>
      </c>
      <c r="G1018" s="162" t="str">
        <f>IF('MAIN CB'!C1032="Capital",'MAIN CB'!F1032,IF('MAIN CB'!C1032="Income",'MAIN CB'!F1032,IF('MAIN CB'!C1032="Liability",'MAIN CB'!F1032,"")))</f>
        <v/>
      </c>
      <c r="H1018" s="163" t="str">
        <f>IF('MAIN CB'!C1032="Expense",'MAIN CB'!F1032,IF('MAIN CB'!C1032="Drawing",'MAIN CB'!F1032,IF('MAIN CB'!C1032="COS",'MAIN CB'!F1032,"")))</f>
        <v/>
      </c>
    </row>
    <row r="1019" spans="2:8" x14ac:dyDescent="0.3">
      <c r="B1019" s="160">
        <f>IF('MAIN CB'!B1033="","",'MAIN CB'!B1033)</f>
        <v>45730</v>
      </c>
      <c r="C1019" s="161" t="str">
        <f>IF('MAIN CB'!C1033="","",'MAIN CB'!C1033)</f>
        <v>Asset</v>
      </c>
      <c r="D1019" s="237" t="str">
        <f>IF('MAIN CB'!D1033="","",'MAIN CB'!D1033)</f>
        <v>Airtel Money</v>
      </c>
      <c r="E1019" s="157" t="str">
        <f>IF('MAIN CB'!E1033="","",'MAIN CB'!E1033)</f>
        <v>Airtel Money Deposit</v>
      </c>
      <c r="F1019" s="238">
        <f>IF('MAIN CB'!C1033="Asset",'MAIN CB'!F1033,"")</f>
        <v>-50</v>
      </c>
      <c r="G1019" s="162" t="str">
        <f>IF('MAIN CB'!C1033="Capital",'MAIN CB'!F1033,IF('MAIN CB'!C1033="Income",'MAIN CB'!F1033,IF('MAIN CB'!C1033="Liability",'MAIN CB'!F1033,"")))</f>
        <v/>
      </c>
      <c r="H1019" s="163" t="str">
        <f>IF('MAIN CB'!C1033="Expense",'MAIN CB'!F1033,IF('MAIN CB'!C1033="Drawing",'MAIN CB'!F1033,IF('MAIN CB'!C1033="COS",'MAIN CB'!F1033,"")))</f>
        <v/>
      </c>
    </row>
    <row r="1020" spans="2:8" x14ac:dyDescent="0.3">
      <c r="B1020" s="160">
        <f>IF('MAIN CB'!B1034="","",'MAIN CB'!B1034)</f>
        <v>45730</v>
      </c>
      <c r="C1020" s="161" t="str">
        <f>IF('MAIN CB'!C1034="","",'MAIN CB'!C1034)</f>
        <v>Asset</v>
      </c>
      <c r="D1020" s="237" t="str">
        <f>IF('MAIN CB'!D1034="","",'MAIN CB'!D1034)</f>
        <v>Vault Cash</v>
      </c>
      <c r="E1020" s="157" t="str">
        <f>IF('MAIN CB'!E1034="","",'MAIN CB'!E1034)</f>
        <v>Airtel Money Withdraw</v>
      </c>
      <c r="F1020" s="238">
        <f>IF('MAIN CB'!C1034="Asset",'MAIN CB'!F1034,"")</f>
        <v>-95</v>
      </c>
      <c r="G1020" s="162" t="str">
        <f>IF('MAIN CB'!C1034="Capital",'MAIN CB'!F1034,IF('MAIN CB'!C1034="Income",'MAIN CB'!F1034,IF('MAIN CB'!C1034="Liability",'MAIN CB'!F1034,"")))</f>
        <v/>
      </c>
      <c r="H1020" s="163" t="str">
        <f>IF('MAIN CB'!C1034="Expense",'MAIN CB'!F1034,IF('MAIN CB'!C1034="Drawing",'MAIN CB'!F1034,IF('MAIN CB'!C1034="COS",'MAIN CB'!F1034,"")))</f>
        <v/>
      </c>
    </row>
    <row r="1021" spans="2:8" x14ac:dyDescent="0.3">
      <c r="B1021" s="160">
        <f>IF('MAIN CB'!B1035="","",'MAIN CB'!B1035)</f>
        <v>45730</v>
      </c>
      <c r="C1021" s="161" t="str">
        <f>IF('MAIN CB'!C1035="","",'MAIN CB'!C1035)</f>
        <v>Asset</v>
      </c>
      <c r="D1021" s="237" t="str">
        <f>IF('MAIN CB'!D1035="","",'MAIN CB'!D1035)</f>
        <v>Airtel Money</v>
      </c>
      <c r="E1021" s="157" t="str">
        <f>IF('MAIN CB'!E1035="","",'MAIN CB'!E1035)</f>
        <v>Airtel Money Withdraw</v>
      </c>
      <c r="F1021" s="238">
        <f>IF('MAIN CB'!C1035="Asset",'MAIN CB'!F1035,"")</f>
        <v>95</v>
      </c>
      <c r="G1021" s="162" t="str">
        <f>IF('MAIN CB'!C1035="Capital",'MAIN CB'!F1035,IF('MAIN CB'!C1035="Income",'MAIN CB'!F1035,IF('MAIN CB'!C1035="Liability",'MAIN CB'!F1035,"")))</f>
        <v/>
      </c>
      <c r="H1021" s="163" t="str">
        <f>IF('MAIN CB'!C1035="Expense",'MAIN CB'!F1035,IF('MAIN CB'!C1035="Drawing",'MAIN CB'!F1035,IF('MAIN CB'!C1035="COS",'MAIN CB'!F1035,"")))</f>
        <v/>
      </c>
    </row>
    <row r="1022" spans="2:8" x14ac:dyDescent="0.3">
      <c r="B1022" s="160">
        <f>IF('MAIN CB'!B1036="","",'MAIN CB'!B1036)</f>
        <v>45730</v>
      </c>
      <c r="C1022" s="161" t="str">
        <f>IF('MAIN CB'!C1036="","",'MAIN CB'!C1036)</f>
        <v>Asset</v>
      </c>
      <c r="D1022" s="237" t="str">
        <f>IF('MAIN CB'!D1036="","",'MAIN CB'!D1036)</f>
        <v>Vault Cash</v>
      </c>
      <c r="E1022" s="157" t="str">
        <f>IF('MAIN CB'!E1036="","",'MAIN CB'!E1036)</f>
        <v>Airtel Money Deposit</v>
      </c>
      <c r="F1022" s="238">
        <f>IF('MAIN CB'!C1036="Asset",'MAIN CB'!F1036,"")</f>
        <v>155</v>
      </c>
      <c r="G1022" s="162" t="str">
        <f>IF('MAIN CB'!C1036="Capital",'MAIN CB'!F1036,IF('MAIN CB'!C1036="Income",'MAIN CB'!F1036,IF('MAIN CB'!C1036="Liability",'MAIN CB'!F1036,"")))</f>
        <v/>
      </c>
      <c r="H1022" s="163" t="str">
        <f>IF('MAIN CB'!C1036="Expense",'MAIN CB'!F1036,IF('MAIN CB'!C1036="Drawing",'MAIN CB'!F1036,IF('MAIN CB'!C1036="COS",'MAIN CB'!F1036,"")))</f>
        <v/>
      </c>
    </row>
    <row r="1023" spans="2:8" x14ac:dyDescent="0.3">
      <c r="B1023" s="160">
        <f>IF('MAIN CB'!B1037="","",'MAIN CB'!B1037)</f>
        <v>45730</v>
      </c>
      <c r="C1023" s="161" t="str">
        <f>IF('MAIN CB'!C1037="","",'MAIN CB'!C1037)</f>
        <v>Asset</v>
      </c>
      <c r="D1023" s="237" t="str">
        <f>IF('MAIN CB'!D1037="","",'MAIN CB'!D1037)</f>
        <v>Airtel Money</v>
      </c>
      <c r="E1023" s="157" t="str">
        <f>IF('MAIN CB'!E1037="","",'MAIN CB'!E1037)</f>
        <v>Airtel Money Deposit</v>
      </c>
      <c r="F1023" s="238">
        <f>IF('MAIN CB'!C1037="Asset",'MAIN CB'!F1037,"")</f>
        <v>-155</v>
      </c>
      <c r="G1023" s="162" t="str">
        <f>IF('MAIN CB'!C1037="Capital",'MAIN CB'!F1037,IF('MAIN CB'!C1037="Income",'MAIN CB'!F1037,IF('MAIN CB'!C1037="Liability",'MAIN CB'!F1037,"")))</f>
        <v/>
      </c>
      <c r="H1023" s="163" t="str">
        <f>IF('MAIN CB'!C1037="Expense",'MAIN CB'!F1037,IF('MAIN CB'!C1037="Drawing",'MAIN CB'!F1037,IF('MAIN CB'!C1037="COS",'MAIN CB'!F1037,"")))</f>
        <v/>
      </c>
    </row>
    <row r="1024" spans="2:8" x14ac:dyDescent="0.3">
      <c r="B1024" s="160">
        <f>IF('MAIN CB'!B1038="","",'MAIN CB'!B1038)</f>
        <v>45730</v>
      </c>
      <c r="C1024" s="161" t="str">
        <f>IF('MAIN CB'!C1038="","",'MAIN CB'!C1038)</f>
        <v>Asset</v>
      </c>
      <c r="D1024" s="237" t="str">
        <f>IF('MAIN CB'!D1038="","",'MAIN CB'!D1038)</f>
        <v>Vault Cash</v>
      </c>
      <c r="E1024" s="157" t="str">
        <f>IF('MAIN CB'!E1038="","",'MAIN CB'!E1038)</f>
        <v>Airtel Money Withdraw</v>
      </c>
      <c r="F1024" s="238">
        <f>IF('MAIN CB'!C1038="Asset",'MAIN CB'!F1038,"")</f>
        <v>-645</v>
      </c>
      <c r="G1024" s="162" t="str">
        <f>IF('MAIN CB'!C1038="Capital",'MAIN CB'!F1038,IF('MAIN CB'!C1038="Income",'MAIN CB'!F1038,IF('MAIN CB'!C1038="Liability",'MAIN CB'!F1038,"")))</f>
        <v/>
      </c>
      <c r="H1024" s="163" t="str">
        <f>IF('MAIN CB'!C1038="Expense",'MAIN CB'!F1038,IF('MAIN CB'!C1038="Drawing",'MAIN CB'!F1038,IF('MAIN CB'!C1038="COS",'MAIN CB'!F1038,"")))</f>
        <v/>
      </c>
    </row>
    <row r="1025" spans="2:8" x14ac:dyDescent="0.3">
      <c r="B1025" s="160">
        <f>IF('MAIN CB'!B1039="","",'MAIN CB'!B1039)</f>
        <v>45730</v>
      </c>
      <c r="C1025" s="161" t="str">
        <f>IF('MAIN CB'!C1039="","",'MAIN CB'!C1039)</f>
        <v>Asset</v>
      </c>
      <c r="D1025" s="237" t="str">
        <f>IF('MAIN CB'!D1039="","",'MAIN CB'!D1039)</f>
        <v>Airtel Money</v>
      </c>
      <c r="E1025" s="157" t="str">
        <f>IF('MAIN CB'!E1039="","",'MAIN CB'!E1039)</f>
        <v>Airtel Money Withdraw</v>
      </c>
      <c r="F1025" s="238">
        <f>IF('MAIN CB'!C1039="Asset",'MAIN CB'!F1039,"")</f>
        <v>645</v>
      </c>
      <c r="G1025" s="162" t="str">
        <f>IF('MAIN CB'!C1039="Capital",'MAIN CB'!F1039,IF('MAIN CB'!C1039="Income",'MAIN CB'!F1039,IF('MAIN CB'!C1039="Liability",'MAIN CB'!F1039,"")))</f>
        <v/>
      </c>
      <c r="H1025" s="163" t="str">
        <f>IF('MAIN CB'!C1039="Expense",'MAIN CB'!F1039,IF('MAIN CB'!C1039="Drawing",'MAIN CB'!F1039,IF('MAIN CB'!C1039="COS",'MAIN CB'!F1039,"")))</f>
        <v/>
      </c>
    </row>
    <row r="1026" spans="2:8" x14ac:dyDescent="0.3">
      <c r="B1026" s="160">
        <f>IF('MAIN CB'!B1040="","",'MAIN CB'!B1040)</f>
        <v>45730</v>
      </c>
      <c r="C1026" s="161" t="str">
        <f>IF('MAIN CB'!C1040="","",'MAIN CB'!C1040)</f>
        <v>Asset</v>
      </c>
      <c r="D1026" s="237" t="str">
        <f>IF('MAIN CB'!D1040="","",'MAIN CB'!D1040)</f>
        <v>Vault Cash</v>
      </c>
      <c r="E1026" s="157" t="str">
        <f>IF('MAIN CB'!E1040="","",'MAIN CB'!E1040)</f>
        <v>Airtel Money Withdraw</v>
      </c>
      <c r="F1026" s="238">
        <f>IF('MAIN CB'!C1040="Asset",'MAIN CB'!F1040,"")</f>
        <v>-35</v>
      </c>
      <c r="G1026" s="162" t="str">
        <f>IF('MAIN CB'!C1040="Capital",'MAIN CB'!F1040,IF('MAIN CB'!C1040="Income",'MAIN CB'!F1040,IF('MAIN CB'!C1040="Liability",'MAIN CB'!F1040,"")))</f>
        <v/>
      </c>
      <c r="H1026" s="163" t="str">
        <f>IF('MAIN CB'!C1040="Expense",'MAIN CB'!F1040,IF('MAIN CB'!C1040="Drawing",'MAIN CB'!F1040,IF('MAIN CB'!C1040="COS",'MAIN CB'!F1040,"")))</f>
        <v/>
      </c>
    </row>
    <row r="1027" spans="2:8" x14ac:dyDescent="0.3">
      <c r="B1027" s="160">
        <f>IF('MAIN CB'!B1041="","",'MAIN CB'!B1041)</f>
        <v>45730</v>
      </c>
      <c r="C1027" s="161" t="str">
        <f>IF('MAIN CB'!C1041="","",'MAIN CB'!C1041)</f>
        <v>Asset</v>
      </c>
      <c r="D1027" s="237" t="str">
        <f>IF('MAIN CB'!D1041="","",'MAIN CB'!D1041)</f>
        <v>Airtel Money</v>
      </c>
      <c r="E1027" s="157" t="str">
        <f>IF('MAIN CB'!E1041="","",'MAIN CB'!E1041)</f>
        <v>Airtel Money Withdraw</v>
      </c>
      <c r="F1027" s="238">
        <f>IF('MAIN CB'!C1041="Asset",'MAIN CB'!F1041,"")</f>
        <v>35</v>
      </c>
      <c r="G1027" s="162" t="str">
        <f>IF('MAIN CB'!C1041="Capital",'MAIN CB'!F1041,IF('MAIN CB'!C1041="Income",'MAIN CB'!F1041,IF('MAIN CB'!C1041="Liability",'MAIN CB'!F1041,"")))</f>
        <v/>
      </c>
      <c r="H1027" s="163" t="str">
        <f>IF('MAIN CB'!C1041="Expense",'MAIN CB'!F1041,IF('MAIN CB'!C1041="Drawing",'MAIN CB'!F1041,IF('MAIN CB'!C1041="COS",'MAIN CB'!F1041,"")))</f>
        <v/>
      </c>
    </row>
    <row r="1028" spans="2:8" x14ac:dyDescent="0.3">
      <c r="B1028" s="160">
        <f>IF('MAIN CB'!B1042="","",'MAIN CB'!B1042)</f>
        <v>45730</v>
      </c>
      <c r="C1028" s="161" t="str">
        <f>IF('MAIN CB'!C1042="","",'MAIN CB'!C1042)</f>
        <v>Asset</v>
      </c>
      <c r="D1028" s="237" t="str">
        <f>IF('MAIN CB'!D1042="","",'MAIN CB'!D1042)</f>
        <v>Vault Cash</v>
      </c>
      <c r="E1028" s="157" t="str">
        <f>IF('MAIN CB'!E1042="","",'MAIN CB'!E1042)</f>
        <v>Airtel Money Deposit</v>
      </c>
      <c r="F1028" s="238">
        <f>IF('MAIN CB'!C1042="Asset",'MAIN CB'!F1042,"")</f>
        <v>1220</v>
      </c>
      <c r="G1028" s="162" t="str">
        <f>IF('MAIN CB'!C1042="Capital",'MAIN CB'!F1042,IF('MAIN CB'!C1042="Income",'MAIN CB'!F1042,IF('MAIN CB'!C1042="Liability",'MAIN CB'!F1042,"")))</f>
        <v/>
      </c>
      <c r="H1028" s="163" t="str">
        <f>IF('MAIN CB'!C1042="Expense",'MAIN CB'!F1042,IF('MAIN CB'!C1042="Drawing",'MAIN CB'!F1042,IF('MAIN CB'!C1042="COS",'MAIN CB'!F1042,"")))</f>
        <v/>
      </c>
    </row>
    <row r="1029" spans="2:8" x14ac:dyDescent="0.3">
      <c r="B1029" s="160">
        <f>IF('MAIN CB'!B1043="","",'MAIN CB'!B1043)</f>
        <v>45730</v>
      </c>
      <c r="C1029" s="161" t="str">
        <f>IF('MAIN CB'!C1043="","",'MAIN CB'!C1043)</f>
        <v>Asset</v>
      </c>
      <c r="D1029" s="237" t="str">
        <f>IF('MAIN CB'!D1043="","",'MAIN CB'!D1043)</f>
        <v>Airtel Money</v>
      </c>
      <c r="E1029" s="157" t="str">
        <f>IF('MAIN CB'!E1043="","",'MAIN CB'!E1043)</f>
        <v>Airtel Money Deposit</v>
      </c>
      <c r="F1029" s="238">
        <f>IF('MAIN CB'!C1043="Asset",'MAIN CB'!F1043,"")</f>
        <v>-1220</v>
      </c>
      <c r="G1029" s="162" t="str">
        <f>IF('MAIN CB'!C1043="Capital",'MAIN CB'!F1043,IF('MAIN CB'!C1043="Income",'MAIN CB'!F1043,IF('MAIN CB'!C1043="Liability",'MAIN CB'!F1043,"")))</f>
        <v/>
      </c>
      <c r="H1029" s="163" t="str">
        <f>IF('MAIN CB'!C1043="Expense",'MAIN CB'!F1043,IF('MAIN CB'!C1043="Drawing",'MAIN CB'!F1043,IF('MAIN CB'!C1043="COS",'MAIN CB'!F1043,"")))</f>
        <v/>
      </c>
    </row>
    <row r="1030" spans="2:8" x14ac:dyDescent="0.3">
      <c r="B1030" s="160">
        <f>IF('MAIN CB'!B1044="","",'MAIN CB'!B1044)</f>
        <v>45730</v>
      </c>
      <c r="C1030" s="161" t="str">
        <f>IF('MAIN CB'!C1044="","",'MAIN CB'!C1044)</f>
        <v>Asset</v>
      </c>
      <c r="D1030" s="237" t="str">
        <f>IF('MAIN CB'!D1044="","",'MAIN CB'!D1044)</f>
        <v>Vault Cash</v>
      </c>
      <c r="E1030" s="157" t="str">
        <f>IF('MAIN CB'!E1044="","",'MAIN CB'!E1044)</f>
        <v>Airtel Money Withdraw</v>
      </c>
      <c r="F1030" s="238">
        <f>IF('MAIN CB'!C1044="Asset",'MAIN CB'!F1044,"")</f>
        <v>-30</v>
      </c>
      <c r="G1030" s="162" t="str">
        <f>IF('MAIN CB'!C1044="Capital",'MAIN CB'!F1044,IF('MAIN CB'!C1044="Income",'MAIN CB'!F1044,IF('MAIN CB'!C1044="Liability",'MAIN CB'!F1044,"")))</f>
        <v/>
      </c>
      <c r="H1030" s="163" t="str">
        <f>IF('MAIN CB'!C1044="Expense",'MAIN CB'!F1044,IF('MAIN CB'!C1044="Drawing",'MAIN CB'!F1044,IF('MAIN CB'!C1044="COS",'MAIN CB'!F1044,"")))</f>
        <v/>
      </c>
    </row>
    <row r="1031" spans="2:8" x14ac:dyDescent="0.3">
      <c r="B1031" s="160">
        <f>IF('MAIN CB'!B1045="","",'MAIN CB'!B1045)</f>
        <v>45730</v>
      </c>
      <c r="C1031" s="161" t="str">
        <f>IF('MAIN CB'!C1045="","",'MAIN CB'!C1045)</f>
        <v>Asset</v>
      </c>
      <c r="D1031" s="237" t="str">
        <f>IF('MAIN CB'!D1045="","",'MAIN CB'!D1045)</f>
        <v>Airtel Money</v>
      </c>
      <c r="E1031" s="157" t="str">
        <f>IF('MAIN CB'!E1045="","",'MAIN CB'!E1045)</f>
        <v>Airtel Money Withdraw</v>
      </c>
      <c r="F1031" s="238">
        <f>IF('MAIN CB'!C1045="Asset",'MAIN CB'!F1045,"")</f>
        <v>30</v>
      </c>
      <c r="G1031" s="162" t="str">
        <f>IF('MAIN CB'!C1045="Capital",'MAIN CB'!F1045,IF('MAIN CB'!C1045="Income",'MAIN CB'!F1045,IF('MAIN CB'!C1045="Liability",'MAIN CB'!F1045,"")))</f>
        <v/>
      </c>
      <c r="H1031" s="163" t="str">
        <f>IF('MAIN CB'!C1045="Expense",'MAIN CB'!F1045,IF('MAIN CB'!C1045="Drawing",'MAIN CB'!F1045,IF('MAIN CB'!C1045="COS",'MAIN CB'!F1045,"")))</f>
        <v/>
      </c>
    </row>
    <row r="1032" spans="2:8" x14ac:dyDescent="0.3">
      <c r="B1032" s="160">
        <f>IF('MAIN CB'!B1046="","",'MAIN CB'!B1046)</f>
        <v>45730</v>
      </c>
      <c r="C1032" s="161" t="str">
        <f>IF('MAIN CB'!C1046="","",'MAIN CB'!C1046)</f>
        <v>Asset</v>
      </c>
      <c r="D1032" s="237" t="str">
        <f>IF('MAIN CB'!D1046="","",'MAIN CB'!D1046)</f>
        <v>Vault Cash</v>
      </c>
      <c r="E1032" s="157" t="str">
        <f>IF('MAIN CB'!E1046="","",'MAIN CB'!E1046)</f>
        <v>Airtel Money Withdraw</v>
      </c>
      <c r="F1032" s="238">
        <f>IF('MAIN CB'!C1046="Asset",'MAIN CB'!F1046,"")</f>
        <v>-600</v>
      </c>
      <c r="G1032" s="162" t="str">
        <f>IF('MAIN CB'!C1046="Capital",'MAIN CB'!F1046,IF('MAIN CB'!C1046="Income",'MAIN CB'!F1046,IF('MAIN CB'!C1046="Liability",'MAIN CB'!F1046,"")))</f>
        <v/>
      </c>
      <c r="H1032" s="163" t="str">
        <f>IF('MAIN CB'!C1046="Expense",'MAIN CB'!F1046,IF('MAIN CB'!C1046="Drawing",'MAIN CB'!F1046,IF('MAIN CB'!C1046="COS",'MAIN CB'!F1046,"")))</f>
        <v/>
      </c>
    </row>
    <row r="1033" spans="2:8" x14ac:dyDescent="0.3">
      <c r="B1033" s="160">
        <f>IF('MAIN CB'!B1047="","",'MAIN CB'!B1047)</f>
        <v>45730</v>
      </c>
      <c r="C1033" s="161" t="str">
        <f>IF('MAIN CB'!C1047="","",'MAIN CB'!C1047)</f>
        <v>Asset</v>
      </c>
      <c r="D1033" s="237" t="str">
        <f>IF('MAIN CB'!D1047="","",'MAIN CB'!D1047)</f>
        <v>Airtel Money</v>
      </c>
      <c r="E1033" s="157" t="str">
        <f>IF('MAIN CB'!E1047="","",'MAIN CB'!E1047)</f>
        <v>Airtel Money Withdraw</v>
      </c>
      <c r="F1033" s="238">
        <f>IF('MAIN CB'!C1047="Asset",'MAIN CB'!F1047,"")</f>
        <v>600</v>
      </c>
      <c r="G1033" s="162" t="str">
        <f>IF('MAIN CB'!C1047="Capital",'MAIN CB'!F1047,IF('MAIN CB'!C1047="Income",'MAIN CB'!F1047,IF('MAIN CB'!C1047="Liability",'MAIN CB'!F1047,"")))</f>
        <v/>
      </c>
      <c r="H1033" s="163" t="str">
        <f>IF('MAIN CB'!C1047="Expense",'MAIN CB'!F1047,IF('MAIN CB'!C1047="Drawing",'MAIN CB'!F1047,IF('MAIN CB'!C1047="COS",'MAIN CB'!F1047,"")))</f>
        <v/>
      </c>
    </row>
    <row r="1034" spans="2:8" x14ac:dyDescent="0.3">
      <c r="B1034" s="160">
        <f>IF('MAIN CB'!B1048="","",'MAIN CB'!B1048)</f>
        <v>45730</v>
      </c>
      <c r="C1034" s="161" t="str">
        <f>IF('MAIN CB'!C1048="","",'MAIN CB'!C1048)</f>
        <v>Asset</v>
      </c>
      <c r="D1034" s="237" t="str">
        <f>IF('MAIN CB'!D1048="","",'MAIN CB'!D1048)</f>
        <v>Vault Cash</v>
      </c>
      <c r="E1034" s="157" t="str">
        <f>IF('MAIN CB'!E1048="","",'MAIN CB'!E1048)</f>
        <v>Airtel Money Withdraw</v>
      </c>
      <c r="F1034" s="238">
        <f>IF('MAIN CB'!C1048="Asset",'MAIN CB'!F1048,"")</f>
        <v>-474</v>
      </c>
      <c r="G1034" s="162" t="str">
        <f>IF('MAIN CB'!C1048="Capital",'MAIN CB'!F1048,IF('MAIN CB'!C1048="Income",'MAIN CB'!F1048,IF('MAIN CB'!C1048="Liability",'MAIN CB'!F1048,"")))</f>
        <v/>
      </c>
      <c r="H1034" s="163" t="str">
        <f>IF('MAIN CB'!C1048="Expense",'MAIN CB'!F1048,IF('MAIN CB'!C1048="Drawing",'MAIN CB'!F1048,IF('MAIN CB'!C1048="COS",'MAIN CB'!F1048,"")))</f>
        <v/>
      </c>
    </row>
    <row r="1035" spans="2:8" x14ac:dyDescent="0.3">
      <c r="B1035" s="160">
        <f>IF('MAIN CB'!B1049="","",'MAIN CB'!B1049)</f>
        <v>45730</v>
      </c>
      <c r="C1035" s="161" t="str">
        <f>IF('MAIN CB'!C1049="","",'MAIN CB'!C1049)</f>
        <v>Asset</v>
      </c>
      <c r="D1035" s="237" t="str">
        <f>IF('MAIN CB'!D1049="","",'MAIN CB'!D1049)</f>
        <v>Airtel Money</v>
      </c>
      <c r="E1035" s="157" t="str">
        <f>IF('MAIN CB'!E1049="","",'MAIN CB'!E1049)</f>
        <v>Airtel Money Withdraw</v>
      </c>
      <c r="F1035" s="238">
        <f>IF('MAIN CB'!C1049="Asset",'MAIN CB'!F1049,"")</f>
        <v>474</v>
      </c>
      <c r="G1035" s="162" t="str">
        <f>IF('MAIN CB'!C1049="Capital",'MAIN CB'!F1049,IF('MAIN CB'!C1049="Income",'MAIN CB'!F1049,IF('MAIN CB'!C1049="Liability",'MAIN CB'!F1049,"")))</f>
        <v/>
      </c>
      <c r="H1035" s="163" t="str">
        <f>IF('MAIN CB'!C1049="Expense",'MAIN CB'!F1049,IF('MAIN CB'!C1049="Drawing",'MAIN CB'!F1049,IF('MAIN CB'!C1049="COS",'MAIN CB'!F1049,"")))</f>
        <v/>
      </c>
    </row>
    <row r="1036" spans="2:8" x14ac:dyDescent="0.3">
      <c r="B1036" s="160">
        <f>IF('MAIN CB'!B1050="","",'MAIN CB'!B1050)</f>
        <v>45730</v>
      </c>
      <c r="C1036" s="161" t="str">
        <f>IF('MAIN CB'!C1050="","",'MAIN CB'!C1050)</f>
        <v>Asset</v>
      </c>
      <c r="D1036" s="237" t="str">
        <f>IF('MAIN CB'!D1050="","",'MAIN CB'!D1050)</f>
        <v>Vault Cash</v>
      </c>
      <c r="E1036" s="157" t="str">
        <f>IF('MAIN CB'!E1050="","",'MAIN CB'!E1050)</f>
        <v>Airtel Money Withdraw</v>
      </c>
      <c r="F1036" s="238">
        <f>IF('MAIN CB'!C1050="Asset",'MAIN CB'!F1050,"")</f>
        <v>-158</v>
      </c>
      <c r="G1036" s="162" t="str">
        <f>IF('MAIN CB'!C1050="Capital",'MAIN CB'!F1050,IF('MAIN CB'!C1050="Income",'MAIN CB'!F1050,IF('MAIN CB'!C1050="Liability",'MAIN CB'!F1050,"")))</f>
        <v/>
      </c>
      <c r="H1036" s="163" t="str">
        <f>IF('MAIN CB'!C1050="Expense",'MAIN CB'!F1050,IF('MAIN CB'!C1050="Drawing",'MAIN CB'!F1050,IF('MAIN CB'!C1050="COS",'MAIN CB'!F1050,"")))</f>
        <v/>
      </c>
    </row>
    <row r="1037" spans="2:8" x14ac:dyDescent="0.3">
      <c r="B1037" s="160">
        <f>IF('MAIN CB'!B1051="","",'MAIN CB'!B1051)</f>
        <v>45730</v>
      </c>
      <c r="C1037" s="161" t="str">
        <f>IF('MAIN CB'!C1051="","",'MAIN CB'!C1051)</f>
        <v>Asset</v>
      </c>
      <c r="D1037" s="237" t="str">
        <f>IF('MAIN CB'!D1051="","",'MAIN CB'!D1051)</f>
        <v>Airtel Money</v>
      </c>
      <c r="E1037" s="157" t="str">
        <f>IF('MAIN CB'!E1051="","",'MAIN CB'!E1051)</f>
        <v>Airtel Money Withdraw</v>
      </c>
      <c r="F1037" s="238">
        <f>IF('MAIN CB'!C1051="Asset",'MAIN CB'!F1051,"")</f>
        <v>158</v>
      </c>
      <c r="G1037" s="162" t="str">
        <f>IF('MAIN CB'!C1051="Capital",'MAIN CB'!F1051,IF('MAIN CB'!C1051="Income",'MAIN CB'!F1051,IF('MAIN CB'!C1051="Liability",'MAIN CB'!F1051,"")))</f>
        <v/>
      </c>
      <c r="H1037" s="163" t="str">
        <f>IF('MAIN CB'!C1051="Expense",'MAIN CB'!F1051,IF('MAIN CB'!C1051="Drawing",'MAIN CB'!F1051,IF('MAIN CB'!C1051="COS",'MAIN CB'!F1051,"")))</f>
        <v/>
      </c>
    </row>
    <row r="1038" spans="2:8" x14ac:dyDescent="0.3">
      <c r="B1038" s="160">
        <f>IF('MAIN CB'!B1052="","",'MAIN CB'!B1052)</f>
        <v>45730</v>
      </c>
      <c r="C1038" s="161" t="str">
        <f>IF('MAIN CB'!C1052="","",'MAIN CB'!C1052)</f>
        <v>Asset</v>
      </c>
      <c r="D1038" s="237" t="str">
        <f>IF('MAIN CB'!D1052="","",'MAIN CB'!D1052)</f>
        <v>Vault Cash</v>
      </c>
      <c r="E1038" s="157" t="str">
        <f>IF('MAIN CB'!E1052="","",'MAIN CB'!E1052)</f>
        <v>Airtel Money Withdraw</v>
      </c>
      <c r="F1038" s="238">
        <f>IF('MAIN CB'!C1052="Asset",'MAIN CB'!F1052,"")</f>
        <v>-56</v>
      </c>
      <c r="G1038" s="162" t="str">
        <f>IF('MAIN CB'!C1052="Capital",'MAIN CB'!F1052,IF('MAIN CB'!C1052="Income",'MAIN CB'!F1052,IF('MAIN CB'!C1052="Liability",'MAIN CB'!F1052,"")))</f>
        <v/>
      </c>
      <c r="H1038" s="163" t="str">
        <f>IF('MAIN CB'!C1052="Expense",'MAIN CB'!F1052,IF('MAIN CB'!C1052="Drawing",'MAIN CB'!F1052,IF('MAIN CB'!C1052="COS",'MAIN CB'!F1052,"")))</f>
        <v/>
      </c>
    </row>
    <row r="1039" spans="2:8" x14ac:dyDescent="0.3">
      <c r="B1039" s="160">
        <f>IF('MAIN CB'!B1053="","",'MAIN CB'!B1053)</f>
        <v>45730</v>
      </c>
      <c r="C1039" s="161" t="str">
        <f>IF('MAIN CB'!C1053="","",'MAIN CB'!C1053)</f>
        <v>Asset</v>
      </c>
      <c r="D1039" s="237" t="str">
        <f>IF('MAIN CB'!D1053="","",'MAIN CB'!D1053)</f>
        <v>Airtel Money</v>
      </c>
      <c r="E1039" s="157" t="str">
        <f>IF('MAIN CB'!E1053="","",'MAIN CB'!E1053)</f>
        <v>Airtel Money Withdraw</v>
      </c>
      <c r="F1039" s="238">
        <f>IF('MAIN CB'!C1053="Asset",'MAIN CB'!F1053,"")</f>
        <v>56</v>
      </c>
      <c r="G1039" s="162" t="str">
        <f>IF('MAIN CB'!C1053="Capital",'MAIN CB'!F1053,IF('MAIN CB'!C1053="Income",'MAIN CB'!F1053,IF('MAIN CB'!C1053="Liability",'MAIN CB'!F1053,"")))</f>
        <v/>
      </c>
      <c r="H1039" s="163" t="str">
        <f>IF('MAIN CB'!C1053="Expense",'MAIN CB'!F1053,IF('MAIN CB'!C1053="Drawing",'MAIN CB'!F1053,IF('MAIN CB'!C1053="COS",'MAIN CB'!F1053,"")))</f>
        <v/>
      </c>
    </row>
    <row r="1040" spans="2:8" x14ac:dyDescent="0.3">
      <c r="B1040" s="160">
        <f>IF('MAIN CB'!B1054="","",'MAIN CB'!B1054)</f>
        <v>45730</v>
      </c>
      <c r="C1040" s="161" t="str">
        <f>IF('MAIN CB'!C1054="","",'MAIN CB'!C1054)</f>
        <v>Asset</v>
      </c>
      <c r="D1040" s="237" t="str">
        <f>IF('MAIN CB'!D1054="","",'MAIN CB'!D1054)</f>
        <v>Vault Cash</v>
      </c>
      <c r="E1040" s="157" t="str">
        <f>IF('MAIN CB'!E1054="","",'MAIN CB'!E1054)</f>
        <v>Airtel Money Deposit</v>
      </c>
      <c r="F1040" s="238">
        <f>IF('MAIN CB'!C1054="Asset",'MAIN CB'!F1054,"")</f>
        <v>1015</v>
      </c>
      <c r="G1040" s="162" t="str">
        <f>IF('MAIN CB'!C1054="Capital",'MAIN CB'!F1054,IF('MAIN CB'!C1054="Income",'MAIN CB'!F1054,IF('MAIN CB'!C1054="Liability",'MAIN CB'!F1054,"")))</f>
        <v/>
      </c>
      <c r="H1040" s="163" t="str">
        <f>IF('MAIN CB'!C1054="Expense",'MAIN CB'!F1054,IF('MAIN CB'!C1054="Drawing",'MAIN CB'!F1054,IF('MAIN CB'!C1054="COS",'MAIN CB'!F1054,"")))</f>
        <v/>
      </c>
    </row>
    <row r="1041" spans="2:8" x14ac:dyDescent="0.3">
      <c r="B1041" s="160">
        <f>IF('MAIN CB'!B1055="","",'MAIN CB'!B1055)</f>
        <v>45730</v>
      </c>
      <c r="C1041" s="161" t="str">
        <f>IF('MAIN CB'!C1055="","",'MAIN CB'!C1055)</f>
        <v>Asset</v>
      </c>
      <c r="D1041" s="237" t="str">
        <f>IF('MAIN CB'!D1055="","",'MAIN CB'!D1055)</f>
        <v>Airtel Money</v>
      </c>
      <c r="E1041" s="157" t="str">
        <f>IF('MAIN CB'!E1055="","",'MAIN CB'!E1055)</f>
        <v>Airtel Money Deposit</v>
      </c>
      <c r="F1041" s="238">
        <f>IF('MAIN CB'!C1055="Asset",'MAIN CB'!F1055,"")</f>
        <v>-1015</v>
      </c>
      <c r="G1041" s="162" t="str">
        <f>IF('MAIN CB'!C1055="Capital",'MAIN CB'!F1055,IF('MAIN CB'!C1055="Income",'MAIN CB'!F1055,IF('MAIN CB'!C1055="Liability",'MAIN CB'!F1055,"")))</f>
        <v/>
      </c>
      <c r="H1041" s="163" t="str">
        <f>IF('MAIN CB'!C1055="Expense",'MAIN CB'!F1055,IF('MAIN CB'!C1055="Drawing",'MAIN CB'!F1055,IF('MAIN CB'!C1055="COS",'MAIN CB'!F1055,"")))</f>
        <v/>
      </c>
    </row>
    <row r="1042" spans="2:8" x14ac:dyDescent="0.3">
      <c r="B1042" s="160">
        <f>IF('MAIN CB'!B1056="","",'MAIN CB'!B1056)</f>
        <v>45730</v>
      </c>
      <c r="C1042" s="161" t="str">
        <f>IF('MAIN CB'!C1056="","",'MAIN CB'!C1056)</f>
        <v>Asset</v>
      </c>
      <c r="D1042" s="237" t="str">
        <f>IF('MAIN CB'!D1056="","",'MAIN CB'!D1056)</f>
        <v>Vault Cash</v>
      </c>
      <c r="E1042" s="157" t="str">
        <f>IF('MAIN CB'!E1056="","",'MAIN CB'!E1056)</f>
        <v>Airtel Money Withdraw</v>
      </c>
      <c r="F1042" s="238">
        <f>IF('MAIN CB'!C1056="Asset",'MAIN CB'!F1056,"")</f>
        <v>-35</v>
      </c>
      <c r="G1042" s="162" t="str">
        <f>IF('MAIN CB'!C1056="Capital",'MAIN CB'!F1056,IF('MAIN CB'!C1056="Income",'MAIN CB'!F1056,IF('MAIN CB'!C1056="Liability",'MAIN CB'!F1056,"")))</f>
        <v/>
      </c>
      <c r="H1042" s="163" t="str">
        <f>IF('MAIN CB'!C1056="Expense",'MAIN CB'!F1056,IF('MAIN CB'!C1056="Drawing",'MAIN CB'!F1056,IF('MAIN CB'!C1056="COS",'MAIN CB'!F1056,"")))</f>
        <v/>
      </c>
    </row>
    <row r="1043" spans="2:8" x14ac:dyDescent="0.3">
      <c r="B1043" s="160">
        <f>IF('MAIN CB'!B1057="","",'MAIN CB'!B1057)</f>
        <v>45730</v>
      </c>
      <c r="C1043" s="161" t="str">
        <f>IF('MAIN CB'!C1057="","",'MAIN CB'!C1057)</f>
        <v>Asset</v>
      </c>
      <c r="D1043" s="237" t="str">
        <f>IF('MAIN CB'!D1057="","",'MAIN CB'!D1057)</f>
        <v>Airtel Money</v>
      </c>
      <c r="E1043" s="157" t="str">
        <f>IF('MAIN CB'!E1057="","",'MAIN CB'!E1057)</f>
        <v>Airtel Money Withdraw</v>
      </c>
      <c r="F1043" s="238">
        <f>IF('MAIN CB'!C1057="Asset",'MAIN CB'!F1057,"")</f>
        <v>35</v>
      </c>
      <c r="G1043" s="162" t="str">
        <f>IF('MAIN CB'!C1057="Capital",'MAIN CB'!F1057,IF('MAIN CB'!C1057="Income",'MAIN CB'!F1057,IF('MAIN CB'!C1057="Liability",'MAIN CB'!F1057,"")))</f>
        <v/>
      </c>
      <c r="H1043" s="163" t="str">
        <f>IF('MAIN CB'!C1057="Expense",'MAIN CB'!F1057,IF('MAIN CB'!C1057="Drawing",'MAIN CB'!F1057,IF('MAIN CB'!C1057="COS",'MAIN CB'!F1057,"")))</f>
        <v/>
      </c>
    </row>
    <row r="1044" spans="2:8" x14ac:dyDescent="0.3">
      <c r="B1044" s="160">
        <f>IF('MAIN CB'!B1058="","",'MAIN CB'!B1058)</f>
        <v>45730</v>
      </c>
      <c r="C1044" s="161" t="str">
        <f>IF('MAIN CB'!C1058="","",'MAIN CB'!C1058)</f>
        <v>Asset</v>
      </c>
      <c r="D1044" s="237" t="str">
        <f>IF('MAIN CB'!D1058="","",'MAIN CB'!D1058)</f>
        <v>Vault Cash</v>
      </c>
      <c r="E1044" s="157" t="str">
        <f>IF('MAIN CB'!E1058="","",'MAIN CB'!E1058)</f>
        <v>Airtel Money Deposit</v>
      </c>
      <c r="F1044" s="238">
        <f>IF('MAIN CB'!C1058="Asset",'MAIN CB'!F1058,"")</f>
        <v>50</v>
      </c>
      <c r="G1044" s="162" t="str">
        <f>IF('MAIN CB'!C1058="Capital",'MAIN CB'!F1058,IF('MAIN CB'!C1058="Income",'MAIN CB'!F1058,IF('MAIN CB'!C1058="Liability",'MAIN CB'!F1058,"")))</f>
        <v/>
      </c>
      <c r="H1044" s="163" t="str">
        <f>IF('MAIN CB'!C1058="Expense",'MAIN CB'!F1058,IF('MAIN CB'!C1058="Drawing",'MAIN CB'!F1058,IF('MAIN CB'!C1058="COS",'MAIN CB'!F1058,"")))</f>
        <v/>
      </c>
    </row>
    <row r="1045" spans="2:8" x14ac:dyDescent="0.3">
      <c r="B1045" s="160">
        <f>IF('MAIN CB'!B1059="","",'MAIN CB'!B1059)</f>
        <v>45730</v>
      </c>
      <c r="C1045" s="161" t="str">
        <f>IF('MAIN CB'!C1059="","",'MAIN CB'!C1059)</f>
        <v>Asset</v>
      </c>
      <c r="D1045" s="237" t="str">
        <f>IF('MAIN CB'!D1059="","",'MAIN CB'!D1059)</f>
        <v>Airtel Money</v>
      </c>
      <c r="E1045" s="157" t="str">
        <f>IF('MAIN CB'!E1059="","",'MAIN CB'!E1059)</f>
        <v>Airtel Money Deposit</v>
      </c>
      <c r="F1045" s="238">
        <f>IF('MAIN CB'!C1059="Asset",'MAIN CB'!F1059,"")</f>
        <v>-50</v>
      </c>
      <c r="G1045" s="162" t="str">
        <f>IF('MAIN CB'!C1059="Capital",'MAIN CB'!F1059,IF('MAIN CB'!C1059="Income",'MAIN CB'!F1059,IF('MAIN CB'!C1059="Liability",'MAIN CB'!F1059,"")))</f>
        <v/>
      </c>
      <c r="H1045" s="163" t="str">
        <f>IF('MAIN CB'!C1059="Expense",'MAIN CB'!F1059,IF('MAIN CB'!C1059="Drawing",'MAIN CB'!F1059,IF('MAIN CB'!C1059="COS",'MAIN CB'!F1059,"")))</f>
        <v/>
      </c>
    </row>
    <row r="1046" spans="2:8" x14ac:dyDescent="0.3">
      <c r="B1046" s="160">
        <f>IF('MAIN CB'!B1060="","",'MAIN CB'!B1060)</f>
        <v>45730</v>
      </c>
      <c r="C1046" s="161" t="str">
        <f>IF('MAIN CB'!C1060="","",'MAIN CB'!C1060)</f>
        <v>Asset</v>
      </c>
      <c r="D1046" s="237" t="str">
        <f>IF('MAIN CB'!D1060="","",'MAIN CB'!D1060)</f>
        <v>Vault Cash</v>
      </c>
      <c r="E1046" s="157" t="str">
        <f>IF('MAIN CB'!E1060="","",'MAIN CB'!E1060)</f>
        <v>Airtel Money Withdraw</v>
      </c>
      <c r="F1046" s="238">
        <f>IF('MAIN CB'!C1060="Asset",'MAIN CB'!F1060,"")</f>
        <v>-15</v>
      </c>
      <c r="G1046" s="162" t="str">
        <f>IF('MAIN CB'!C1060="Capital",'MAIN CB'!F1060,IF('MAIN CB'!C1060="Income",'MAIN CB'!F1060,IF('MAIN CB'!C1060="Liability",'MAIN CB'!F1060,"")))</f>
        <v/>
      </c>
      <c r="H1046" s="163" t="str">
        <f>IF('MAIN CB'!C1060="Expense",'MAIN CB'!F1060,IF('MAIN CB'!C1060="Drawing",'MAIN CB'!F1060,IF('MAIN CB'!C1060="COS",'MAIN CB'!F1060,"")))</f>
        <v/>
      </c>
    </row>
    <row r="1047" spans="2:8" x14ac:dyDescent="0.3">
      <c r="B1047" s="160">
        <f>IF('MAIN CB'!B1061="","",'MAIN CB'!B1061)</f>
        <v>45730</v>
      </c>
      <c r="C1047" s="161" t="str">
        <f>IF('MAIN CB'!C1061="","",'MAIN CB'!C1061)</f>
        <v>Asset</v>
      </c>
      <c r="D1047" s="237" t="str">
        <f>IF('MAIN CB'!D1061="","",'MAIN CB'!D1061)</f>
        <v>Airtel Money</v>
      </c>
      <c r="E1047" s="157" t="str">
        <f>IF('MAIN CB'!E1061="","",'MAIN CB'!E1061)</f>
        <v>Airtel Money Withdraw</v>
      </c>
      <c r="F1047" s="238">
        <f>IF('MAIN CB'!C1061="Asset",'MAIN CB'!F1061,"")</f>
        <v>15</v>
      </c>
      <c r="G1047" s="162" t="str">
        <f>IF('MAIN CB'!C1061="Capital",'MAIN CB'!F1061,IF('MAIN CB'!C1061="Income",'MAIN CB'!F1061,IF('MAIN CB'!C1061="Liability",'MAIN CB'!F1061,"")))</f>
        <v/>
      </c>
      <c r="H1047" s="163" t="str">
        <f>IF('MAIN CB'!C1061="Expense",'MAIN CB'!F1061,IF('MAIN CB'!C1061="Drawing",'MAIN CB'!F1061,IF('MAIN CB'!C1061="COS",'MAIN CB'!F1061,"")))</f>
        <v/>
      </c>
    </row>
    <row r="1048" spans="2:8" x14ac:dyDescent="0.3">
      <c r="B1048" s="160">
        <f>IF('MAIN CB'!B1062="","",'MAIN CB'!B1062)</f>
        <v>45730</v>
      </c>
      <c r="C1048" s="161" t="str">
        <f>IF('MAIN CB'!C1062="","",'MAIN CB'!C1062)</f>
        <v>Asset</v>
      </c>
      <c r="D1048" s="237" t="str">
        <f>IF('MAIN CB'!D1062="","",'MAIN CB'!D1062)</f>
        <v>Vault Cash</v>
      </c>
      <c r="E1048" s="157" t="str">
        <f>IF('MAIN CB'!E1062="","",'MAIN CB'!E1062)</f>
        <v>Airtel Money Withdraw</v>
      </c>
      <c r="F1048" s="238">
        <f>IF('MAIN CB'!C1062="Asset",'MAIN CB'!F1062,"")</f>
        <v>-240</v>
      </c>
      <c r="G1048" s="162" t="str">
        <f>IF('MAIN CB'!C1062="Capital",'MAIN CB'!F1062,IF('MAIN CB'!C1062="Income",'MAIN CB'!F1062,IF('MAIN CB'!C1062="Liability",'MAIN CB'!F1062,"")))</f>
        <v/>
      </c>
      <c r="H1048" s="163" t="str">
        <f>IF('MAIN CB'!C1062="Expense",'MAIN CB'!F1062,IF('MAIN CB'!C1062="Drawing",'MAIN CB'!F1062,IF('MAIN CB'!C1062="COS",'MAIN CB'!F1062,"")))</f>
        <v/>
      </c>
    </row>
    <row r="1049" spans="2:8" x14ac:dyDescent="0.3">
      <c r="B1049" s="160">
        <f>IF('MAIN CB'!B1063="","",'MAIN CB'!B1063)</f>
        <v>45730</v>
      </c>
      <c r="C1049" s="161" t="str">
        <f>IF('MAIN CB'!C1063="","",'MAIN CB'!C1063)</f>
        <v>Asset</v>
      </c>
      <c r="D1049" s="237" t="str">
        <f>IF('MAIN CB'!D1063="","",'MAIN CB'!D1063)</f>
        <v>Airtel Money</v>
      </c>
      <c r="E1049" s="157" t="str">
        <f>IF('MAIN CB'!E1063="","",'MAIN CB'!E1063)</f>
        <v>Airtel Money Withdraw</v>
      </c>
      <c r="F1049" s="238">
        <f>IF('MAIN CB'!C1063="Asset",'MAIN CB'!F1063,"")</f>
        <v>240</v>
      </c>
      <c r="G1049" s="162" t="str">
        <f>IF('MAIN CB'!C1063="Capital",'MAIN CB'!F1063,IF('MAIN CB'!C1063="Income",'MAIN CB'!F1063,IF('MAIN CB'!C1063="Liability",'MAIN CB'!F1063,"")))</f>
        <v/>
      </c>
      <c r="H1049" s="163" t="str">
        <f>IF('MAIN CB'!C1063="Expense",'MAIN CB'!F1063,IF('MAIN CB'!C1063="Drawing",'MAIN CB'!F1063,IF('MAIN CB'!C1063="COS",'MAIN CB'!F1063,"")))</f>
        <v/>
      </c>
    </row>
    <row r="1050" spans="2:8" x14ac:dyDescent="0.3">
      <c r="B1050" s="160">
        <f>IF('MAIN CB'!B1064="","",'MAIN CB'!B1064)</f>
        <v>45730</v>
      </c>
      <c r="C1050" s="161" t="str">
        <f>IF('MAIN CB'!C1064="","",'MAIN CB'!C1064)</f>
        <v>Asset</v>
      </c>
      <c r="D1050" s="237" t="str">
        <f>IF('MAIN CB'!D1064="","",'MAIN CB'!D1064)</f>
        <v>Vault Cash</v>
      </c>
      <c r="E1050" s="157" t="str">
        <f>IF('MAIN CB'!E1064="","",'MAIN CB'!E1064)</f>
        <v>Airtel Money Withdraw</v>
      </c>
      <c r="F1050" s="238">
        <f>IF('MAIN CB'!C1064="Asset",'MAIN CB'!F1064,"")</f>
        <v>-100</v>
      </c>
      <c r="G1050" s="162" t="str">
        <f>IF('MAIN CB'!C1064="Capital",'MAIN CB'!F1064,IF('MAIN CB'!C1064="Income",'MAIN CB'!F1064,IF('MAIN CB'!C1064="Liability",'MAIN CB'!F1064,"")))</f>
        <v/>
      </c>
      <c r="H1050" s="163" t="str">
        <f>IF('MAIN CB'!C1064="Expense",'MAIN CB'!F1064,IF('MAIN CB'!C1064="Drawing",'MAIN CB'!F1064,IF('MAIN CB'!C1064="COS",'MAIN CB'!F1064,"")))</f>
        <v/>
      </c>
    </row>
    <row r="1051" spans="2:8" x14ac:dyDescent="0.3">
      <c r="B1051" s="160">
        <f>IF('MAIN CB'!B1065="","",'MAIN CB'!B1065)</f>
        <v>45730</v>
      </c>
      <c r="C1051" s="161" t="str">
        <f>IF('MAIN CB'!C1065="","",'MAIN CB'!C1065)</f>
        <v>Asset</v>
      </c>
      <c r="D1051" s="237" t="str">
        <f>IF('MAIN CB'!D1065="","",'MAIN CB'!D1065)</f>
        <v>Airtel Money</v>
      </c>
      <c r="E1051" s="157" t="str">
        <f>IF('MAIN CB'!E1065="","",'MAIN CB'!E1065)</f>
        <v>Airtel Money Withdraw</v>
      </c>
      <c r="F1051" s="238">
        <f>IF('MAIN CB'!C1065="Asset",'MAIN CB'!F1065,"")</f>
        <v>100</v>
      </c>
      <c r="G1051" s="162" t="str">
        <f>IF('MAIN CB'!C1065="Capital",'MAIN CB'!F1065,IF('MAIN CB'!C1065="Income",'MAIN CB'!F1065,IF('MAIN CB'!C1065="Liability",'MAIN CB'!F1065,"")))</f>
        <v/>
      </c>
      <c r="H1051" s="163" t="str">
        <f>IF('MAIN CB'!C1065="Expense",'MAIN CB'!F1065,IF('MAIN CB'!C1065="Drawing",'MAIN CB'!F1065,IF('MAIN CB'!C1065="COS",'MAIN CB'!F1065,"")))</f>
        <v/>
      </c>
    </row>
    <row r="1052" spans="2:8" x14ac:dyDescent="0.3">
      <c r="B1052" s="160">
        <f>IF('MAIN CB'!B1066="","",'MAIN CB'!B1066)</f>
        <v>45730</v>
      </c>
      <c r="C1052" s="161" t="str">
        <f>IF('MAIN CB'!C1066="","",'MAIN CB'!C1066)</f>
        <v>Asset</v>
      </c>
      <c r="D1052" s="237" t="str">
        <f>IF('MAIN CB'!D1066="","",'MAIN CB'!D1066)</f>
        <v>Vault Cash</v>
      </c>
      <c r="E1052" s="157" t="str">
        <f>IF('MAIN CB'!E1066="","",'MAIN CB'!E1066)</f>
        <v>Airtel Money Withdraw</v>
      </c>
      <c r="F1052" s="238">
        <f>IF('MAIN CB'!C1066="Asset",'MAIN CB'!F1066,"")</f>
        <v>-1500</v>
      </c>
      <c r="G1052" s="162" t="str">
        <f>IF('MAIN CB'!C1066="Capital",'MAIN CB'!F1066,IF('MAIN CB'!C1066="Income",'MAIN CB'!F1066,IF('MAIN CB'!C1066="Liability",'MAIN CB'!F1066,"")))</f>
        <v/>
      </c>
      <c r="H1052" s="163" t="str">
        <f>IF('MAIN CB'!C1066="Expense",'MAIN CB'!F1066,IF('MAIN CB'!C1066="Drawing",'MAIN CB'!F1066,IF('MAIN CB'!C1066="COS",'MAIN CB'!F1066,"")))</f>
        <v/>
      </c>
    </row>
    <row r="1053" spans="2:8" x14ac:dyDescent="0.3">
      <c r="B1053" s="160">
        <f>IF('MAIN CB'!B1067="","",'MAIN CB'!B1067)</f>
        <v>45730</v>
      </c>
      <c r="C1053" s="161" t="str">
        <f>IF('MAIN CB'!C1067="","",'MAIN CB'!C1067)</f>
        <v>Asset</v>
      </c>
      <c r="D1053" s="237" t="str">
        <f>IF('MAIN CB'!D1067="","",'MAIN CB'!D1067)</f>
        <v>Airtel Money</v>
      </c>
      <c r="E1053" s="157" t="str">
        <f>IF('MAIN CB'!E1067="","",'MAIN CB'!E1067)</f>
        <v>Airtel Money Withdraw</v>
      </c>
      <c r="F1053" s="238">
        <f>IF('MAIN CB'!C1067="Asset",'MAIN CB'!F1067,"")</f>
        <v>1500</v>
      </c>
      <c r="G1053" s="162" t="str">
        <f>IF('MAIN CB'!C1067="Capital",'MAIN CB'!F1067,IF('MAIN CB'!C1067="Income",'MAIN CB'!F1067,IF('MAIN CB'!C1067="Liability",'MAIN CB'!F1067,"")))</f>
        <v/>
      </c>
      <c r="H1053" s="163" t="str">
        <f>IF('MAIN CB'!C1067="Expense",'MAIN CB'!F1067,IF('MAIN CB'!C1067="Drawing",'MAIN CB'!F1067,IF('MAIN CB'!C1067="COS",'MAIN CB'!F1067,"")))</f>
        <v/>
      </c>
    </row>
    <row r="1054" spans="2:8" x14ac:dyDescent="0.3">
      <c r="B1054" s="160">
        <f>IF('MAIN CB'!B1068="","",'MAIN CB'!B1068)</f>
        <v>45730</v>
      </c>
      <c r="C1054" s="161" t="str">
        <f>IF('MAIN CB'!C1068="","",'MAIN CB'!C1068)</f>
        <v>Asset</v>
      </c>
      <c r="D1054" s="237" t="str">
        <f>IF('MAIN CB'!D1068="","",'MAIN CB'!D1068)</f>
        <v>Vault Cash</v>
      </c>
      <c r="E1054" s="157" t="str">
        <f>IF('MAIN CB'!E1068="","",'MAIN CB'!E1068)</f>
        <v>Airtel Money Withdraw</v>
      </c>
      <c r="F1054" s="238">
        <f>IF('MAIN CB'!C1068="Asset",'MAIN CB'!F1068,"")</f>
        <v>-300</v>
      </c>
      <c r="G1054" s="162" t="str">
        <f>IF('MAIN CB'!C1068="Capital",'MAIN CB'!F1068,IF('MAIN CB'!C1068="Income",'MAIN CB'!F1068,IF('MAIN CB'!C1068="Liability",'MAIN CB'!F1068,"")))</f>
        <v/>
      </c>
      <c r="H1054" s="163" t="str">
        <f>IF('MAIN CB'!C1068="Expense",'MAIN CB'!F1068,IF('MAIN CB'!C1068="Drawing",'MAIN CB'!F1068,IF('MAIN CB'!C1068="COS",'MAIN CB'!F1068,"")))</f>
        <v/>
      </c>
    </row>
    <row r="1055" spans="2:8" x14ac:dyDescent="0.3">
      <c r="B1055" s="160">
        <f>IF('MAIN CB'!B1069="","",'MAIN CB'!B1069)</f>
        <v>45730</v>
      </c>
      <c r="C1055" s="161" t="str">
        <f>IF('MAIN CB'!C1069="","",'MAIN CB'!C1069)</f>
        <v>Asset</v>
      </c>
      <c r="D1055" s="237" t="str">
        <f>IF('MAIN CB'!D1069="","",'MAIN CB'!D1069)</f>
        <v>Airtel Money</v>
      </c>
      <c r="E1055" s="157" t="str">
        <f>IF('MAIN CB'!E1069="","",'MAIN CB'!E1069)</f>
        <v>Airtel Money Withdraw</v>
      </c>
      <c r="F1055" s="238">
        <f>IF('MAIN CB'!C1069="Asset",'MAIN CB'!F1069,"")</f>
        <v>300</v>
      </c>
      <c r="G1055" s="162" t="str">
        <f>IF('MAIN CB'!C1069="Capital",'MAIN CB'!F1069,IF('MAIN CB'!C1069="Income",'MAIN CB'!F1069,IF('MAIN CB'!C1069="Liability",'MAIN CB'!F1069,"")))</f>
        <v/>
      </c>
      <c r="H1055" s="163" t="str">
        <f>IF('MAIN CB'!C1069="Expense",'MAIN CB'!F1069,IF('MAIN CB'!C1069="Drawing",'MAIN CB'!F1069,IF('MAIN CB'!C1069="COS",'MAIN CB'!F1069,"")))</f>
        <v/>
      </c>
    </row>
    <row r="1056" spans="2:8" x14ac:dyDescent="0.3">
      <c r="B1056" s="160">
        <f>IF('MAIN CB'!B1070="","",'MAIN CB'!B1070)</f>
        <v>45730</v>
      </c>
      <c r="C1056" s="161" t="str">
        <f>IF('MAIN CB'!C1070="","",'MAIN CB'!C1070)</f>
        <v>Asset</v>
      </c>
      <c r="D1056" s="237" t="str">
        <f>IF('MAIN CB'!D1070="","",'MAIN CB'!D1070)</f>
        <v>Vault Cash</v>
      </c>
      <c r="E1056" s="157" t="str">
        <f>IF('MAIN CB'!E1070="","",'MAIN CB'!E1070)</f>
        <v>Airtel Money Withdraw</v>
      </c>
      <c r="F1056" s="238">
        <f>IF('MAIN CB'!C1070="Asset",'MAIN CB'!F1070,"")</f>
        <v>-35</v>
      </c>
      <c r="G1056" s="162" t="str">
        <f>IF('MAIN CB'!C1070="Capital",'MAIN CB'!F1070,IF('MAIN CB'!C1070="Income",'MAIN CB'!F1070,IF('MAIN CB'!C1070="Liability",'MAIN CB'!F1070,"")))</f>
        <v/>
      </c>
      <c r="H1056" s="163" t="str">
        <f>IF('MAIN CB'!C1070="Expense",'MAIN CB'!F1070,IF('MAIN CB'!C1070="Drawing",'MAIN CB'!F1070,IF('MAIN CB'!C1070="COS",'MAIN CB'!F1070,"")))</f>
        <v/>
      </c>
    </row>
    <row r="1057" spans="2:8" x14ac:dyDescent="0.3">
      <c r="B1057" s="160">
        <f>IF('MAIN CB'!B1071="","",'MAIN CB'!B1071)</f>
        <v>45730</v>
      </c>
      <c r="C1057" s="161" t="str">
        <f>IF('MAIN CB'!C1071="","",'MAIN CB'!C1071)</f>
        <v>Asset</v>
      </c>
      <c r="D1057" s="237" t="str">
        <f>IF('MAIN CB'!D1071="","",'MAIN CB'!D1071)</f>
        <v>Airtel Money</v>
      </c>
      <c r="E1057" s="157" t="str">
        <f>IF('MAIN CB'!E1071="","",'MAIN CB'!E1071)</f>
        <v>Airtel Money Withdraw</v>
      </c>
      <c r="F1057" s="238">
        <f>IF('MAIN CB'!C1071="Asset",'MAIN CB'!F1071,"")</f>
        <v>35</v>
      </c>
      <c r="G1057" s="162" t="str">
        <f>IF('MAIN CB'!C1071="Capital",'MAIN CB'!F1071,IF('MAIN CB'!C1071="Income",'MAIN CB'!F1071,IF('MAIN CB'!C1071="Liability",'MAIN CB'!F1071,"")))</f>
        <v/>
      </c>
      <c r="H1057" s="163" t="str">
        <f>IF('MAIN CB'!C1071="Expense",'MAIN CB'!F1071,IF('MAIN CB'!C1071="Drawing",'MAIN CB'!F1071,IF('MAIN CB'!C1071="COS",'MAIN CB'!F1071,"")))</f>
        <v/>
      </c>
    </row>
    <row r="1058" spans="2:8" x14ac:dyDescent="0.3">
      <c r="B1058" s="160">
        <f>IF('MAIN CB'!B1072="","",'MAIN CB'!B1072)</f>
        <v>45730</v>
      </c>
      <c r="C1058" s="161" t="str">
        <f>IF('MAIN CB'!C1072="","",'MAIN CB'!C1072)</f>
        <v>Asset</v>
      </c>
      <c r="D1058" s="237" t="str">
        <f>IF('MAIN CB'!D1072="","",'MAIN CB'!D1072)</f>
        <v>Vault Cash</v>
      </c>
      <c r="E1058" s="157" t="str">
        <f>IF('MAIN CB'!E1072="","",'MAIN CB'!E1072)</f>
        <v>Airtel Money Deposit</v>
      </c>
      <c r="F1058" s="238">
        <f>IF('MAIN CB'!C1072="Asset",'MAIN CB'!F1072,"")</f>
        <v>100</v>
      </c>
      <c r="G1058" s="162" t="str">
        <f>IF('MAIN CB'!C1072="Capital",'MAIN CB'!F1072,IF('MAIN CB'!C1072="Income",'MAIN CB'!F1072,IF('MAIN CB'!C1072="Liability",'MAIN CB'!F1072,"")))</f>
        <v/>
      </c>
      <c r="H1058" s="163" t="str">
        <f>IF('MAIN CB'!C1072="Expense",'MAIN CB'!F1072,IF('MAIN CB'!C1072="Drawing",'MAIN CB'!F1072,IF('MAIN CB'!C1072="COS",'MAIN CB'!F1072,"")))</f>
        <v/>
      </c>
    </row>
    <row r="1059" spans="2:8" x14ac:dyDescent="0.3">
      <c r="B1059" s="160">
        <f>IF('MAIN CB'!B1073="","",'MAIN CB'!B1073)</f>
        <v>45730</v>
      </c>
      <c r="C1059" s="161" t="str">
        <f>IF('MAIN CB'!C1073="","",'MAIN CB'!C1073)</f>
        <v>Asset</v>
      </c>
      <c r="D1059" s="237" t="str">
        <f>IF('MAIN CB'!D1073="","",'MAIN CB'!D1073)</f>
        <v>Airtel Money</v>
      </c>
      <c r="E1059" s="157" t="str">
        <f>IF('MAIN CB'!E1073="","",'MAIN CB'!E1073)</f>
        <v>Airtel Money Deposit</v>
      </c>
      <c r="F1059" s="238">
        <f>IF('MAIN CB'!C1073="Asset",'MAIN CB'!F1073,"")</f>
        <v>-100</v>
      </c>
      <c r="G1059" s="162" t="str">
        <f>IF('MAIN CB'!C1073="Capital",'MAIN CB'!F1073,IF('MAIN CB'!C1073="Income",'MAIN CB'!F1073,IF('MAIN CB'!C1073="Liability",'MAIN CB'!F1073,"")))</f>
        <v/>
      </c>
      <c r="H1059" s="163" t="str">
        <f>IF('MAIN CB'!C1073="Expense",'MAIN CB'!F1073,IF('MAIN CB'!C1073="Drawing",'MAIN CB'!F1073,IF('MAIN CB'!C1073="COS",'MAIN CB'!F1073,"")))</f>
        <v/>
      </c>
    </row>
    <row r="1060" spans="2:8" x14ac:dyDescent="0.3">
      <c r="B1060" s="160">
        <f>IF('MAIN CB'!B1074="","",'MAIN CB'!B1074)</f>
        <v>45730</v>
      </c>
      <c r="C1060" s="161" t="str">
        <f>IF('MAIN CB'!C1074="","",'MAIN CB'!C1074)</f>
        <v>Asset</v>
      </c>
      <c r="D1060" s="237" t="str">
        <f>IF('MAIN CB'!D1074="","",'MAIN CB'!D1074)</f>
        <v>Vault Cash</v>
      </c>
      <c r="E1060" s="157" t="str">
        <f>IF('MAIN CB'!E1074="","",'MAIN CB'!E1074)</f>
        <v>Airtel Money Withdraw</v>
      </c>
      <c r="F1060" s="238">
        <f>IF('MAIN CB'!C1074="Asset",'MAIN CB'!F1074,"")</f>
        <v>-120</v>
      </c>
      <c r="G1060" s="162" t="str">
        <f>IF('MAIN CB'!C1074="Capital",'MAIN CB'!F1074,IF('MAIN CB'!C1074="Income",'MAIN CB'!F1074,IF('MAIN CB'!C1074="Liability",'MAIN CB'!F1074,"")))</f>
        <v/>
      </c>
      <c r="H1060" s="163" t="str">
        <f>IF('MAIN CB'!C1074="Expense",'MAIN CB'!F1074,IF('MAIN CB'!C1074="Drawing",'MAIN CB'!F1074,IF('MAIN CB'!C1074="COS",'MAIN CB'!F1074,"")))</f>
        <v/>
      </c>
    </row>
    <row r="1061" spans="2:8" x14ac:dyDescent="0.3">
      <c r="B1061" s="160">
        <f>IF('MAIN CB'!B1075="","",'MAIN CB'!B1075)</f>
        <v>45730</v>
      </c>
      <c r="C1061" s="161" t="str">
        <f>IF('MAIN CB'!C1075="","",'MAIN CB'!C1075)</f>
        <v>Asset</v>
      </c>
      <c r="D1061" s="237" t="str">
        <f>IF('MAIN CB'!D1075="","",'MAIN CB'!D1075)</f>
        <v>Airtel Money</v>
      </c>
      <c r="E1061" s="157" t="str">
        <f>IF('MAIN CB'!E1075="","",'MAIN CB'!E1075)</f>
        <v>Airtel Money Withdraw</v>
      </c>
      <c r="F1061" s="238">
        <f>IF('MAIN CB'!C1075="Asset",'MAIN CB'!F1075,"")</f>
        <v>120</v>
      </c>
      <c r="G1061" s="162" t="str">
        <f>IF('MAIN CB'!C1075="Capital",'MAIN CB'!F1075,IF('MAIN CB'!C1075="Income",'MAIN CB'!F1075,IF('MAIN CB'!C1075="Liability",'MAIN CB'!F1075,"")))</f>
        <v/>
      </c>
      <c r="H1061" s="163" t="str">
        <f>IF('MAIN CB'!C1075="Expense",'MAIN CB'!F1075,IF('MAIN CB'!C1075="Drawing",'MAIN CB'!F1075,IF('MAIN CB'!C1075="COS",'MAIN CB'!F1075,"")))</f>
        <v/>
      </c>
    </row>
    <row r="1062" spans="2:8" x14ac:dyDescent="0.3">
      <c r="B1062" s="160">
        <f>IF('MAIN CB'!B1076="","",'MAIN CB'!B1076)</f>
        <v>45730</v>
      </c>
      <c r="C1062" s="161" t="str">
        <f>IF('MAIN CB'!C1076="","",'MAIN CB'!C1076)</f>
        <v>Asset</v>
      </c>
      <c r="D1062" s="237" t="str">
        <f>IF('MAIN CB'!D1076="","",'MAIN CB'!D1076)</f>
        <v>Vault Cash</v>
      </c>
      <c r="E1062" s="157" t="str">
        <f>IF('MAIN CB'!E1076="","",'MAIN CB'!E1076)</f>
        <v>Airtel Money Withdraw</v>
      </c>
      <c r="F1062" s="238">
        <f>IF('MAIN CB'!C1076="Asset",'MAIN CB'!F1076,"")</f>
        <v>-120</v>
      </c>
      <c r="G1062" s="162" t="str">
        <f>IF('MAIN CB'!C1076="Capital",'MAIN CB'!F1076,IF('MAIN CB'!C1076="Income",'MAIN CB'!F1076,IF('MAIN CB'!C1076="Liability",'MAIN CB'!F1076,"")))</f>
        <v/>
      </c>
      <c r="H1062" s="163" t="str">
        <f>IF('MAIN CB'!C1076="Expense",'MAIN CB'!F1076,IF('MAIN CB'!C1076="Drawing",'MAIN CB'!F1076,IF('MAIN CB'!C1076="COS",'MAIN CB'!F1076,"")))</f>
        <v/>
      </c>
    </row>
    <row r="1063" spans="2:8" x14ac:dyDescent="0.3">
      <c r="B1063" s="160">
        <f>IF('MAIN CB'!B1077="","",'MAIN CB'!B1077)</f>
        <v>45730</v>
      </c>
      <c r="C1063" s="161" t="str">
        <f>IF('MAIN CB'!C1077="","",'MAIN CB'!C1077)</f>
        <v>Asset</v>
      </c>
      <c r="D1063" s="237" t="str">
        <f>IF('MAIN CB'!D1077="","",'MAIN CB'!D1077)</f>
        <v>Airtel Money</v>
      </c>
      <c r="E1063" s="157" t="str">
        <f>IF('MAIN CB'!E1077="","",'MAIN CB'!E1077)</f>
        <v>Airtel Money Withdraw</v>
      </c>
      <c r="F1063" s="238">
        <f>IF('MAIN CB'!C1077="Asset",'MAIN CB'!F1077,"")</f>
        <v>120</v>
      </c>
      <c r="G1063" s="162" t="str">
        <f>IF('MAIN CB'!C1077="Capital",'MAIN CB'!F1077,IF('MAIN CB'!C1077="Income",'MAIN CB'!F1077,IF('MAIN CB'!C1077="Liability",'MAIN CB'!F1077,"")))</f>
        <v/>
      </c>
      <c r="H1063" s="163" t="str">
        <f>IF('MAIN CB'!C1077="Expense",'MAIN CB'!F1077,IF('MAIN CB'!C1077="Drawing",'MAIN CB'!F1077,IF('MAIN CB'!C1077="COS",'MAIN CB'!F1077,"")))</f>
        <v/>
      </c>
    </row>
    <row r="1064" spans="2:8" x14ac:dyDescent="0.3">
      <c r="B1064" s="160">
        <f>IF('MAIN CB'!B1078="","",'MAIN CB'!B1078)</f>
        <v>45730</v>
      </c>
      <c r="C1064" s="161" t="str">
        <f>IF('MAIN CB'!C1078="","",'MAIN CB'!C1078)</f>
        <v>Asset</v>
      </c>
      <c r="D1064" s="237" t="str">
        <f>IF('MAIN CB'!D1078="","",'MAIN CB'!D1078)</f>
        <v>Vault Cash</v>
      </c>
      <c r="E1064" s="157" t="str">
        <f>IF('MAIN CB'!E1078="","",'MAIN CB'!E1078)</f>
        <v>Airtel Money Withdraw</v>
      </c>
      <c r="F1064" s="238">
        <f>IF('MAIN CB'!C1078="Asset",'MAIN CB'!F1078,"")</f>
        <v>-105</v>
      </c>
      <c r="G1064" s="162" t="str">
        <f>IF('MAIN CB'!C1078="Capital",'MAIN CB'!F1078,IF('MAIN CB'!C1078="Income",'MAIN CB'!F1078,IF('MAIN CB'!C1078="Liability",'MAIN CB'!F1078,"")))</f>
        <v/>
      </c>
      <c r="H1064" s="163" t="str">
        <f>IF('MAIN CB'!C1078="Expense",'MAIN CB'!F1078,IF('MAIN CB'!C1078="Drawing",'MAIN CB'!F1078,IF('MAIN CB'!C1078="COS",'MAIN CB'!F1078,"")))</f>
        <v/>
      </c>
    </row>
    <row r="1065" spans="2:8" x14ac:dyDescent="0.3">
      <c r="B1065" s="160">
        <f>IF('MAIN CB'!B1079="","",'MAIN CB'!B1079)</f>
        <v>45730</v>
      </c>
      <c r="C1065" s="161" t="str">
        <f>IF('MAIN CB'!C1079="","",'MAIN CB'!C1079)</f>
        <v>Asset</v>
      </c>
      <c r="D1065" s="237" t="str">
        <f>IF('MAIN CB'!D1079="","",'MAIN CB'!D1079)</f>
        <v>Airtel Money</v>
      </c>
      <c r="E1065" s="157" t="str">
        <f>IF('MAIN CB'!E1079="","",'MAIN CB'!E1079)</f>
        <v>Airtel Money Withdraw</v>
      </c>
      <c r="F1065" s="238">
        <f>IF('MAIN CB'!C1079="Asset",'MAIN CB'!F1079,"")</f>
        <v>105</v>
      </c>
      <c r="G1065" s="162" t="str">
        <f>IF('MAIN CB'!C1079="Capital",'MAIN CB'!F1079,IF('MAIN CB'!C1079="Income",'MAIN CB'!F1079,IF('MAIN CB'!C1079="Liability",'MAIN CB'!F1079,"")))</f>
        <v/>
      </c>
      <c r="H1065" s="163" t="str">
        <f>IF('MAIN CB'!C1079="Expense",'MAIN CB'!F1079,IF('MAIN CB'!C1079="Drawing",'MAIN CB'!F1079,IF('MAIN CB'!C1079="COS",'MAIN CB'!F1079,"")))</f>
        <v/>
      </c>
    </row>
    <row r="1066" spans="2:8" x14ac:dyDescent="0.3">
      <c r="B1066" s="160">
        <f>IF('MAIN CB'!B1080="","",'MAIN CB'!B1080)</f>
        <v>45730</v>
      </c>
      <c r="C1066" s="161" t="str">
        <f>IF('MAIN CB'!C1080="","",'MAIN CB'!C1080)</f>
        <v>Asset</v>
      </c>
      <c r="D1066" s="237" t="str">
        <f>IF('MAIN CB'!D1080="","",'MAIN CB'!D1080)</f>
        <v>Vault Cash</v>
      </c>
      <c r="E1066" s="157" t="str">
        <f>IF('MAIN CB'!E1080="","",'MAIN CB'!E1080)</f>
        <v>Airtel Money Withdraw</v>
      </c>
      <c r="F1066" s="238">
        <f>IF('MAIN CB'!C1080="Asset",'MAIN CB'!F1080,"")</f>
        <v>-35</v>
      </c>
      <c r="G1066" s="162" t="str">
        <f>IF('MAIN CB'!C1080="Capital",'MAIN CB'!F1080,IF('MAIN CB'!C1080="Income",'MAIN CB'!F1080,IF('MAIN CB'!C1080="Liability",'MAIN CB'!F1080,"")))</f>
        <v/>
      </c>
      <c r="H1066" s="163" t="str">
        <f>IF('MAIN CB'!C1080="Expense",'MAIN CB'!F1080,IF('MAIN CB'!C1080="Drawing",'MAIN CB'!F1080,IF('MAIN CB'!C1080="COS",'MAIN CB'!F1080,"")))</f>
        <v/>
      </c>
    </row>
    <row r="1067" spans="2:8" x14ac:dyDescent="0.3">
      <c r="B1067" s="160">
        <f>IF('MAIN CB'!B1081="","",'MAIN CB'!B1081)</f>
        <v>45730</v>
      </c>
      <c r="C1067" s="161" t="str">
        <f>IF('MAIN CB'!C1081="","",'MAIN CB'!C1081)</f>
        <v>Asset</v>
      </c>
      <c r="D1067" s="237" t="str">
        <f>IF('MAIN CB'!D1081="","",'MAIN CB'!D1081)</f>
        <v>Airtel Money</v>
      </c>
      <c r="E1067" s="157" t="str">
        <f>IF('MAIN CB'!E1081="","",'MAIN CB'!E1081)</f>
        <v>Airtel Money Withdraw</v>
      </c>
      <c r="F1067" s="238">
        <f>IF('MAIN CB'!C1081="Asset",'MAIN CB'!F1081,"")</f>
        <v>35</v>
      </c>
      <c r="G1067" s="162" t="str">
        <f>IF('MAIN CB'!C1081="Capital",'MAIN CB'!F1081,IF('MAIN CB'!C1081="Income",'MAIN CB'!F1081,IF('MAIN CB'!C1081="Liability",'MAIN CB'!F1081,"")))</f>
        <v/>
      </c>
      <c r="H1067" s="163" t="str">
        <f>IF('MAIN CB'!C1081="Expense",'MAIN CB'!F1081,IF('MAIN CB'!C1081="Drawing",'MAIN CB'!F1081,IF('MAIN CB'!C1081="COS",'MAIN CB'!F1081,"")))</f>
        <v/>
      </c>
    </row>
    <row r="1068" spans="2:8" x14ac:dyDescent="0.3">
      <c r="B1068" s="160">
        <f>IF('MAIN CB'!B1082="","",'MAIN CB'!B1082)</f>
        <v>45730</v>
      </c>
      <c r="C1068" s="161" t="str">
        <f>IF('MAIN CB'!C1082="","",'MAIN CB'!C1082)</f>
        <v>Asset</v>
      </c>
      <c r="D1068" s="237" t="str">
        <f>IF('MAIN CB'!D1082="","",'MAIN CB'!D1082)</f>
        <v>Vault Cash</v>
      </c>
      <c r="E1068" s="157" t="str">
        <f>IF('MAIN CB'!E1082="","",'MAIN CB'!E1082)</f>
        <v>Airtel Money Deposit</v>
      </c>
      <c r="F1068" s="238">
        <f>IF('MAIN CB'!C1082="Asset",'MAIN CB'!F1082,"")</f>
        <v>1500</v>
      </c>
      <c r="G1068" s="162" t="str">
        <f>IF('MAIN CB'!C1082="Capital",'MAIN CB'!F1082,IF('MAIN CB'!C1082="Income",'MAIN CB'!F1082,IF('MAIN CB'!C1082="Liability",'MAIN CB'!F1082,"")))</f>
        <v/>
      </c>
      <c r="H1068" s="163" t="str">
        <f>IF('MAIN CB'!C1082="Expense",'MAIN CB'!F1082,IF('MAIN CB'!C1082="Drawing",'MAIN CB'!F1082,IF('MAIN CB'!C1082="COS",'MAIN CB'!F1082,"")))</f>
        <v/>
      </c>
    </row>
    <row r="1069" spans="2:8" x14ac:dyDescent="0.3">
      <c r="B1069" s="160">
        <f>IF('MAIN CB'!B1083="","",'MAIN CB'!B1083)</f>
        <v>45730</v>
      </c>
      <c r="C1069" s="161" t="str">
        <f>IF('MAIN CB'!C1083="","",'MAIN CB'!C1083)</f>
        <v>Asset</v>
      </c>
      <c r="D1069" s="237" t="str">
        <f>IF('MAIN CB'!D1083="","",'MAIN CB'!D1083)</f>
        <v>Airtel Money</v>
      </c>
      <c r="E1069" s="157" t="str">
        <f>IF('MAIN CB'!E1083="","",'MAIN CB'!E1083)</f>
        <v>Airtel Money Deposit</v>
      </c>
      <c r="F1069" s="238">
        <f>IF('MAIN CB'!C1083="Asset",'MAIN CB'!F1083,"")</f>
        <v>-1500</v>
      </c>
      <c r="G1069" s="162" t="str">
        <f>IF('MAIN CB'!C1083="Capital",'MAIN CB'!F1083,IF('MAIN CB'!C1083="Income",'MAIN CB'!F1083,IF('MAIN CB'!C1083="Liability",'MAIN CB'!F1083,"")))</f>
        <v/>
      </c>
      <c r="H1069" s="163" t="str">
        <f>IF('MAIN CB'!C1083="Expense",'MAIN CB'!F1083,IF('MAIN CB'!C1083="Drawing",'MAIN CB'!F1083,IF('MAIN CB'!C1083="COS",'MAIN CB'!F1083,"")))</f>
        <v/>
      </c>
    </row>
    <row r="1070" spans="2:8" x14ac:dyDescent="0.3">
      <c r="B1070" s="160">
        <f>IF('MAIN CB'!B1084="","",'MAIN CB'!B1084)</f>
        <v>45730</v>
      </c>
      <c r="C1070" s="161" t="str">
        <f>IF('MAIN CB'!C1084="","",'MAIN CB'!C1084)</f>
        <v>Asset</v>
      </c>
      <c r="D1070" s="237" t="str">
        <f>IF('MAIN CB'!D1084="","",'MAIN CB'!D1084)</f>
        <v>Vault Cash</v>
      </c>
      <c r="E1070" s="157" t="str">
        <f>IF('MAIN CB'!E1084="","",'MAIN CB'!E1084)</f>
        <v>Airtel Money Withdraw</v>
      </c>
      <c r="F1070" s="238">
        <f>IF('MAIN CB'!C1084="Asset",'MAIN CB'!F1084,"")</f>
        <v>-35</v>
      </c>
      <c r="G1070" s="162" t="str">
        <f>IF('MAIN CB'!C1084="Capital",'MAIN CB'!F1084,IF('MAIN CB'!C1084="Income",'MAIN CB'!F1084,IF('MAIN CB'!C1084="Liability",'MAIN CB'!F1084,"")))</f>
        <v/>
      </c>
      <c r="H1070" s="163" t="str">
        <f>IF('MAIN CB'!C1084="Expense",'MAIN CB'!F1084,IF('MAIN CB'!C1084="Drawing",'MAIN CB'!F1084,IF('MAIN CB'!C1084="COS",'MAIN CB'!F1084,"")))</f>
        <v/>
      </c>
    </row>
    <row r="1071" spans="2:8" x14ac:dyDescent="0.3">
      <c r="B1071" s="160">
        <f>IF('MAIN CB'!B1085="","",'MAIN CB'!B1085)</f>
        <v>45730</v>
      </c>
      <c r="C1071" s="161" t="str">
        <f>IF('MAIN CB'!C1085="","",'MAIN CB'!C1085)</f>
        <v>Asset</v>
      </c>
      <c r="D1071" s="237" t="str">
        <f>IF('MAIN CB'!D1085="","",'MAIN CB'!D1085)</f>
        <v>Airtel Money</v>
      </c>
      <c r="E1071" s="157" t="str">
        <f>IF('MAIN CB'!E1085="","",'MAIN CB'!E1085)</f>
        <v>Airtel Money Withdraw</v>
      </c>
      <c r="F1071" s="238">
        <f>IF('MAIN CB'!C1085="Asset",'MAIN CB'!F1085,"")</f>
        <v>35</v>
      </c>
      <c r="G1071" s="162" t="str">
        <f>IF('MAIN CB'!C1085="Capital",'MAIN CB'!F1085,IF('MAIN CB'!C1085="Income",'MAIN CB'!F1085,IF('MAIN CB'!C1085="Liability",'MAIN CB'!F1085,"")))</f>
        <v/>
      </c>
      <c r="H1071" s="163" t="str">
        <f>IF('MAIN CB'!C1085="Expense",'MAIN CB'!F1085,IF('MAIN CB'!C1085="Drawing",'MAIN CB'!F1085,IF('MAIN CB'!C1085="COS",'MAIN CB'!F1085,"")))</f>
        <v/>
      </c>
    </row>
    <row r="1072" spans="2:8" x14ac:dyDescent="0.3">
      <c r="B1072" s="160">
        <f>IF('MAIN CB'!B1086="","",'MAIN CB'!B1086)</f>
        <v>45730</v>
      </c>
      <c r="C1072" s="161" t="str">
        <f>IF('MAIN CB'!C1086="","",'MAIN CB'!C1086)</f>
        <v>Asset</v>
      </c>
      <c r="D1072" s="237" t="str">
        <f>IF('MAIN CB'!D1086="","",'MAIN CB'!D1086)</f>
        <v>Vault Cash</v>
      </c>
      <c r="E1072" s="157" t="str">
        <f>IF('MAIN CB'!E1086="","",'MAIN CB'!E1086)</f>
        <v>Airtel Money Withdraw</v>
      </c>
      <c r="F1072" s="238">
        <f>IF('MAIN CB'!C1086="Asset",'MAIN CB'!F1086,"")</f>
        <v>-70</v>
      </c>
      <c r="G1072" s="162" t="str">
        <f>IF('MAIN CB'!C1086="Capital",'MAIN CB'!F1086,IF('MAIN CB'!C1086="Income",'MAIN CB'!F1086,IF('MAIN CB'!C1086="Liability",'MAIN CB'!F1086,"")))</f>
        <v/>
      </c>
      <c r="H1072" s="163" t="str">
        <f>IF('MAIN CB'!C1086="Expense",'MAIN CB'!F1086,IF('MAIN CB'!C1086="Drawing",'MAIN CB'!F1086,IF('MAIN CB'!C1086="COS",'MAIN CB'!F1086,"")))</f>
        <v/>
      </c>
    </row>
    <row r="1073" spans="2:8" x14ac:dyDescent="0.3">
      <c r="B1073" s="160">
        <f>IF('MAIN CB'!B1087="","",'MAIN CB'!B1087)</f>
        <v>45730</v>
      </c>
      <c r="C1073" s="161" t="str">
        <f>IF('MAIN CB'!C1087="","",'MAIN CB'!C1087)</f>
        <v>Asset</v>
      </c>
      <c r="D1073" s="237" t="str">
        <f>IF('MAIN CB'!D1087="","",'MAIN CB'!D1087)</f>
        <v>Airtel Money</v>
      </c>
      <c r="E1073" s="157" t="str">
        <f>IF('MAIN CB'!E1087="","",'MAIN CB'!E1087)</f>
        <v>Airtel Money Withdraw</v>
      </c>
      <c r="F1073" s="238">
        <f>IF('MAIN CB'!C1087="Asset",'MAIN CB'!F1087,"")</f>
        <v>70</v>
      </c>
      <c r="G1073" s="162" t="str">
        <f>IF('MAIN CB'!C1087="Capital",'MAIN CB'!F1087,IF('MAIN CB'!C1087="Income",'MAIN CB'!F1087,IF('MAIN CB'!C1087="Liability",'MAIN CB'!F1087,"")))</f>
        <v/>
      </c>
      <c r="H1073" s="163" t="str">
        <f>IF('MAIN CB'!C1087="Expense",'MAIN CB'!F1087,IF('MAIN CB'!C1087="Drawing",'MAIN CB'!F1087,IF('MAIN CB'!C1087="COS",'MAIN CB'!F1087,"")))</f>
        <v/>
      </c>
    </row>
    <row r="1074" spans="2:8" x14ac:dyDescent="0.3">
      <c r="B1074" s="160">
        <f>IF('MAIN CB'!B1088="","",'MAIN CB'!B1088)</f>
        <v>45730</v>
      </c>
      <c r="C1074" s="161" t="str">
        <f>IF('MAIN CB'!C1088="","",'MAIN CB'!C1088)</f>
        <v>Asset</v>
      </c>
      <c r="D1074" s="237" t="str">
        <f>IF('MAIN CB'!D1088="","",'MAIN CB'!D1088)</f>
        <v>Vault Cash</v>
      </c>
      <c r="E1074" s="157" t="str">
        <f>IF('MAIN CB'!E1088="","",'MAIN CB'!E1088)</f>
        <v>Airtel Money Withdraw</v>
      </c>
      <c r="F1074" s="238">
        <f>IF('MAIN CB'!C1088="Asset",'MAIN CB'!F1088,"")</f>
        <v>-35</v>
      </c>
      <c r="G1074" s="162" t="str">
        <f>IF('MAIN CB'!C1088="Capital",'MAIN CB'!F1088,IF('MAIN CB'!C1088="Income",'MAIN CB'!F1088,IF('MAIN CB'!C1088="Liability",'MAIN CB'!F1088,"")))</f>
        <v/>
      </c>
      <c r="H1074" s="163" t="str">
        <f>IF('MAIN CB'!C1088="Expense",'MAIN CB'!F1088,IF('MAIN CB'!C1088="Drawing",'MAIN CB'!F1088,IF('MAIN CB'!C1088="COS",'MAIN CB'!F1088,"")))</f>
        <v/>
      </c>
    </row>
    <row r="1075" spans="2:8" x14ac:dyDescent="0.3">
      <c r="B1075" s="160">
        <f>IF('MAIN CB'!B1089="","",'MAIN CB'!B1089)</f>
        <v>45730</v>
      </c>
      <c r="C1075" s="161" t="str">
        <f>IF('MAIN CB'!C1089="","",'MAIN CB'!C1089)</f>
        <v>Asset</v>
      </c>
      <c r="D1075" s="237" t="str">
        <f>IF('MAIN CB'!D1089="","",'MAIN CB'!D1089)</f>
        <v>Airtel Money</v>
      </c>
      <c r="E1075" s="157" t="str">
        <f>IF('MAIN CB'!E1089="","",'MAIN CB'!E1089)</f>
        <v>Airtel Money Withdraw</v>
      </c>
      <c r="F1075" s="238">
        <f>IF('MAIN CB'!C1089="Asset",'MAIN CB'!F1089,"")</f>
        <v>35</v>
      </c>
      <c r="G1075" s="162" t="str">
        <f>IF('MAIN CB'!C1089="Capital",'MAIN CB'!F1089,IF('MAIN CB'!C1089="Income",'MAIN CB'!F1089,IF('MAIN CB'!C1089="Liability",'MAIN CB'!F1089,"")))</f>
        <v/>
      </c>
      <c r="H1075" s="163" t="str">
        <f>IF('MAIN CB'!C1089="Expense",'MAIN CB'!F1089,IF('MAIN CB'!C1089="Drawing",'MAIN CB'!F1089,IF('MAIN CB'!C1089="COS",'MAIN CB'!F1089,"")))</f>
        <v/>
      </c>
    </row>
    <row r="1076" spans="2:8" x14ac:dyDescent="0.3">
      <c r="B1076" s="160">
        <f>IF('MAIN CB'!B1090="","",'MAIN CB'!B1090)</f>
        <v>45730</v>
      </c>
      <c r="C1076" s="161" t="str">
        <f>IF('MAIN CB'!C1090="","",'MAIN CB'!C1090)</f>
        <v>Asset</v>
      </c>
      <c r="D1076" s="237" t="str">
        <f>IF('MAIN CB'!D1090="","",'MAIN CB'!D1090)</f>
        <v>Vault Cash</v>
      </c>
      <c r="E1076" s="157" t="str">
        <f>IF('MAIN CB'!E1090="","",'MAIN CB'!E1090)</f>
        <v>Airtel Money Withdraw</v>
      </c>
      <c r="F1076" s="238">
        <f>IF('MAIN CB'!C1090="Asset",'MAIN CB'!F1090,"")</f>
        <v>-35</v>
      </c>
      <c r="G1076" s="162" t="str">
        <f>IF('MAIN CB'!C1090="Capital",'MAIN CB'!F1090,IF('MAIN CB'!C1090="Income",'MAIN CB'!F1090,IF('MAIN CB'!C1090="Liability",'MAIN CB'!F1090,"")))</f>
        <v/>
      </c>
      <c r="H1076" s="163" t="str">
        <f>IF('MAIN CB'!C1090="Expense",'MAIN CB'!F1090,IF('MAIN CB'!C1090="Drawing",'MAIN CB'!F1090,IF('MAIN CB'!C1090="COS",'MAIN CB'!F1090,"")))</f>
        <v/>
      </c>
    </row>
    <row r="1077" spans="2:8" x14ac:dyDescent="0.3">
      <c r="B1077" s="160">
        <f>IF('MAIN CB'!B1091="","",'MAIN CB'!B1091)</f>
        <v>45730</v>
      </c>
      <c r="C1077" s="161" t="str">
        <f>IF('MAIN CB'!C1091="","",'MAIN CB'!C1091)</f>
        <v>Asset</v>
      </c>
      <c r="D1077" s="237" t="str">
        <f>IF('MAIN CB'!D1091="","",'MAIN CB'!D1091)</f>
        <v>Airtel Money</v>
      </c>
      <c r="E1077" s="157" t="str">
        <f>IF('MAIN CB'!E1091="","",'MAIN CB'!E1091)</f>
        <v>Airtel Money Withdraw</v>
      </c>
      <c r="F1077" s="238">
        <f>IF('MAIN CB'!C1091="Asset",'MAIN CB'!F1091,"")</f>
        <v>35</v>
      </c>
      <c r="G1077" s="162" t="str">
        <f>IF('MAIN CB'!C1091="Capital",'MAIN CB'!F1091,IF('MAIN CB'!C1091="Income",'MAIN CB'!F1091,IF('MAIN CB'!C1091="Liability",'MAIN CB'!F1091,"")))</f>
        <v/>
      </c>
      <c r="H1077" s="163" t="str">
        <f>IF('MAIN CB'!C1091="Expense",'MAIN CB'!F1091,IF('MAIN CB'!C1091="Drawing",'MAIN CB'!F1091,IF('MAIN CB'!C1091="COS",'MAIN CB'!F1091,"")))</f>
        <v/>
      </c>
    </row>
    <row r="1078" spans="2:8" x14ac:dyDescent="0.3">
      <c r="B1078" s="160">
        <f>IF('MAIN CB'!B1092="","",'MAIN CB'!B1092)</f>
        <v>45730</v>
      </c>
      <c r="C1078" s="161" t="str">
        <f>IF('MAIN CB'!C1092="","",'MAIN CB'!C1092)</f>
        <v>Asset</v>
      </c>
      <c r="D1078" s="237" t="str">
        <f>IF('MAIN CB'!D1092="","",'MAIN CB'!D1092)</f>
        <v>Vault Cash</v>
      </c>
      <c r="E1078" s="157" t="str">
        <f>IF('MAIN CB'!E1092="","",'MAIN CB'!E1092)</f>
        <v>Airtel Money Withdraw</v>
      </c>
      <c r="F1078" s="238">
        <f>IF('MAIN CB'!C1092="Asset",'MAIN CB'!F1092,"")</f>
        <v>-35</v>
      </c>
      <c r="G1078" s="162" t="str">
        <f>IF('MAIN CB'!C1092="Capital",'MAIN CB'!F1092,IF('MAIN CB'!C1092="Income",'MAIN CB'!F1092,IF('MAIN CB'!C1092="Liability",'MAIN CB'!F1092,"")))</f>
        <v/>
      </c>
      <c r="H1078" s="163" t="str">
        <f>IF('MAIN CB'!C1092="Expense",'MAIN CB'!F1092,IF('MAIN CB'!C1092="Drawing",'MAIN CB'!F1092,IF('MAIN CB'!C1092="COS",'MAIN CB'!F1092,"")))</f>
        <v/>
      </c>
    </row>
    <row r="1079" spans="2:8" x14ac:dyDescent="0.3">
      <c r="B1079" s="160">
        <f>IF('MAIN CB'!B1093="","",'MAIN CB'!B1093)</f>
        <v>45730</v>
      </c>
      <c r="C1079" s="161" t="str">
        <f>IF('MAIN CB'!C1093="","",'MAIN CB'!C1093)</f>
        <v>Asset</v>
      </c>
      <c r="D1079" s="237" t="str">
        <f>IF('MAIN CB'!D1093="","",'MAIN CB'!D1093)</f>
        <v>Airtel Money</v>
      </c>
      <c r="E1079" s="157" t="str">
        <f>IF('MAIN CB'!E1093="","",'MAIN CB'!E1093)</f>
        <v>Airtel Money Withdraw</v>
      </c>
      <c r="F1079" s="238">
        <f>IF('MAIN CB'!C1093="Asset",'MAIN CB'!F1093,"")</f>
        <v>35</v>
      </c>
      <c r="G1079" s="162" t="str">
        <f>IF('MAIN CB'!C1093="Capital",'MAIN CB'!F1093,IF('MAIN CB'!C1093="Income",'MAIN CB'!F1093,IF('MAIN CB'!C1093="Liability",'MAIN CB'!F1093,"")))</f>
        <v/>
      </c>
      <c r="H1079" s="163" t="str">
        <f>IF('MAIN CB'!C1093="Expense",'MAIN CB'!F1093,IF('MAIN CB'!C1093="Drawing",'MAIN CB'!F1093,IF('MAIN CB'!C1093="COS",'MAIN CB'!F1093,"")))</f>
        <v/>
      </c>
    </row>
    <row r="1080" spans="2:8" x14ac:dyDescent="0.3">
      <c r="B1080" s="160">
        <f>IF('MAIN CB'!B1094="","",'MAIN CB'!B1094)</f>
        <v>45730</v>
      </c>
      <c r="C1080" s="161" t="str">
        <f>IF('MAIN CB'!C1094="","",'MAIN CB'!C1094)</f>
        <v>Asset</v>
      </c>
      <c r="D1080" s="237" t="str">
        <f>IF('MAIN CB'!D1094="","",'MAIN CB'!D1094)</f>
        <v>Vault Cash</v>
      </c>
      <c r="E1080" s="157" t="str">
        <f>IF('MAIN CB'!E1094="","",'MAIN CB'!E1094)</f>
        <v>Airtel Money Withdraw</v>
      </c>
      <c r="F1080" s="238">
        <f>IF('MAIN CB'!C1094="Asset",'MAIN CB'!F1094,"")</f>
        <v>-1850</v>
      </c>
      <c r="G1080" s="162" t="str">
        <f>IF('MAIN CB'!C1094="Capital",'MAIN CB'!F1094,IF('MAIN CB'!C1094="Income",'MAIN CB'!F1094,IF('MAIN CB'!C1094="Liability",'MAIN CB'!F1094,"")))</f>
        <v/>
      </c>
      <c r="H1080" s="163" t="str">
        <f>IF('MAIN CB'!C1094="Expense",'MAIN CB'!F1094,IF('MAIN CB'!C1094="Drawing",'MAIN CB'!F1094,IF('MAIN CB'!C1094="COS",'MAIN CB'!F1094,"")))</f>
        <v/>
      </c>
    </row>
    <row r="1081" spans="2:8" x14ac:dyDescent="0.3">
      <c r="B1081" s="160">
        <f>IF('MAIN CB'!B1095="","",'MAIN CB'!B1095)</f>
        <v>45730</v>
      </c>
      <c r="C1081" s="161" t="str">
        <f>IF('MAIN CB'!C1095="","",'MAIN CB'!C1095)</f>
        <v>Asset</v>
      </c>
      <c r="D1081" s="237" t="str">
        <f>IF('MAIN CB'!D1095="","",'MAIN CB'!D1095)</f>
        <v>Airtel Money</v>
      </c>
      <c r="E1081" s="157" t="str">
        <f>IF('MAIN CB'!E1095="","",'MAIN CB'!E1095)</f>
        <v>Airtel Money Withdraw</v>
      </c>
      <c r="F1081" s="238">
        <f>IF('MAIN CB'!C1095="Asset",'MAIN CB'!F1095,"")</f>
        <v>1850</v>
      </c>
      <c r="G1081" s="162" t="str">
        <f>IF('MAIN CB'!C1095="Capital",'MAIN CB'!F1095,IF('MAIN CB'!C1095="Income",'MAIN CB'!F1095,IF('MAIN CB'!C1095="Liability",'MAIN CB'!F1095,"")))</f>
        <v/>
      </c>
      <c r="H1081" s="163" t="str">
        <f>IF('MAIN CB'!C1095="Expense",'MAIN CB'!F1095,IF('MAIN CB'!C1095="Drawing",'MAIN CB'!F1095,IF('MAIN CB'!C1095="COS",'MAIN CB'!F1095,"")))</f>
        <v/>
      </c>
    </row>
    <row r="1082" spans="2:8" x14ac:dyDescent="0.3">
      <c r="B1082" s="160">
        <f>IF('MAIN CB'!B1096="","",'MAIN CB'!B1096)</f>
        <v>45730</v>
      </c>
      <c r="C1082" s="161" t="str">
        <f>IF('MAIN CB'!C1096="","",'MAIN CB'!C1096)</f>
        <v>Asset</v>
      </c>
      <c r="D1082" s="237" t="str">
        <f>IF('MAIN CB'!D1096="","",'MAIN CB'!D1096)</f>
        <v>Vault Cash</v>
      </c>
      <c r="E1082" s="157" t="str">
        <f>IF('MAIN CB'!E1096="","",'MAIN CB'!E1096)</f>
        <v>Airtel Money Withdraw</v>
      </c>
      <c r="F1082" s="238">
        <f>IF('MAIN CB'!C1096="Asset",'MAIN CB'!F1096,"")</f>
        <v>-35</v>
      </c>
      <c r="G1082" s="162" t="str">
        <f>IF('MAIN CB'!C1096="Capital",'MAIN CB'!F1096,IF('MAIN CB'!C1096="Income",'MAIN CB'!F1096,IF('MAIN CB'!C1096="Liability",'MAIN CB'!F1096,"")))</f>
        <v/>
      </c>
      <c r="H1082" s="163" t="str">
        <f>IF('MAIN CB'!C1096="Expense",'MAIN CB'!F1096,IF('MAIN CB'!C1096="Drawing",'MAIN CB'!F1096,IF('MAIN CB'!C1096="COS",'MAIN CB'!F1096,"")))</f>
        <v/>
      </c>
    </row>
    <row r="1083" spans="2:8" x14ac:dyDescent="0.3">
      <c r="B1083" s="160">
        <f>IF('MAIN CB'!B1097="","",'MAIN CB'!B1097)</f>
        <v>45730</v>
      </c>
      <c r="C1083" s="161" t="str">
        <f>IF('MAIN CB'!C1097="","",'MAIN CB'!C1097)</f>
        <v>Asset</v>
      </c>
      <c r="D1083" s="237" t="str">
        <f>IF('MAIN CB'!D1097="","",'MAIN CB'!D1097)</f>
        <v>Airtel Money</v>
      </c>
      <c r="E1083" s="157" t="str">
        <f>IF('MAIN CB'!E1097="","",'MAIN CB'!E1097)</f>
        <v>Airtel Money Withdraw</v>
      </c>
      <c r="F1083" s="238">
        <f>IF('MAIN CB'!C1097="Asset",'MAIN CB'!F1097,"")</f>
        <v>35</v>
      </c>
      <c r="G1083" s="162" t="str">
        <f>IF('MAIN CB'!C1097="Capital",'MAIN CB'!F1097,IF('MAIN CB'!C1097="Income",'MAIN CB'!F1097,IF('MAIN CB'!C1097="Liability",'MAIN CB'!F1097,"")))</f>
        <v/>
      </c>
      <c r="H1083" s="163" t="str">
        <f>IF('MAIN CB'!C1097="Expense",'MAIN CB'!F1097,IF('MAIN CB'!C1097="Drawing",'MAIN CB'!F1097,IF('MAIN CB'!C1097="COS",'MAIN CB'!F1097,"")))</f>
        <v/>
      </c>
    </row>
    <row r="1084" spans="2:8" x14ac:dyDescent="0.3">
      <c r="B1084" s="160">
        <f>IF('MAIN CB'!B1098="","",'MAIN CB'!B1098)</f>
        <v>45730</v>
      </c>
      <c r="C1084" s="161" t="str">
        <f>IF('MAIN CB'!C1098="","",'MAIN CB'!C1098)</f>
        <v>Asset</v>
      </c>
      <c r="D1084" s="237" t="str">
        <f>IF('MAIN CB'!D1098="","",'MAIN CB'!D1098)</f>
        <v>Vault Cash</v>
      </c>
      <c r="E1084" s="157" t="str">
        <f>IF('MAIN CB'!E1098="","",'MAIN CB'!E1098)</f>
        <v>Airtel Money Withdraw</v>
      </c>
      <c r="F1084" s="238">
        <f>IF('MAIN CB'!C1098="Asset",'MAIN CB'!F1098,"")</f>
        <v>-70</v>
      </c>
      <c r="G1084" s="162" t="str">
        <f>IF('MAIN CB'!C1098="Capital",'MAIN CB'!F1098,IF('MAIN CB'!C1098="Income",'MAIN CB'!F1098,IF('MAIN CB'!C1098="Liability",'MAIN CB'!F1098,"")))</f>
        <v/>
      </c>
      <c r="H1084" s="163" t="str">
        <f>IF('MAIN CB'!C1098="Expense",'MAIN CB'!F1098,IF('MAIN CB'!C1098="Drawing",'MAIN CB'!F1098,IF('MAIN CB'!C1098="COS",'MAIN CB'!F1098,"")))</f>
        <v/>
      </c>
    </row>
    <row r="1085" spans="2:8" x14ac:dyDescent="0.3">
      <c r="B1085" s="160">
        <f>IF('MAIN CB'!B1099="","",'MAIN CB'!B1099)</f>
        <v>45730</v>
      </c>
      <c r="C1085" s="161" t="str">
        <f>IF('MAIN CB'!C1099="","",'MAIN CB'!C1099)</f>
        <v>Asset</v>
      </c>
      <c r="D1085" s="237" t="str">
        <f>IF('MAIN CB'!D1099="","",'MAIN CB'!D1099)</f>
        <v>Airtel Money</v>
      </c>
      <c r="E1085" s="157" t="str">
        <f>IF('MAIN CB'!E1099="","",'MAIN CB'!E1099)</f>
        <v>Airtel Money Withdraw</v>
      </c>
      <c r="F1085" s="238">
        <f>IF('MAIN CB'!C1099="Asset",'MAIN CB'!F1099,"")</f>
        <v>70</v>
      </c>
      <c r="G1085" s="162" t="str">
        <f>IF('MAIN CB'!C1099="Capital",'MAIN CB'!F1099,IF('MAIN CB'!C1099="Income",'MAIN CB'!F1099,IF('MAIN CB'!C1099="Liability",'MAIN CB'!F1099,"")))</f>
        <v/>
      </c>
      <c r="H1085" s="163" t="str">
        <f>IF('MAIN CB'!C1099="Expense",'MAIN CB'!F1099,IF('MAIN CB'!C1099="Drawing",'MAIN CB'!F1099,IF('MAIN CB'!C1099="COS",'MAIN CB'!F1099,"")))</f>
        <v/>
      </c>
    </row>
    <row r="1086" spans="2:8" x14ac:dyDescent="0.3">
      <c r="B1086" s="160">
        <f>IF('MAIN CB'!B1100="","",'MAIN CB'!B1100)</f>
        <v>45730</v>
      </c>
      <c r="C1086" s="161" t="str">
        <f>IF('MAIN CB'!C1100="","",'MAIN CB'!C1100)</f>
        <v>Asset</v>
      </c>
      <c r="D1086" s="237" t="str">
        <f>IF('MAIN CB'!D1100="","",'MAIN CB'!D1100)</f>
        <v>Vault Cash</v>
      </c>
      <c r="E1086" s="157" t="str">
        <f>IF('MAIN CB'!E1100="","",'MAIN CB'!E1100)</f>
        <v>Airtel Money Withdraw</v>
      </c>
      <c r="F1086" s="238">
        <f>IF('MAIN CB'!C1100="Asset",'MAIN CB'!F1100,"")</f>
        <v>-204</v>
      </c>
      <c r="G1086" s="162" t="str">
        <f>IF('MAIN CB'!C1100="Capital",'MAIN CB'!F1100,IF('MAIN CB'!C1100="Income",'MAIN CB'!F1100,IF('MAIN CB'!C1100="Liability",'MAIN CB'!F1100,"")))</f>
        <v/>
      </c>
      <c r="H1086" s="163" t="str">
        <f>IF('MAIN CB'!C1100="Expense",'MAIN CB'!F1100,IF('MAIN CB'!C1100="Drawing",'MAIN CB'!F1100,IF('MAIN CB'!C1100="COS",'MAIN CB'!F1100,"")))</f>
        <v/>
      </c>
    </row>
    <row r="1087" spans="2:8" x14ac:dyDescent="0.3">
      <c r="B1087" s="160">
        <f>IF('MAIN CB'!B1101="","",'MAIN CB'!B1101)</f>
        <v>45730</v>
      </c>
      <c r="C1087" s="161" t="str">
        <f>IF('MAIN CB'!C1101="","",'MAIN CB'!C1101)</f>
        <v>Asset</v>
      </c>
      <c r="D1087" s="237" t="str">
        <f>IF('MAIN CB'!D1101="","",'MAIN CB'!D1101)</f>
        <v>Airtel Money</v>
      </c>
      <c r="E1087" s="157" t="str">
        <f>IF('MAIN CB'!E1101="","",'MAIN CB'!E1101)</f>
        <v>Airtel Money Withdraw</v>
      </c>
      <c r="F1087" s="238">
        <f>IF('MAIN CB'!C1101="Asset",'MAIN CB'!F1101,"")</f>
        <v>204</v>
      </c>
      <c r="G1087" s="162" t="str">
        <f>IF('MAIN CB'!C1101="Capital",'MAIN CB'!F1101,IF('MAIN CB'!C1101="Income",'MAIN CB'!F1101,IF('MAIN CB'!C1101="Liability",'MAIN CB'!F1101,"")))</f>
        <v/>
      </c>
      <c r="H1087" s="163" t="str">
        <f>IF('MAIN CB'!C1101="Expense",'MAIN CB'!F1101,IF('MAIN CB'!C1101="Drawing",'MAIN CB'!F1101,IF('MAIN CB'!C1101="COS",'MAIN CB'!F1101,"")))</f>
        <v/>
      </c>
    </row>
    <row r="1088" spans="2:8" x14ac:dyDescent="0.3">
      <c r="B1088" s="160">
        <f>IF('MAIN CB'!B1102="","",'MAIN CB'!B1102)</f>
        <v>45730</v>
      </c>
      <c r="C1088" s="161" t="str">
        <f>IF('MAIN CB'!C1102="","",'MAIN CB'!C1102)</f>
        <v>Asset</v>
      </c>
      <c r="D1088" s="237" t="str">
        <f>IF('MAIN CB'!D1102="","",'MAIN CB'!D1102)</f>
        <v>Vault Cash</v>
      </c>
      <c r="E1088" s="157" t="str">
        <f>IF('MAIN CB'!E1102="","",'MAIN CB'!E1102)</f>
        <v>Airtel Money Withdraw</v>
      </c>
      <c r="F1088" s="238">
        <f>IF('MAIN CB'!C1102="Asset",'MAIN CB'!F1102,"")</f>
        <v>-255</v>
      </c>
      <c r="G1088" s="162" t="str">
        <f>IF('MAIN CB'!C1102="Capital",'MAIN CB'!F1102,IF('MAIN CB'!C1102="Income",'MAIN CB'!F1102,IF('MAIN CB'!C1102="Liability",'MAIN CB'!F1102,"")))</f>
        <v/>
      </c>
      <c r="H1088" s="163" t="str">
        <f>IF('MAIN CB'!C1102="Expense",'MAIN CB'!F1102,IF('MAIN CB'!C1102="Drawing",'MAIN CB'!F1102,IF('MAIN CB'!C1102="COS",'MAIN CB'!F1102,"")))</f>
        <v/>
      </c>
    </row>
    <row r="1089" spans="2:8" x14ac:dyDescent="0.3">
      <c r="B1089" s="160">
        <f>IF('MAIN CB'!B1103="","",'MAIN CB'!B1103)</f>
        <v>45730</v>
      </c>
      <c r="C1089" s="161" t="str">
        <f>IF('MAIN CB'!C1103="","",'MAIN CB'!C1103)</f>
        <v>Asset</v>
      </c>
      <c r="D1089" s="237" t="str">
        <f>IF('MAIN CB'!D1103="","",'MAIN CB'!D1103)</f>
        <v>Airtel Money</v>
      </c>
      <c r="E1089" s="157" t="str">
        <f>IF('MAIN CB'!E1103="","",'MAIN CB'!E1103)</f>
        <v>Airtel Money Withdraw</v>
      </c>
      <c r="F1089" s="238">
        <f>IF('MAIN CB'!C1103="Asset",'MAIN CB'!F1103,"")</f>
        <v>255</v>
      </c>
      <c r="G1089" s="162" t="str">
        <f>IF('MAIN CB'!C1103="Capital",'MAIN CB'!F1103,IF('MAIN CB'!C1103="Income",'MAIN CB'!F1103,IF('MAIN CB'!C1103="Liability",'MAIN CB'!F1103,"")))</f>
        <v/>
      </c>
      <c r="H1089" s="163" t="str">
        <f>IF('MAIN CB'!C1103="Expense",'MAIN CB'!F1103,IF('MAIN CB'!C1103="Drawing",'MAIN CB'!F1103,IF('MAIN CB'!C1103="COS",'MAIN CB'!F1103,"")))</f>
        <v/>
      </c>
    </row>
    <row r="1090" spans="2:8" x14ac:dyDescent="0.3">
      <c r="B1090" s="160">
        <f>IF('MAIN CB'!B1104="","",'MAIN CB'!B1104)</f>
        <v>45730</v>
      </c>
      <c r="C1090" s="161" t="str">
        <f>IF('MAIN CB'!C1104="","",'MAIN CB'!C1104)</f>
        <v>Asset</v>
      </c>
      <c r="D1090" s="237" t="str">
        <f>IF('MAIN CB'!D1104="","",'MAIN CB'!D1104)</f>
        <v>Vault Cash</v>
      </c>
      <c r="E1090" s="157" t="str">
        <f>IF('MAIN CB'!E1104="","",'MAIN CB'!E1104)</f>
        <v>Airtel Money Withdraw</v>
      </c>
      <c r="F1090" s="238">
        <f>IF('MAIN CB'!C1104="Asset",'MAIN CB'!F1104,"")</f>
        <v>-35</v>
      </c>
      <c r="G1090" s="162" t="str">
        <f>IF('MAIN CB'!C1104="Capital",'MAIN CB'!F1104,IF('MAIN CB'!C1104="Income",'MAIN CB'!F1104,IF('MAIN CB'!C1104="Liability",'MAIN CB'!F1104,"")))</f>
        <v/>
      </c>
      <c r="H1090" s="163" t="str">
        <f>IF('MAIN CB'!C1104="Expense",'MAIN CB'!F1104,IF('MAIN CB'!C1104="Drawing",'MAIN CB'!F1104,IF('MAIN CB'!C1104="COS",'MAIN CB'!F1104,"")))</f>
        <v/>
      </c>
    </row>
    <row r="1091" spans="2:8" x14ac:dyDescent="0.3">
      <c r="B1091" s="160">
        <f>IF('MAIN CB'!B1105="","",'MAIN CB'!B1105)</f>
        <v>45730</v>
      </c>
      <c r="C1091" s="161" t="str">
        <f>IF('MAIN CB'!C1105="","",'MAIN CB'!C1105)</f>
        <v>Asset</v>
      </c>
      <c r="D1091" s="237" t="str">
        <f>IF('MAIN CB'!D1105="","",'MAIN CB'!D1105)</f>
        <v>Airtel Money</v>
      </c>
      <c r="E1091" s="157" t="str">
        <f>IF('MAIN CB'!E1105="","",'MAIN CB'!E1105)</f>
        <v>Airtel Money Withdraw</v>
      </c>
      <c r="F1091" s="238">
        <f>IF('MAIN CB'!C1105="Asset",'MAIN CB'!F1105,"")</f>
        <v>35</v>
      </c>
      <c r="G1091" s="162" t="str">
        <f>IF('MAIN CB'!C1105="Capital",'MAIN CB'!F1105,IF('MAIN CB'!C1105="Income",'MAIN CB'!F1105,IF('MAIN CB'!C1105="Liability",'MAIN CB'!F1105,"")))</f>
        <v/>
      </c>
      <c r="H1091" s="163" t="str">
        <f>IF('MAIN CB'!C1105="Expense",'MAIN CB'!F1105,IF('MAIN CB'!C1105="Drawing",'MAIN CB'!F1105,IF('MAIN CB'!C1105="COS",'MAIN CB'!F1105,"")))</f>
        <v/>
      </c>
    </row>
    <row r="1092" spans="2:8" x14ac:dyDescent="0.3">
      <c r="B1092" s="160">
        <f>IF('MAIN CB'!B1106="","",'MAIN CB'!B1106)</f>
        <v>45730</v>
      </c>
      <c r="C1092" s="161" t="str">
        <f>IF('MAIN CB'!C1106="","",'MAIN CB'!C1106)</f>
        <v>Asset</v>
      </c>
      <c r="D1092" s="237" t="str">
        <f>IF('MAIN CB'!D1106="","",'MAIN CB'!D1106)</f>
        <v>Vault Cash</v>
      </c>
      <c r="E1092" s="157" t="str">
        <f>IF('MAIN CB'!E1106="","",'MAIN CB'!E1106)</f>
        <v>Airtel Money Withdraw</v>
      </c>
      <c r="F1092" s="238">
        <f>IF('MAIN CB'!C1106="Asset",'MAIN CB'!F1106,"")</f>
        <v>-135</v>
      </c>
      <c r="G1092" s="162" t="str">
        <f>IF('MAIN CB'!C1106="Capital",'MAIN CB'!F1106,IF('MAIN CB'!C1106="Income",'MAIN CB'!F1106,IF('MAIN CB'!C1106="Liability",'MAIN CB'!F1106,"")))</f>
        <v/>
      </c>
      <c r="H1092" s="163" t="str">
        <f>IF('MAIN CB'!C1106="Expense",'MAIN CB'!F1106,IF('MAIN CB'!C1106="Drawing",'MAIN CB'!F1106,IF('MAIN CB'!C1106="COS",'MAIN CB'!F1106,"")))</f>
        <v/>
      </c>
    </row>
    <row r="1093" spans="2:8" x14ac:dyDescent="0.3">
      <c r="B1093" s="160">
        <f>IF('MAIN CB'!B1107="","",'MAIN CB'!B1107)</f>
        <v>45730</v>
      </c>
      <c r="C1093" s="161" t="str">
        <f>IF('MAIN CB'!C1107="","",'MAIN CB'!C1107)</f>
        <v>Asset</v>
      </c>
      <c r="D1093" s="237" t="str">
        <f>IF('MAIN CB'!D1107="","",'MAIN CB'!D1107)</f>
        <v>Airtel Money</v>
      </c>
      <c r="E1093" s="157" t="str">
        <f>IF('MAIN CB'!E1107="","",'MAIN CB'!E1107)</f>
        <v>Airtel Money Withdraw</v>
      </c>
      <c r="F1093" s="238">
        <f>IF('MAIN CB'!C1107="Asset",'MAIN CB'!F1107,"")</f>
        <v>135</v>
      </c>
      <c r="G1093" s="162" t="str">
        <f>IF('MAIN CB'!C1107="Capital",'MAIN CB'!F1107,IF('MAIN CB'!C1107="Income",'MAIN CB'!F1107,IF('MAIN CB'!C1107="Liability",'MAIN CB'!F1107,"")))</f>
        <v/>
      </c>
      <c r="H1093" s="163" t="str">
        <f>IF('MAIN CB'!C1107="Expense",'MAIN CB'!F1107,IF('MAIN CB'!C1107="Drawing",'MAIN CB'!F1107,IF('MAIN CB'!C1107="COS",'MAIN CB'!F1107,"")))</f>
        <v/>
      </c>
    </row>
    <row r="1094" spans="2:8" x14ac:dyDescent="0.3">
      <c r="B1094" s="160">
        <f>IF('MAIN CB'!B1108="","",'MAIN CB'!B1108)</f>
        <v>45730</v>
      </c>
      <c r="C1094" s="161" t="str">
        <f>IF('MAIN CB'!C1108="","",'MAIN CB'!C1108)</f>
        <v>Asset</v>
      </c>
      <c r="D1094" s="237" t="str">
        <f>IF('MAIN CB'!D1108="","",'MAIN CB'!D1108)</f>
        <v>Airtel Money</v>
      </c>
      <c r="E1094" s="157" t="str">
        <f>IF('MAIN CB'!E1108="","",'MAIN CB'!E1108)</f>
        <v>Transfer from Airtel to IZB</v>
      </c>
      <c r="F1094" s="238">
        <f>IF('MAIN CB'!C1108="Asset",'MAIN CB'!F1108,"")</f>
        <v>-10000</v>
      </c>
      <c r="G1094" s="162" t="str">
        <f>IF('MAIN CB'!C1108="Capital",'MAIN CB'!F1108,IF('MAIN CB'!C1108="Income",'MAIN CB'!F1108,IF('MAIN CB'!C1108="Liability",'MAIN CB'!F1108,"")))</f>
        <v/>
      </c>
      <c r="H1094" s="163" t="str">
        <f>IF('MAIN CB'!C1108="Expense",'MAIN CB'!F1108,IF('MAIN CB'!C1108="Drawing",'MAIN CB'!F1108,IF('MAIN CB'!C1108="COS",'MAIN CB'!F1108,"")))</f>
        <v/>
      </c>
    </row>
    <row r="1095" spans="2:8" x14ac:dyDescent="0.3">
      <c r="B1095" s="160">
        <f>IF('MAIN CB'!B1109="","",'MAIN CB'!B1109)</f>
        <v>45730</v>
      </c>
      <c r="C1095" s="161" t="str">
        <f>IF('MAIN CB'!C1109="","",'MAIN CB'!C1109)</f>
        <v>Asset</v>
      </c>
      <c r="D1095" s="237" t="str">
        <f>IF('MAIN CB'!D1109="","",'MAIN CB'!D1109)</f>
        <v>Indo Zambia Bank</v>
      </c>
      <c r="E1095" s="157" t="str">
        <f>IF('MAIN CB'!E1109="","",'MAIN CB'!E1109)</f>
        <v>Transfer from Airtel to IZB</v>
      </c>
      <c r="F1095" s="238">
        <f>IF('MAIN CB'!C1109="Asset",'MAIN CB'!F1109,"")</f>
        <v>10000</v>
      </c>
      <c r="G1095" s="162" t="str">
        <f>IF('MAIN CB'!C1109="Capital",'MAIN CB'!F1109,IF('MAIN CB'!C1109="Income",'MAIN CB'!F1109,IF('MAIN CB'!C1109="Liability",'MAIN CB'!F1109,"")))</f>
        <v/>
      </c>
      <c r="H1095" s="163" t="str">
        <f>IF('MAIN CB'!C1109="Expense",'MAIN CB'!F1109,IF('MAIN CB'!C1109="Drawing",'MAIN CB'!F1109,IF('MAIN CB'!C1109="COS",'MAIN CB'!F1109,"")))</f>
        <v/>
      </c>
    </row>
    <row r="1096" spans="2:8" x14ac:dyDescent="0.3">
      <c r="B1096" s="160">
        <f>IF('MAIN CB'!B1110="","",'MAIN CB'!B1110)</f>
        <v>45730</v>
      </c>
      <c r="C1096" s="161" t="str">
        <f>IF('MAIN CB'!C1110="","",'MAIN CB'!C1110)</f>
        <v>Asset</v>
      </c>
      <c r="D1096" s="237" t="str">
        <f>IF('MAIN CB'!D1110="","",'MAIN CB'!D1110)</f>
        <v>Airtel Money</v>
      </c>
      <c r="E1096" s="157" t="str">
        <f>IF('MAIN CB'!E1110="","",'MAIN CB'!E1110)</f>
        <v>Transfer from Airtel to IZB</v>
      </c>
      <c r="F1096" s="238">
        <f>IF('MAIN CB'!C1110="Asset",'MAIN CB'!F1110,"")</f>
        <v>-6</v>
      </c>
      <c r="G1096" s="162" t="str">
        <f>IF('MAIN CB'!C1110="Capital",'MAIN CB'!F1110,IF('MAIN CB'!C1110="Income",'MAIN CB'!F1110,IF('MAIN CB'!C1110="Liability",'MAIN CB'!F1110,"")))</f>
        <v/>
      </c>
      <c r="H1096" s="163" t="str">
        <f>IF('MAIN CB'!C1110="Expense",'MAIN CB'!F1110,IF('MAIN CB'!C1110="Drawing",'MAIN CB'!F1110,IF('MAIN CB'!C1110="COS",'MAIN CB'!F1110,"")))</f>
        <v/>
      </c>
    </row>
    <row r="1097" spans="2:8" x14ac:dyDescent="0.3">
      <c r="B1097" s="160">
        <f>IF('MAIN CB'!B1111="","",'MAIN CB'!B1111)</f>
        <v>45730</v>
      </c>
      <c r="C1097" s="161" t="str">
        <f>IF('MAIN CB'!C1111="","",'MAIN CB'!C1111)</f>
        <v>Expense</v>
      </c>
      <c r="D1097" s="237" t="str">
        <f>IF('MAIN CB'!D1111="","",'MAIN CB'!D1111)</f>
        <v>Charges</v>
      </c>
      <c r="E1097" s="157" t="str">
        <f>IF('MAIN CB'!E1111="","",'MAIN CB'!E1111)</f>
        <v>Transfer from Airtel to IZB</v>
      </c>
      <c r="F1097" s="238" t="str">
        <f>IF('MAIN CB'!C1111="Asset",'MAIN CB'!F1111,"")</f>
        <v/>
      </c>
      <c r="G1097" s="162" t="str">
        <f>IF('MAIN CB'!C1111="Capital",'MAIN CB'!F1111,IF('MAIN CB'!C1111="Income",'MAIN CB'!F1111,IF('MAIN CB'!C1111="Liability",'MAIN CB'!F1111,"")))</f>
        <v/>
      </c>
      <c r="H1097" s="163">
        <f>IF('MAIN CB'!C1111="Expense",'MAIN CB'!F1111,IF('MAIN CB'!C1111="Drawing",'MAIN CB'!F1111,IF('MAIN CB'!C1111="COS",'MAIN CB'!F1111,"")))</f>
        <v>6</v>
      </c>
    </row>
    <row r="1098" spans="2:8" x14ac:dyDescent="0.3">
      <c r="B1098" s="160">
        <f>IF('MAIN CB'!B1112="","",'MAIN CB'!B1112)</f>
        <v>45730</v>
      </c>
      <c r="C1098" s="161" t="str">
        <f>IF('MAIN CB'!C1112="","",'MAIN CB'!C1112)</f>
        <v>Asset</v>
      </c>
      <c r="D1098" s="237" t="str">
        <f>IF('MAIN CB'!D1112="","",'MAIN CB'!D1112)</f>
        <v>Indo Zambia Bank</v>
      </c>
      <c r="E1098" s="157" t="str">
        <f>IF('MAIN CB'!E1112="","",'MAIN CB'!E1112)</f>
        <v>Transfer from IZB to 543</v>
      </c>
      <c r="F1098" s="238">
        <f>IF('MAIN CB'!C1112="Asset",'MAIN CB'!F1112,"")</f>
        <v>-10000</v>
      </c>
      <c r="G1098" s="162" t="str">
        <f>IF('MAIN CB'!C1112="Capital",'MAIN CB'!F1112,IF('MAIN CB'!C1112="Income",'MAIN CB'!F1112,IF('MAIN CB'!C1112="Liability",'MAIN CB'!F1112,"")))</f>
        <v/>
      </c>
      <c r="H1098" s="163" t="str">
        <f>IF('MAIN CB'!C1112="Expense",'MAIN CB'!F1112,IF('MAIN CB'!C1112="Drawing",'MAIN CB'!F1112,IF('MAIN CB'!C1112="COS",'MAIN CB'!F1112,"")))</f>
        <v/>
      </c>
    </row>
    <row r="1099" spans="2:8" x14ac:dyDescent="0.3">
      <c r="B1099" s="160">
        <f>IF('MAIN CB'!B1113="","",'MAIN CB'!B1113)</f>
        <v>45730</v>
      </c>
      <c r="C1099" s="161" t="str">
        <f>IF('MAIN CB'!C1113="","",'MAIN CB'!C1113)</f>
        <v>Asset</v>
      </c>
      <c r="D1099" s="237" t="str">
        <f>IF('MAIN CB'!D1113="","",'MAIN CB'!D1113)</f>
        <v>543 Konse Konse</v>
      </c>
      <c r="E1099" s="157" t="str">
        <f>IF('MAIN CB'!E1113="","",'MAIN CB'!E1113)</f>
        <v>Transfer from IZB to 543</v>
      </c>
      <c r="F1099" s="238">
        <f>IF('MAIN CB'!C1113="Asset",'MAIN CB'!F1113,"")</f>
        <v>10000</v>
      </c>
      <c r="G1099" s="162" t="str">
        <f>IF('MAIN CB'!C1113="Capital",'MAIN CB'!F1113,IF('MAIN CB'!C1113="Income",'MAIN CB'!F1113,IF('MAIN CB'!C1113="Liability",'MAIN CB'!F1113,"")))</f>
        <v/>
      </c>
      <c r="H1099" s="163" t="str">
        <f>IF('MAIN CB'!C1113="Expense",'MAIN CB'!F1113,IF('MAIN CB'!C1113="Drawing",'MAIN CB'!F1113,IF('MAIN CB'!C1113="COS",'MAIN CB'!F1113,"")))</f>
        <v/>
      </c>
    </row>
    <row r="1100" spans="2:8" x14ac:dyDescent="0.3">
      <c r="B1100" s="160">
        <f>IF('MAIN CB'!B1114="","",'MAIN CB'!B1114)</f>
        <v>45730</v>
      </c>
      <c r="C1100" s="161" t="str">
        <f>IF('MAIN CB'!C1114="","",'MAIN CB'!C1114)</f>
        <v>Asset</v>
      </c>
      <c r="D1100" s="237" t="str">
        <f>IF('MAIN CB'!D1114="","",'MAIN CB'!D1114)</f>
        <v>Vault Cash</v>
      </c>
      <c r="E1100" s="157" t="str">
        <f>IF('MAIN CB'!E1114="","",'MAIN CB'!E1114)</f>
        <v>543 Withdraw</v>
      </c>
      <c r="F1100" s="238">
        <f>IF('MAIN CB'!C1114="Asset",'MAIN CB'!F1114,"")</f>
        <v>-200</v>
      </c>
      <c r="G1100" s="162" t="str">
        <f>IF('MAIN CB'!C1114="Capital",'MAIN CB'!F1114,IF('MAIN CB'!C1114="Income",'MAIN CB'!F1114,IF('MAIN CB'!C1114="Liability",'MAIN CB'!F1114,"")))</f>
        <v/>
      </c>
      <c r="H1100" s="163" t="str">
        <f>IF('MAIN CB'!C1114="Expense",'MAIN CB'!F1114,IF('MAIN CB'!C1114="Drawing",'MAIN CB'!F1114,IF('MAIN CB'!C1114="COS",'MAIN CB'!F1114,"")))</f>
        <v/>
      </c>
    </row>
    <row r="1101" spans="2:8" x14ac:dyDescent="0.3">
      <c r="B1101" s="160">
        <f>IF('MAIN CB'!B1115="","",'MAIN CB'!B1115)</f>
        <v>45730</v>
      </c>
      <c r="C1101" s="161" t="str">
        <f>IF('MAIN CB'!C1115="","",'MAIN CB'!C1115)</f>
        <v>Asset</v>
      </c>
      <c r="D1101" s="237" t="str">
        <f>IF('MAIN CB'!D1115="","",'MAIN CB'!D1115)</f>
        <v>543 Konse Konse</v>
      </c>
      <c r="E1101" s="157" t="str">
        <f>IF('MAIN CB'!E1115="","",'MAIN CB'!E1115)</f>
        <v>543 Withdraw</v>
      </c>
      <c r="F1101" s="238">
        <f>IF('MAIN CB'!C1115="Asset",'MAIN CB'!F1115,"")</f>
        <v>200</v>
      </c>
      <c r="G1101" s="162" t="str">
        <f>IF('MAIN CB'!C1115="Capital",'MAIN CB'!F1115,IF('MAIN CB'!C1115="Income",'MAIN CB'!F1115,IF('MAIN CB'!C1115="Liability",'MAIN CB'!F1115,"")))</f>
        <v/>
      </c>
      <c r="H1101" s="163" t="str">
        <f>IF('MAIN CB'!C1115="Expense",'MAIN CB'!F1115,IF('MAIN CB'!C1115="Drawing",'MAIN CB'!F1115,IF('MAIN CB'!C1115="COS",'MAIN CB'!F1115,"")))</f>
        <v/>
      </c>
    </row>
    <row r="1102" spans="2:8" x14ac:dyDescent="0.3">
      <c r="B1102" s="160">
        <f>IF('MAIN CB'!B1116="","",'MAIN CB'!B1116)</f>
        <v>45730</v>
      </c>
      <c r="C1102" s="161" t="str">
        <f>IF('MAIN CB'!C1116="","",'MAIN CB'!C1116)</f>
        <v>Asset</v>
      </c>
      <c r="D1102" s="237" t="str">
        <f>IF('MAIN CB'!D1116="","",'MAIN CB'!D1116)</f>
        <v>Vault Cash</v>
      </c>
      <c r="E1102" s="157" t="str">
        <f>IF('MAIN CB'!E1116="","",'MAIN CB'!E1116)</f>
        <v>543 Deposit</v>
      </c>
      <c r="F1102" s="238">
        <f>IF('MAIN CB'!C1116="Asset",'MAIN CB'!F1116,"")</f>
        <v>50</v>
      </c>
      <c r="G1102" s="162" t="str">
        <f>IF('MAIN CB'!C1116="Capital",'MAIN CB'!F1116,IF('MAIN CB'!C1116="Income",'MAIN CB'!F1116,IF('MAIN CB'!C1116="Liability",'MAIN CB'!F1116,"")))</f>
        <v/>
      </c>
      <c r="H1102" s="163" t="str">
        <f>IF('MAIN CB'!C1116="Expense",'MAIN CB'!F1116,IF('MAIN CB'!C1116="Drawing",'MAIN CB'!F1116,IF('MAIN CB'!C1116="COS",'MAIN CB'!F1116,"")))</f>
        <v/>
      </c>
    </row>
    <row r="1103" spans="2:8" x14ac:dyDescent="0.3">
      <c r="B1103" s="160">
        <f>IF('MAIN CB'!B1117="","",'MAIN CB'!B1117)</f>
        <v>45730</v>
      </c>
      <c r="C1103" s="161" t="str">
        <f>IF('MAIN CB'!C1117="","",'MAIN CB'!C1117)</f>
        <v>Asset</v>
      </c>
      <c r="D1103" s="237" t="str">
        <f>IF('MAIN CB'!D1117="","",'MAIN CB'!D1117)</f>
        <v>543 Konse Konse</v>
      </c>
      <c r="E1103" s="157" t="str">
        <f>IF('MAIN CB'!E1117="","",'MAIN CB'!E1117)</f>
        <v>543 Deposit</v>
      </c>
      <c r="F1103" s="238">
        <f>IF('MAIN CB'!C1117="Asset",'MAIN CB'!F1117,"")</f>
        <v>-50</v>
      </c>
      <c r="G1103" s="162" t="str">
        <f>IF('MAIN CB'!C1117="Capital",'MAIN CB'!F1117,IF('MAIN CB'!C1117="Income",'MAIN CB'!F1117,IF('MAIN CB'!C1117="Liability",'MAIN CB'!F1117,"")))</f>
        <v/>
      </c>
      <c r="H1103" s="163" t="str">
        <f>IF('MAIN CB'!C1117="Expense",'MAIN CB'!F1117,IF('MAIN CB'!C1117="Drawing",'MAIN CB'!F1117,IF('MAIN CB'!C1117="COS",'MAIN CB'!F1117,"")))</f>
        <v/>
      </c>
    </row>
    <row r="1104" spans="2:8" x14ac:dyDescent="0.3">
      <c r="B1104" s="160">
        <f>IF('MAIN CB'!B1118="","",'MAIN CB'!B1118)</f>
        <v>45730</v>
      </c>
      <c r="C1104" s="161" t="str">
        <f>IF('MAIN CB'!C1118="","",'MAIN CB'!C1118)</f>
        <v>Asset</v>
      </c>
      <c r="D1104" s="237" t="str">
        <f>IF('MAIN CB'!D1118="","",'MAIN CB'!D1118)</f>
        <v>Vault Cash</v>
      </c>
      <c r="E1104" s="157" t="str">
        <f>IF('MAIN CB'!E1118="","",'MAIN CB'!E1118)</f>
        <v>543 Deposit</v>
      </c>
      <c r="F1104" s="238">
        <f>IF('MAIN CB'!C1118="Asset",'MAIN CB'!F1118,"")</f>
        <v>100</v>
      </c>
      <c r="G1104" s="162" t="str">
        <f>IF('MAIN CB'!C1118="Capital",'MAIN CB'!F1118,IF('MAIN CB'!C1118="Income",'MAIN CB'!F1118,IF('MAIN CB'!C1118="Liability",'MAIN CB'!F1118,"")))</f>
        <v/>
      </c>
      <c r="H1104" s="163" t="str">
        <f>IF('MAIN CB'!C1118="Expense",'MAIN CB'!F1118,IF('MAIN CB'!C1118="Drawing",'MAIN CB'!F1118,IF('MAIN CB'!C1118="COS",'MAIN CB'!F1118,"")))</f>
        <v/>
      </c>
    </row>
    <row r="1105" spans="2:8" x14ac:dyDescent="0.3">
      <c r="B1105" s="160">
        <f>IF('MAIN CB'!B1119="","",'MAIN CB'!B1119)</f>
        <v>45730</v>
      </c>
      <c r="C1105" s="161" t="str">
        <f>IF('MAIN CB'!C1119="","",'MAIN CB'!C1119)</f>
        <v>Asset</v>
      </c>
      <c r="D1105" s="237" t="str">
        <f>IF('MAIN CB'!D1119="","",'MAIN CB'!D1119)</f>
        <v>543 Konse Konse</v>
      </c>
      <c r="E1105" s="157" t="str">
        <f>IF('MAIN CB'!E1119="","",'MAIN CB'!E1119)</f>
        <v>543 Deposit</v>
      </c>
      <c r="F1105" s="238">
        <f>IF('MAIN CB'!C1119="Asset",'MAIN CB'!F1119,"")</f>
        <v>-100</v>
      </c>
      <c r="G1105" s="162" t="str">
        <f>IF('MAIN CB'!C1119="Capital",'MAIN CB'!F1119,IF('MAIN CB'!C1119="Income",'MAIN CB'!F1119,IF('MAIN CB'!C1119="Liability",'MAIN CB'!F1119,"")))</f>
        <v/>
      </c>
      <c r="H1105" s="163" t="str">
        <f>IF('MAIN CB'!C1119="Expense",'MAIN CB'!F1119,IF('MAIN CB'!C1119="Drawing",'MAIN CB'!F1119,IF('MAIN CB'!C1119="COS",'MAIN CB'!F1119,"")))</f>
        <v/>
      </c>
    </row>
    <row r="1106" spans="2:8" x14ac:dyDescent="0.3">
      <c r="B1106" s="160">
        <f>IF('MAIN CB'!B1120="","",'MAIN CB'!B1120)</f>
        <v>45730</v>
      </c>
      <c r="C1106" s="161" t="str">
        <f>IF('MAIN CB'!C1120="","",'MAIN CB'!C1120)</f>
        <v>Asset</v>
      </c>
      <c r="D1106" s="237" t="str">
        <f>IF('MAIN CB'!D1120="","",'MAIN CB'!D1120)</f>
        <v>Vault Cash</v>
      </c>
      <c r="E1106" s="157" t="str">
        <f>IF('MAIN CB'!E1120="","",'MAIN CB'!E1120)</f>
        <v>543 Withdraw</v>
      </c>
      <c r="F1106" s="238">
        <f>IF('MAIN CB'!C1120="Asset",'MAIN CB'!F1120,"")</f>
        <v>-2750</v>
      </c>
      <c r="G1106" s="162" t="str">
        <f>IF('MAIN CB'!C1120="Capital",'MAIN CB'!F1120,IF('MAIN CB'!C1120="Income",'MAIN CB'!F1120,IF('MAIN CB'!C1120="Liability",'MAIN CB'!F1120,"")))</f>
        <v/>
      </c>
      <c r="H1106" s="163" t="str">
        <f>IF('MAIN CB'!C1120="Expense",'MAIN CB'!F1120,IF('MAIN CB'!C1120="Drawing",'MAIN CB'!F1120,IF('MAIN CB'!C1120="COS",'MAIN CB'!F1120,"")))</f>
        <v/>
      </c>
    </row>
    <row r="1107" spans="2:8" x14ac:dyDescent="0.3">
      <c r="B1107" s="160">
        <f>IF('MAIN CB'!B1121="","",'MAIN CB'!B1121)</f>
        <v>45730</v>
      </c>
      <c r="C1107" s="161" t="str">
        <f>IF('MAIN CB'!C1121="","",'MAIN CB'!C1121)</f>
        <v>Asset</v>
      </c>
      <c r="D1107" s="237" t="str">
        <f>IF('MAIN CB'!D1121="","",'MAIN CB'!D1121)</f>
        <v>543 Konse Konse</v>
      </c>
      <c r="E1107" s="157" t="str">
        <f>IF('MAIN CB'!E1121="","",'MAIN CB'!E1121)</f>
        <v>543 Withdraw</v>
      </c>
      <c r="F1107" s="238">
        <f>IF('MAIN CB'!C1121="Asset",'MAIN CB'!F1121,"")</f>
        <v>2750</v>
      </c>
      <c r="G1107" s="162" t="str">
        <f>IF('MAIN CB'!C1121="Capital",'MAIN CB'!F1121,IF('MAIN CB'!C1121="Income",'MAIN CB'!F1121,IF('MAIN CB'!C1121="Liability",'MAIN CB'!F1121,"")))</f>
        <v/>
      </c>
      <c r="H1107" s="163" t="str">
        <f>IF('MAIN CB'!C1121="Expense",'MAIN CB'!F1121,IF('MAIN CB'!C1121="Drawing",'MAIN CB'!F1121,IF('MAIN CB'!C1121="COS",'MAIN CB'!F1121,"")))</f>
        <v/>
      </c>
    </row>
    <row r="1108" spans="2:8" x14ac:dyDescent="0.3">
      <c r="B1108" s="160">
        <f>IF('MAIN CB'!B1122="","",'MAIN CB'!B1122)</f>
        <v>45730</v>
      </c>
      <c r="C1108" s="161" t="str">
        <f>IF('MAIN CB'!C1122="","",'MAIN CB'!C1122)</f>
        <v>Asset</v>
      </c>
      <c r="D1108" s="237" t="str">
        <f>IF('MAIN CB'!D1122="","",'MAIN CB'!D1122)</f>
        <v>Vault Cash</v>
      </c>
      <c r="E1108" s="157" t="str">
        <f>IF('MAIN CB'!E1122="","",'MAIN CB'!E1122)</f>
        <v>543 Withdraw</v>
      </c>
      <c r="F1108" s="238">
        <f>IF('MAIN CB'!C1122="Asset",'MAIN CB'!F1122,"")</f>
        <v>-5000</v>
      </c>
      <c r="G1108" s="162" t="str">
        <f>IF('MAIN CB'!C1122="Capital",'MAIN CB'!F1122,IF('MAIN CB'!C1122="Income",'MAIN CB'!F1122,IF('MAIN CB'!C1122="Liability",'MAIN CB'!F1122,"")))</f>
        <v/>
      </c>
      <c r="H1108" s="163" t="str">
        <f>IF('MAIN CB'!C1122="Expense",'MAIN CB'!F1122,IF('MAIN CB'!C1122="Drawing",'MAIN CB'!F1122,IF('MAIN CB'!C1122="COS",'MAIN CB'!F1122,"")))</f>
        <v/>
      </c>
    </row>
    <row r="1109" spans="2:8" x14ac:dyDescent="0.3">
      <c r="B1109" s="160">
        <f>IF('MAIN CB'!B1123="","",'MAIN CB'!B1123)</f>
        <v>45730</v>
      </c>
      <c r="C1109" s="161" t="str">
        <f>IF('MAIN CB'!C1123="","",'MAIN CB'!C1123)</f>
        <v>Asset</v>
      </c>
      <c r="D1109" s="237" t="str">
        <f>IF('MAIN CB'!D1123="","",'MAIN CB'!D1123)</f>
        <v>543 Konse Konse</v>
      </c>
      <c r="E1109" s="157" t="str">
        <f>IF('MAIN CB'!E1123="","",'MAIN CB'!E1123)</f>
        <v>543 Withdraw</v>
      </c>
      <c r="F1109" s="238">
        <f>IF('MAIN CB'!C1123="Asset",'MAIN CB'!F1123,"")</f>
        <v>5000</v>
      </c>
      <c r="G1109" s="162" t="str">
        <f>IF('MAIN CB'!C1123="Capital",'MAIN CB'!F1123,IF('MAIN CB'!C1123="Income",'MAIN CB'!F1123,IF('MAIN CB'!C1123="Liability",'MAIN CB'!F1123,"")))</f>
        <v/>
      </c>
      <c r="H1109" s="163" t="str">
        <f>IF('MAIN CB'!C1123="Expense",'MAIN CB'!F1123,IF('MAIN CB'!C1123="Drawing",'MAIN CB'!F1123,IF('MAIN CB'!C1123="COS",'MAIN CB'!F1123,"")))</f>
        <v/>
      </c>
    </row>
    <row r="1110" spans="2:8" x14ac:dyDescent="0.3">
      <c r="B1110" s="160">
        <f>IF('MAIN CB'!B1124="","",'MAIN CB'!B1124)</f>
        <v>45730</v>
      </c>
      <c r="C1110" s="161" t="str">
        <f>IF('MAIN CB'!C1124="","",'MAIN CB'!C1124)</f>
        <v>Asset</v>
      </c>
      <c r="D1110" s="237" t="str">
        <f>IF('MAIN CB'!D1124="","",'MAIN CB'!D1124)</f>
        <v>Vault Cash</v>
      </c>
      <c r="E1110" s="157" t="str">
        <f>IF('MAIN CB'!E1124="","",'MAIN CB'!E1124)</f>
        <v>543 Withdraw</v>
      </c>
      <c r="F1110" s="238">
        <f>IF('MAIN CB'!C1124="Asset",'MAIN CB'!F1124,"")</f>
        <v>-600</v>
      </c>
      <c r="G1110" s="162" t="str">
        <f>IF('MAIN CB'!C1124="Capital",'MAIN CB'!F1124,IF('MAIN CB'!C1124="Income",'MAIN CB'!F1124,IF('MAIN CB'!C1124="Liability",'MAIN CB'!F1124,"")))</f>
        <v/>
      </c>
      <c r="H1110" s="163" t="str">
        <f>IF('MAIN CB'!C1124="Expense",'MAIN CB'!F1124,IF('MAIN CB'!C1124="Drawing",'MAIN CB'!F1124,IF('MAIN CB'!C1124="COS",'MAIN CB'!F1124,"")))</f>
        <v/>
      </c>
    </row>
    <row r="1111" spans="2:8" x14ac:dyDescent="0.3">
      <c r="B1111" s="160">
        <f>IF('MAIN CB'!B1125="","",'MAIN CB'!B1125)</f>
        <v>45730</v>
      </c>
      <c r="C1111" s="161" t="str">
        <f>IF('MAIN CB'!C1125="","",'MAIN CB'!C1125)</f>
        <v>Asset</v>
      </c>
      <c r="D1111" s="237" t="str">
        <f>IF('MAIN CB'!D1125="","",'MAIN CB'!D1125)</f>
        <v>543 Konse Konse</v>
      </c>
      <c r="E1111" s="157" t="str">
        <f>IF('MAIN CB'!E1125="","",'MAIN CB'!E1125)</f>
        <v>543 Withdraw</v>
      </c>
      <c r="F1111" s="238">
        <f>IF('MAIN CB'!C1125="Asset",'MAIN CB'!F1125,"")</f>
        <v>600</v>
      </c>
      <c r="G1111" s="162" t="str">
        <f>IF('MAIN CB'!C1125="Capital",'MAIN CB'!F1125,IF('MAIN CB'!C1125="Income",'MAIN CB'!F1125,IF('MAIN CB'!C1125="Liability",'MAIN CB'!F1125,"")))</f>
        <v/>
      </c>
      <c r="H1111" s="163" t="str">
        <f>IF('MAIN CB'!C1125="Expense",'MAIN CB'!F1125,IF('MAIN CB'!C1125="Drawing",'MAIN CB'!F1125,IF('MAIN CB'!C1125="COS",'MAIN CB'!F1125,"")))</f>
        <v/>
      </c>
    </row>
    <row r="1112" spans="2:8" x14ac:dyDescent="0.3">
      <c r="B1112" s="160">
        <f>IF('MAIN CB'!B1126="","",'MAIN CB'!B1126)</f>
        <v>45730</v>
      </c>
      <c r="C1112" s="161" t="str">
        <f>IF('MAIN CB'!C1126="","",'MAIN CB'!C1126)</f>
        <v>Asset</v>
      </c>
      <c r="D1112" s="237" t="str">
        <f>IF('MAIN CB'!D1126="","",'MAIN CB'!D1126)</f>
        <v>543 Konse Konse</v>
      </c>
      <c r="E1112" s="157" t="str">
        <f>IF('MAIN CB'!E1126="","",'MAIN CB'!E1126)</f>
        <v>Transfer from 543 to Zanaco</v>
      </c>
      <c r="F1112" s="238">
        <f>IF('MAIN CB'!C1126="Asset",'MAIN CB'!F1126,"")</f>
        <v>-8592.5</v>
      </c>
      <c r="G1112" s="162" t="str">
        <f>IF('MAIN CB'!C1126="Capital",'MAIN CB'!F1126,IF('MAIN CB'!C1126="Income",'MAIN CB'!F1126,IF('MAIN CB'!C1126="Liability",'MAIN CB'!F1126,"")))</f>
        <v/>
      </c>
      <c r="H1112" s="163" t="str">
        <f>IF('MAIN CB'!C1126="Expense",'MAIN CB'!F1126,IF('MAIN CB'!C1126="Drawing",'MAIN CB'!F1126,IF('MAIN CB'!C1126="COS",'MAIN CB'!F1126,"")))</f>
        <v/>
      </c>
    </row>
    <row r="1113" spans="2:8" x14ac:dyDescent="0.3">
      <c r="B1113" s="160">
        <f>IF('MAIN CB'!B1127="","",'MAIN CB'!B1127)</f>
        <v>45730</v>
      </c>
      <c r="C1113" s="161" t="str">
        <f>IF('MAIN CB'!C1127="","",'MAIN CB'!C1127)</f>
        <v>Asset</v>
      </c>
      <c r="D1113" s="237" t="str">
        <f>IF('MAIN CB'!D1127="","",'MAIN CB'!D1127)</f>
        <v>Zanaco Xpress</v>
      </c>
      <c r="E1113" s="157" t="str">
        <f>IF('MAIN CB'!E1127="","",'MAIN CB'!E1127)</f>
        <v>Transfer from 543 to Zanaco</v>
      </c>
      <c r="F1113" s="238">
        <f>IF('MAIN CB'!C1127="Asset",'MAIN CB'!F1127,"")</f>
        <v>8592.5</v>
      </c>
      <c r="G1113" s="162" t="str">
        <f>IF('MAIN CB'!C1127="Capital",'MAIN CB'!F1127,IF('MAIN CB'!C1127="Income",'MAIN CB'!F1127,IF('MAIN CB'!C1127="Liability",'MAIN CB'!F1127,"")))</f>
        <v/>
      </c>
      <c r="H1113" s="163" t="str">
        <f>IF('MAIN CB'!C1127="Expense",'MAIN CB'!F1127,IF('MAIN CB'!C1127="Drawing",'MAIN CB'!F1127,IF('MAIN CB'!C1127="COS",'MAIN CB'!F1127,"")))</f>
        <v/>
      </c>
    </row>
    <row r="1114" spans="2:8" x14ac:dyDescent="0.3">
      <c r="B1114" s="160">
        <f>IF('MAIN CB'!B1128="","",'MAIN CB'!B1128)</f>
        <v>45730</v>
      </c>
      <c r="C1114" s="161" t="str">
        <f>IF('MAIN CB'!C1128="","",'MAIN CB'!C1128)</f>
        <v>Asset</v>
      </c>
      <c r="D1114" s="237" t="str">
        <f>IF('MAIN CB'!D1128="","",'MAIN CB'!D1128)</f>
        <v>543 Konse Konse</v>
      </c>
      <c r="E1114" s="157" t="str">
        <f>IF('MAIN CB'!E1128="","",'MAIN CB'!E1128)</f>
        <v>543 transfer charge to Zanaco</v>
      </c>
      <c r="F1114" s="238">
        <f>IF('MAIN CB'!C1128="Asset",'MAIN CB'!F1128,"")</f>
        <v>-7.5</v>
      </c>
      <c r="G1114" s="162" t="str">
        <f>IF('MAIN CB'!C1128="Capital",'MAIN CB'!F1128,IF('MAIN CB'!C1128="Income",'MAIN CB'!F1128,IF('MAIN CB'!C1128="Liability",'MAIN CB'!F1128,"")))</f>
        <v/>
      </c>
      <c r="H1114" s="163" t="str">
        <f>IF('MAIN CB'!C1128="Expense",'MAIN CB'!F1128,IF('MAIN CB'!C1128="Drawing",'MAIN CB'!F1128,IF('MAIN CB'!C1128="COS",'MAIN CB'!F1128,"")))</f>
        <v/>
      </c>
    </row>
    <row r="1115" spans="2:8" x14ac:dyDescent="0.3">
      <c r="B1115" s="160">
        <f>IF('MAIN CB'!B1129="","",'MAIN CB'!B1129)</f>
        <v>45730</v>
      </c>
      <c r="C1115" s="161" t="str">
        <f>IF('MAIN CB'!C1129="","",'MAIN CB'!C1129)</f>
        <v>Expense</v>
      </c>
      <c r="D1115" s="237" t="str">
        <f>IF('MAIN CB'!D1129="","",'MAIN CB'!D1129)</f>
        <v>Charges</v>
      </c>
      <c r="E1115" s="157" t="str">
        <f>IF('MAIN CB'!E1129="","",'MAIN CB'!E1129)</f>
        <v>543 transfer charge to Zanaco</v>
      </c>
      <c r="F1115" s="238" t="str">
        <f>IF('MAIN CB'!C1129="Asset",'MAIN CB'!F1129,"")</f>
        <v/>
      </c>
      <c r="G1115" s="162" t="str">
        <f>IF('MAIN CB'!C1129="Capital",'MAIN CB'!F1129,IF('MAIN CB'!C1129="Income",'MAIN CB'!F1129,IF('MAIN CB'!C1129="Liability",'MAIN CB'!F1129,"")))</f>
        <v/>
      </c>
      <c r="H1115" s="163">
        <f>IF('MAIN CB'!C1129="Expense",'MAIN CB'!F1129,IF('MAIN CB'!C1129="Drawing",'MAIN CB'!F1129,IF('MAIN CB'!C1129="COS",'MAIN CB'!F1129,"")))</f>
        <v>7.5</v>
      </c>
    </row>
    <row r="1116" spans="2:8" x14ac:dyDescent="0.3">
      <c r="B1116" s="160">
        <f>IF('MAIN CB'!B1130="","",'MAIN CB'!B1130)</f>
        <v>45730</v>
      </c>
      <c r="C1116" s="161" t="str">
        <f>IF('MAIN CB'!C1130="","",'MAIN CB'!C1130)</f>
        <v>Asset</v>
      </c>
      <c r="D1116" s="237" t="str">
        <f>IF('MAIN CB'!D1130="","",'MAIN CB'!D1130)</f>
        <v>Vault Cash</v>
      </c>
      <c r="E1116" s="157" t="str">
        <f>IF('MAIN CB'!E1130="","",'MAIN CB'!E1130)</f>
        <v>543 Withdraw</v>
      </c>
      <c r="F1116" s="238">
        <f>IF('MAIN CB'!C1130="Asset",'MAIN CB'!F1130,"")</f>
        <v>-2700</v>
      </c>
      <c r="G1116" s="162" t="str">
        <f>IF('MAIN CB'!C1130="Capital",'MAIN CB'!F1130,IF('MAIN CB'!C1130="Income",'MAIN CB'!F1130,IF('MAIN CB'!C1130="Liability",'MAIN CB'!F1130,"")))</f>
        <v/>
      </c>
      <c r="H1116" s="163" t="str">
        <f>IF('MAIN CB'!C1130="Expense",'MAIN CB'!F1130,IF('MAIN CB'!C1130="Drawing",'MAIN CB'!F1130,IF('MAIN CB'!C1130="COS",'MAIN CB'!F1130,"")))</f>
        <v/>
      </c>
    </row>
    <row r="1117" spans="2:8" x14ac:dyDescent="0.3">
      <c r="B1117" s="160">
        <f>IF('MAIN CB'!B1131="","",'MAIN CB'!B1131)</f>
        <v>45730</v>
      </c>
      <c r="C1117" s="161" t="str">
        <f>IF('MAIN CB'!C1131="","",'MAIN CB'!C1131)</f>
        <v>Asset</v>
      </c>
      <c r="D1117" s="237" t="str">
        <f>IF('MAIN CB'!D1131="","",'MAIN CB'!D1131)</f>
        <v>543 Konse Konse</v>
      </c>
      <c r="E1117" s="157" t="str">
        <f>IF('MAIN CB'!E1131="","",'MAIN CB'!E1131)</f>
        <v>543 Withdraw</v>
      </c>
      <c r="F1117" s="238">
        <f>IF('MAIN CB'!C1131="Asset",'MAIN CB'!F1131,"")</f>
        <v>2700</v>
      </c>
      <c r="G1117" s="162" t="str">
        <f>IF('MAIN CB'!C1131="Capital",'MAIN CB'!F1131,IF('MAIN CB'!C1131="Income",'MAIN CB'!F1131,IF('MAIN CB'!C1131="Liability",'MAIN CB'!F1131,"")))</f>
        <v/>
      </c>
      <c r="H1117" s="163" t="str">
        <f>IF('MAIN CB'!C1131="Expense",'MAIN CB'!F1131,IF('MAIN CB'!C1131="Drawing",'MAIN CB'!F1131,IF('MAIN CB'!C1131="COS",'MAIN CB'!F1131,"")))</f>
        <v/>
      </c>
    </row>
    <row r="1118" spans="2:8" x14ac:dyDescent="0.3">
      <c r="B1118" s="160">
        <f>IF('MAIN CB'!B1132="","",'MAIN CB'!B1132)</f>
        <v>45730</v>
      </c>
      <c r="C1118" s="161" t="str">
        <f>IF('MAIN CB'!C1132="","",'MAIN CB'!C1132)</f>
        <v>Asset</v>
      </c>
      <c r="D1118" s="237" t="str">
        <f>IF('MAIN CB'!D1132="","",'MAIN CB'!D1132)</f>
        <v>Vault Cash</v>
      </c>
      <c r="E1118" s="157" t="str">
        <f>IF('MAIN CB'!E1132="","",'MAIN CB'!E1132)</f>
        <v>543 Withdraw</v>
      </c>
      <c r="F1118" s="238">
        <f>IF('MAIN CB'!C1132="Asset",'MAIN CB'!F1132,"")</f>
        <v>-35</v>
      </c>
      <c r="G1118" s="162" t="str">
        <f>IF('MAIN CB'!C1132="Capital",'MAIN CB'!F1132,IF('MAIN CB'!C1132="Income",'MAIN CB'!F1132,IF('MAIN CB'!C1132="Liability",'MAIN CB'!F1132,"")))</f>
        <v/>
      </c>
      <c r="H1118" s="163" t="str">
        <f>IF('MAIN CB'!C1132="Expense",'MAIN CB'!F1132,IF('MAIN CB'!C1132="Drawing",'MAIN CB'!F1132,IF('MAIN CB'!C1132="COS",'MAIN CB'!F1132,"")))</f>
        <v/>
      </c>
    </row>
    <row r="1119" spans="2:8" x14ac:dyDescent="0.3">
      <c r="B1119" s="160">
        <f>IF('MAIN CB'!B1133="","",'MAIN CB'!B1133)</f>
        <v>45730</v>
      </c>
      <c r="C1119" s="161" t="str">
        <f>IF('MAIN CB'!C1133="","",'MAIN CB'!C1133)</f>
        <v>Asset</v>
      </c>
      <c r="D1119" s="237" t="str">
        <f>IF('MAIN CB'!D1133="","",'MAIN CB'!D1133)</f>
        <v>543 Konse Konse</v>
      </c>
      <c r="E1119" s="157" t="str">
        <f>IF('MAIN CB'!E1133="","",'MAIN CB'!E1133)</f>
        <v>543 Withdraw</v>
      </c>
      <c r="F1119" s="238">
        <f>IF('MAIN CB'!C1133="Asset",'MAIN CB'!F1133,"")</f>
        <v>35</v>
      </c>
      <c r="G1119" s="162" t="str">
        <f>IF('MAIN CB'!C1133="Capital",'MAIN CB'!F1133,IF('MAIN CB'!C1133="Income",'MAIN CB'!F1133,IF('MAIN CB'!C1133="Liability",'MAIN CB'!F1133,"")))</f>
        <v/>
      </c>
      <c r="H1119" s="163" t="str">
        <f>IF('MAIN CB'!C1133="Expense",'MAIN CB'!F1133,IF('MAIN CB'!C1133="Drawing",'MAIN CB'!F1133,IF('MAIN CB'!C1133="COS",'MAIN CB'!F1133,"")))</f>
        <v/>
      </c>
    </row>
    <row r="1120" spans="2:8" x14ac:dyDescent="0.3">
      <c r="B1120" s="160">
        <f>IF('MAIN CB'!B1134="","",'MAIN CB'!B1134)</f>
        <v>45730</v>
      </c>
      <c r="C1120" s="161" t="str">
        <f>IF('MAIN CB'!C1134="","",'MAIN CB'!C1134)</f>
        <v>Asset</v>
      </c>
      <c r="D1120" s="237" t="str">
        <f>IF('MAIN CB'!D1134="","",'MAIN CB'!D1134)</f>
        <v>Vault Cash</v>
      </c>
      <c r="E1120" s="157" t="str">
        <f>IF('MAIN CB'!E1134="","",'MAIN CB'!E1134)</f>
        <v>543 Deposit</v>
      </c>
      <c r="F1120" s="238">
        <f>IF('MAIN CB'!C1134="Asset",'MAIN CB'!F1134,"")</f>
        <v>15</v>
      </c>
      <c r="G1120" s="162" t="str">
        <f>IF('MAIN CB'!C1134="Capital",'MAIN CB'!F1134,IF('MAIN CB'!C1134="Income",'MAIN CB'!F1134,IF('MAIN CB'!C1134="Liability",'MAIN CB'!F1134,"")))</f>
        <v/>
      </c>
      <c r="H1120" s="163" t="str">
        <f>IF('MAIN CB'!C1134="Expense",'MAIN CB'!F1134,IF('MAIN CB'!C1134="Drawing",'MAIN CB'!F1134,IF('MAIN CB'!C1134="COS",'MAIN CB'!F1134,"")))</f>
        <v/>
      </c>
    </row>
    <row r="1121" spans="2:8" x14ac:dyDescent="0.3">
      <c r="B1121" s="160">
        <f>IF('MAIN CB'!B1135="","",'MAIN CB'!B1135)</f>
        <v>45730</v>
      </c>
      <c r="C1121" s="161" t="str">
        <f>IF('MAIN CB'!C1135="","",'MAIN CB'!C1135)</f>
        <v>Asset</v>
      </c>
      <c r="D1121" s="237" t="str">
        <f>IF('MAIN CB'!D1135="","",'MAIN CB'!D1135)</f>
        <v>543 Konse Konse</v>
      </c>
      <c r="E1121" s="157" t="str">
        <f>IF('MAIN CB'!E1135="","",'MAIN CB'!E1135)</f>
        <v>543 Deposit</v>
      </c>
      <c r="F1121" s="238">
        <f>IF('MAIN CB'!C1135="Asset",'MAIN CB'!F1135,"")</f>
        <v>-15</v>
      </c>
      <c r="G1121" s="162" t="str">
        <f>IF('MAIN CB'!C1135="Capital",'MAIN CB'!F1135,IF('MAIN CB'!C1135="Income",'MAIN CB'!F1135,IF('MAIN CB'!C1135="Liability",'MAIN CB'!F1135,"")))</f>
        <v/>
      </c>
      <c r="H1121" s="163" t="str">
        <f>IF('MAIN CB'!C1135="Expense",'MAIN CB'!F1135,IF('MAIN CB'!C1135="Drawing",'MAIN CB'!F1135,IF('MAIN CB'!C1135="COS",'MAIN CB'!F1135,"")))</f>
        <v/>
      </c>
    </row>
    <row r="1122" spans="2:8" x14ac:dyDescent="0.3">
      <c r="B1122" s="160">
        <f>IF('MAIN CB'!B1136="","",'MAIN CB'!B1136)</f>
        <v>45730</v>
      </c>
      <c r="C1122" s="161" t="str">
        <f>IF('MAIN CB'!C1136="","",'MAIN CB'!C1136)</f>
        <v>Asset</v>
      </c>
      <c r="D1122" s="237" t="str">
        <f>IF('MAIN CB'!D1136="","",'MAIN CB'!D1136)</f>
        <v>Vault Cash</v>
      </c>
      <c r="E1122" s="157" t="str">
        <f>IF('MAIN CB'!E1136="","",'MAIN CB'!E1136)</f>
        <v>543 Deposit</v>
      </c>
      <c r="F1122" s="238">
        <f>IF('MAIN CB'!C1136="Asset",'MAIN CB'!F1136,"")</f>
        <v>5</v>
      </c>
      <c r="G1122" s="162" t="str">
        <f>IF('MAIN CB'!C1136="Capital",'MAIN CB'!F1136,IF('MAIN CB'!C1136="Income",'MAIN CB'!F1136,IF('MAIN CB'!C1136="Liability",'MAIN CB'!F1136,"")))</f>
        <v/>
      </c>
      <c r="H1122" s="163" t="str">
        <f>IF('MAIN CB'!C1136="Expense",'MAIN CB'!F1136,IF('MAIN CB'!C1136="Drawing",'MAIN CB'!F1136,IF('MAIN CB'!C1136="COS",'MAIN CB'!F1136,"")))</f>
        <v/>
      </c>
    </row>
    <row r="1123" spans="2:8" x14ac:dyDescent="0.3">
      <c r="B1123" s="160">
        <f>IF('MAIN CB'!B1137="","",'MAIN CB'!B1137)</f>
        <v>45730</v>
      </c>
      <c r="C1123" s="161" t="str">
        <f>IF('MAIN CB'!C1137="","",'MAIN CB'!C1137)</f>
        <v>Asset</v>
      </c>
      <c r="D1123" s="237" t="str">
        <f>IF('MAIN CB'!D1137="","",'MAIN CB'!D1137)</f>
        <v>543 Konse Konse</v>
      </c>
      <c r="E1123" s="157" t="str">
        <f>IF('MAIN CB'!E1137="","",'MAIN CB'!E1137)</f>
        <v>543 Deposit</v>
      </c>
      <c r="F1123" s="238">
        <f>IF('MAIN CB'!C1137="Asset",'MAIN CB'!F1137,"")</f>
        <v>-5</v>
      </c>
      <c r="G1123" s="162" t="str">
        <f>IF('MAIN CB'!C1137="Capital",'MAIN CB'!F1137,IF('MAIN CB'!C1137="Income",'MAIN CB'!F1137,IF('MAIN CB'!C1137="Liability",'MAIN CB'!F1137,"")))</f>
        <v/>
      </c>
      <c r="H1123" s="163" t="str">
        <f>IF('MAIN CB'!C1137="Expense",'MAIN CB'!F1137,IF('MAIN CB'!C1137="Drawing",'MAIN CB'!F1137,IF('MAIN CB'!C1137="COS",'MAIN CB'!F1137,"")))</f>
        <v/>
      </c>
    </row>
    <row r="1124" spans="2:8" x14ac:dyDescent="0.3">
      <c r="B1124" s="160">
        <f>IF('MAIN CB'!B1138="","",'MAIN CB'!B1138)</f>
        <v>45730</v>
      </c>
      <c r="C1124" s="161" t="str">
        <f>IF('MAIN CB'!C1138="","",'MAIN CB'!C1138)</f>
        <v>Asset</v>
      </c>
      <c r="D1124" s="237" t="str">
        <f>IF('MAIN CB'!D1138="","",'MAIN CB'!D1138)</f>
        <v>Vault Cash</v>
      </c>
      <c r="E1124" s="157" t="str">
        <f>IF('MAIN CB'!E1138="","",'MAIN CB'!E1138)</f>
        <v>543 Withdraw</v>
      </c>
      <c r="F1124" s="238">
        <f>IF('MAIN CB'!C1138="Asset",'MAIN CB'!F1138,"")</f>
        <v>-152</v>
      </c>
      <c r="G1124" s="162" t="str">
        <f>IF('MAIN CB'!C1138="Capital",'MAIN CB'!F1138,IF('MAIN CB'!C1138="Income",'MAIN CB'!F1138,IF('MAIN CB'!C1138="Liability",'MAIN CB'!F1138,"")))</f>
        <v/>
      </c>
      <c r="H1124" s="163" t="str">
        <f>IF('MAIN CB'!C1138="Expense",'MAIN CB'!F1138,IF('MAIN CB'!C1138="Drawing",'MAIN CB'!F1138,IF('MAIN CB'!C1138="COS",'MAIN CB'!F1138,"")))</f>
        <v/>
      </c>
    </row>
    <row r="1125" spans="2:8" x14ac:dyDescent="0.3">
      <c r="B1125" s="160">
        <f>IF('MAIN CB'!B1139="","",'MAIN CB'!B1139)</f>
        <v>45730</v>
      </c>
      <c r="C1125" s="161" t="str">
        <f>IF('MAIN CB'!C1139="","",'MAIN CB'!C1139)</f>
        <v>Asset</v>
      </c>
      <c r="D1125" s="237" t="str">
        <f>IF('MAIN CB'!D1139="","",'MAIN CB'!D1139)</f>
        <v>543 Konse Konse</v>
      </c>
      <c r="E1125" s="157" t="str">
        <f>IF('MAIN CB'!E1139="","",'MAIN CB'!E1139)</f>
        <v>543 Withdraw</v>
      </c>
      <c r="F1125" s="238">
        <f>IF('MAIN CB'!C1139="Asset",'MAIN CB'!F1139,"")</f>
        <v>152</v>
      </c>
      <c r="G1125" s="162" t="str">
        <f>IF('MAIN CB'!C1139="Capital",'MAIN CB'!F1139,IF('MAIN CB'!C1139="Income",'MAIN CB'!F1139,IF('MAIN CB'!C1139="Liability",'MAIN CB'!F1139,"")))</f>
        <v/>
      </c>
      <c r="H1125" s="163" t="str">
        <f>IF('MAIN CB'!C1139="Expense",'MAIN CB'!F1139,IF('MAIN CB'!C1139="Drawing",'MAIN CB'!F1139,IF('MAIN CB'!C1139="COS",'MAIN CB'!F1139,"")))</f>
        <v/>
      </c>
    </row>
    <row r="1126" spans="2:8" x14ac:dyDescent="0.3">
      <c r="B1126" s="160">
        <f>IF('MAIN CB'!B1140="","",'MAIN CB'!B1140)</f>
        <v>45730</v>
      </c>
      <c r="C1126" s="161" t="str">
        <f>IF('MAIN CB'!C1140="","",'MAIN CB'!C1140)</f>
        <v>Asset</v>
      </c>
      <c r="D1126" s="237" t="str">
        <f>IF('MAIN CB'!D1140="","",'MAIN CB'!D1140)</f>
        <v>Vault Cash</v>
      </c>
      <c r="E1126" s="157" t="str">
        <f>IF('MAIN CB'!E1140="","",'MAIN CB'!E1140)</f>
        <v>543 Withdraw</v>
      </c>
      <c r="F1126" s="238">
        <f>IF('MAIN CB'!C1140="Asset",'MAIN CB'!F1140,"")</f>
        <v>-1250</v>
      </c>
      <c r="G1126" s="162" t="str">
        <f>IF('MAIN CB'!C1140="Capital",'MAIN CB'!F1140,IF('MAIN CB'!C1140="Income",'MAIN CB'!F1140,IF('MAIN CB'!C1140="Liability",'MAIN CB'!F1140,"")))</f>
        <v/>
      </c>
      <c r="H1126" s="163" t="str">
        <f>IF('MAIN CB'!C1140="Expense",'MAIN CB'!F1140,IF('MAIN CB'!C1140="Drawing",'MAIN CB'!F1140,IF('MAIN CB'!C1140="COS",'MAIN CB'!F1140,"")))</f>
        <v/>
      </c>
    </row>
    <row r="1127" spans="2:8" x14ac:dyDescent="0.3">
      <c r="B1127" s="160">
        <f>IF('MAIN CB'!B1141="","",'MAIN CB'!B1141)</f>
        <v>45730</v>
      </c>
      <c r="C1127" s="161" t="str">
        <f>IF('MAIN CB'!C1141="","",'MAIN CB'!C1141)</f>
        <v>Asset</v>
      </c>
      <c r="D1127" s="237" t="str">
        <f>IF('MAIN CB'!D1141="","",'MAIN CB'!D1141)</f>
        <v>543 Konse Konse</v>
      </c>
      <c r="E1127" s="157" t="str">
        <f>IF('MAIN CB'!E1141="","",'MAIN CB'!E1141)</f>
        <v>543 Withdraw</v>
      </c>
      <c r="F1127" s="238">
        <f>IF('MAIN CB'!C1141="Asset",'MAIN CB'!F1141,"")</f>
        <v>1250</v>
      </c>
      <c r="G1127" s="162" t="str">
        <f>IF('MAIN CB'!C1141="Capital",'MAIN CB'!F1141,IF('MAIN CB'!C1141="Income",'MAIN CB'!F1141,IF('MAIN CB'!C1141="Liability",'MAIN CB'!F1141,"")))</f>
        <v/>
      </c>
      <c r="H1127" s="163" t="str">
        <f>IF('MAIN CB'!C1141="Expense",'MAIN CB'!F1141,IF('MAIN CB'!C1141="Drawing",'MAIN CB'!F1141,IF('MAIN CB'!C1141="COS",'MAIN CB'!F1141,"")))</f>
        <v/>
      </c>
    </row>
    <row r="1128" spans="2:8" x14ac:dyDescent="0.3">
      <c r="B1128" s="160">
        <f>IF('MAIN CB'!B1142="","",'MAIN CB'!B1142)</f>
        <v>45730</v>
      </c>
      <c r="C1128" s="161" t="str">
        <f>IF('MAIN CB'!C1142="","",'MAIN CB'!C1142)</f>
        <v>Asset</v>
      </c>
      <c r="D1128" s="237" t="str">
        <f>IF('MAIN CB'!D1142="","",'MAIN CB'!D1142)</f>
        <v>Vault Cash</v>
      </c>
      <c r="E1128" s="157" t="str">
        <f>IF('MAIN CB'!E1142="","",'MAIN CB'!E1142)</f>
        <v>543 Withdraw</v>
      </c>
      <c r="F1128" s="238">
        <f>IF('MAIN CB'!C1142="Asset",'MAIN CB'!F1142,"")</f>
        <v>-7828</v>
      </c>
      <c r="G1128" s="162" t="str">
        <f>IF('MAIN CB'!C1142="Capital",'MAIN CB'!F1142,IF('MAIN CB'!C1142="Income",'MAIN CB'!F1142,IF('MAIN CB'!C1142="Liability",'MAIN CB'!F1142,"")))</f>
        <v/>
      </c>
      <c r="H1128" s="163" t="str">
        <f>IF('MAIN CB'!C1142="Expense",'MAIN CB'!F1142,IF('MAIN CB'!C1142="Drawing",'MAIN CB'!F1142,IF('MAIN CB'!C1142="COS",'MAIN CB'!F1142,"")))</f>
        <v/>
      </c>
    </row>
    <row r="1129" spans="2:8" x14ac:dyDescent="0.3">
      <c r="B1129" s="160">
        <f>IF('MAIN CB'!B1143="","",'MAIN CB'!B1143)</f>
        <v>45730</v>
      </c>
      <c r="C1129" s="161" t="str">
        <f>IF('MAIN CB'!C1143="","",'MAIN CB'!C1143)</f>
        <v>Asset</v>
      </c>
      <c r="D1129" s="237" t="str">
        <f>IF('MAIN CB'!D1143="","",'MAIN CB'!D1143)</f>
        <v>543 Konse Konse</v>
      </c>
      <c r="E1129" s="157" t="str">
        <f>IF('MAIN CB'!E1143="","",'MAIN CB'!E1143)</f>
        <v>543 Withdraw</v>
      </c>
      <c r="F1129" s="238">
        <f>IF('MAIN CB'!C1143="Asset",'MAIN CB'!F1143,"")</f>
        <v>7828</v>
      </c>
      <c r="G1129" s="162" t="str">
        <f>IF('MAIN CB'!C1143="Capital",'MAIN CB'!F1143,IF('MAIN CB'!C1143="Income",'MAIN CB'!F1143,IF('MAIN CB'!C1143="Liability",'MAIN CB'!F1143,"")))</f>
        <v/>
      </c>
      <c r="H1129" s="163" t="str">
        <f>IF('MAIN CB'!C1143="Expense",'MAIN CB'!F1143,IF('MAIN CB'!C1143="Drawing",'MAIN CB'!F1143,IF('MAIN CB'!C1143="COS",'MAIN CB'!F1143,"")))</f>
        <v/>
      </c>
    </row>
    <row r="1130" spans="2:8" x14ac:dyDescent="0.3">
      <c r="B1130" s="160">
        <f>IF('MAIN CB'!B1144="","",'MAIN CB'!B1144)</f>
        <v>45730</v>
      </c>
      <c r="C1130" s="161" t="str">
        <f>IF('MAIN CB'!C1144="","",'MAIN CB'!C1144)</f>
        <v>Asset</v>
      </c>
      <c r="D1130" s="237" t="str">
        <f>IF('MAIN CB'!D1144="","",'MAIN CB'!D1144)</f>
        <v>543 Konse Konse</v>
      </c>
      <c r="E1130" s="157" t="str">
        <f>IF('MAIN CB'!E1144="","",'MAIN CB'!E1144)</f>
        <v>Transfer from 543 to Zanaco</v>
      </c>
      <c r="F1130" s="238">
        <f>IF('MAIN CB'!C1144="Asset",'MAIN CB'!F1144,"")</f>
        <v>-11937.5</v>
      </c>
      <c r="G1130" s="162" t="str">
        <f>IF('MAIN CB'!C1144="Capital",'MAIN CB'!F1144,IF('MAIN CB'!C1144="Income",'MAIN CB'!F1144,IF('MAIN CB'!C1144="Liability",'MAIN CB'!F1144,"")))</f>
        <v/>
      </c>
      <c r="H1130" s="163" t="str">
        <f>IF('MAIN CB'!C1144="Expense",'MAIN CB'!F1144,IF('MAIN CB'!C1144="Drawing",'MAIN CB'!F1144,IF('MAIN CB'!C1144="COS",'MAIN CB'!F1144,"")))</f>
        <v/>
      </c>
    </row>
    <row r="1131" spans="2:8" x14ac:dyDescent="0.3">
      <c r="B1131" s="160">
        <f>IF('MAIN CB'!B1145="","",'MAIN CB'!B1145)</f>
        <v>45730</v>
      </c>
      <c r="C1131" s="161" t="str">
        <f>IF('MAIN CB'!C1145="","",'MAIN CB'!C1145)</f>
        <v>Asset</v>
      </c>
      <c r="D1131" s="237" t="str">
        <f>IF('MAIN CB'!D1145="","",'MAIN CB'!D1145)</f>
        <v>Zanaco Xpress</v>
      </c>
      <c r="E1131" s="157" t="str">
        <f>IF('MAIN CB'!E1145="","",'MAIN CB'!E1145)</f>
        <v>Transfer from 543 to Zanaco</v>
      </c>
      <c r="F1131" s="238">
        <f>IF('MAIN CB'!C1145="Asset",'MAIN CB'!F1145,"")</f>
        <v>11937.5</v>
      </c>
      <c r="G1131" s="162" t="str">
        <f>IF('MAIN CB'!C1145="Capital",'MAIN CB'!F1145,IF('MAIN CB'!C1145="Income",'MAIN CB'!F1145,IF('MAIN CB'!C1145="Liability",'MAIN CB'!F1145,"")))</f>
        <v/>
      </c>
      <c r="H1131" s="163" t="str">
        <f>IF('MAIN CB'!C1145="Expense",'MAIN CB'!F1145,IF('MAIN CB'!C1145="Drawing",'MAIN CB'!F1145,IF('MAIN CB'!C1145="COS",'MAIN CB'!F1145,"")))</f>
        <v/>
      </c>
    </row>
    <row r="1132" spans="2:8" x14ac:dyDescent="0.3">
      <c r="B1132" s="160">
        <f>IF('MAIN CB'!B1146="","",'MAIN CB'!B1146)</f>
        <v>45730</v>
      </c>
      <c r="C1132" s="161" t="str">
        <f>IF('MAIN CB'!C1146="","",'MAIN CB'!C1146)</f>
        <v>Asset</v>
      </c>
      <c r="D1132" s="237" t="str">
        <f>IF('MAIN CB'!D1146="","",'MAIN CB'!D1146)</f>
        <v>543 Konse Konse</v>
      </c>
      <c r="E1132" s="157" t="str">
        <f>IF('MAIN CB'!E1146="","",'MAIN CB'!E1146)</f>
        <v>543 transfer charge to Zanaco</v>
      </c>
      <c r="F1132" s="238">
        <f>IF('MAIN CB'!C1146="Asset",'MAIN CB'!F1146,"")</f>
        <v>-7.5</v>
      </c>
      <c r="G1132" s="162" t="str">
        <f>IF('MAIN CB'!C1146="Capital",'MAIN CB'!F1146,IF('MAIN CB'!C1146="Income",'MAIN CB'!F1146,IF('MAIN CB'!C1146="Liability",'MAIN CB'!F1146,"")))</f>
        <v/>
      </c>
      <c r="H1132" s="163" t="str">
        <f>IF('MAIN CB'!C1146="Expense",'MAIN CB'!F1146,IF('MAIN CB'!C1146="Drawing",'MAIN CB'!F1146,IF('MAIN CB'!C1146="COS",'MAIN CB'!F1146,"")))</f>
        <v/>
      </c>
    </row>
    <row r="1133" spans="2:8" x14ac:dyDescent="0.3">
      <c r="B1133" s="160">
        <f>IF('MAIN CB'!B1147="","",'MAIN CB'!B1147)</f>
        <v>45730</v>
      </c>
      <c r="C1133" s="161" t="str">
        <f>IF('MAIN CB'!C1147="","",'MAIN CB'!C1147)</f>
        <v>Expense</v>
      </c>
      <c r="D1133" s="237" t="str">
        <f>IF('MAIN CB'!D1147="","",'MAIN CB'!D1147)</f>
        <v>Charges</v>
      </c>
      <c r="E1133" s="157" t="str">
        <f>IF('MAIN CB'!E1147="","",'MAIN CB'!E1147)</f>
        <v>543 transfer charge to Zanaco</v>
      </c>
      <c r="F1133" s="238" t="str">
        <f>IF('MAIN CB'!C1147="Asset",'MAIN CB'!F1147,"")</f>
        <v/>
      </c>
      <c r="G1133" s="162" t="str">
        <f>IF('MAIN CB'!C1147="Capital",'MAIN CB'!F1147,IF('MAIN CB'!C1147="Income",'MAIN CB'!F1147,IF('MAIN CB'!C1147="Liability",'MAIN CB'!F1147,"")))</f>
        <v/>
      </c>
      <c r="H1133" s="163">
        <f>IF('MAIN CB'!C1147="Expense",'MAIN CB'!F1147,IF('MAIN CB'!C1147="Drawing",'MAIN CB'!F1147,IF('MAIN CB'!C1147="COS",'MAIN CB'!F1147,"")))</f>
        <v>7.5</v>
      </c>
    </row>
    <row r="1134" spans="2:8" x14ac:dyDescent="0.3">
      <c r="B1134" s="160">
        <f>IF('MAIN CB'!B1148="","",'MAIN CB'!B1148)</f>
        <v>45730</v>
      </c>
      <c r="C1134" s="161" t="str">
        <f>IF('MAIN CB'!C1148="","",'MAIN CB'!C1148)</f>
        <v>Asset</v>
      </c>
      <c r="D1134" s="237" t="str">
        <f>IF('MAIN CB'!D1148="","",'MAIN CB'!D1148)</f>
        <v>Vault Cash</v>
      </c>
      <c r="E1134" s="157" t="str">
        <f>IF('MAIN CB'!E1148="","",'MAIN CB'!E1148)</f>
        <v>543 Withdraw</v>
      </c>
      <c r="F1134" s="238">
        <f>IF('MAIN CB'!C1148="Asset",'MAIN CB'!F1148,"")</f>
        <v>-150</v>
      </c>
      <c r="G1134" s="162" t="str">
        <f>IF('MAIN CB'!C1148="Capital",'MAIN CB'!F1148,IF('MAIN CB'!C1148="Income",'MAIN CB'!F1148,IF('MAIN CB'!C1148="Liability",'MAIN CB'!F1148,"")))</f>
        <v/>
      </c>
      <c r="H1134" s="163" t="str">
        <f>IF('MAIN CB'!C1148="Expense",'MAIN CB'!F1148,IF('MAIN CB'!C1148="Drawing",'MAIN CB'!F1148,IF('MAIN CB'!C1148="COS",'MAIN CB'!F1148,"")))</f>
        <v/>
      </c>
    </row>
    <row r="1135" spans="2:8" x14ac:dyDescent="0.3">
      <c r="B1135" s="160">
        <f>IF('MAIN CB'!B1149="","",'MAIN CB'!B1149)</f>
        <v>45730</v>
      </c>
      <c r="C1135" s="161" t="str">
        <f>IF('MAIN CB'!C1149="","",'MAIN CB'!C1149)</f>
        <v>Asset</v>
      </c>
      <c r="D1135" s="237" t="str">
        <f>IF('MAIN CB'!D1149="","",'MAIN CB'!D1149)</f>
        <v>543 Konse Konse</v>
      </c>
      <c r="E1135" s="157" t="str">
        <f>IF('MAIN CB'!E1149="","",'MAIN CB'!E1149)</f>
        <v>543 Withdraw</v>
      </c>
      <c r="F1135" s="238">
        <f>IF('MAIN CB'!C1149="Asset",'MAIN CB'!F1149,"")</f>
        <v>150</v>
      </c>
      <c r="G1135" s="162" t="str">
        <f>IF('MAIN CB'!C1149="Capital",'MAIN CB'!F1149,IF('MAIN CB'!C1149="Income",'MAIN CB'!F1149,IF('MAIN CB'!C1149="Liability",'MAIN CB'!F1149,"")))</f>
        <v/>
      </c>
      <c r="H1135" s="163" t="str">
        <f>IF('MAIN CB'!C1149="Expense",'MAIN CB'!F1149,IF('MAIN CB'!C1149="Drawing",'MAIN CB'!F1149,IF('MAIN CB'!C1149="COS",'MAIN CB'!F1149,"")))</f>
        <v/>
      </c>
    </row>
    <row r="1136" spans="2:8" x14ac:dyDescent="0.3">
      <c r="B1136" s="160">
        <f>IF('MAIN CB'!B1150="","",'MAIN CB'!B1150)</f>
        <v>45730</v>
      </c>
      <c r="C1136" s="161" t="str">
        <f>IF('MAIN CB'!C1150="","",'MAIN CB'!C1150)</f>
        <v>Asset</v>
      </c>
      <c r="D1136" s="237" t="str">
        <f>IF('MAIN CB'!D1150="","",'MAIN CB'!D1150)</f>
        <v>Vault Cash</v>
      </c>
      <c r="E1136" s="157" t="str">
        <f>IF('MAIN CB'!E1150="","",'MAIN CB'!E1150)</f>
        <v>543 Withdraw</v>
      </c>
      <c r="F1136" s="238">
        <f>IF('MAIN CB'!C1150="Asset",'MAIN CB'!F1150,"")</f>
        <v>-150</v>
      </c>
      <c r="G1136" s="162" t="str">
        <f>IF('MAIN CB'!C1150="Capital",'MAIN CB'!F1150,IF('MAIN CB'!C1150="Income",'MAIN CB'!F1150,IF('MAIN CB'!C1150="Liability",'MAIN CB'!F1150,"")))</f>
        <v/>
      </c>
      <c r="H1136" s="163" t="str">
        <f>IF('MAIN CB'!C1150="Expense",'MAIN CB'!F1150,IF('MAIN CB'!C1150="Drawing",'MAIN CB'!F1150,IF('MAIN CB'!C1150="COS",'MAIN CB'!F1150,"")))</f>
        <v/>
      </c>
    </row>
    <row r="1137" spans="2:8" x14ac:dyDescent="0.3">
      <c r="B1137" s="160">
        <f>IF('MAIN CB'!B1151="","",'MAIN CB'!B1151)</f>
        <v>45730</v>
      </c>
      <c r="C1137" s="161" t="str">
        <f>IF('MAIN CB'!C1151="","",'MAIN CB'!C1151)</f>
        <v>Asset</v>
      </c>
      <c r="D1137" s="237" t="str">
        <f>IF('MAIN CB'!D1151="","",'MAIN CB'!D1151)</f>
        <v>543 Konse Konse</v>
      </c>
      <c r="E1137" s="157" t="str">
        <f>IF('MAIN CB'!E1151="","",'MAIN CB'!E1151)</f>
        <v>543 Withdraw</v>
      </c>
      <c r="F1137" s="238">
        <f>IF('MAIN CB'!C1151="Asset",'MAIN CB'!F1151,"")</f>
        <v>150</v>
      </c>
      <c r="G1137" s="162" t="str">
        <f>IF('MAIN CB'!C1151="Capital",'MAIN CB'!F1151,IF('MAIN CB'!C1151="Income",'MAIN CB'!F1151,IF('MAIN CB'!C1151="Liability",'MAIN CB'!F1151,"")))</f>
        <v/>
      </c>
      <c r="H1137" s="163" t="str">
        <f>IF('MAIN CB'!C1151="Expense",'MAIN CB'!F1151,IF('MAIN CB'!C1151="Drawing",'MAIN CB'!F1151,IF('MAIN CB'!C1151="COS",'MAIN CB'!F1151,"")))</f>
        <v/>
      </c>
    </row>
    <row r="1138" spans="2:8" x14ac:dyDescent="0.3">
      <c r="B1138" s="160">
        <f>IF('MAIN CB'!B1152="","",'MAIN CB'!B1152)</f>
        <v>45730</v>
      </c>
      <c r="C1138" s="161" t="str">
        <f>IF('MAIN CB'!C1152="","",'MAIN CB'!C1152)</f>
        <v>Asset</v>
      </c>
      <c r="D1138" s="237" t="str">
        <f>IF('MAIN CB'!D1152="","",'MAIN CB'!D1152)</f>
        <v>Vault Cash</v>
      </c>
      <c r="E1138" s="157" t="str">
        <f>IF('MAIN CB'!E1152="","",'MAIN CB'!E1152)</f>
        <v>Airtel Money Withdraw</v>
      </c>
      <c r="F1138" s="238">
        <f>IF('MAIN CB'!C1152="Asset",'MAIN CB'!F1152,"")</f>
        <v>-120</v>
      </c>
      <c r="G1138" s="162" t="str">
        <f>IF('MAIN CB'!C1152="Capital",'MAIN CB'!F1152,IF('MAIN CB'!C1152="Income",'MAIN CB'!F1152,IF('MAIN CB'!C1152="Liability",'MAIN CB'!F1152,"")))</f>
        <v/>
      </c>
      <c r="H1138" s="163" t="str">
        <f>IF('MAIN CB'!C1152="Expense",'MAIN CB'!F1152,IF('MAIN CB'!C1152="Drawing",'MAIN CB'!F1152,IF('MAIN CB'!C1152="COS",'MAIN CB'!F1152,"")))</f>
        <v/>
      </c>
    </row>
    <row r="1139" spans="2:8" x14ac:dyDescent="0.3">
      <c r="B1139" s="160">
        <f>IF('MAIN CB'!B1153="","",'MAIN CB'!B1153)</f>
        <v>45730</v>
      </c>
      <c r="C1139" s="161" t="str">
        <f>IF('MAIN CB'!C1153="","",'MAIN CB'!C1153)</f>
        <v>Asset</v>
      </c>
      <c r="D1139" s="237" t="str">
        <f>IF('MAIN CB'!D1153="","",'MAIN CB'!D1153)</f>
        <v>Airtel Money</v>
      </c>
      <c r="E1139" s="157" t="str">
        <f>IF('MAIN CB'!E1153="","",'MAIN CB'!E1153)</f>
        <v>Airtel Money Withdraw</v>
      </c>
      <c r="F1139" s="238">
        <f>IF('MAIN CB'!C1153="Asset",'MAIN CB'!F1153,"")</f>
        <v>120</v>
      </c>
      <c r="G1139" s="162" t="str">
        <f>IF('MAIN CB'!C1153="Capital",'MAIN CB'!F1153,IF('MAIN CB'!C1153="Income",'MAIN CB'!F1153,IF('MAIN CB'!C1153="Liability",'MAIN CB'!F1153,"")))</f>
        <v/>
      </c>
      <c r="H1139" s="163" t="str">
        <f>IF('MAIN CB'!C1153="Expense",'MAIN CB'!F1153,IF('MAIN CB'!C1153="Drawing",'MAIN CB'!F1153,IF('MAIN CB'!C1153="COS",'MAIN CB'!F1153,"")))</f>
        <v/>
      </c>
    </row>
    <row r="1140" spans="2:8" x14ac:dyDescent="0.3">
      <c r="B1140" s="160">
        <f>IF('MAIN CB'!B1154="","",'MAIN CB'!B1154)</f>
        <v>45730</v>
      </c>
      <c r="C1140" s="161" t="str">
        <f>IF('MAIN CB'!C1154="","",'MAIN CB'!C1154)</f>
        <v>Asset</v>
      </c>
      <c r="D1140" s="237" t="str">
        <f>IF('MAIN CB'!D1154="","",'MAIN CB'!D1154)</f>
        <v>Vault Cash</v>
      </c>
      <c r="E1140" s="157" t="str">
        <f>IF('MAIN CB'!E1154="","",'MAIN CB'!E1154)</f>
        <v>543 Deposit</v>
      </c>
      <c r="F1140" s="238">
        <f>IF('MAIN CB'!C1154="Asset",'MAIN CB'!F1154,"")</f>
        <v>50</v>
      </c>
      <c r="G1140" s="162" t="str">
        <f>IF('MAIN CB'!C1154="Capital",'MAIN CB'!F1154,IF('MAIN CB'!C1154="Income",'MAIN CB'!F1154,IF('MAIN CB'!C1154="Liability",'MAIN CB'!F1154,"")))</f>
        <v/>
      </c>
      <c r="H1140" s="163" t="str">
        <f>IF('MAIN CB'!C1154="Expense",'MAIN CB'!F1154,IF('MAIN CB'!C1154="Drawing",'MAIN CB'!F1154,IF('MAIN CB'!C1154="COS",'MAIN CB'!F1154,"")))</f>
        <v/>
      </c>
    </row>
    <row r="1141" spans="2:8" x14ac:dyDescent="0.3">
      <c r="B1141" s="160">
        <f>IF('MAIN CB'!B1155="","",'MAIN CB'!B1155)</f>
        <v>45730</v>
      </c>
      <c r="C1141" s="161" t="str">
        <f>IF('MAIN CB'!C1155="","",'MAIN CB'!C1155)</f>
        <v>Asset</v>
      </c>
      <c r="D1141" s="237" t="str">
        <f>IF('MAIN CB'!D1155="","",'MAIN CB'!D1155)</f>
        <v>543 Konse Konse</v>
      </c>
      <c r="E1141" s="157" t="str">
        <f>IF('MAIN CB'!E1155="","",'MAIN CB'!E1155)</f>
        <v>543 Deposit</v>
      </c>
      <c r="F1141" s="238">
        <f>IF('MAIN CB'!C1155="Asset",'MAIN CB'!F1155,"")</f>
        <v>-50</v>
      </c>
      <c r="G1141" s="162" t="str">
        <f>IF('MAIN CB'!C1155="Capital",'MAIN CB'!F1155,IF('MAIN CB'!C1155="Income",'MAIN CB'!F1155,IF('MAIN CB'!C1155="Liability",'MAIN CB'!F1155,"")))</f>
        <v/>
      </c>
      <c r="H1141" s="163" t="str">
        <f>IF('MAIN CB'!C1155="Expense",'MAIN CB'!F1155,IF('MAIN CB'!C1155="Drawing",'MAIN CB'!F1155,IF('MAIN CB'!C1155="COS",'MAIN CB'!F1155,"")))</f>
        <v/>
      </c>
    </row>
    <row r="1142" spans="2:8" x14ac:dyDescent="0.3">
      <c r="B1142" s="160">
        <f>IF('MAIN CB'!B1156="","",'MAIN CB'!B1156)</f>
        <v>45730</v>
      </c>
      <c r="C1142" s="161" t="str">
        <f>IF('MAIN CB'!C1156="","",'MAIN CB'!C1156)</f>
        <v>Asset</v>
      </c>
      <c r="D1142" s="237" t="str">
        <f>IF('MAIN CB'!D1156="","",'MAIN CB'!D1156)</f>
        <v>Vault Cash</v>
      </c>
      <c r="E1142" s="157" t="str">
        <f>IF('MAIN CB'!E1156="","",'MAIN CB'!E1156)</f>
        <v>543 Withdraw</v>
      </c>
      <c r="F1142" s="238">
        <f>IF('MAIN CB'!C1156="Asset",'MAIN CB'!F1156,"")</f>
        <v>-200</v>
      </c>
      <c r="G1142" s="162" t="str">
        <f>IF('MAIN CB'!C1156="Capital",'MAIN CB'!F1156,IF('MAIN CB'!C1156="Income",'MAIN CB'!F1156,IF('MAIN CB'!C1156="Liability",'MAIN CB'!F1156,"")))</f>
        <v/>
      </c>
      <c r="H1142" s="163" t="str">
        <f>IF('MAIN CB'!C1156="Expense",'MAIN CB'!F1156,IF('MAIN CB'!C1156="Drawing",'MAIN CB'!F1156,IF('MAIN CB'!C1156="COS",'MAIN CB'!F1156,"")))</f>
        <v/>
      </c>
    </row>
    <row r="1143" spans="2:8" x14ac:dyDescent="0.3">
      <c r="B1143" s="160">
        <f>IF('MAIN CB'!B1157="","",'MAIN CB'!B1157)</f>
        <v>45730</v>
      </c>
      <c r="C1143" s="161" t="str">
        <f>IF('MAIN CB'!C1157="","",'MAIN CB'!C1157)</f>
        <v>Asset</v>
      </c>
      <c r="D1143" s="237" t="str">
        <f>IF('MAIN CB'!D1157="","",'MAIN CB'!D1157)</f>
        <v>543 Konse Konse</v>
      </c>
      <c r="E1143" s="157" t="str">
        <f>IF('MAIN CB'!E1157="","",'MAIN CB'!E1157)</f>
        <v>543 Withdraw</v>
      </c>
      <c r="F1143" s="238">
        <f>IF('MAIN CB'!C1157="Asset",'MAIN CB'!F1157,"")</f>
        <v>200</v>
      </c>
      <c r="G1143" s="162" t="str">
        <f>IF('MAIN CB'!C1157="Capital",'MAIN CB'!F1157,IF('MAIN CB'!C1157="Income",'MAIN CB'!F1157,IF('MAIN CB'!C1157="Liability",'MAIN CB'!F1157,"")))</f>
        <v/>
      </c>
      <c r="H1143" s="163" t="str">
        <f>IF('MAIN CB'!C1157="Expense",'MAIN CB'!F1157,IF('MAIN CB'!C1157="Drawing",'MAIN CB'!F1157,IF('MAIN CB'!C1157="COS",'MAIN CB'!F1157,"")))</f>
        <v/>
      </c>
    </row>
    <row r="1144" spans="2:8" x14ac:dyDescent="0.3">
      <c r="B1144" s="160">
        <f>IF('MAIN CB'!B1158="","",'MAIN CB'!B1158)</f>
        <v>45730</v>
      </c>
      <c r="C1144" s="161" t="str">
        <f>IF('MAIN CB'!C1158="","",'MAIN CB'!C1158)</f>
        <v>Asset</v>
      </c>
      <c r="D1144" s="237" t="str">
        <f>IF('MAIN CB'!D1158="","",'MAIN CB'!D1158)</f>
        <v>Vault Cash</v>
      </c>
      <c r="E1144" s="157" t="str">
        <f>IF('MAIN CB'!E1158="","",'MAIN CB'!E1158)</f>
        <v>Zanaco Xpress Deposit</v>
      </c>
      <c r="F1144" s="238">
        <f>IF('MAIN CB'!C1158="Asset",'MAIN CB'!F1158,"")</f>
        <v>18</v>
      </c>
      <c r="G1144" s="162" t="str">
        <f>IF('MAIN CB'!C1158="Capital",'MAIN CB'!F1158,IF('MAIN CB'!C1158="Income",'MAIN CB'!F1158,IF('MAIN CB'!C1158="Liability",'MAIN CB'!F1158,"")))</f>
        <v/>
      </c>
      <c r="H1144" s="163" t="str">
        <f>IF('MAIN CB'!C1158="Expense",'MAIN CB'!F1158,IF('MAIN CB'!C1158="Drawing",'MAIN CB'!F1158,IF('MAIN CB'!C1158="COS",'MAIN CB'!F1158,"")))</f>
        <v/>
      </c>
    </row>
    <row r="1145" spans="2:8" x14ac:dyDescent="0.3">
      <c r="B1145" s="160">
        <f>IF('MAIN CB'!B1159="","",'MAIN CB'!B1159)</f>
        <v>45730</v>
      </c>
      <c r="C1145" s="161" t="str">
        <f>IF('MAIN CB'!C1159="","",'MAIN CB'!C1159)</f>
        <v>Asset</v>
      </c>
      <c r="D1145" s="237" t="str">
        <f>IF('MAIN CB'!D1159="","",'MAIN CB'!D1159)</f>
        <v>Zanaco Xpress</v>
      </c>
      <c r="E1145" s="157" t="str">
        <f>IF('MAIN CB'!E1159="","",'MAIN CB'!E1159)</f>
        <v>Zanaco Xpress Deposit</v>
      </c>
      <c r="F1145" s="238">
        <f>IF('MAIN CB'!C1159="Asset",'MAIN CB'!F1159,"")</f>
        <v>-18</v>
      </c>
      <c r="G1145" s="162" t="str">
        <f>IF('MAIN CB'!C1159="Capital",'MAIN CB'!F1159,IF('MAIN CB'!C1159="Income",'MAIN CB'!F1159,IF('MAIN CB'!C1159="Liability",'MAIN CB'!F1159,"")))</f>
        <v/>
      </c>
      <c r="H1145" s="163" t="str">
        <f>IF('MAIN CB'!C1159="Expense",'MAIN CB'!F1159,IF('MAIN CB'!C1159="Drawing",'MAIN CB'!F1159,IF('MAIN CB'!C1159="COS",'MAIN CB'!F1159,"")))</f>
        <v/>
      </c>
    </row>
    <row r="1146" spans="2:8" x14ac:dyDescent="0.3">
      <c r="B1146" s="160">
        <f>IF('MAIN CB'!B1160="","",'MAIN CB'!B1160)</f>
        <v>45730</v>
      </c>
      <c r="C1146" s="161" t="str">
        <f>IF('MAIN CB'!C1160="","",'MAIN CB'!C1160)</f>
        <v>Asset</v>
      </c>
      <c r="D1146" s="237" t="str">
        <f>IF('MAIN CB'!D1160="","",'MAIN CB'!D1160)</f>
        <v>Vault Cash</v>
      </c>
      <c r="E1146" s="157" t="str">
        <f>IF('MAIN CB'!E1160="","",'MAIN CB'!E1160)</f>
        <v>Zanaco Xpress Deposit</v>
      </c>
      <c r="F1146" s="238">
        <f>IF('MAIN CB'!C1160="Asset",'MAIN CB'!F1160,"")</f>
        <v>100</v>
      </c>
      <c r="G1146" s="162" t="str">
        <f>IF('MAIN CB'!C1160="Capital",'MAIN CB'!F1160,IF('MAIN CB'!C1160="Income",'MAIN CB'!F1160,IF('MAIN CB'!C1160="Liability",'MAIN CB'!F1160,"")))</f>
        <v/>
      </c>
      <c r="H1146" s="163" t="str">
        <f>IF('MAIN CB'!C1160="Expense",'MAIN CB'!F1160,IF('MAIN CB'!C1160="Drawing",'MAIN CB'!F1160,IF('MAIN CB'!C1160="COS",'MAIN CB'!F1160,"")))</f>
        <v/>
      </c>
    </row>
    <row r="1147" spans="2:8" x14ac:dyDescent="0.3">
      <c r="B1147" s="160">
        <f>IF('MAIN CB'!B1161="","",'MAIN CB'!B1161)</f>
        <v>45730</v>
      </c>
      <c r="C1147" s="161" t="str">
        <f>IF('MAIN CB'!C1161="","",'MAIN CB'!C1161)</f>
        <v>Asset</v>
      </c>
      <c r="D1147" s="237" t="str">
        <f>IF('MAIN CB'!D1161="","",'MAIN CB'!D1161)</f>
        <v>Zanaco Xpress</v>
      </c>
      <c r="E1147" s="157" t="str">
        <f>IF('MAIN CB'!E1161="","",'MAIN CB'!E1161)</f>
        <v>Zanaco Xpress Deposit</v>
      </c>
      <c r="F1147" s="238">
        <f>IF('MAIN CB'!C1161="Asset",'MAIN CB'!F1161,"")</f>
        <v>-100</v>
      </c>
      <c r="G1147" s="162" t="str">
        <f>IF('MAIN CB'!C1161="Capital",'MAIN CB'!F1161,IF('MAIN CB'!C1161="Income",'MAIN CB'!F1161,IF('MAIN CB'!C1161="Liability",'MAIN CB'!F1161,"")))</f>
        <v/>
      </c>
      <c r="H1147" s="163" t="str">
        <f>IF('MAIN CB'!C1161="Expense",'MAIN CB'!F1161,IF('MAIN CB'!C1161="Drawing",'MAIN CB'!F1161,IF('MAIN CB'!C1161="COS",'MAIN CB'!F1161,"")))</f>
        <v/>
      </c>
    </row>
    <row r="1148" spans="2:8" x14ac:dyDescent="0.3">
      <c r="B1148" s="160">
        <f>IF('MAIN CB'!B1162="","",'MAIN CB'!B1162)</f>
        <v>45730</v>
      </c>
      <c r="C1148" s="161" t="str">
        <f>IF('MAIN CB'!C1162="","",'MAIN CB'!C1162)</f>
        <v>Asset</v>
      </c>
      <c r="D1148" s="237" t="str">
        <f>IF('MAIN CB'!D1162="","",'MAIN CB'!D1162)</f>
        <v>Vault Cash</v>
      </c>
      <c r="E1148" s="157" t="str">
        <f>IF('MAIN CB'!E1162="","",'MAIN CB'!E1162)</f>
        <v>Zanaco Xpress Deposit</v>
      </c>
      <c r="F1148" s="238">
        <f>IF('MAIN CB'!C1162="Asset",'MAIN CB'!F1162,"")</f>
        <v>645</v>
      </c>
      <c r="G1148" s="162" t="str">
        <f>IF('MAIN CB'!C1162="Capital",'MAIN CB'!F1162,IF('MAIN CB'!C1162="Income",'MAIN CB'!F1162,IF('MAIN CB'!C1162="Liability",'MAIN CB'!F1162,"")))</f>
        <v/>
      </c>
      <c r="H1148" s="163" t="str">
        <f>IF('MAIN CB'!C1162="Expense",'MAIN CB'!F1162,IF('MAIN CB'!C1162="Drawing",'MAIN CB'!F1162,IF('MAIN CB'!C1162="COS",'MAIN CB'!F1162,"")))</f>
        <v/>
      </c>
    </row>
    <row r="1149" spans="2:8" x14ac:dyDescent="0.3">
      <c r="B1149" s="160">
        <f>IF('MAIN CB'!B1163="","",'MAIN CB'!B1163)</f>
        <v>45730</v>
      </c>
      <c r="C1149" s="161" t="str">
        <f>IF('MAIN CB'!C1163="","",'MAIN CB'!C1163)</f>
        <v>Asset</v>
      </c>
      <c r="D1149" s="237" t="str">
        <f>IF('MAIN CB'!D1163="","",'MAIN CB'!D1163)</f>
        <v>Zanaco Xpress</v>
      </c>
      <c r="E1149" s="157" t="str">
        <f>IF('MAIN CB'!E1163="","",'MAIN CB'!E1163)</f>
        <v>Zanaco Xpress Deposit</v>
      </c>
      <c r="F1149" s="238">
        <f>IF('MAIN CB'!C1163="Asset",'MAIN CB'!F1163,"")</f>
        <v>-645</v>
      </c>
      <c r="G1149" s="162" t="str">
        <f>IF('MAIN CB'!C1163="Capital",'MAIN CB'!F1163,IF('MAIN CB'!C1163="Income",'MAIN CB'!F1163,IF('MAIN CB'!C1163="Liability",'MAIN CB'!F1163,"")))</f>
        <v/>
      </c>
      <c r="H1149" s="163" t="str">
        <f>IF('MAIN CB'!C1163="Expense",'MAIN CB'!F1163,IF('MAIN CB'!C1163="Drawing",'MAIN CB'!F1163,IF('MAIN CB'!C1163="COS",'MAIN CB'!F1163,"")))</f>
        <v/>
      </c>
    </row>
    <row r="1150" spans="2:8" x14ac:dyDescent="0.3">
      <c r="B1150" s="160">
        <f>IF('MAIN CB'!B1164="","",'MAIN CB'!B1164)</f>
        <v>45730</v>
      </c>
      <c r="C1150" s="161" t="str">
        <f>IF('MAIN CB'!C1164="","",'MAIN CB'!C1164)</f>
        <v>Asset</v>
      </c>
      <c r="D1150" s="237" t="str">
        <f>IF('MAIN CB'!D1164="","",'MAIN CB'!D1164)</f>
        <v>Vault Cash</v>
      </c>
      <c r="E1150" s="157" t="str">
        <f>IF('MAIN CB'!E1164="","",'MAIN CB'!E1164)</f>
        <v>Zanaco Xpress Deposit</v>
      </c>
      <c r="F1150" s="238">
        <f>IF('MAIN CB'!C1164="Asset",'MAIN CB'!F1164,"")</f>
        <v>1400</v>
      </c>
      <c r="G1150" s="162" t="str">
        <f>IF('MAIN CB'!C1164="Capital",'MAIN CB'!F1164,IF('MAIN CB'!C1164="Income",'MAIN CB'!F1164,IF('MAIN CB'!C1164="Liability",'MAIN CB'!F1164,"")))</f>
        <v/>
      </c>
      <c r="H1150" s="163" t="str">
        <f>IF('MAIN CB'!C1164="Expense",'MAIN CB'!F1164,IF('MAIN CB'!C1164="Drawing",'MAIN CB'!F1164,IF('MAIN CB'!C1164="COS",'MAIN CB'!F1164,"")))</f>
        <v/>
      </c>
    </row>
    <row r="1151" spans="2:8" x14ac:dyDescent="0.3">
      <c r="B1151" s="160">
        <f>IF('MAIN CB'!B1165="","",'MAIN CB'!B1165)</f>
        <v>45730</v>
      </c>
      <c r="C1151" s="161" t="str">
        <f>IF('MAIN CB'!C1165="","",'MAIN CB'!C1165)</f>
        <v>Asset</v>
      </c>
      <c r="D1151" s="237" t="str">
        <f>IF('MAIN CB'!D1165="","",'MAIN CB'!D1165)</f>
        <v>Zanaco Xpress</v>
      </c>
      <c r="E1151" s="157" t="str">
        <f>IF('MAIN CB'!E1165="","",'MAIN CB'!E1165)</f>
        <v>Zanaco Xpress Deposit</v>
      </c>
      <c r="F1151" s="238">
        <f>IF('MAIN CB'!C1165="Asset",'MAIN CB'!F1165,"")</f>
        <v>-1400</v>
      </c>
      <c r="G1151" s="162" t="str">
        <f>IF('MAIN CB'!C1165="Capital",'MAIN CB'!F1165,IF('MAIN CB'!C1165="Income",'MAIN CB'!F1165,IF('MAIN CB'!C1165="Liability",'MAIN CB'!F1165,"")))</f>
        <v/>
      </c>
      <c r="H1151" s="163" t="str">
        <f>IF('MAIN CB'!C1165="Expense",'MAIN CB'!F1165,IF('MAIN CB'!C1165="Drawing",'MAIN CB'!F1165,IF('MAIN CB'!C1165="COS",'MAIN CB'!F1165,"")))</f>
        <v/>
      </c>
    </row>
    <row r="1152" spans="2:8" x14ac:dyDescent="0.3">
      <c r="B1152" s="160">
        <f>IF('MAIN CB'!B1166="","",'MAIN CB'!B1166)</f>
        <v>45730</v>
      </c>
      <c r="C1152" s="161" t="str">
        <f>IF('MAIN CB'!C1166="","",'MAIN CB'!C1166)</f>
        <v>Asset</v>
      </c>
      <c r="D1152" s="237" t="str">
        <f>IF('MAIN CB'!D1166="","",'MAIN CB'!D1166)</f>
        <v>Vault Cash</v>
      </c>
      <c r="E1152" s="157" t="str">
        <f>IF('MAIN CB'!E1166="","",'MAIN CB'!E1166)</f>
        <v>Zanaco Xpress Deposit</v>
      </c>
      <c r="F1152" s="238">
        <f>IF('MAIN CB'!C1166="Asset",'MAIN CB'!F1166,"")</f>
        <v>900</v>
      </c>
      <c r="G1152" s="162" t="str">
        <f>IF('MAIN CB'!C1166="Capital",'MAIN CB'!F1166,IF('MAIN CB'!C1166="Income",'MAIN CB'!F1166,IF('MAIN CB'!C1166="Liability",'MAIN CB'!F1166,"")))</f>
        <v/>
      </c>
      <c r="H1152" s="163" t="str">
        <f>IF('MAIN CB'!C1166="Expense",'MAIN CB'!F1166,IF('MAIN CB'!C1166="Drawing",'MAIN CB'!F1166,IF('MAIN CB'!C1166="COS",'MAIN CB'!F1166,"")))</f>
        <v/>
      </c>
    </row>
    <row r="1153" spans="2:8" x14ac:dyDescent="0.3">
      <c r="B1153" s="160">
        <f>IF('MAIN CB'!B1167="","",'MAIN CB'!B1167)</f>
        <v>45730</v>
      </c>
      <c r="C1153" s="161" t="str">
        <f>IF('MAIN CB'!C1167="","",'MAIN CB'!C1167)</f>
        <v>Asset</v>
      </c>
      <c r="D1153" s="237" t="str">
        <f>IF('MAIN CB'!D1167="","",'MAIN CB'!D1167)</f>
        <v>Zanaco Xpress</v>
      </c>
      <c r="E1153" s="157" t="str">
        <f>IF('MAIN CB'!E1167="","",'MAIN CB'!E1167)</f>
        <v>Zanaco Xpress Deposit</v>
      </c>
      <c r="F1153" s="238">
        <f>IF('MAIN CB'!C1167="Asset",'MAIN CB'!F1167,"")</f>
        <v>-900</v>
      </c>
      <c r="G1153" s="162" t="str">
        <f>IF('MAIN CB'!C1167="Capital",'MAIN CB'!F1167,IF('MAIN CB'!C1167="Income",'MAIN CB'!F1167,IF('MAIN CB'!C1167="Liability",'MAIN CB'!F1167,"")))</f>
        <v/>
      </c>
      <c r="H1153" s="163" t="str">
        <f>IF('MAIN CB'!C1167="Expense",'MAIN CB'!F1167,IF('MAIN CB'!C1167="Drawing",'MAIN CB'!F1167,IF('MAIN CB'!C1167="COS",'MAIN CB'!F1167,"")))</f>
        <v/>
      </c>
    </row>
    <row r="1154" spans="2:8" x14ac:dyDescent="0.3">
      <c r="B1154" s="160">
        <f>IF('MAIN CB'!B1168="","",'MAIN CB'!B1168)</f>
        <v>45730</v>
      </c>
      <c r="C1154" s="161" t="str">
        <f>IF('MAIN CB'!C1168="","",'MAIN CB'!C1168)</f>
        <v>Asset</v>
      </c>
      <c r="D1154" s="237" t="str">
        <f>IF('MAIN CB'!D1168="","",'MAIN CB'!D1168)</f>
        <v>Vault Cash</v>
      </c>
      <c r="E1154" s="157" t="str">
        <f>IF('MAIN CB'!E1168="","",'MAIN CB'!E1168)</f>
        <v>Zanaco Xpress Deposit</v>
      </c>
      <c r="F1154" s="238">
        <f>IF('MAIN CB'!C1168="Asset",'MAIN CB'!F1168,"")</f>
        <v>171</v>
      </c>
      <c r="G1154" s="162" t="str">
        <f>IF('MAIN CB'!C1168="Capital",'MAIN CB'!F1168,IF('MAIN CB'!C1168="Income",'MAIN CB'!F1168,IF('MAIN CB'!C1168="Liability",'MAIN CB'!F1168,"")))</f>
        <v/>
      </c>
      <c r="H1154" s="163" t="str">
        <f>IF('MAIN CB'!C1168="Expense",'MAIN CB'!F1168,IF('MAIN CB'!C1168="Drawing",'MAIN CB'!F1168,IF('MAIN CB'!C1168="COS",'MAIN CB'!F1168,"")))</f>
        <v/>
      </c>
    </row>
    <row r="1155" spans="2:8" x14ac:dyDescent="0.3">
      <c r="B1155" s="160">
        <f>IF('MAIN CB'!B1169="","",'MAIN CB'!B1169)</f>
        <v>45730</v>
      </c>
      <c r="C1155" s="161" t="str">
        <f>IF('MAIN CB'!C1169="","",'MAIN CB'!C1169)</f>
        <v>Asset</v>
      </c>
      <c r="D1155" s="237" t="str">
        <f>IF('MAIN CB'!D1169="","",'MAIN CB'!D1169)</f>
        <v>Zanaco Xpress</v>
      </c>
      <c r="E1155" s="157" t="str">
        <f>IF('MAIN CB'!E1169="","",'MAIN CB'!E1169)</f>
        <v>Zanaco Xpress Deposit</v>
      </c>
      <c r="F1155" s="238">
        <f>IF('MAIN CB'!C1169="Asset",'MAIN CB'!F1169,"")</f>
        <v>-171</v>
      </c>
      <c r="G1155" s="162" t="str">
        <f>IF('MAIN CB'!C1169="Capital",'MAIN CB'!F1169,IF('MAIN CB'!C1169="Income",'MAIN CB'!F1169,IF('MAIN CB'!C1169="Liability",'MAIN CB'!F1169,"")))</f>
        <v/>
      </c>
      <c r="H1155" s="163" t="str">
        <f>IF('MAIN CB'!C1169="Expense",'MAIN CB'!F1169,IF('MAIN CB'!C1169="Drawing",'MAIN CB'!F1169,IF('MAIN CB'!C1169="COS",'MAIN CB'!F1169,"")))</f>
        <v/>
      </c>
    </row>
    <row r="1156" spans="2:8" x14ac:dyDescent="0.3">
      <c r="B1156" s="160">
        <f>IF('MAIN CB'!B1170="","",'MAIN CB'!B1170)</f>
        <v>45730</v>
      </c>
      <c r="C1156" s="161" t="str">
        <f>IF('MAIN CB'!C1170="","",'MAIN CB'!C1170)</f>
        <v>Asset</v>
      </c>
      <c r="D1156" s="237" t="str">
        <f>IF('MAIN CB'!D1170="","",'MAIN CB'!D1170)</f>
        <v>Vault Cash</v>
      </c>
      <c r="E1156" s="157" t="str">
        <f>IF('MAIN CB'!E1170="","",'MAIN CB'!E1170)</f>
        <v>Zanaco Xpress Deposit</v>
      </c>
      <c r="F1156" s="238">
        <f>IF('MAIN CB'!C1170="Asset",'MAIN CB'!F1170,"")</f>
        <v>589</v>
      </c>
      <c r="G1156" s="162" t="str">
        <f>IF('MAIN CB'!C1170="Capital",'MAIN CB'!F1170,IF('MAIN CB'!C1170="Income",'MAIN CB'!F1170,IF('MAIN CB'!C1170="Liability",'MAIN CB'!F1170,"")))</f>
        <v/>
      </c>
      <c r="H1156" s="163" t="str">
        <f>IF('MAIN CB'!C1170="Expense",'MAIN CB'!F1170,IF('MAIN CB'!C1170="Drawing",'MAIN CB'!F1170,IF('MAIN CB'!C1170="COS",'MAIN CB'!F1170,"")))</f>
        <v/>
      </c>
    </row>
    <row r="1157" spans="2:8" x14ac:dyDescent="0.3">
      <c r="B1157" s="160">
        <f>IF('MAIN CB'!B1171="","",'MAIN CB'!B1171)</f>
        <v>45730</v>
      </c>
      <c r="C1157" s="161" t="str">
        <f>IF('MAIN CB'!C1171="","",'MAIN CB'!C1171)</f>
        <v>Asset</v>
      </c>
      <c r="D1157" s="237" t="str">
        <f>IF('MAIN CB'!D1171="","",'MAIN CB'!D1171)</f>
        <v>Zanaco Xpress</v>
      </c>
      <c r="E1157" s="157" t="str">
        <f>IF('MAIN CB'!E1171="","",'MAIN CB'!E1171)</f>
        <v>Zanaco Xpress Deposit</v>
      </c>
      <c r="F1157" s="238">
        <f>IF('MAIN CB'!C1171="Asset",'MAIN CB'!F1171,"")</f>
        <v>-589</v>
      </c>
      <c r="G1157" s="162" t="str">
        <f>IF('MAIN CB'!C1171="Capital",'MAIN CB'!F1171,IF('MAIN CB'!C1171="Income",'MAIN CB'!F1171,IF('MAIN CB'!C1171="Liability",'MAIN CB'!F1171,"")))</f>
        <v/>
      </c>
      <c r="H1157" s="163" t="str">
        <f>IF('MAIN CB'!C1171="Expense",'MAIN CB'!F1171,IF('MAIN CB'!C1171="Drawing",'MAIN CB'!F1171,IF('MAIN CB'!C1171="COS",'MAIN CB'!F1171,"")))</f>
        <v/>
      </c>
    </row>
    <row r="1158" spans="2:8" x14ac:dyDescent="0.3">
      <c r="B1158" s="160">
        <f>IF('MAIN CB'!B1172="","",'MAIN CB'!B1172)</f>
        <v>45730</v>
      </c>
      <c r="C1158" s="161" t="str">
        <f>IF('MAIN CB'!C1172="","",'MAIN CB'!C1172)</f>
        <v>Asset</v>
      </c>
      <c r="D1158" s="237" t="str">
        <f>IF('MAIN CB'!D1172="","",'MAIN CB'!D1172)</f>
        <v>Vault Cash</v>
      </c>
      <c r="E1158" s="157" t="str">
        <f>IF('MAIN CB'!E1172="","",'MAIN CB'!E1172)</f>
        <v>Zanaco Xpress Deposit</v>
      </c>
      <c r="F1158" s="238">
        <f>IF('MAIN CB'!C1172="Asset",'MAIN CB'!F1172,"")</f>
        <v>15</v>
      </c>
      <c r="G1158" s="162" t="str">
        <f>IF('MAIN CB'!C1172="Capital",'MAIN CB'!F1172,IF('MAIN CB'!C1172="Income",'MAIN CB'!F1172,IF('MAIN CB'!C1172="Liability",'MAIN CB'!F1172,"")))</f>
        <v/>
      </c>
      <c r="H1158" s="163" t="str">
        <f>IF('MAIN CB'!C1172="Expense",'MAIN CB'!F1172,IF('MAIN CB'!C1172="Drawing",'MAIN CB'!F1172,IF('MAIN CB'!C1172="COS",'MAIN CB'!F1172,"")))</f>
        <v/>
      </c>
    </row>
    <row r="1159" spans="2:8" x14ac:dyDescent="0.3">
      <c r="B1159" s="160">
        <f>IF('MAIN CB'!B1173="","",'MAIN CB'!B1173)</f>
        <v>45730</v>
      </c>
      <c r="C1159" s="161" t="str">
        <f>IF('MAIN CB'!C1173="","",'MAIN CB'!C1173)</f>
        <v>Asset</v>
      </c>
      <c r="D1159" s="237" t="str">
        <f>IF('MAIN CB'!D1173="","",'MAIN CB'!D1173)</f>
        <v>Zanaco Xpress</v>
      </c>
      <c r="E1159" s="157" t="str">
        <f>IF('MAIN CB'!E1173="","",'MAIN CB'!E1173)</f>
        <v>Zanaco Xpress Deposit</v>
      </c>
      <c r="F1159" s="238">
        <f>IF('MAIN CB'!C1173="Asset",'MAIN CB'!F1173,"")</f>
        <v>-15</v>
      </c>
      <c r="G1159" s="162" t="str">
        <f>IF('MAIN CB'!C1173="Capital",'MAIN CB'!F1173,IF('MAIN CB'!C1173="Income",'MAIN CB'!F1173,IF('MAIN CB'!C1173="Liability",'MAIN CB'!F1173,"")))</f>
        <v/>
      </c>
      <c r="H1159" s="163" t="str">
        <f>IF('MAIN CB'!C1173="Expense",'MAIN CB'!F1173,IF('MAIN CB'!C1173="Drawing",'MAIN CB'!F1173,IF('MAIN CB'!C1173="COS",'MAIN CB'!F1173,"")))</f>
        <v/>
      </c>
    </row>
    <row r="1160" spans="2:8" x14ac:dyDescent="0.3">
      <c r="B1160" s="160">
        <f>IF('MAIN CB'!B1174="","",'MAIN CB'!B1174)</f>
        <v>45730</v>
      </c>
      <c r="C1160" s="161" t="str">
        <f>IF('MAIN CB'!C1174="","",'MAIN CB'!C1174)</f>
        <v>Asset</v>
      </c>
      <c r="D1160" s="237" t="str">
        <f>IF('MAIN CB'!D1174="","",'MAIN CB'!D1174)</f>
        <v>Vault Cash</v>
      </c>
      <c r="E1160" s="157" t="str">
        <f>IF('MAIN CB'!E1174="","",'MAIN CB'!E1174)</f>
        <v>Zanaco Xpress Deposit</v>
      </c>
      <c r="F1160" s="238">
        <f>IF('MAIN CB'!C1174="Asset",'MAIN CB'!F1174,"")</f>
        <v>2200</v>
      </c>
      <c r="G1160" s="162" t="str">
        <f>IF('MAIN CB'!C1174="Capital",'MAIN CB'!F1174,IF('MAIN CB'!C1174="Income",'MAIN CB'!F1174,IF('MAIN CB'!C1174="Liability",'MAIN CB'!F1174,"")))</f>
        <v/>
      </c>
      <c r="H1160" s="163" t="str">
        <f>IF('MAIN CB'!C1174="Expense",'MAIN CB'!F1174,IF('MAIN CB'!C1174="Drawing",'MAIN CB'!F1174,IF('MAIN CB'!C1174="COS",'MAIN CB'!F1174,"")))</f>
        <v/>
      </c>
    </row>
    <row r="1161" spans="2:8" x14ac:dyDescent="0.3">
      <c r="B1161" s="160">
        <f>IF('MAIN CB'!B1175="","",'MAIN CB'!B1175)</f>
        <v>45730</v>
      </c>
      <c r="C1161" s="161" t="str">
        <f>IF('MAIN CB'!C1175="","",'MAIN CB'!C1175)</f>
        <v>Asset</v>
      </c>
      <c r="D1161" s="237" t="str">
        <f>IF('MAIN CB'!D1175="","",'MAIN CB'!D1175)</f>
        <v>Zanaco Xpress</v>
      </c>
      <c r="E1161" s="157" t="str">
        <f>IF('MAIN CB'!E1175="","",'MAIN CB'!E1175)</f>
        <v>Zanaco Xpress Deposit</v>
      </c>
      <c r="F1161" s="238">
        <f>IF('MAIN CB'!C1175="Asset",'MAIN CB'!F1175,"")</f>
        <v>-2200</v>
      </c>
      <c r="G1161" s="162" t="str">
        <f>IF('MAIN CB'!C1175="Capital",'MAIN CB'!F1175,IF('MAIN CB'!C1175="Income",'MAIN CB'!F1175,IF('MAIN CB'!C1175="Liability",'MAIN CB'!F1175,"")))</f>
        <v/>
      </c>
      <c r="H1161" s="163" t="str">
        <f>IF('MAIN CB'!C1175="Expense",'MAIN CB'!F1175,IF('MAIN CB'!C1175="Drawing",'MAIN CB'!F1175,IF('MAIN CB'!C1175="COS",'MAIN CB'!F1175,"")))</f>
        <v/>
      </c>
    </row>
    <row r="1162" spans="2:8" x14ac:dyDescent="0.3">
      <c r="B1162" s="160">
        <f>IF('MAIN CB'!B1176="","",'MAIN CB'!B1176)</f>
        <v>45730</v>
      </c>
      <c r="C1162" s="161" t="str">
        <f>IF('MAIN CB'!C1176="","",'MAIN CB'!C1176)</f>
        <v>Asset</v>
      </c>
      <c r="D1162" s="237" t="str">
        <f>IF('MAIN CB'!D1176="","",'MAIN CB'!D1176)</f>
        <v>Vault Cash</v>
      </c>
      <c r="E1162" s="157" t="str">
        <f>IF('MAIN CB'!E1176="","",'MAIN CB'!E1176)</f>
        <v>Zanaco Xpress Deposit</v>
      </c>
      <c r="F1162" s="238">
        <f>IF('MAIN CB'!C1176="Asset",'MAIN CB'!F1176,"")</f>
        <v>790</v>
      </c>
      <c r="G1162" s="162" t="str">
        <f>IF('MAIN CB'!C1176="Capital",'MAIN CB'!F1176,IF('MAIN CB'!C1176="Income",'MAIN CB'!F1176,IF('MAIN CB'!C1176="Liability",'MAIN CB'!F1176,"")))</f>
        <v/>
      </c>
      <c r="H1162" s="163" t="str">
        <f>IF('MAIN CB'!C1176="Expense",'MAIN CB'!F1176,IF('MAIN CB'!C1176="Drawing",'MAIN CB'!F1176,IF('MAIN CB'!C1176="COS",'MAIN CB'!F1176,"")))</f>
        <v/>
      </c>
    </row>
    <row r="1163" spans="2:8" x14ac:dyDescent="0.3">
      <c r="B1163" s="160">
        <f>IF('MAIN CB'!B1177="","",'MAIN CB'!B1177)</f>
        <v>45730</v>
      </c>
      <c r="C1163" s="161" t="str">
        <f>IF('MAIN CB'!C1177="","",'MAIN CB'!C1177)</f>
        <v>Asset</v>
      </c>
      <c r="D1163" s="237" t="str">
        <f>IF('MAIN CB'!D1177="","",'MAIN CB'!D1177)</f>
        <v>Zanaco Xpress</v>
      </c>
      <c r="E1163" s="157" t="str">
        <f>IF('MAIN CB'!E1177="","",'MAIN CB'!E1177)</f>
        <v>Zanaco Xpress Deposit</v>
      </c>
      <c r="F1163" s="238">
        <f>IF('MAIN CB'!C1177="Asset",'MAIN CB'!F1177,"")</f>
        <v>-790</v>
      </c>
      <c r="G1163" s="162" t="str">
        <f>IF('MAIN CB'!C1177="Capital",'MAIN CB'!F1177,IF('MAIN CB'!C1177="Income",'MAIN CB'!F1177,IF('MAIN CB'!C1177="Liability",'MAIN CB'!F1177,"")))</f>
        <v/>
      </c>
      <c r="H1163" s="163" t="str">
        <f>IF('MAIN CB'!C1177="Expense",'MAIN CB'!F1177,IF('MAIN CB'!C1177="Drawing",'MAIN CB'!F1177,IF('MAIN CB'!C1177="COS",'MAIN CB'!F1177,"")))</f>
        <v/>
      </c>
    </row>
    <row r="1164" spans="2:8" x14ac:dyDescent="0.3">
      <c r="B1164" s="160">
        <f>IF('MAIN CB'!B1178="","",'MAIN CB'!B1178)</f>
        <v>45730</v>
      </c>
      <c r="C1164" s="161" t="str">
        <f>IF('MAIN CB'!C1178="","",'MAIN CB'!C1178)</f>
        <v>Asset</v>
      </c>
      <c r="D1164" s="237" t="str">
        <f>IF('MAIN CB'!D1178="","",'MAIN CB'!D1178)</f>
        <v>Vault Cash</v>
      </c>
      <c r="E1164" s="157" t="str">
        <f>IF('MAIN CB'!E1178="","",'MAIN CB'!E1178)</f>
        <v>Zanaco Xpress Deposit</v>
      </c>
      <c r="F1164" s="238">
        <f>IF('MAIN CB'!C1178="Asset",'MAIN CB'!F1178,"")</f>
        <v>209</v>
      </c>
      <c r="G1164" s="162" t="str">
        <f>IF('MAIN CB'!C1178="Capital",'MAIN CB'!F1178,IF('MAIN CB'!C1178="Income",'MAIN CB'!F1178,IF('MAIN CB'!C1178="Liability",'MAIN CB'!F1178,"")))</f>
        <v/>
      </c>
      <c r="H1164" s="163" t="str">
        <f>IF('MAIN CB'!C1178="Expense",'MAIN CB'!F1178,IF('MAIN CB'!C1178="Drawing",'MAIN CB'!F1178,IF('MAIN CB'!C1178="COS",'MAIN CB'!F1178,"")))</f>
        <v/>
      </c>
    </row>
    <row r="1165" spans="2:8" x14ac:dyDescent="0.3">
      <c r="B1165" s="160">
        <f>IF('MAIN CB'!B1179="","",'MAIN CB'!B1179)</f>
        <v>45730</v>
      </c>
      <c r="C1165" s="161" t="str">
        <f>IF('MAIN CB'!C1179="","",'MAIN CB'!C1179)</f>
        <v>Asset</v>
      </c>
      <c r="D1165" s="237" t="str">
        <f>IF('MAIN CB'!D1179="","",'MAIN CB'!D1179)</f>
        <v>Zanaco Xpress</v>
      </c>
      <c r="E1165" s="157" t="str">
        <f>IF('MAIN CB'!E1179="","",'MAIN CB'!E1179)</f>
        <v>Zanaco Xpress Deposit</v>
      </c>
      <c r="F1165" s="238">
        <f>IF('MAIN CB'!C1179="Asset",'MAIN CB'!F1179,"")</f>
        <v>-209</v>
      </c>
      <c r="G1165" s="162" t="str">
        <f>IF('MAIN CB'!C1179="Capital",'MAIN CB'!F1179,IF('MAIN CB'!C1179="Income",'MAIN CB'!F1179,IF('MAIN CB'!C1179="Liability",'MAIN CB'!F1179,"")))</f>
        <v/>
      </c>
      <c r="H1165" s="163" t="str">
        <f>IF('MAIN CB'!C1179="Expense",'MAIN CB'!F1179,IF('MAIN CB'!C1179="Drawing",'MAIN CB'!F1179,IF('MAIN CB'!C1179="COS",'MAIN CB'!F1179,"")))</f>
        <v/>
      </c>
    </row>
    <row r="1166" spans="2:8" x14ac:dyDescent="0.3">
      <c r="B1166" s="160">
        <f>IF('MAIN CB'!B1180="","",'MAIN CB'!B1180)</f>
        <v>45730</v>
      </c>
      <c r="C1166" s="161" t="str">
        <f>IF('MAIN CB'!C1180="","",'MAIN CB'!C1180)</f>
        <v>Asset</v>
      </c>
      <c r="D1166" s="237" t="str">
        <f>IF('MAIN CB'!D1180="","",'MAIN CB'!D1180)</f>
        <v>Vault Cash</v>
      </c>
      <c r="E1166" s="157" t="str">
        <f>IF('MAIN CB'!E1180="","",'MAIN CB'!E1180)</f>
        <v>Zanaco Xpress Deposit</v>
      </c>
      <c r="F1166" s="238">
        <f>IF('MAIN CB'!C1180="Asset",'MAIN CB'!F1180,"")</f>
        <v>386</v>
      </c>
      <c r="G1166" s="162" t="str">
        <f>IF('MAIN CB'!C1180="Capital",'MAIN CB'!F1180,IF('MAIN CB'!C1180="Income",'MAIN CB'!F1180,IF('MAIN CB'!C1180="Liability",'MAIN CB'!F1180,"")))</f>
        <v/>
      </c>
      <c r="H1166" s="163" t="str">
        <f>IF('MAIN CB'!C1180="Expense",'MAIN CB'!F1180,IF('MAIN CB'!C1180="Drawing",'MAIN CB'!F1180,IF('MAIN CB'!C1180="COS",'MAIN CB'!F1180,"")))</f>
        <v/>
      </c>
    </row>
    <row r="1167" spans="2:8" x14ac:dyDescent="0.3">
      <c r="B1167" s="160">
        <f>IF('MAIN CB'!B1181="","",'MAIN CB'!B1181)</f>
        <v>45730</v>
      </c>
      <c r="C1167" s="161" t="str">
        <f>IF('MAIN CB'!C1181="","",'MAIN CB'!C1181)</f>
        <v>Asset</v>
      </c>
      <c r="D1167" s="237" t="str">
        <f>IF('MAIN CB'!D1181="","",'MAIN CB'!D1181)</f>
        <v>Zanaco Xpress</v>
      </c>
      <c r="E1167" s="157" t="str">
        <f>IF('MAIN CB'!E1181="","",'MAIN CB'!E1181)</f>
        <v>Zanaco Xpress Deposit</v>
      </c>
      <c r="F1167" s="238">
        <f>IF('MAIN CB'!C1181="Asset",'MAIN CB'!F1181,"")</f>
        <v>-386</v>
      </c>
      <c r="G1167" s="162" t="str">
        <f>IF('MAIN CB'!C1181="Capital",'MAIN CB'!F1181,IF('MAIN CB'!C1181="Income",'MAIN CB'!F1181,IF('MAIN CB'!C1181="Liability",'MAIN CB'!F1181,"")))</f>
        <v/>
      </c>
      <c r="H1167" s="163" t="str">
        <f>IF('MAIN CB'!C1181="Expense",'MAIN CB'!F1181,IF('MAIN CB'!C1181="Drawing",'MAIN CB'!F1181,IF('MAIN CB'!C1181="COS",'MAIN CB'!F1181,"")))</f>
        <v/>
      </c>
    </row>
    <row r="1168" spans="2:8" x14ac:dyDescent="0.3">
      <c r="B1168" s="160">
        <f>IF('MAIN CB'!B1182="","",'MAIN CB'!B1182)</f>
        <v>45730</v>
      </c>
      <c r="C1168" s="161" t="str">
        <f>IF('MAIN CB'!C1182="","",'MAIN CB'!C1182)</f>
        <v>Asset</v>
      </c>
      <c r="D1168" s="237" t="str">
        <f>IF('MAIN CB'!D1182="","",'MAIN CB'!D1182)</f>
        <v>Vault Cash</v>
      </c>
      <c r="E1168" s="157" t="str">
        <f>IF('MAIN CB'!E1182="","",'MAIN CB'!E1182)</f>
        <v>Zanaco Xpress Deposit</v>
      </c>
      <c r="F1168" s="238">
        <f>IF('MAIN CB'!C1182="Asset",'MAIN CB'!F1182,"")</f>
        <v>2700</v>
      </c>
      <c r="G1168" s="162" t="str">
        <f>IF('MAIN CB'!C1182="Capital",'MAIN CB'!F1182,IF('MAIN CB'!C1182="Income",'MAIN CB'!F1182,IF('MAIN CB'!C1182="Liability",'MAIN CB'!F1182,"")))</f>
        <v/>
      </c>
      <c r="H1168" s="163" t="str">
        <f>IF('MAIN CB'!C1182="Expense",'MAIN CB'!F1182,IF('MAIN CB'!C1182="Drawing",'MAIN CB'!F1182,IF('MAIN CB'!C1182="COS",'MAIN CB'!F1182,"")))</f>
        <v/>
      </c>
    </row>
    <row r="1169" spans="2:8" x14ac:dyDescent="0.3">
      <c r="B1169" s="160">
        <f>IF('MAIN CB'!B1183="","",'MAIN CB'!B1183)</f>
        <v>45730</v>
      </c>
      <c r="C1169" s="161" t="str">
        <f>IF('MAIN CB'!C1183="","",'MAIN CB'!C1183)</f>
        <v>Asset</v>
      </c>
      <c r="D1169" s="237" t="str">
        <f>IF('MAIN CB'!D1183="","",'MAIN CB'!D1183)</f>
        <v>Zanaco Xpress</v>
      </c>
      <c r="E1169" s="157" t="str">
        <f>IF('MAIN CB'!E1183="","",'MAIN CB'!E1183)</f>
        <v>Zanaco Xpress Deposit</v>
      </c>
      <c r="F1169" s="238">
        <f>IF('MAIN CB'!C1183="Asset",'MAIN CB'!F1183,"")</f>
        <v>-2700</v>
      </c>
      <c r="G1169" s="162" t="str">
        <f>IF('MAIN CB'!C1183="Capital",'MAIN CB'!F1183,IF('MAIN CB'!C1183="Income",'MAIN CB'!F1183,IF('MAIN CB'!C1183="Liability",'MAIN CB'!F1183,"")))</f>
        <v/>
      </c>
      <c r="H1169" s="163" t="str">
        <f>IF('MAIN CB'!C1183="Expense",'MAIN CB'!F1183,IF('MAIN CB'!C1183="Drawing",'MAIN CB'!F1183,IF('MAIN CB'!C1183="COS",'MAIN CB'!F1183,"")))</f>
        <v/>
      </c>
    </row>
    <row r="1170" spans="2:8" x14ac:dyDescent="0.3">
      <c r="B1170" s="160">
        <f>IF('MAIN CB'!B1184="","",'MAIN CB'!B1184)</f>
        <v>45730</v>
      </c>
      <c r="C1170" s="161" t="str">
        <f>IF('MAIN CB'!C1184="","",'MAIN CB'!C1184)</f>
        <v>Asset</v>
      </c>
      <c r="D1170" s="237" t="str">
        <f>IF('MAIN CB'!D1184="","",'MAIN CB'!D1184)</f>
        <v>Vault Cash</v>
      </c>
      <c r="E1170" s="157" t="str">
        <f>IF('MAIN CB'!E1184="","",'MAIN CB'!E1184)</f>
        <v>Zanaco Xpress Deposit</v>
      </c>
      <c r="F1170" s="238">
        <f>IF('MAIN CB'!C1184="Asset",'MAIN CB'!F1184,"")</f>
        <v>5600</v>
      </c>
      <c r="G1170" s="162" t="str">
        <f>IF('MAIN CB'!C1184="Capital",'MAIN CB'!F1184,IF('MAIN CB'!C1184="Income",'MAIN CB'!F1184,IF('MAIN CB'!C1184="Liability",'MAIN CB'!F1184,"")))</f>
        <v/>
      </c>
      <c r="H1170" s="163" t="str">
        <f>IF('MAIN CB'!C1184="Expense",'MAIN CB'!F1184,IF('MAIN CB'!C1184="Drawing",'MAIN CB'!F1184,IF('MAIN CB'!C1184="COS",'MAIN CB'!F1184,"")))</f>
        <v/>
      </c>
    </row>
    <row r="1171" spans="2:8" x14ac:dyDescent="0.3">
      <c r="B1171" s="160">
        <f>IF('MAIN CB'!B1185="","",'MAIN CB'!B1185)</f>
        <v>45730</v>
      </c>
      <c r="C1171" s="161" t="str">
        <f>IF('MAIN CB'!C1185="","",'MAIN CB'!C1185)</f>
        <v>Asset</v>
      </c>
      <c r="D1171" s="237" t="str">
        <f>IF('MAIN CB'!D1185="","",'MAIN CB'!D1185)</f>
        <v>Zanaco Xpress</v>
      </c>
      <c r="E1171" s="157" t="str">
        <f>IF('MAIN CB'!E1185="","",'MAIN CB'!E1185)</f>
        <v>Zanaco Xpress Deposit</v>
      </c>
      <c r="F1171" s="238">
        <f>IF('MAIN CB'!C1185="Asset",'MAIN CB'!F1185,"")</f>
        <v>-5600</v>
      </c>
      <c r="G1171" s="162" t="str">
        <f>IF('MAIN CB'!C1185="Capital",'MAIN CB'!F1185,IF('MAIN CB'!C1185="Income",'MAIN CB'!F1185,IF('MAIN CB'!C1185="Liability",'MAIN CB'!F1185,"")))</f>
        <v/>
      </c>
      <c r="H1171" s="163" t="str">
        <f>IF('MAIN CB'!C1185="Expense",'MAIN CB'!F1185,IF('MAIN CB'!C1185="Drawing",'MAIN CB'!F1185,IF('MAIN CB'!C1185="COS",'MAIN CB'!F1185,"")))</f>
        <v/>
      </c>
    </row>
    <row r="1172" spans="2:8" x14ac:dyDescent="0.3">
      <c r="B1172" s="160">
        <f>IF('MAIN CB'!B1186="","",'MAIN CB'!B1186)</f>
        <v>45730</v>
      </c>
      <c r="C1172" s="161" t="str">
        <f>IF('MAIN CB'!C1186="","",'MAIN CB'!C1186)</f>
        <v>Asset</v>
      </c>
      <c r="D1172" s="237" t="str">
        <f>IF('MAIN CB'!D1186="","",'MAIN CB'!D1186)</f>
        <v>Vault Cash</v>
      </c>
      <c r="E1172" s="157" t="str">
        <f>IF('MAIN CB'!E1186="","",'MAIN CB'!E1186)</f>
        <v>Zanaco Xpress Deposit</v>
      </c>
      <c r="F1172" s="238">
        <f>IF('MAIN CB'!C1186="Asset",'MAIN CB'!F1186,"")</f>
        <v>300</v>
      </c>
      <c r="G1172" s="162" t="str">
        <f>IF('MAIN CB'!C1186="Capital",'MAIN CB'!F1186,IF('MAIN CB'!C1186="Income",'MAIN CB'!F1186,IF('MAIN CB'!C1186="Liability",'MAIN CB'!F1186,"")))</f>
        <v/>
      </c>
      <c r="H1172" s="163" t="str">
        <f>IF('MAIN CB'!C1186="Expense",'MAIN CB'!F1186,IF('MAIN CB'!C1186="Drawing",'MAIN CB'!F1186,IF('MAIN CB'!C1186="COS",'MAIN CB'!F1186,"")))</f>
        <v/>
      </c>
    </row>
    <row r="1173" spans="2:8" x14ac:dyDescent="0.3">
      <c r="B1173" s="160">
        <f>IF('MAIN CB'!B1187="","",'MAIN CB'!B1187)</f>
        <v>45730</v>
      </c>
      <c r="C1173" s="161" t="str">
        <f>IF('MAIN CB'!C1187="","",'MAIN CB'!C1187)</f>
        <v>Asset</v>
      </c>
      <c r="D1173" s="237" t="str">
        <f>IF('MAIN CB'!D1187="","",'MAIN CB'!D1187)</f>
        <v>Zanaco Xpress</v>
      </c>
      <c r="E1173" s="157" t="str">
        <f>IF('MAIN CB'!E1187="","",'MAIN CB'!E1187)</f>
        <v>Zanaco Xpress Deposit</v>
      </c>
      <c r="F1173" s="238">
        <f>IF('MAIN CB'!C1187="Asset",'MAIN CB'!F1187,"")</f>
        <v>-300</v>
      </c>
      <c r="G1173" s="162" t="str">
        <f>IF('MAIN CB'!C1187="Capital",'MAIN CB'!F1187,IF('MAIN CB'!C1187="Income",'MAIN CB'!F1187,IF('MAIN CB'!C1187="Liability",'MAIN CB'!F1187,"")))</f>
        <v/>
      </c>
      <c r="H1173" s="163" t="str">
        <f>IF('MAIN CB'!C1187="Expense",'MAIN CB'!F1187,IF('MAIN CB'!C1187="Drawing",'MAIN CB'!F1187,IF('MAIN CB'!C1187="COS",'MAIN CB'!F1187,"")))</f>
        <v/>
      </c>
    </row>
    <row r="1174" spans="2:8" x14ac:dyDescent="0.3">
      <c r="B1174" s="160">
        <f>IF('MAIN CB'!B1188="","",'MAIN CB'!B1188)</f>
        <v>45730</v>
      </c>
      <c r="C1174" s="161" t="str">
        <f>IF('MAIN CB'!C1188="","",'MAIN CB'!C1188)</f>
        <v>Asset</v>
      </c>
      <c r="D1174" s="237" t="str">
        <f>IF('MAIN CB'!D1188="","",'MAIN CB'!D1188)</f>
        <v>Vault Cash</v>
      </c>
      <c r="E1174" s="157" t="str">
        <f>IF('MAIN CB'!E1188="","",'MAIN CB'!E1188)</f>
        <v>Zanaco Xpress Deposit</v>
      </c>
      <c r="F1174" s="238">
        <f>IF('MAIN CB'!C1188="Asset",'MAIN CB'!F1188,"")</f>
        <v>430</v>
      </c>
      <c r="G1174" s="162" t="str">
        <f>IF('MAIN CB'!C1188="Capital",'MAIN CB'!F1188,IF('MAIN CB'!C1188="Income",'MAIN CB'!F1188,IF('MAIN CB'!C1188="Liability",'MAIN CB'!F1188,"")))</f>
        <v/>
      </c>
      <c r="H1174" s="163" t="str">
        <f>IF('MAIN CB'!C1188="Expense",'MAIN CB'!F1188,IF('MAIN CB'!C1188="Drawing",'MAIN CB'!F1188,IF('MAIN CB'!C1188="COS",'MAIN CB'!F1188,"")))</f>
        <v/>
      </c>
    </row>
    <row r="1175" spans="2:8" x14ac:dyDescent="0.3">
      <c r="B1175" s="160">
        <f>IF('MAIN CB'!B1189="","",'MAIN CB'!B1189)</f>
        <v>45730</v>
      </c>
      <c r="C1175" s="161" t="str">
        <f>IF('MAIN CB'!C1189="","",'MAIN CB'!C1189)</f>
        <v>Asset</v>
      </c>
      <c r="D1175" s="237" t="str">
        <f>IF('MAIN CB'!D1189="","",'MAIN CB'!D1189)</f>
        <v>Zanaco Xpress</v>
      </c>
      <c r="E1175" s="157" t="str">
        <f>IF('MAIN CB'!E1189="","",'MAIN CB'!E1189)</f>
        <v>Zanaco Xpress Deposit</v>
      </c>
      <c r="F1175" s="238">
        <f>IF('MAIN CB'!C1189="Asset",'MAIN CB'!F1189,"")</f>
        <v>-430</v>
      </c>
      <c r="G1175" s="162" t="str">
        <f>IF('MAIN CB'!C1189="Capital",'MAIN CB'!F1189,IF('MAIN CB'!C1189="Income",'MAIN CB'!F1189,IF('MAIN CB'!C1189="Liability",'MAIN CB'!F1189,"")))</f>
        <v/>
      </c>
      <c r="H1175" s="163" t="str">
        <f>IF('MAIN CB'!C1189="Expense",'MAIN CB'!F1189,IF('MAIN CB'!C1189="Drawing",'MAIN CB'!F1189,IF('MAIN CB'!C1189="COS",'MAIN CB'!F1189,"")))</f>
        <v/>
      </c>
    </row>
    <row r="1176" spans="2:8" x14ac:dyDescent="0.3">
      <c r="B1176" s="160">
        <f>IF('MAIN CB'!B1190="","",'MAIN CB'!B1190)</f>
        <v>45730</v>
      </c>
      <c r="C1176" s="161" t="str">
        <f>IF('MAIN CB'!C1190="","",'MAIN CB'!C1190)</f>
        <v>Asset</v>
      </c>
      <c r="D1176" s="237" t="str">
        <f>IF('MAIN CB'!D1190="","",'MAIN CB'!D1190)</f>
        <v>Vault Cash</v>
      </c>
      <c r="E1176" s="157" t="str">
        <f>IF('MAIN CB'!E1190="","",'MAIN CB'!E1190)</f>
        <v>Zanaco Xpress Deposit</v>
      </c>
      <c r="F1176" s="238">
        <f>IF('MAIN CB'!C1190="Asset",'MAIN CB'!F1190,"")</f>
        <v>215</v>
      </c>
      <c r="G1176" s="162" t="str">
        <f>IF('MAIN CB'!C1190="Capital",'MAIN CB'!F1190,IF('MAIN CB'!C1190="Income",'MAIN CB'!F1190,IF('MAIN CB'!C1190="Liability",'MAIN CB'!F1190,"")))</f>
        <v/>
      </c>
      <c r="H1176" s="163" t="str">
        <f>IF('MAIN CB'!C1190="Expense",'MAIN CB'!F1190,IF('MAIN CB'!C1190="Drawing",'MAIN CB'!F1190,IF('MAIN CB'!C1190="COS",'MAIN CB'!F1190,"")))</f>
        <v/>
      </c>
    </row>
    <row r="1177" spans="2:8" x14ac:dyDescent="0.3">
      <c r="B1177" s="160">
        <f>IF('MAIN CB'!B1191="","",'MAIN CB'!B1191)</f>
        <v>45730</v>
      </c>
      <c r="C1177" s="161" t="str">
        <f>IF('MAIN CB'!C1191="","",'MAIN CB'!C1191)</f>
        <v>Asset</v>
      </c>
      <c r="D1177" s="237" t="str">
        <f>IF('MAIN CB'!D1191="","",'MAIN CB'!D1191)</f>
        <v>Zanaco Xpress</v>
      </c>
      <c r="E1177" s="157" t="str">
        <f>IF('MAIN CB'!E1191="","",'MAIN CB'!E1191)</f>
        <v>Zanaco Xpress Deposit</v>
      </c>
      <c r="F1177" s="238">
        <f>IF('MAIN CB'!C1191="Asset",'MAIN CB'!F1191,"")</f>
        <v>-215</v>
      </c>
      <c r="G1177" s="162" t="str">
        <f>IF('MAIN CB'!C1191="Capital",'MAIN CB'!F1191,IF('MAIN CB'!C1191="Income",'MAIN CB'!F1191,IF('MAIN CB'!C1191="Liability",'MAIN CB'!F1191,"")))</f>
        <v/>
      </c>
      <c r="H1177" s="163" t="str">
        <f>IF('MAIN CB'!C1191="Expense",'MAIN CB'!F1191,IF('MAIN CB'!C1191="Drawing",'MAIN CB'!F1191,IF('MAIN CB'!C1191="COS",'MAIN CB'!F1191,"")))</f>
        <v/>
      </c>
    </row>
    <row r="1178" spans="2:8" x14ac:dyDescent="0.3">
      <c r="B1178" s="160">
        <f>IF('MAIN CB'!B1192="","",'MAIN CB'!B1192)</f>
        <v>45730</v>
      </c>
      <c r="C1178" s="161" t="str">
        <f>IF('MAIN CB'!C1192="","",'MAIN CB'!C1192)</f>
        <v>Asset</v>
      </c>
      <c r="D1178" s="237" t="str">
        <f>IF('MAIN CB'!D1192="","",'MAIN CB'!D1192)</f>
        <v>Vault Cash</v>
      </c>
      <c r="E1178" s="157" t="str">
        <f>IF('MAIN CB'!E1192="","",'MAIN CB'!E1192)</f>
        <v>Zanaco Xpress Deposit</v>
      </c>
      <c r="F1178" s="238">
        <f>IF('MAIN CB'!C1192="Asset",'MAIN CB'!F1192,"")</f>
        <v>158</v>
      </c>
      <c r="G1178" s="162" t="str">
        <f>IF('MAIN CB'!C1192="Capital",'MAIN CB'!F1192,IF('MAIN CB'!C1192="Income",'MAIN CB'!F1192,IF('MAIN CB'!C1192="Liability",'MAIN CB'!F1192,"")))</f>
        <v/>
      </c>
      <c r="H1178" s="163" t="str">
        <f>IF('MAIN CB'!C1192="Expense",'MAIN CB'!F1192,IF('MAIN CB'!C1192="Drawing",'MAIN CB'!F1192,IF('MAIN CB'!C1192="COS",'MAIN CB'!F1192,"")))</f>
        <v/>
      </c>
    </row>
    <row r="1179" spans="2:8" x14ac:dyDescent="0.3">
      <c r="B1179" s="160">
        <f>IF('MAIN CB'!B1193="","",'MAIN CB'!B1193)</f>
        <v>45730</v>
      </c>
      <c r="C1179" s="161" t="str">
        <f>IF('MAIN CB'!C1193="","",'MAIN CB'!C1193)</f>
        <v>Asset</v>
      </c>
      <c r="D1179" s="237" t="str">
        <f>IF('MAIN CB'!D1193="","",'MAIN CB'!D1193)</f>
        <v>Zanaco Xpress</v>
      </c>
      <c r="E1179" s="157" t="str">
        <f>IF('MAIN CB'!E1193="","",'MAIN CB'!E1193)</f>
        <v>Zanaco Xpress Deposit</v>
      </c>
      <c r="F1179" s="238">
        <f>IF('MAIN CB'!C1193="Asset",'MAIN CB'!F1193,"")</f>
        <v>-158</v>
      </c>
      <c r="G1179" s="162" t="str">
        <f>IF('MAIN CB'!C1193="Capital",'MAIN CB'!F1193,IF('MAIN CB'!C1193="Income",'MAIN CB'!F1193,IF('MAIN CB'!C1193="Liability",'MAIN CB'!F1193,"")))</f>
        <v/>
      </c>
      <c r="H1179" s="163" t="str">
        <f>IF('MAIN CB'!C1193="Expense",'MAIN CB'!F1193,IF('MAIN CB'!C1193="Drawing",'MAIN CB'!F1193,IF('MAIN CB'!C1193="COS",'MAIN CB'!F1193,"")))</f>
        <v/>
      </c>
    </row>
    <row r="1180" spans="2:8" x14ac:dyDescent="0.3">
      <c r="B1180" s="160">
        <f>IF('MAIN CB'!B1194="","",'MAIN CB'!B1194)</f>
        <v>45730</v>
      </c>
      <c r="C1180" s="161" t="str">
        <f>IF('MAIN CB'!C1194="","",'MAIN CB'!C1194)</f>
        <v>Asset</v>
      </c>
      <c r="D1180" s="237" t="str">
        <f>IF('MAIN CB'!D1194="","",'MAIN CB'!D1194)</f>
        <v>Vault Cash</v>
      </c>
      <c r="E1180" s="157" t="str">
        <f>IF('MAIN CB'!E1194="","",'MAIN CB'!E1194)</f>
        <v>Zanaco Xpress Deposit</v>
      </c>
      <c r="F1180" s="238">
        <f>IF('MAIN CB'!C1194="Asset",'MAIN CB'!F1194,"")</f>
        <v>171</v>
      </c>
      <c r="G1180" s="162" t="str">
        <f>IF('MAIN CB'!C1194="Capital",'MAIN CB'!F1194,IF('MAIN CB'!C1194="Income",'MAIN CB'!F1194,IF('MAIN CB'!C1194="Liability",'MAIN CB'!F1194,"")))</f>
        <v/>
      </c>
      <c r="H1180" s="163" t="str">
        <f>IF('MAIN CB'!C1194="Expense",'MAIN CB'!F1194,IF('MAIN CB'!C1194="Drawing",'MAIN CB'!F1194,IF('MAIN CB'!C1194="COS",'MAIN CB'!F1194,"")))</f>
        <v/>
      </c>
    </row>
    <row r="1181" spans="2:8" x14ac:dyDescent="0.3">
      <c r="B1181" s="160">
        <f>IF('MAIN CB'!B1195="","",'MAIN CB'!B1195)</f>
        <v>45730</v>
      </c>
      <c r="C1181" s="161" t="str">
        <f>IF('MAIN CB'!C1195="","",'MAIN CB'!C1195)</f>
        <v>Asset</v>
      </c>
      <c r="D1181" s="237" t="str">
        <f>IF('MAIN CB'!D1195="","",'MAIN CB'!D1195)</f>
        <v>Zanaco Xpress</v>
      </c>
      <c r="E1181" s="157" t="str">
        <f>IF('MAIN CB'!E1195="","",'MAIN CB'!E1195)</f>
        <v>Zanaco Xpress Deposit</v>
      </c>
      <c r="F1181" s="238">
        <f>IF('MAIN CB'!C1195="Asset",'MAIN CB'!F1195,"")</f>
        <v>-171</v>
      </c>
      <c r="G1181" s="162" t="str">
        <f>IF('MAIN CB'!C1195="Capital",'MAIN CB'!F1195,IF('MAIN CB'!C1195="Income",'MAIN CB'!F1195,IF('MAIN CB'!C1195="Liability",'MAIN CB'!F1195,"")))</f>
        <v/>
      </c>
      <c r="H1181" s="163" t="str">
        <f>IF('MAIN CB'!C1195="Expense",'MAIN CB'!F1195,IF('MAIN CB'!C1195="Drawing",'MAIN CB'!F1195,IF('MAIN CB'!C1195="COS",'MAIN CB'!F1195,"")))</f>
        <v/>
      </c>
    </row>
    <row r="1182" spans="2:8" x14ac:dyDescent="0.3">
      <c r="B1182" s="160">
        <f>IF('MAIN CB'!B1196="","",'MAIN CB'!B1196)</f>
        <v>45730</v>
      </c>
      <c r="C1182" s="161" t="str">
        <f>IF('MAIN CB'!C1196="","",'MAIN CB'!C1196)</f>
        <v>Asset</v>
      </c>
      <c r="D1182" s="237" t="str">
        <f>IF('MAIN CB'!D1196="","",'MAIN CB'!D1196)</f>
        <v>Vault Cash</v>
      </c>
      <c r="E1182" s="157" t="str">
        <f>IF('MAIN CB'!E1196="","",'MAIN CB'!E1196)</f>
        <v>Zanaco Xpress Deposit</v>
      </c>
      <c r="F1182" s="238">
        <f>IF('MAIN CB'!C1196="Asset",'MAIN CB'!F1196,"")</f>
        <v>2245</v>
      </c>
      <c r="G1182" s="162" t="str">
        <f>IF('MAIN CB'!C1196="Capital",'MAIN CB'!F1196,IF('MAIN CB'!C1196="Income",'MAIN CB'!F1196,IF('MAIN CB'!C1196="Liability",'MAIN CB'!F1196,"")))</f>
        <v/>
      </c>
      <c r="H1182" s="163" t="str">
        <f>IF('MAIN CB'!C1196="Expense",'MAIN CB'!F1196,IF('MAIN CB'!C1196="Drawing",'MAIN CB'!F1196,IF('MAIN CB'!C1196="COS",'MAIN CB'!F1196,"")))</f>
        <v/>
      </c>
    </row>
    <row r="1183" spans="2:8" x14ac:dyDescent="0.3">
      <c r="B1183" s="160">
        <f>IF('MAIN CB'!B1197="","",'MAIN CB'!B1197)</f>
        <v>45730</v>
      </c>
      <c r="C1183" s="161" t="str">
        <f>IF('MAIN CB'!C1197="","",'MAIN CB'!C1197)</f>
        <v>Asset</v>
      </c>
      <c r="D1183" s="237" t="str">
        <f>IF('MAIN CB'!D1197="","",'MAIN CB'!D1197)</f>
        <v>Zanaco Xpress</v>
      </c>
      <c r="E1183" s="157" t="str">
        <f>IF('MAIN CB'!E1197="","",'MAIN CB'!E1197)</f>
        <v>Zanaco Xpress Deposit</v>
      </c>
      <c r="F1183" s="238">
        <f>IF('MAIN CB'!C1197="Asset",'MAIN CB'!F1197,"")</f>
        <v>-2245</v>
      </c>
      <c r="G1183" s="162" t="str">
        <f>IF('MAIN CB'!C1197="Capital",'MAIN CB'!F1197,IF('MAIN CB'!C1197="Income",'MAIN CB'!F1197,IF('MAIN CB'!C1197="Liability",'MAIN CB'!F1197,"")))</f>
        <v/>
      </c>
      <c r="H1183" s="163" t="str">
        <f>IF('MAIN CB'!C1197="Expense",'MAIN CB'!F1197,IF('MAIN CB'!C1197="Drawing",'MAIN CB'!F1197,IF('MAIN CB'!C1197="COS",'MAIN CB'!F1197,"")))</f>
        <v/>
      </c>
    </row>
    <row r="1184" spans="2:8" x14ac:dyDescent="0.3">
      <c r="B1184" s="160">
        <f>IF('MAIN CB'!B1198="","",'MAIN CB'!B1198)</f>
        <v>45730</v>
      </c>
      <c r="C1184" s="161" t="str">
        <f>IF('MAIN CB'!C1198="","",'MAIN CB'!C1198)</f>
        <v>Asset</v>
      </c>
      <c r="D1184" s="237" t="str">
        <f>IF('MAIN CB'!D1198="","",'MAIN CB'!D1198)</f>
        <v>Vault Cash</v>
      </c>
      <c r="E1184" s="157" t="str">
        <f>IF('MAIN CB'!E1198="","",'MAIN CB'!E1198)</f>
        <v>Zanaco Xpress Deposit</v>
      </c>
      <c r="F1184" s="238">
        <f>IF('MAIN CB'!C1198="Asset",'MAIN CB'!F1198,"")</f>
        <v>215</v>
      </c>
      <c r="G1184" s="162" t="str">
        <f>IF('MAIN CB'!C1198="Capital",'MAIN CB'!F1198,IF('MAIN CB'!C1198="Income",'MAIN CB'!F1198,IF('MAIN CB'!C1198="Liability",'MAIN CB'!F1198,"")))</f>
        <v/>
      </c>
      <c r="H1184" s="163" t="str">
        <f>IF('MAIN CB'!C1198="Expense",'MAIN CB'!F1198,IF('MAIN CB'!C1198="Drawing",'MAIN CB'!F1198,IF('MAIN CB'!C1198="COS",'MAIN CB'!F1198,"")))</f>
        <v/>
      </c>
    </row>
    <row r="1185" spans="2:8" x14ac:dyDescent="0.3">
      <c r="B1185" s="160">
        <f>IF('MAIN CB'!B1199="","",'MAIN CB'!B1199)</f>
        <v>45730</v>
      </c>
      <c r="C1185" s="161" t="str">
        <f>IF('MAIN CB'!C1199="","",'MAIN CB'!C1199)</f>
        <v>Asset</v>
      </c>
      <c r="D1185" s="237" t="str">
        <f>IF('MAIN CB'!D1199="","",'MAIN CB'!D1199)</f>
        <v>Zanaco Xpress</v>
      </c>
      <c r="E1185" s="157" t="str">
        <f>IF('MAIN CB'!E1199="","",'MAIN CB'!E1199)</f>
        <v>Zanaco Xpress Deposit</v>
      </c>
      <c r="F1185" s="238">
        <f>IF('MAIN CB'!C1199="Asset",'MAIN CB'!F1199,"")</f>
        <v>-215</v>
      </c>
      <c r="G1185" s="162" t="str">
        <f>IF('MAIN CB'!C1199="Capital",'MAIN CB'!F1199,IF('MAIN CB'!C1199="Income",'MAIN CB'!F1199,IF('MAIN CB'!C1199="Liability",'MAIN CB'!F1199,"")))</f>
        <v/>
      </c>
      <c r="H1185" s="163" t="str">
        <f>IF('MAIN CB'!C1199="Expense",'MAIN CB'!F1199,IF('MAIN CB'!C1199="Drawing",'MAIN CB'!F1199,IF('MAIN CB'!C1199="COS",'MAIN CB'!F1199,"")))</f>
        <v/>
      </c>
    </row>
    <row r="1186" spans="2:8" x14ac:dyDescent="0.3">
      <c r="B1186" s="160">
        <f>IF('MAIN CB'!B1200="","",'MAIN CB'!B1200)</f>
        <v>45730</v>
      </c>
      <c r="C1186" s="161" t="str">
        <f>IF('MAIN CB'!C1200="","",'MAIN CB'!C1200)</f>
        <v>Asset</v>
      </c>
      <c r="D1186" s="237" t="str">
        <f>IF('MAIN CB'!D1200="","",'MAIN CB'!D1200)</f>
        <v>Vault Cash</v>
      </c>
      <c r="E1186" s="157" t="str">
        <f>IF('MAIN CB'!E1200="","",'MAIN CB'!E1200)</f>
        <v>Zanaco Xpress Deposit</v>
      </c>
      <c r="F1186" s="238">
        <f>IF('MAIN CB'!C1200="Asset",'MAIN CB'!F1200,"")</f>
        <v>171</v>
      </c>
      <c r="G1186" s="162" t="str">
        <f>IF('MAIN CB'!C1200="Capital",'MAIN CB'!F1200,IF('MAIN CB'!C1200="Income",'MAIN CB'!F1200,IF('MAIN CB'!C1200="Liability",'MAIN CB'!F1200,"")))</f>
        <v/>
      </c>
      <c r="H1186" s="163" t="str">
        <f>IF('MAIN CB'!C1200="Expense",'MAIN CB'!F1200,IF('MAIN CB'!C1200="Drawing",'MAIN CB'!F1200,IF('MAIN CB'!C1200="COS",'MAIN CB'!F1200,"")))</f>
        <v/>
      </c>
    </row>
    <row r="1187" spans="2:8" x14ac:dyDescent="0.3">
      <c r="B1187" s="160">
        <f>IF('MAIN CB'!B1201="","",'MAIN CB'!B1201)</f>
        <v>45730</v>
      </c>
      <c r="C1187" s="161" t="str">
        <f>IF('MAIN CB'!C1201="","",'MAIN CB'!C1201)</f>
        <v>Asset</v>
      </c>
      <c r="D1187" s="237" t="str">
        <f>IF('MAIN CB'!D1201="","",'MAIN CB'!D1201)</f>
        <v>Zanaco Xpress</v>
      </c>
      <c r="E1187" s="157" t="str">
        <f>IF('MAIN CB'!E1201="","",'MAIN CB'!E1201)</f>
        <v>Zanaco Xpress Deposit</v>
      </c>
      <c r="F1187" s="238">
        <f>IF('MAIN CB'!C1201="Asset",'MAIN CB'!F1201,"")</f>
        <v>-171</v>
      </c>
      <c r="G1187" s="162" t="str">
        <f>IF('MAIN CB'!C1201="Capital",'MAIN CB'!F1201,IF('MAIN CB'!C1201="Income",'MAIN CB'!F1201,IF('MAIN CB'!C1201="Liability",'MAIN CB'!F1201,"")))</f>
        <v/>
      </c>
      <c r="H1187" s="163" t="str">
        <f>IF('MAIN CB'!C1201="Expense",'MAIN CB'!F1201,IF('MAIN CB'!C1201="Drawing",'MAIN CB'!F1201,IF('MAIN CB'!C1201="COS",'MAIN CB'!F1201,"")))</f>
        <v/>
      </c>
    </row>
    <row r="1188" spans="2:8" x14ac:dyDescent="0.3">
      <c r="B1188" s="160">
        <f>IF('MAIN CB'!B1202="","",'MAIN CB'!B1202)</f>
        <v>45730</v>
      </c>
      <c r="C1188" s="161" t="str">
        <f>IF('MAIN CB'!C1202="","",'MAIN CB'!C1202)</f>
        <v>Asset</v>
      </c>
      <c r="D1188" s="237" t="str">
        <f>IF('MAIN CB'!D1202="","",'MAIN CB'!D1202)</f>
        <v>Vault Cash</v>
      </c>
      <c r="E1188" s="157" t="str">
        <f>IF('MAIN CB'!E1202="","",'MAIN CB'!E1202)</f>
        <v>Zanaco Xpress Deposit</v>
      </c>
      <c r="F1188" s="238">
        <f>IF('MAIN CB'!C1202="Asset",'MAIN CB'!F1202,"")</f>
        <v>1881</v>
      </c>
      <c r="G1188" s="162" t="str">
        <f>IF('MAIN CB'!C1202="Capital",'MAIN CB'!F1202,IF('MAIN CB'!C1202="Income",'MAIN CB'!F1202,IF('MAIN CB'!C1202="Liability",'MAIN CB'!F1202,"")))</f>
        <v/>
      </c>
      <c r="H1188" s="163" t="str">
        <f>IF('MAIN CB'!C1202="Expense",'MAIN CB'!F1202,IF('MAIN CB'!C1202="Drawing",'MAIN CB'!F1202,IF('MAIN CB'!C1202="COS",'MAIN CB'!F1202,"")))</f>
        <v/>
      </c>
    </row>
    <row r="1189" spans="2:8" x14ac:dyDescent="0.3">
      <c r="B1189" s="160">
        <f>IF('MAIN CB'!B1203="","",'MAIN CB'!B1203)</f>
        <v>45730</v>
      </c>
      <c r="C1189" s="161" t="str">
        <f>IF('MAIN CB'!C1203="","",'MAIN CB'!C1203)</f>
        <v>Asset</v>
      </c>
      <c r="D1189" s="237" t="str">
        <f>IF('MAIN CB'!D1203="","",'MAIN CB'!D1203)</f>
        <v>Zanaco Xpress</v>
      </c>
      <c r="E1189" s="157" t="str">
        <f>IF('MAIN CB'!E1203="","",'MAIN CB'!E1203)</f>
        <v>Zanaco Xpress Deposit</v>
      </c>
      <c r="F1189" s="238">
        <f>IF('MAIN CB'!C1203="Asset",'MAIN CB'!F1203,"")</f>
        <v>-1881</v>
      </c>
      <c r="G1189" s="162" t="str">
        <f>IF('MAIN CB'!C1203="Capital",'MAIN CB'!F1203,IF('MAIN CB'!C1203="Income",'MAIN CB'!F1203,IF('MAIN CB'!C1203="Liability",'MAIN CB'!F1203,"")))</f>
        <v/>
      </c>
      <c r="H1189" s="163" t="str">
        <f>IF('MAIN CB'!C1203="Expense",'MAIN CB'!F1203,IF('MAIN CB'!C1203="Drawing",'MAIN CB'!F1203,IF('MAIN CB'!C1203="COS",'MAIN CB'!F1203,"")))</f>
        <v/>
      </c>
    </row>
    <row r="1190" spans="2:8" x14ac:dyDescent="0.3">
      <c r="B1190" s="160">
        <f>IF('MAIN CB'!B1204="","",'MAIN CB'!B1204)</f>
        <v>45730</v>
      </c>
      <c r="C1190" s="161" t="str">
        <f>IF('MAIN CB'!C1204="","",'MAIN CB'!C1204)</f>
        <v>Asset</v>
      </c>
      <c r="D1190" s="237" t="str">
        <f>IF('MAIN CB'!D1204="","",'MAIN CB'!D1204)</f>
        <v>Vault Cash</v>
      </c>
      <c r="E1190" s="157" t="str">
        <f>IF('MAIN CB'!E1204="","",'MAIN CB'!E1204)</f>
        <v>Zanaco Xpress Deposit</v>
      </c>
      <c r="F1190" s="238">
        <f>IF('MAIN CB'!C1204="Asset",'MAIN CB'!F1204,"")</f>
        <v>158</v>
      </c>
      <c r="G1190" s="162" t="str">
        <f>IF('MAIN CB'!C1204="Capital",'MAIN CB'!F1204,IF('MAIN CB'!C1204="Income",'MAIN CB'!F1204,IF('MAIN CB'!C1204="Liability",'MAIN CB'!F1204,"")))</f>
        <v/>
      </c>
      <c r="H1190" s="163" t="str">
        <f>IF('MAIN CB'!C1204="Expense",'MAIN CB'!F1204,IF('MAIN CB'!C1204="Drawing",'MAIN CB'!F1204,IF('MAIN CB'!C1204="COS",'MAIN CB'!F1204,"")))</f>
        <v/>
      </c>
    </row>
    <row r="1191" spans="2:8" x14ac:dyDescent="0.3">
      <c r="B1191" s="160">
        <f>IF('MAIN CB'!B1205="","",'MAIN CB'!B1205)</f>
        <v>45730</v>
      </c>
      <c r="C1191" s="161" t="str">
        <f>IF('MAIN CB'!C1205="","",'MAIN CB'!C1205)</f>
        <v>Asset</v>
      </c>
      <c r="D1191" s="237" t="str">
        <f>IF('MAIN CB'!D1205="","",'MAIN CB'!D1205)</f>
        <v>Zanaco Xpress</v>
      </c>
      <c r="E1191" s="157" t="str">
        <f>IF('MAIN CB'!E1205="","",'MAIN CB'!E1205)</f>
        <v>Zanaco Xpress Deposit</v>
      </c>
      <c r="F1191" s="238">
        <f>IF('MAIN CB'!C1205="Asset",'MAIN CB'!F1205,"")</f>
        <v>-158</v>
      </c>
      <c r="G1191" s="162" t="str">
        <f>IF('MAIN CB'!C1205="Capital",'MAIN CB'!F1205,IF('MAIN CB'!C1205="Income",'MAIN CB'!F1205,IF('MAIN CB'!C1205="Liability",'MAIN CB'!F1205,"")))</f>
        <v/>
      </c>
      <c r="H1191" s="163" t="str">
        <f>IF('MAIN CB'!C1205="Expense",'MAIN CB'!F1205,IF('MAIN CB'!C1205="Drawing",'MAIN CB'!F1205,IF('MAIN CB'!C1205="COS",'MAIN CB'!F1205,"")))</f>
        <v/>
      </c>
    </row>
    <row r="1192" spans="2:8" x14ac:dyDescent="0.3">
      <c r="B1192" s="160">
        <f>IF('MAIN CB'!B1206="","",'MAIN CB'!B1206)</f>
        <v>45730</v>
      </c>
      <c r="C1192" s="161" t="str">
        <f>IF('MAIN CB'!C1206="","",'MAIN CB'!C1206)</f>
        <v>Asset</v>
      </c>
      <c r="D1192" s="237" t="str">
        <f>IF('MAIN CB'!D1206="","",'MAIN CB'!D1206)</f>
        <v>Vault Cash</v>
      </c>
      <c r="E1192" s="157" t="str">
        <f>IF('MAIN CB'!E1206="","",'MAIN CB'!E1206)</f>
        <v>Zanaco Xpress Deposit</v>
      </c>
      <c r="F1192" s="238">
        <f>IF('MAIN CB'!C1206="Asset",'MAIN CB'!F1206,"")</f>
        <v>798</v>
      </c>
      <c r="G1192" s="162" t="str">
        <f>IF('MAIN CB'!C1206="Capital",'MAIN CB'!F1206,IF('MAIN CB'!C1206="Income",'MAIN CB'!F1206,IF('MAIN CB'!C1206="Liability",'MAIN CB'!F1206,"")))</f>
        <v/>
      </c>
      <c r="H1192" s="163" t="str">
        <f>IF('MAIN CB'!C1206="Expense",'MAIN CB'!F1206,IF('MAIN CB'!C1206="Drawing",'MAIN CB'!F1206,IF('MAIN CB'!C1206="COS",'MAIN CB'!F1206,"")))</f>
        <v/>
      </c>
    </row>
    <row r="1193" spans="2:8" x14ac:dyDescent="0.3">
      <c r="B1193" s="160">
        <f>IF('MAIN CB'!B1207="","",'MAIN CB'!B1207)</f>
        <v>45730</v>
      </c>
      <c r="C1193" s="161" t="str">
        <f>IF('MAIN CB'!C1207="","",'MAIN CB'!C1207)</f>
        <v>Asset</v>
      </c>
      <c r="D1193" s="237" t="str">
        <f>IF('MAIN CB'!D1207="","",'MAIN CB'!D1207)</f>
        <v>Zanaco Xpress</v>
      </c>
      <c r="E1193" s="157" t="str">
        <f>IF('MAIN CB'!E1207="","",'MAIN CB'!E1207)</f>
        <v>Zanaco Xpress Deposit</v>
      </c>
      <c r="F1193" s="238">
        <f>IF('MAIN CB'!C1207="Asset",'MAIN CB'!F1207,"")</f>
        <v>-798</v>
      </c>
      <c r="G1193" s="162" t="str">
        <f>IF('MAIN CB'!C1207="Capital",'MAIN CB'!F1207,IF('MAIN CB'!C1207="Income",'MAIN CB'!F1207,IF('MAIN CB'!C1207="Liability",'MAIN CB'!F1207,"")))</f>
        <v/>
      </c>
      <c r="H1193" s="163" t="str">
        <f>IF('MAIN CB'!C1207="Expense",'MAIN CB'!F1207,IF('MAIN CB'!C1207="Drawing",'MAIN CB'!F1207,IF('MAIN CB'!C1207="COS",'MAIN CB'!F1207,"")))</f>
        <v/>
      </c>
    </row>
    <row r="1194" spans="2:8" x14ac:dyDescent="0.3">
      <c r="B1194" s="160">
        <f>IF('MAIN CB'!B1208="","",'MAIN CB'!B1208)</f>
        <v>45730</v>
      </c>
      <c r="C1194" s="161" t="str">
        <f>IF('MAIN CB'!C1208="","",'MAIN CB'!C1208)</f>
        <v>Asset</v>
      </c>
      <c r="D1194" s="237" t="str">
        <f>IF('MAIN CB'!D1208="","",'MAIN CB'!D1208)</f>
        <v>Vault Cash</v>
      </c>
      <c r="E1194" s="157" t="str">
        <f>IF('MAIN CB'!E1208="","",'MAIN CB'!E1208)</f>
        <v>Zanaco Xpress Deposit</v>
      </c>
      <c r="F1194" s="238">
        <f>IF('MAIN CB'!C1208="Asset",'MAIN CB'!F1208,"")</f>
        <v>557</v>
      </c>
      <c r="G1194" s="162" t="str">
        <f>IF('MAIN CB'!C1208="Capital",'MAIN CB'!F1208,IF('MAIN CB'!C1208="Income",'MAIN CB'!F1208,IF('MAIN CB'!C1208="Liability",'MAIN CB'!F1208,"")))</f>
        <v/>
      </c>
      <c r="H1194" s="163" t="str">
        <f>IF('MAIN CB'!C1208="Expense",'MAIN CB'!F1208,IF('MAIN CB'!C1208="Drawing",'MAIN CB'!F1208,IF('MAIN CB'!C1208="COS",'MAIN CB'!F1208,"")))</f>
        <v/>
      </c>
    </row>
    <row r="1195" spans="2:8" x14ac:dyDescent="0.3">
      <c r="B1195" s="160">
        <f>IF('MAIN CB'!B1209="","",'MAIN CB'!B1209)</f>
        <v>45730</v>
      </c>
      <c r="C1195" s="161" t="str">
        <f>IF('MAIN CB'!C1209="","",'MAIN CB'!C1209)</f>
        <v>Asset</v>
      </c>
      <c r="D1195" s="237" t="str">
        <f>IF('MAIN CB'!D1209="","",'MAIN CB'!D1209)</f>
        <v>Zanaco Xpress</v>
      </c>
      <c r="E1195" s="157" t="str">
        <f>IF('MAIN CB'!E1209="","",'MAIN CB'!E1209)</f>
        <v>Zanaco Xpress Deposit</v>
      </c>
      <c r="F1195" s="238">
        <f>IF('MAIN CB'!C1209="Asset",'MAIN CB'!F1209,"")</f>
        <v>-557</v>
      </c>
      <c r="G1195" s="162" t="str">
        <f>IF('MAIN CB'!C1209="Capital",'MAIN CB'!F1209,IF('MAIN CB'!C1209="Income",'MAIN CB'!F1209,IF('MAIN CB'!C1209="Liability",'MAIN CB'!F1209,"")))</f>
        <v/>
      </c>
      <c r="H1195" s="163" t="str">
        <f>IF('MAIN CB'!C1209="Expense",'MAIN CB'!F1209,IF('MAIN CB'!C1209="Drawing",'MAIN CB'!F1209,IF('MAIN CB'!C1209="COS",'MAIN CB'!F1209,"")))</f>
        <v/>
      </c>
    </row>
    <row r="1196" spans="2:8" x14ac:dyDescent="0.3">
      <c r="B1196" s="160">
        <f>IF('MAIN CB'!B1210="","",'MAIN CB'!B1210)</f>
        <v>45730</v>
      </c>
      <c r="C1196" s="161" t="str">
        <f>IF('MAIN CB'!C1210="","",'MAIN CB'!C1210)</f>
        <v>Asset</v>
      </c>
      <c r="D1196" s="237" t="str">
        <f>IF('MAIN CB'!D1210="","",'MAIN CB'!D1210)</f>
        <v>Vault Cash</v>
      </c>
      <c r="E1196" s="157" t="str">
        <f>IF('MAIN CB'!E1210="","",'MAIN CB'!E1210)</f>
        <v>Zanaco Xpress Deposit</v>
      </c>
      <c r="F1196" s="238">
        <f>IF('MAIN CB'!C1210="Asset",'MAIN CB'!F1210,"")</f>
        <v>195</v>
      </c>
      <c r="G1196" s="162" t="str">
        <f>IF('MAIN CB'!C1210="Capital",'MAIN CB'!F1210,IF('MAIN CB'!C1210="Income",'MAIN CB'!F1210,IF('MAIN CB'!C1210="Liability",'MAIN CB'!F1210,"")))</f>
        <v/>
      </c>
      <c r="H1196" s="163" t="str">
        <f>IF('MAIN CB'!C1210="Expense",'MAIN CB'!F1210,IF('MAIN CB'!C1210="Drawing",'MAIN CB'!F1210,IF('MAIN CB'!C1210="COS",'MAIN CB'!F1210,"")))</f>
        <v/>
      </c>
    </row>
    <row r="1197" spans="2:8" x14ac:dyDescent="0.3">
      <c r="B1197" s="160">
        <f>IF('MAIN CB'!B1211="","",'MAIN CB'!B1211)</f>
        <v>45730</v>
      </c>
      <c r="C1197" s="161" t="str">
        <f>IF('MAIN CB'!C1211="","",'MAIN CB'!C1211)</f>
        <v>Asset</v>
      </c>
      <c r="D1197" s="237" t="str">
        <f>IF('MAIN CB'!D1211="","",'MAIN CB'!D1211)</f>
        <v>Zanaco Xpress</v>
      </c>
      <c r="E1197" s="157" t="str">
        <f>IF('MAIN CB'!E1211="","",'MAIN CB'!E1211)</f>
        <v>Zanaco Xpress Deposit</v>
      </c>
      <c r="F1197" s="238">
        <f>IF('MAIN CB'!C1211="Asset",'MAIN CB'!F1211,"")</f>
        <v>-195</v>
      </c>
      <c r="G1197" s="162" t="str">
        <f>IF('MAIN CB'!C1211="Capital",'MAIN CB'!F1211,IF('MAIN CB'!C1211="Income",'MAIN CB'!F1211,IF('MAIN CB'!C1211="Liability",'MAIN CB'!F1211,"")))</f>
        <v/>
      </c>
      <c r="H1197" s="163" t="str">
        <f>IF('MAIN CB'!C1211="Expense",'MAIN CB'!F1211,IF('MAIN CB'!C1211="Drawing",'MAIN CB'!F1211,IF('MAIN CB'!C1211="COS",'MAIN CB'!F1211,"")))</f>
        <v/>
      </c>
    </row>
    <row r="1198" spans="2:8" x14ac:dyDescent="0.3">
      <c r="B1198" s="160">
        <f>IF('MAIN CB'!B1212="","",'MAIN CB'!B1212)</f>
        <v>45730</v>
      </c>
      <c r="C1198" s="161" t="str">
        <f>IF('MAIN CB'!C1212="","",'MAIN CB'!C1212)</f>
        <v>Asset</v>
      </c>
      <c r="D1198" s="237" t="str">
        <f>IF('MAIN CB'!D1212="","",'MAIN CB'!D1212)</f>
        <v>Vault Cash</v>
      </c>
      <c r="E1198" s="157" t="str">
        <f>IF('MAIN CB'!E1212="","",'MAIN CB'!E1212)</f>
        <v>Zanaco Xpress Deposit</v>
      </c>
      <c r="F1198" s="238">
        <f>IF('MAIN CB'!C1212="Asset",'MAIN CB'!F1212,"")</f>
        <v>352</v>
      </c>
      <c r="G1198" s="162" t="str">
        <f>IF('MAIN CB'!C1212="Capital",'MAIN CB'!F1212,IF('MAIN CB'!C1212="Income",'MAIN CB'!F1212,IF('MAIN CB'!C1212="Liability",'MAIN CB'!F1212,"")))</f>
        <v/>
      </c>
      <c r="H1198" s="163" t="str">
        <f>IF('MAIN CB'!C1212="Expense",'MAIN CB'!F1212,IF('MAIN CB'!C1212="Drawing",'MAIN CB'!F1212,IF('MAIN CB'!C1212="COS",'MAIN CB'!F1212,"")))</f>
        <v/>
      </c>
    </row>
    <row r="1199" spans="2:8" x14ac:dyDescent="0.3">
      <c r="B1199" s="160">
        <f>IF('MAIN CB'!B1213="","",'MAIN CB'!B1213)</f>
        <v>45730</v>
      </c>
      <c r="C1199" s="161" t="str">
        <f>IF('MAIN CB'!C1213="","",'MAIN CB'!C1213)</f>
        <v>Asset</v>
      </c>
      <c r="D1199" s="237" t="str">
        <f>IF('MAIN CB'!D1213="","",'MAIN CB'!D1213)</f>
        <v>Zanaco Xpress</v>
      </c>
      <c r="E1199" s="157" t="str">
        <f>IF('MAIN CB'!E1213="","",'MAIN CB'!E1213)</f>
        <v>Zanaco Xpress Deposit</v>
      </c>
      <c r="F1199" s="238">
        <f>IF('MAIN CB'!C1213="Asset",'MAIN CB'!F1213,"")</f>
        <v>-352</v>
      </c>
      <c r="G1199" s="162" t="str">
        <f>IF('MAIN CB'!C1213="Capital",'MAIN CB'!F1213,IF('MAIN CB'!C1213="Income",'MAIN CB'!F1213,IF('MAIN CB'!C1213="Liability",'MAIN CB'!F1213,"")))</f>
        <v/>
      </c>
      <c r="H1199" s="163" t="str">
        <f>IF('MAIN CB'!C1213="Expense",'MAIN CB'!F1213,IF('MAIN CB'!C1213="Drawing",'MAIN CB'!F1213,IF('MAIN CB'!C1213="COS",'MAIN CB'!F1213,"")))</f>
        <v/>
      </c>
    </row>
    <row r="1200" spans="2:8" x14ac:dyDescent="0.3">
      <c r="B1200" s="160">
        <f>IF('MAIN CB'!B1214="","",'MAIN CB'!B1214)</f>
        <v>45730</v>
      </c>
      <c r="C1200" s="161" t="str">
        <f>IF('MAIN CB'!C1214="","",'MAIN CB'!C1214)</f>
        <v>Asset</v>
      </c>
      <c r="D1200" s="237" t="str">
        <f>IF('MAIN CB'!D1214="","",'MAIN CB'!D1214)</f>
        <v>Vault Cash</v>
      </c>
      <c r="E1200" s="157" t="str">
        <f>IF('MAIN CB'!E1214="","",'MAIN CB'!E1214)</f>
        <v>Zanaco Xpress Deposit</v>
      </c>
      <c r="F1200" s="238">
        <f>IF('MAIN CB'!C1214="Asset",'MAIN CB'!F1214,"")</f>
        <v>32</v>
      </c>
      <c r="G1200" s="162" t="str">
        <f>IF('MAIN CB'!C1214="Capital",'MAIN CB'!F1214,IF('MAIN CB'!C1214="Income",'MAIN CB'!F1214,IF('MAIN CB'!C1214="Liability",'MAIN CB'!F1214,"")))</f>
        <v/>
      </c>
      <c r="H1200" s="163" t="str">
        <f>IF('MAIN CB'!C1214="Expense",'MAIN CB'!F1214,IF('MAIN CB'!C1214="Drawing",'MAIN CB'!F1214,IF('MAIN CB'!C1214="COS",'MAIN CB'!F1214,"")))</f>
        <v/>
      </c>
    </row>
    <row r="1201" spans="2:8" x14ac:dyDescent="0.3">
      <c r="B1201" s="160">
        <f>IF('MAIN CB'!B1215="","",'MAIN CB'!B1215)</f>
        <v>45730</v>
      </c>
      <c r="C1201" s="161" t="str">
        <f>IF('MAIN CB'!C1215="","",'MAIN CB'!C1215)</f>
        <v>Asset</v>
      </c>
      <c r="D1201" s="237" t="str">
        <f>IF('MAIN CB'!D1215="","",'MAIN CB'!D1215)</f>
        <v>Zanaco Xpress</v>
      </c>
      <c r="E1201" s="157" t="str">
        <f>IF('MAIN CB'!E1215="","",'MAIN CB'!E1215)</f>
        <v>Zanaco Xpress Deposit</v>
      </c>
      <c r="F1201" s="238">
        <f>IF('MAIN CB'!C1215="Asset",'MAIN CB'!F1215,"")</f>
        <v>-32</v>
      </c>
      <c r="G1201" s="162" t="str">
        <f>IF('MAIN CB'!C1215="Capital",'MAIN CB'!F1215,IF('MAIN CB'!C1215="Income",'MAIN CB'!F1215,IF('MAIN CB'!C1215="Liability",'MAIN CB'!F1215,"")))</f>
        <v/>
      </c>
      <c r="H1201" s="163" t="str">
        <f>IF('MAIN CB'!C1215="Expense",'MAIN CB'!F1215,IF('MAIN CB'!C1215="Drawing",'MAIN CB'!F1215,IF('MAIN CB'!C1215="COS",'MAIN CB'!F1215,"")))</f>
        <v/>
      </c>
    </row>
    <row r="1202" spans="2:8" x14ac:dyDescent="0.3">
      <c r="B1202" s="160">
        <f>IF('MAIN CB'!B1216="","",'MAIN CB'!B1216)</f>
        <v>45730</v>
      </c>
      <c r="C1202" s="161" t="str">
        <f>IF('MAIN CB'!C1216="","",'MAIN CB'!C1216)</f>
        <v>Asset</v>
      </c>
      <c r="D1202" s="237" t="str">
        <f>IF('MAIN CB'!D1216="","",'MAIN CB'!D1216)</f>
        <v>Vault Cash</v>
      </c>
      <c r="E1202" s="157" t="str">
        <f>IF('MAIN CB'!E1216="","",'MAIN CB'!E1216)</f>
        <v>Zanaco Xpress Deposit</v>
      </c>
      <c r="F1202" s="238">
        <f>IF('MAIN CB'!C1216="Asset",'MAIN CB'!F1216,"")</f>
        <v>342</v>
      </c>
      <c r="G1202" s="162" t="str">
        <f>IF('MAIN CB'!C1216="Capital",'MAIN CB'!F1216,IF('MAIN CB'!C1216="Income",'MAIN CB'!F1216,IF('MAIN CB'!C1216="Liability",'MAIN CB'!F1216,"")))</f>
        <v/>
      </c>
      <c r="H1202" s="163" t="str">
        <f>IF('MAIN CB'!C1216="Expense",'MAIN CB'!F1216,IF('MAIN CB'!C1216="Drawing",'MAIN CB'!F1216,IF('MAIN CB'!C1216="COS",'MAIN CB'!F1216,"")))</f>
        <v/>
      </c>
    </row>
    <row r="1203" spans="2:8" x14ac:dyDescent="0.3">
      <c r="B1203" s="160">
        <f>IF('MAIN CB'!B1217="","",'MAIN CB'!B1217)</f>
        <v>45730</v>
      </c>
      <c r="C1203" s="161" t="str">
        <f>IF('MAIN CB'!C1217="","",'MAIN CB'!C1217)</f>
        <v>Asset</v>
      </c>
      <c r="D1203" s="237" t="str">
        <f>IF('MAIN CB'!D1217="","",'MAIN CB'!D1217)</f>
        <v>Zanaco Xpress</v>
      </c>
      <c r="E1203" s="157" t="str">
        <f>IF('MAIN CB'!E1217="","",'MAIN CB'!E1217)</f>
        <v>Zanaco Xpress Deposit</v>
      </c>
      <c r="F1203" s="238">
        <f>IF('MAIN CB'!C1217="Asset",'MAIN CB'!F1217,"")</f>
        <v>-342</v>
      </c>
      <c r="G1203" s="162" t="str">
        <f>IF('MAIN CB'!C1217="Capital",'MAIN CB'!F1217,IF('MAIN CB'!C1217="Income",'MAIN CB'!F1217,IF('MAIN CB'!C1217="Liability",'MAIN CB'!F1217,"")))</f>
        <v/>
      </c>
      <c r="H1203" s="163" t="str">
        <f>IF('MAIN CB'!C1217="Expense",'MAIN CB'!F1217,IF('MAIN CB'!C1217="Drawing",'MAIN CB'!F1217,IF('MAIN CB'!C1217="COS",'MAIN CB'!F1217,"")))</f>
        <v/>
      </c>
    </row>
    <row r="1204" spans="2:8" x14ac:dyDescent="0.3">
      <c r="B1204" s="160">
        <f>IF('MAIN CB'!B1218="","",'MAIN CB'!B1218)</f>
        <v>45730</v>
      </c>
      <c r="C1204" s="161" t="str">
        <f>IF('MAIN CB'!C1218="","",'MAIN CB'!C1218)</f>
        <v>Asset</v>
      </c>
      <c r="D1204" s="237" t="str">
        <f>IF('MAIN CB'!D1218="","",'MAIN CB'!D1218)</f>
        <v>Vault Cash</v>
      </c>
      <c r="E1204" s="157" t="str">
        <f>IF('MAIN CB'!E1218="","",'MAIN CB'!E1218)</f>
        <v>Zanaco Xpress Deposit</v>
      </c>
      <c r="F1204" s="238">
        <f>IF('MAIN CB'!C1218="Asset",'MAIN CB'!F1218,"")</f>
        <v>342</v>
      </c>
      <c r="G1204" s="162" t="str">
        <f>IF('MAIN CB'!C1218="Capital",'MAIN CB'!F1218,IF('MAIN CB'!C1218="Income",'MAIN CB'!F1218,IF('MAIN CB'!C1218="Liability",'MAIN CB'!F1218,"")))</f>
        <v/>
      </c>
      <c r="H1204" s="163" t="str">
        <f>IF('MAIN CB'!C1218="Expense",'MAIN CB'!F1218,IF('MAIN CB'!C1218="Drawing",'MAIN CB'!F1218,IF('MAIN CB'!C1218="COS",'MAIN CB'!F1218,"")))</f>
        <v/>
      </c>
    </row>
    <row r="1205" spans="2:8" x14ac:dyDescent="0.3">
      <c r="B1205" s="160">
        <f>IF('MAIN CB'!B1219="","",'MAIN CB'!B1219)</f>
        <v>45730</v>
      </c>
      <c r="C1205" s="161" t="str">
        <f>IF('MAIN CB'!C1219="","",'MAIN CB'!C1219)</f>
        <v>Asset</v>
      </c>
      <c r="D1205" s="237" t="str">
        <f>IF('MAIN CB'!D1219="","",'MAIN CB'!D1219)</f>
        <v>Zanaco Xpress</v>
      </c>
      <c r="E1205" s="157" t="str">
        <f>IF('MAIN CB'!E1219="","",'MAIN CB'!E1219)</f>
        <v>Zanaco Xpress Deposit</v>
      </c>
      <c r="F1205" s="238">
        <f>IF('MAIN CB'!C1219="Asset",'MAIN CB'!F1219,"")</f>
        <v>-342</v>
      </c>
      <c r="G1205" s="162" t="str">
        <f>IF('MAIN CB'!C1219="Capital",'MAIN CB'!F1219,IF('MAIN CB'!C1219="Income",'MAIN CB'!F1219,IF('MAIN CB'!C1219="Liability",'MAIN CB'!F1219,"")))</f>
        <v/>
      </c>
      <c r="H1205" s="163" t="str">
        <f>IF('MAIN CB'!C1219="Expense",'MAIN CB'!F1219,IF('MAIN CB'!C1219="Drawing",'MAIN CB'!F1219,IF('MAIN CB'!C1219="COS",'MAIN CB'!F1219,"")))</f>
        <v/>
      </c>
    </row>
    <row r="1206" spans="2:8" x14ac:dyDescent="0.3">
      <c r="B1206" s="160">
        <f>IF('MAIN CB'!B1220="","",'MAIN CB'!B1220)</f>
        <v>45730</v>
      </c>
      <c r="C1206" s="161" t="str">
        <f>IF('MAIN CB'!C1220="","",'MAIN CB'!C1220)</f>
        <v>Asset</v>
      </c>
      <c r="D1206" s="237" t="str">
        <f>IF('MAIN CB'!D1220="","",'MAIN CB'!D1220)</f>
        <v>Vault Cash</v>
      </c>
      <c r="E1206" s="157" t="str">
        <f>IF('MAIN CB'!E1220="","",'MAIN CB'!E1220)</f>
        <v>Zanaco Xpress Deposit</v>
      </c>
      <c r="F1206" s="238">
        <f>IF('MAIN CB'!C1220="Asset",'MAIN CB'!F1220,"")</f>
        <v>7828</v>
      </c>
      <c r="G1206" s="162" t="str">
        <f>IF('MAIN CB'!C1220="Capital",'MAIN CB'!F1220,IF('MAIN CB'!C1220="Income",'MAIN CB'!F1220,IF('MAIN CB'!C1220="Liability",'MAIN CB'!F1220,"")))</f>
        <v/>
      </c>
      <c r="H1206" s="163" t="str">
        <f>IF('MAIN CB'!C1220="Expense",'MAIN CB'!F1220,IF('MAIN CB'!C1220="Drawing",'MAIN CB'!F1220,IF('MAIN CB'!C1220="COS",'MAIN CB'!F1220,"")))</f>
        <v/>
      </c>
    </row>
    <row r="1207" spans="2:8" x14ac:dyDescent="0.3">
      <c r="B1207" s="160">
        <f>IF('MAIN CB'!B1221="","",'MAIN CB'!B1221)</f>
        <v>45730</v>
      </c>
      <c r="C1207" s="161" t="str">
        <f>IF('MAIN CB'!C1221="","",'MAIN CB'!C1221)</f>
        <v>Asset</v>
      </c>
      <c r="D1207" s="237" t="str">
        <f>IF('MAIN CB'!D1221="","",'MAIN CB'!D1221)</f>
        <v>Zanaco Xpress</v>
      </c>
      <c r="E1207" s="157" t="str">
        <f>IF('MAIN CB'!E1221="","",'MAIN CB'!E1221)</f>
        <v>Zanaco Xpress Deposit</v>
      </c>
      <c r="F1207" s="238">
        <f>IF('MAIN CB'!C1221="Asset",'MAIN CB'!F1221,"")</f>
        <v>-7828</v>
      </c>
      <c r="G1207" s="162" t="str">
        <f>IF('MAIN CB'!C1221="Capital",'MAIN CB'!F1221,IF('MAIN CB'!C1221="Income",'MAIN CB'!F1221,IF('MAIN CB'!C1221="Liability",'MAIN CB'!F1221,"")))</f>
        <v/>
      </c>
      <c r="H1207" s="163" t="str">
        <f>IF('MAIN CB'!C1221="Expense",'MAIN CB'!F1221,IF('MAIN CB'!C1221="Drawing",'MAIN CB'!F1221,IF('MAIN CB'!C1221="COS",'MAIN CB'!F1221,"")))</f>
        <v/>
      </c>
    </row>
    <row r="1208" spans="2:8" x14ac:dyDescent="0.3">
      <c r="B1208" s="160">
        <f>IF('MAIN CB'!B1222="","",'MAIN CB'!B1222)</f>
        <v>45730</v>
      </c>
      <c r="C1208" s="161" t="str">
        <f>IF('MAIN CB'!C1222="","",'MAIN CB'!C1222)</f>
        <v>Asset</v>
      </c>
      <c r="D1208" s="237" t="str">
        <f>IF('MAIN CB'!D1222="","",'MAIN CB'!D1222)</f>
        <v>Vault Cash</v>
      </c>
      <c r="E1208" s="157" t="str">
        <f>IF('MAIN CB'!E1222="","",'MAIN CB'!E1222)</f>
        <v>Zanaco Xpress Deposit</v>
      </c>
      <c r="F1208" s="238">
        <f>IF('MAIN CB'!C1222="Asset",'MAIN CB'!F1222,"")</f>
        <v>645</v>
      </c>
      <c r="G1208" s="162" t="str">
        <f>IF('MAIN CB'!C1222="Capital",'MAIN CB'!F1222,IF('MAIN CB'!C1222="Income",'MAIN CB'!F1222,IF('MAIN CB'!C1222="Liability",'MAIN CB'!F1222,"")))</f>
        <v/>
      </c>
      <c r="H1208" s="163" t="str">
        <f>IF('MAIN CB'!C1222="Expense",'MAIN CB'!F1222,IF('MAIN CB'!C1222="Drawing",'MAIN CB'!F1222,IF('MAIN CB'!C1222="COS",'MAIN CB'!F1222,"")))</f>
        <v/>
      </c>
    </row>
    <row r="1209" spans="2:8" x14ac:dyDescent="0.3">
      <c r="B1209" s="160">
        <f>IF('MAIN CB'!B1223="","",'MAIN CB'!B1223)</f>
        <v>45730</v>
      </c>
      <c r="C1209" s="161" t="str">
        <f>IF('MAIN CB'!C1223="","",'MAIN CB'!C1223)</f>
        <v>Asset</v>
      </c>
      <c r="D1209" s="237" t="str">
        <f>IF('MAIN CB'!D1223="","",'MAIN CB'!D1223)</f>
        <v>Zanaco Xpress</v>
      </c>
      <c r="E1209" s="157" t="str">
        <f>IF('MAIN CB'!E1223="","",'MAIN CB'!E1223)</f>
        <v>Zanaco Xpress Deposit</v>
      </c>
      <c r="F1209" s="238">
        <f>IF('MAIN CB'!C1223="Asset",'MAIN CB'!F1223,"")</f>
        <v>-645</v>
      </c>
      <c r="G1209" s="162" t="str">
        <f>IF('MAIN CB'!C1223="Capital",'MAIN CB'!F1223,IF('MAIN CB'!C1223="Income",'MAIN CB'!F1223,IF('MAIN CB'!C1223="Liability",'MAIN CB'!F1223,"")))</f>
        <v/>
      </c>
      <c r="H1209" s="163" t="str">
        <f>IF('MAIN CB'!C1223="Expense",'MAIN CB'!F1223,IF('MAIN CB'!C1223="Drawing",'MAIN CB'!F1223,IF('MAIN CB'!C1223="COS",'MAIN CB'!F1223,"")))</f>
        <v/>
      </c>
    </row>
    <row r="1210" spans="2:8" x14ac:dyDescent="0.3">
      <c r="B1210" s="160">
        <f>IF('MAIN CB'!B1224="","",'MAIN CB'!B1224)</f>
        <v>45730</v>
      </c>
      <c r="C1210" s="161" t="str">
        <f>IF('MAIN CB'!C1224="","",'MAIN CB'!C1224)</f>
        <v>Asset</v>
      </c>
      <c r="D1210" s="237" t="str">
        <f>IF('MAIN CB'!D1224="","",'MAIN CB'!D1224)</f>
        <v>Vault Cash</v>
      </c>
      <c r="E1210" s="157" t="str">
        <f>IF('MAIN CB'!E1224="","",'MAIN CB'!E1224)</f>
        <v>Zanaco Xpress Deposit</v>
      </c>
      <c r="F1210" s="238">
        <f>IF('MAIN CB'!C1224="Asset",'MAIN CB'!F1224,"")</f>
        <v>474</v>
      </c>
      <c r="G1210" s="162" t="str">
        <f>IF('MAIN CB'!C1224="Capital",'MAIN CB'!F1224,IF('MAIN CB'!C1224="Income",'MAIN CB'!F1224,IF('MAIN CB'!C1224="Liability",'MAIN CB'!F1224,"")))</f>
        <v/>
      </c>
      <c r="H1210" s="163" t="str">
        <f>IF('MAIN CB'!C1224="Expense",'MAIN CB'!F1224,IF('MAIN CB'!C1224="Drawing",'MAIN CB'!F1224,IF('MAIN CB'!C1224="COS",'MAIN CB'!F1224,"")))</f>
        <v/>
      </c>
    </row>
    <row r="1211" spans="2:8" x14ac:dyDescent="0.3">
      <c r="B1211" s="160">
        <f>IF('MAIN CB'!B1225="","",'MAIN CB'!B1225)</f>
        <v>45730</v>
      </c>
      <c r="C1211" s="161" t="str">
        <f>IF('MAIN CB'!C1225="","",'MAIN CB'!C1225)</f>
        <v>Asset</v>
      </c>
      <c r="D1211" s="237" t="str">
        <f>IF('MAIN CB'!D1225="","",'MAIN CB'!D1225)</f>
        <v>Zanaco Xpress</v>
      </c>
      <c r="E1211" s="157" t="str">
        <f>IF('MAIN CB'!E1225="","",'MAIN CB'!E1225)</f>
        <v>Zanaco Xpress Deposit</v>
      </c>
      <c r="F1211" s="238">
        <f>IF('MAIN CB'!C1225="Asset",'MAIN CB'!F1225,"")</f>
        <v>-474</v>
      </c>
      <c r="G1211" s="162" t="str">
        <f>IF('MAIN CB'!C1225="Capital",'MAIN CB'!F1225,IF('MAIN CB'!C1225="Income",'MAIN CB'!F1225,IF('MAIN CB'!C1225="Liability",'MAIN CB'!F1225,"")))</f>
        <v/>
      </c>
      <c r="H1211" s="163" t="str">
        <f>IF('MAIN CB'!C1225="Expense",'MAIN CB'!F1225,IF('MAIN CB'!C1225="Drawing",'MAIN CB'!F1225,IF('MAIN CB'!C1225="COS",'MAIN CB'!F1225,"")))</f>
        <v/>
      </c>
    </row>
    <row r="1212" spans="2:8" x14ac:dyDescent="0.3">
      <c r="B1212" s="160">
        <f>IF('MAIN CB'!B1226="","",'MAIN CB'!B1226)</f>
        <v>45730</v>
      </c>
      <c r="C1212" s="161" t="str">
        <f>IF('MAIN CB'!C1226="","",'MAIN CB'!C1226)</f>
        <v>Asset</v>
      </c>
      <c r="D1212" s="237" t="str">
        <f>IF('MAIN CB'!D1226="","",'MAIN CB'!D1226)</f>
        <v>Vault Cash</v>
      </c>
      <c r="E1212" s="157" t="str">
        <f>IF('MAIN CB'!E1226="","",'MAIN CB'!E1226)</f>
        <v>Zanaco Xpress Deposit</v>
      </c>
      <c r="F1212" s="238">
        <f>IF('MAIN CB'!C1226="Asset",'MAIN CB'!F1226,"")</f>
        <v>158</v>
      </c>
      <c r="G1212" s="162" t="str">
        <f>IF('MAIN CB'!C1226="Capital",'MAIN CB'!F1226,IF('MAIN CB'!C1226="Income",'MAIN CB'!F1226,IF('MAIN CB'!C1226="Liability",'MAIN CB'!F1226,"")))</f>
        <v/>
      </c>
      <c r="H1212" s="163" t="str">
        <f>IF('MAIN CB'!C1226="Expense",'MAIN CB'!F1226,IF('MAIN CB'!C1226="Drawing",'MAIN CB'!F1226,IF('MAIN CB'!C1226="COS",'MAIN CB'!F1226,"")))</f>
        <v/>
      </c>
    </row>
    <row r="1213" spans="2:8" x14ac:dyDescent="0.3">
      <c r="B1213" s="160">
        <f>IF('MAIN CB'!B1227="","",'MAIN CB'!B1227)</f>
        <v>45730</v>
      </c>
      <c r="C1213" s="161" t="str">
        <f>IF('MAIN CB'!C1227="","",'MAIN CB'!C1227)</f>
        <v>Asset</v>
      </c>
      <c r="D1213" s="237" t="str">
        <f>IF('MAIN CB'!D1227="","",'MAIN CB'!D1227)</f>
        <v>Zanaco Xpress</v>
      </c>
      <c r="E1213" s="157" t="str">
        <f>IF('MAIN CB'!E1227="","",'MAIN CB'!E1227)</f>
        <v>Zanaco Xpress Deposit</v>
      </c>
      <c r="F1213" s="238">
        <f>IF('MAIN CB'!C1227="Asset",'MAIN CB'!F1227,"")</f>
        <v>-158</v>
      </c>
      <c r="G1213" s="162" t="str">
        <f>IF('MAIN CB'!C1227="Capital",'MAIN CB'!F1227,IF('MAIN CB'!C1227="Income",'MAIN CB'!F1227,IF('MAIN CB'!C1227="Liability",'MAIN CB'!F1227,"")))</f>
        <v/>
      </c>
      <c r="H1213" s="163" t="str">
        <f>IF('MAIN CB'!C1227="Expense",'MAIN CB'!F1227,IF('MAIN CB'!C1227="Drawing",'MAIN CB'!F1227,IF('MAIN CB'!C1227="COS",'MAIN CB'!F1227,"")))</f>
        <v/>
      </c>
    </row>
    <row r="1214" spans="2:8" x14ac:dyDescent="0.3">
      <c r="B1214" s="160">
        <f>IF('MAIN CB'!B1228="","",'MAIN CB'!B1228)</f>
        <v>45730</v>
      </c>
      <c r="C1214" s="161" t="str">
        <f>IF('MAIN CB'!C1228="","",'MAIN CB'!C1228)</f>
        <v>Asset</v>
      </c>
      <c r="D1214" s="237" t="str">
        <f>IF('MAIN CB'!D1228="","",'MAIN CB'!D1228)</f>
        <v>Vault Cash</v>
      </c>
      <c r="E1214" s="157" t="str">
        <f>IF('MAIN CB'!E1228="","",'MAIN CB'!E1228)</f>
        <v>Zanaco Xpress Deposit</v>
      </c>
      <c r="F1214" s="238">
        <f>IF('MAIN CB'!C1228="Asset",'MAIN CB'!F1228,"")</f>
        <v>206</v>
      </c>
      <c r="G1214" s="162" t="str">
        <f>IF('MAIN CB'!C1228="Capital",'MAIN CB'!F1228,IF('MAIN CB'!C1228="Income",'MAIN CB'!F1228,IF('MAIN CB'!C1228="Liability",'MAIN CB'!F1228,"")))</f>
        <v/>
      </c>
      <c r="H1214" s="163" t="str">
        <f>IF('MAIN CB'!C1228="Expense",'MAIN CB'!F1228,IF('MAIN CB'!C1228="Drawing",'MAIN CB'!F1228,IF('MAIN CB'!C1228="COS",'MAIN CB'!F1228,"")))</f>
        <v/>
      </c>
    </row>
    <row r="1215" spans="2:8" x14ac:dyDescent="0.3">
      <c r="B1215" s="160">
        <f>IF('MAIN CB'!B1229="","",'MAIN CB'!B1229)</f>
        <v>45730</v>
      </c>
      <c r="C1215" s="161" t="str">
        <f>IF('MAIN CB'!C1229="","",'MAIN CB'!C1229)</f>
        <v>Asset</v>
      </c>
      <c r="D1215" s="237" t="str">
        <f>IF('MAIN CB'!D1229="","",'MAIN CB'!D1229)</f>
        <v>Zanaco Xpress</v>
      </c>
      <c r="E1215" s="157" t="str">
        <f>IF('MAIN CB'!E1229="","",'MAIN CB'!E1229)</f>
        <v>Zanaco Xpress Deposit</v>
      </c>
      <c r="F1215" s="238">
        <f>IF('MAIN CB'!C1229="Asset",'MAIN CB'!F1229,"")</f>
        <v>-206</v>
      </c>
      <c r="G1215" s="162" t="str">
        <f>IF('MAIN CB'!C1229="Capital",'MAIN CB'!F1229,IF('MAIN CB'!C1229="Income",'MAIN CB'!F1229,IF('MAIN CB'!C1229="Liability",'MAIN CB'!F1229,"")))</f>
        <v/>
      </c>
      <c r="H1215" s="163" t="str">
        <f>IF('MAIN CB'!C1229="Expense",'MAIN CB'!F1229,IF('MAIN CB'!C1229="Drawing",'MAIN CB'!F1229,IF('MAIN CB'!C1229="COS",'MAIN CB'!F1229,"")))</f>
        <v/>
      </c>
    </row>
    <row r="1216" spans="2:8" x14ac:dyDescent="0.3">
      <c r="B1216" s="160">
        <f>IF('MAIN CB'!B1230="","",'MAIN CB'!B1230)</f>
        <v>45730</v>
      </c>
      <c r="C1216" s="161" t="str">
        <f>IF('MAIN CB'!C1230="","",'MAIN CB'!C1230)</f>
        <v>Asset</v>
      </c>
      <c r="D1216" s="237" t="str">
        <f>IF('MAIN CB'!D1230="","",'MAIN CB'!D1230)</f>
        <v>Vault Cash</v>
      </c>
      <c r="E1216" s="157" t="str">
        <f>IF('MAIN CB'!E1230="","",'MAIN CB'!E1230)</f>
        <v>Zanaco Xpress Deposit</v>
      </c>
      <c r="F1216" s="238">
        <f>IF('MAIN CB'!C1230="Asset",'MAIN CB'!F1230,"")</f>
        <v>121</v>
      </c>
      <c r="G1216" s="162" t="str">
        <f>IF('MAIN CB'!C1230="Capital",'MAIN CB'!F1230,IF('MAIN CB'!C1230="Income",'MAIN CB'!F1230,IF('MAIN CB'!C1230="Liability",'MAIN CB'!F1230,"")))</f>
        <v/>
      </c>
      <c r="H1216" s="163" t="str">
        <f>IF('MAIN CB'!C1230="Expense",'MAIN CB'!F1230,IF('MAIN CB'!C1230="Drawing",'MAIN CB'!F1230,IF('MAIN CB'!C1230="COS",'MAIN CB'!F1230,"")))</f>
        <v/>
      </c>
    </row>
    <row r="1217" spans="2:8" x14ac:dyDescent="0.3">
      <c r="B1217" s="160">
        <f>IF('MAIN CB'!B1231="","",'MAIN CB'!B1231)</f>
        <v>45730</v>
      </c>
      <c r="C1217" s="161" t="str">
        <f>IF('MAIN CB'!C1231="","",'MAIN CB'!C1231)</f>
        <v>Asset</v>
      </c>
      <c r="D1217" s="237" t="str">
        <f>IF('MAIN CB'!D1231="","",'MAIN CB'!D1231)</f>
        <v>Zanaco Xpress</v>
      </c>
      <c r="E1217" s="157" t="str">
        <f>IF('MAIN CB'!E1231="","",'MAIN CB'!E1231)</f>
        <v>Zanaco Xpress Deposit</v>
      </c>
      <c r="F1217" s="238">
        <f>IF('MAIN CB'!C1231="Asset",'MAIN CB'!F1231,"")</f>
        <v>-121</v>
      </c>
      <c r="G1217" s="162" t="str">
        <f>IF('MAIN CB'!C1231="Capital",'MAIN CB'!F1231,IF('MAIN CB'!C1231="Income",'MAIN CB'!F1231,IF('MAIN CB'!C1231="Liability",'MAIN CB'!F1231,"")))</f>
        <v/>
      </c>
      <c r="H1217" s="163" t="str">
        <f>IF('MAIN CB'!C1231="Expense",'MAIN CB'!F1231,IF('MAIN CB'!C1231="Drawing",'MAIN CB'!F1231,IF('MAIN CB'!C1231="COS",'MAIN CB'!F1231,"")))</f>
        <v/>
      </c>
    </row>
    <row r="1218" spans="2:8" x14ac:dyDescent="0.3">
      <c r="B1218" s="160">
        <f>IF('MAIN CB'!B1232="","",'MAIN CB'!B1232)</f>
        <v>45730</v>
      </c>
      <c r="C1218" s="161" t="str">
        <f>IF('MAIN CB'!C1232="","",'MAIN CB'!C1232)</f>
        <v>Asset</v>
      </c>
      <c r="D1218" s="237" t="str">
        <f>IF('MAIN CB'!D1232="","",'MAIN CB'!D1232)</f>
        <v>Vault Cash</v>
      </c>
      <c r="E1218" s="157" t="str">
        <f>IF('MAIN CB'!E1232="","",'MAIN CB'!E1232)</f>
        <v>Zanaco Xpress Deposit</v>
      </c>
      <c r="F1218" s="238">
        <f>IF('MAIN CB'!C1232="Asset",'MAIN CB'!F1232,"")</f>
        <v>1523</v>
      </c>
      <c r="G1218" s="162" t="str">
        <f>IF('MAIN CB'!C1232="Capital",'MAIN CB'!F1232,IF('MAIN CB'!C1232="Income",'MAIN CB'!F1232,IF('MAIN CB'!C1232="Liability",'MAIN CB'!F1232,"")))</f>
        <v/>
      </c>
      <c r="H1218" s="163" t="str">
        <f>IF('MAIN CB'!C1232="Expense",'MAIN CB'!F1232,IF('MAIN CB'!C1232="Drawing",'MAIN CB'!F1232,IF('MAIN CB'!C1232="COS",'MAIN CB'!F1232,"")))</f>
        <v/>
      </c>
    </row>
    <row r="1219" spans="2:8" x14ac:dyDescent="0.3">
      <c r="B1219" s="160">
        <f>IF('MAIN CB'!B1233="","",'MAIN CB'!B1233)</f>
        <v>45730</v>
      </c>
      <c r="C1219" s="161" t="str">
        <f>IF('MAIN CB'!C1233="","",'MAIN CB'!C1233)</f>
        <v>Asset</v>
      </c>
      <c r="D1219" s="237" t="str">
        <f>IF('MAIN CB'!D1233="","",'MAIN CB'!D1233)</f>
        <v>Zanaco Xpress</v>
      </c>
      <c r="E1219" s="157" t="str">
        <f>IF('MAIN CB'!E1233="","",'MAIN CB'!E1233)</f>
        <v>Zanaco Xpress Deposit</v>
      </c>
      <c r="F1219" s="238">
        <f>IF('MAIN CB'!C1233="Asset",'MAIN CB'!F1233,"")</f>
        <v>-1523</v>
      </c>
      <c r="G1219" s="162" t="str">
        <f>IF('MAIN CB'!C1233="Capital",'MAIN CB'!F1233,IF('MAIN CB'!C1233="Income",'MAIN CB'!F1233,IF('MAIN CB'!C1233="Liability",'MAIN CB'!F1233,"")))</f>
        <v/>
      </c>
      <c r="H1219" s="163" t="str">
        <f>IF('MAIN CB'!C1233="Expense",'MAIN CB'!F1233,IF('MAIN CB'!C1233="Drawing",'MAIN CB'!F1233,IF('MAIN CB'!C1233="COS",'MAIN CB'!F1233,"")))</f>
        <v/>
      </c>
    </row>
    <row r="1220" spans="2:8" x14ac:dyDescent="0.3">
      <c r="B1220" s="160">
        <f>IF('MAIN CB'!B1234="","",'MAIN CB'!B1234)</f>
        <v>45730</v>
      </c>
      <c r="C1220" s="161" t="str">
        <f>IF('MAIN CB'!C1234="","",'MAIN CB'!C1234)</f>
        <v>Asset</v>
      </c>
      <c r="D1220" s="237" t="str">
        <f>IF('MAIN CB'!D1234="","",'MAIN CB'!D1234)</f>
        <v>Vault Cash</v>
      </c>
      <c r="E1220" s="157" t="str">
        <f>IF('MAIN CB'!E1234="","",'MAIN CB'!E1234)</f>
        <v>Zanaco Xpress Deposit</v>
      </c>
      <c r="F1220" s="238">
        <f>IF('MAIN CB'!C1234="Asset",'MAIN CB'!F1234,"")</f>
        <v>329</v>
      </c>
      <c r="G1220" s="162" t="str">
        <f>IF('MAIN CB'!C1234="Capital",'MAIN CB'!F1234,IF('MAIN CB'!C1234="Income",'MAIN CB'!F1234,IF('MAIN CB'!C1234="Liability",'MAIN CB'!F1234,"")))</f>
        <v/>
      </c>
      <c r="H1220" s="163" t="str">
        <f>IF('MAIN CB'!C1234="Expense",'MAIN CB'!F1234,IF('MAIN CB'!C1234="Drawing",'MAIN CB'!F1234,IF('MAIN CB'!C1234="COS",'MAIN CB'!F1234,"")))</f>
        <v/>
      </c>
    </row>
    <row r="1221" spans="2:8" x14ac:dyDescent="0.3">
      <c r="B1221" s="160">
        <f>IF('MAIN CB'!B1235="","",'MAIN CB'!B1235)</f>
        <v>45730</v>
      </c>
      <c r="C1221" s="161" t="str">
        <f>IF('MAIN CB'!C1235="","",'MAIN CB'!C1235)</f>
        <v>Asset</v>
      </c>
      <c r="D1221" s="237" t="str">
        <f>IF('MAIN CB'!D1235="","",'MAIN CB'!D1235)</f>
        <v>Zanaco Xpress</v>
      </c>
      <c r="E1221" s="157" t="str">
        <f>IF('MAIN CB'!E1235="","",'MAIN CB'!E1235)</f>
        <v>Zanaco Xpress Deposit</v>
      </c>
      <c r="F1221" s="238">
        <f>IF('MAIN CB'!C1235="Asset",'MAIN CB'!F1235,"")</f>
        <v>-329</v>
      </c>
      <c r="G1221" s="162" t="str">
        <f>IF('MAIN CB'!C1235="Capital",'MAIN CB'!F1235,IF('MAIN CB'!C1235="Income",'MAIN CB'!F1235,IF('MAIN CB'!C1235="Liability",'MAIN CB'!F1235,"")))</f>
        <v/>
      </c>
      <c r="H1221" s="163" t="str">
        <f>IF('MAIN CB'!C1235="Expense",'MAIN CB'!F1235,IF('MAIN CB'!C1235="Drawing",'MAIN CB'!F1235,IF('MAIN CB'!C1235="COS",'MAIN CB'!F1235,"")))</f>
        <v/>
      </c>
    </row>
    <row r="1222" spans="2:8" x14ac:dyDescent="0.3">
      <c r="B1222" s="160">
        <f>IF('MAIN CB'!B1236="","",'MAIN CB'!B1236)</f>
        <v>45730</v>
      </c>
      <c r="C1222" s="161" t="str">
        <f>IF('MAIN CB'!C1236="","",'MAIN CB'!C1236)</f>
        <v>Asset</v>
      </c>
      <c r="D1222" s="237" t="str">
        <f>IF('MAIN CB'!D1236="","",'MAIN CB'!D1236)</f>
        <v>Vault Cash</v>
      </c>
      <c r="E1222" s="157" t="str">
        <f>IF('MAIN CB'!E1236="","",'MAIN CB'!E1236)</f>
        <v>Mercy's Transport &amp; Medicine</v>
      </c>
      <c r="F1222" s="238">
        <f>IF('MAIN CB'!C1236="Asset",'MAIN CB'!F1236,"")</f>
        <v>-100</v>
      </c>
      <c r="G1222" s="162" t="str">
        <f>IF('MAIN CB'!C1236="Capital",'MAIN CB'!F1236,IF('MAIN CB'!C1236="Income",'MAIN CB'!F1236,IF('MAIN CB'!C1236="Liability",'MAIN CB'!F1236,"")))</f>
        <v/>
      </c>
      <c r="H1222" s="163" t="str">
        <f>IF('MAIN CB'!C1236="Expense",'MAIN CB'!F1236,IF('MAIN CB'!C1236="Drawing",'MAIN CB'!F1236,IF('MAIN CB'!C1236="COS",'MAIN CB'!F1236,"")))</f>
        <v/>
      </c>
    </row>
    <row r="1223" spans="2:8" x14ac:dyDescent="0.3">
      <c r="B1223" s="160">
        <f>IF('MAIN CB'!B1237="","",'MAIN CB'!B1237)</f>
        <v>45730</v>
      </c>
      <c r="C1223" s="161" t="str">
        <f>IF('MAIN CB'!C1237="","",'MAIN CB'!C1237)</f>
        <v>Expense</v>
      </c>
      <c r="D1223" s="237" t="str">
        <f>IF('MAIN CB'!D1237="","",'MAIN CB'!D1237)</f>
        <v>Transport Costs</v>
      </c>
      <c r="E1223" s="157" t="str">
        <f>IF('MAIN CB'!E1237="","",'MAIN CB'!E1237)</f>
        <v>Mercy's Transport &amp; Medicine</v>
      </c>
      <c r="F1223" s="238" t="str">
        <f>IF('MAIN CB'!C1237="Asset",'MAIN CB'!F1237,"")</f>
        <v/>
      </c>
      <c r="G1223" s="162" t="str">
        <f>IF('MAIN CB'!C1237="Capital",'MAIN CB'!F1237,IF('MAIN CB'!C1237="Income",'MAIN CB'!F1237,IF('MAIN CB'!C1237="Liability",'MAIN CB'!F1237,"")))</f>
        <v/>
      </c>
      <c r="H1223" s="163">
        <f>IF('MAIN CB'!C1237="Expense",'MAIN CB'!F1237,IF('MAIN CB'!C1237="Drawing",'MAIN CB'!F1237,IF('MAIN CB'!C1237="COS",'MAIN CB'!F1237,"")))</f>
        <v>100</v>
      </c>
    </row>
    <row r="1224" spans="2:8" x14ac:dyDescent="0.3">
      <c r="B1224" s="160">
        <f>IF('MAIN CB'!B1238="","",'MAIN CB'!B1238)</f>
        <v>45730</v>
      </c>
      <c r="C1224" s="161" t="str">
        <f>IF('MAIN CB'!C1238="","",'MAIN CB'!C1238)</f>
        <v>Asset</v>
      </c>
      <c r="D1224" s="237" t="str">
        <f>IF('MAIN CB'!D1238="","",'MAIN CB'!D1238)</f>
        <v>Vault Cash</v>
      </c>
      <c r="E1224" s="157" t="str">
        <f>IF('MAIN CB'!E1238="","",'MAIN CB'!E1238)</f>
        <v>Kelvin Kelvin</v>
      </c>
      <c r="F1224" s="238">
        <f>IF('MAIN CB'!C1238="Asset",'MAIN CB'!F1238,"")</f>
        <v>-15</v>
      </c>
      <c r="G1224" s="162" t="str">
        <f>IF('MAIN CB'!C1238="Capital",'MAIN CB'!F1238,IF('MAIN CB'!C1238="Income",'MAIN CB'!F1238,IF('MAIN CB'!C1238="Liability",'MAIN CB'!F1238,"")))</f>
        <v/>
      </c>
      <c r="H1224" s="163" t="str">
        <f>IF('MAIN CB'!C1238="Expense",'MAIN CB'!F1238,IF('MAIN CB'!C1238="Drawing",'MAIN CB'!F1238,IF('MAIN CB'!C1238="COS",'MAIN CB'!F1238,"")))</f>
        <v/>
      </c>
    </row>
    <row r="1225" spans="2:8" x14ac:dyDescent="0.3">
      <c r="B1225" s="160">
        <f>IF('MAIN CB'!B1239="","",'MAIN CB'!B1239)</f>
        <v>45730</v>
      </c>
      <c r="C1225" s="161" t="str">
        <f>IF('MAIN CB'!C1239="","",'MAIN CB'!C1239)</f>
        <v>Expense</v>
      </c>
      <c r="D1225" s="237" t="str">
        <f>IF('MAIN CB'!D1239="","",'MAIN CB'!D1239)</f>
        <v>Transport Costs</v>
      </c>
      <c r="E1225" s="157" t="str">
        <f>IF('MAIN CB'!E1239="","",'MAIN CB'!E1239)</f>
        <v>Kelvin Kelvin</v>
      </c>
      <c r="F1225" s="238" t="str">
        <f>IF('MAIN CB'!C1239="Asset",'MAIN CB'!F1239,"")</f>
        <v/>
      </c>
      <c r="G1225" s="162" t="str">
        <f>IF('MAIN CB'!C1239="Capital",'MAIN CB'!F1239,IF('MAIN CB'!C1239="Income",'MAIN CB'!F1239,IF('MAIN CB'!C1239="Liability",'MAIN CB'!F1239,"")))</f>
        <v/>
      </c>
      <c r="H1225" s="163">
        <f>IF('MAIN CB'!C1239="Expense",'MAIN CB'!F1239,IF('MAIN CB'!C1239="Drawing",'MAIN CB'!F1239,IF('MAIN CB'!C1239="COS",'MAIN CB'!F1239,"")))</f>
        <v>15</v>
      </c>
    </row>
    <row r="1226" spans="2:8" x14ac:dyDescent="0.3">
      <c r="B1226" s="160">
        <f>IF('MAIN CB'!B1240="","",'MAIN CB'!B1240)</f>
        <v>45730</v>
      </c>
      <c r="C1226" s="161" t="str">
        <f>IF('MAIN CB'!C1240="","",'MAIN CB'!C1240)</f>
        <v>Asset</v>
      </c>
      <c r="D1226" s="237" t="str">
        <f>IF('MAIN CB'!D1240="","",'MAIN CB'!D1240)</f>
        <v>Vault Cash</v>
      </c>
      <c r="E1226" s="157" t="str">
        <f>IF('MAIN CB'!E1240="","",'MAIN CB'!E1240)</f>
        <v>Yesterday's Stock</v>
      </c>
      <c r="F1226" s="238">
        <f>IF('MAIN CB'!C1240="Asset",'MAIN CB'!F1240,"")</f>
        <v>-1713</v>
      </c>
      <c r="G1226" s="162" t="str">
        <f>IF('MAIN CB'!C1240="Capital",'MAIN CB'!F1240,IF('MAIN CB'!C1240="Income",'MAIN CB'!F1240,IF('MAIN CB'!C1240="Liability",'MAIN CB'!F1240,"")))</f>
        <v/>
      </c>
      <c r="H1226" s="163" t="str">
        <f>IF('MAIN CB'!C1240="Expense",'MAIN CB'!F1240,IF('MAIN CB'!C1240="Drawing",'MAIN CB'!F1240,IF('MAIN CB'!C1240="COS",'MAIN CB'!F1240,"")))</f>
        <v/>
      </c>
    </row>
    <row r="1227" spans="2:8" x14ac:dyDescent="0.3">
      <c r="B1227" s="160">
        <f>IF('MAIN CB'!B1241="","",'MAIN CB'!B1241)</f>
        <v>45730</v>
      </c>
      <c r="C1227" s="161" t="str">
        <f>IF('MAIN CB'!C1241="","",'MAIN CB'!C1241)</f>
        <v>COS</v>
      </c>
      <c r="D1227" s="237" t="str">
        <f>IF('MAIN CB'!D1241="","",'MAIN CB'!D1241)</f>
        <v>Add: Purchases (for business)</v>
      </c>
      <c r="E1227" s="157" t="str">
        <f>IF('MAIN CB'!E1241="","",'MAIN CB'!E1241)</f>
        <v>Yesterday's Stock</v>
      </c>
      <c r="F1227" s="238" t="str">
        <f>IF('MAIN CB'!C1241="Asset",'MAIN CB'!F1241,"")</f>
        <v/>
      </c>
      <c r="G1227" s="162" t="str">
        <f>IF('MAIN CB'!C1241="Capital",'MAIN CB'!F1241,IF('MAIN CB'!C1241="Income",'MAIN CB'!F1241,IF('MAIN CB'!C1241="Liability",'MAIN CB'!F1241,"")))</f>
        <v/>
      </c>
      <c r="H1227" s="163">
        <f>IF('MAIN CB'!C1241="Expense",'MAIN CB'!F1241,IF('MAIN CB'!C1241="Drawing",'MAIN CB'!F1241,IF('MAIN CB'!C1241="COS",'MAIN CB'!F1241,"")))</f>
        <v>1713</v>
      </c>
    </row>
    <row r="1228" spans="2:8" x14ac:dyDescent="0.3">
      <c r="B1228" s="160">
        <f>IF('MAIN CB'!B1242="","",'MAIN CB'!B1242)</f>
        <v>45730</v>
      </c>
      <c r="C1228" s="161" t="str">
        <f>IF('MAIN CB'!C1242="","",'MAIN CB'!C1242)</f>
        <v>Asset</v>
      </c>
      <c r="D1228" s="237" t="str">
        <f>IF('MAIN CB'!D1242="","",'MAIN CB'!D1242)</f>
        <v>Vault Cash</v>
      </c>
      <c r="E1228" s="157" t="str">
        <f>IF('MAIN CB'!E1242="","",'MAIN CB'!E1242)</f>
        <v>?</v>
      </c>
      <c r="F1228" s="238">
        <f>IF('MAIN CB'!C1242="Asset",'MAIN CB'!F1242,"")</f>
        <v>-20</v>
      </c>
      <c r="G1228" s="162" t="str">
        <f>IF('MAIN CB'!C1242="Capital",'MAIN CB'!F1242,IF('MAIN CB'!C1242="Income",'MAIN CB'!F1242,IF('MAIN CB'!C1242="Liability",'MAIN CB'!F1242,"")))</f>
        <v/>
      </c>
      <c r="H1228" s="163" t="str">
        <f>IF('MAIN CB'!C1242="Expense",'MAIN CB'!F1242,IF('MAIN CB'!C1242="Drawing",'MAIN CB'!F1242,IF('MAIN CB'!C1242="COS",'MAIN CB'!F1242,"")))</f>
        <v/>
      </c>
    </row>
    <row r="1229" spans="2:8" x14ac:dyDescent="0.3">
      <c r="B1229" s="160">
        <f>IF('MAIN CB'!B1243="","",'MAIN CB'!B1243)</f>
        <v>45730</v>
      </c>
      <c r="C1229" s="161" t="str">
        <f>IF('MAIN CB'!C1243="","",'MAIN CB'!C1243)</f>
        <v>Expense</v>
      </c>
      <c r="D1229" s="237" t="str">
        <f>IF('MAIN CB'!D1243="","",'MAIN CB'!D1243)</f>
        <v>Transport Costs</v>
      </c>
      <c r="E1229" s="157" t="str">
        <f>IF('MAIN CB'!E1243="","",'MAIN CB'!E1243)</f>
        <v>?</v>
      </c>
      <c r="F1229" s="238" t="str">
        <f>IF('MAIN CB'!C1243="Asset",'MAIN CB'!F1243,"")</f>
        <v/>
      </c>
      <c r="G1229" s="162" t="str">
        <f>IF('MAIN CB'!C1243="Capital",'MAIN CB'!F1243,IF('MAIN CB'!C1243="Income",'MAIN CB'!F1243,IF('MAIN CB'!C1243="Liability",'MAIN CB'!F1243,"")))</f>
        <v/>
      </c>
      <c r="H1229" s="163">
        <f>IF('MAIN CB'!C1243="Expense",'MAIN CB'!F1243,IF('MAIN CB'!C1243="Drawing",'MAIN CB'!F1243,IF('MAIN CB'!C1243="COS",'MAIN CB'!F1243,"")))</f>
        <v>20</v>
      </c>
    </row>
    <row r="1230" spans="2:8" x14ac:dyDescent="0.3">
      <c r="B1230" s="160">
        <f>IF('MAIN CB'!B1244="","",'MAIN CB'!B1244)</f>
        <v>45730</v>
      </c>
      <c r="C1230" s="161" t="str">
        <f>IF('MAIN CB'!C1244="","",'MAIN CB'!C1244)</f>
        <v>Asset</v>
      </c>
      <c r="D1230" s="237" t="str">
        <f>IF('MAIN CB'!D1244="","",'MAIN CB'!D1244)</f>
        <v>Vault Cash</v>
      </c>
      <c r="E1230" s="157" t="str">
        <f>IF('MAIN CB'!E1244="","",'MAIN CB'!E1244)</f>
        <v>Shawarma Papers</v>
      </c>
      <c r="F1230" s="238">
        <f>IF('MAIN CB'!C1244="Asset",'MAIN CB'!F1244,"")</f>
        <v>-150</v>
      </c>
      <c r="G1230" s="162" t="str">
        <f>IF('MAIN CB'!C1244="Capital",'MAIN CB'!F1244,IF('MAIN CB'!C1244="Income",'MAIN CB'!F1244,IF('MAIN CB'!C1244="Liability",'MAIN CB'!F1244,"")))</f>
        <v/>
      </c>
      <c r="H1230" s="163" t="str">
        <f>IF('MAIN CB'!C1244="Expense",'MAIN CB'!F1244,IF('MAIN CB'!C1244="Drawing",'MAIN CB'!F1244,IF('MAIN CB'!C1244="COS",'MAIN CB'!F1244,"")))</f>
        <v/>
      </c>
    </row>
    <row r="1231" spans="2:8" x14ac:dyDescent="0.3">
      <c r="B1231" s="160">
        <f>IF('MAIN CB'!B1245="","",'MAIN CB'!B1245)</f>
        <v>45730</v>
      </c>
      <c r="C1231" s="161" t="str">
        <f>IF('MAIN CB'!C1245="","",'MAIN CB'!C1245)</f>
        <v>COS</v>
      </c>
      <c r="D1231" s="237" t="str">
        <f>IF('MAIN CB'!D1245="","",'MAIN CB'!D1245)</f>
        <v>Add: Purchases (for business)</v>
      </c>
      <c r="E1231" s="157" t="str">
        <f>IF('MAIN CB'!E1245="","",'MAIN CB'!E1245)</f>
        <v>Shawarma Papers</v>
      </c>
      <c r="F1231" s="238" t="str">
        <f>IF('MAIN CB'!C1245="Asset",'MAIN CB'!F1245,"")</f>
        <v/>
      </c>
      <c r="G1231" s="162" t="str">
        <f>IF('MAIN CB'!C1245="Capital",'MAIN CB'!F1245,IF('MAIN CB'!C1245="Income",'MAIN CB'!F1245,IF('MAIN CB'!C1245="Liability",'MAIN CB'!F1245,"")))</f>
        <v/>
      </c>
      <c r="H1231" s="163">
        <f>IF('MAIN CB'!C1245="Expense",'MAIN CB'!F1245,IF('MAIN CB'!C1245="Drawing",'MAIN CB'!F1245,IF('MAIN CB'!C1245="COS",'MAIN CB'!F1245,"")))</f>
        <v>150</v>
      </c>
    </row>
    <row r="1232" spans="2:8" x14ac:dyDescent="0.3">
      <c r="B1232" s="160">
        <f>IF('MAIN CB'!B1246="","",'MAIN CB'!B1246)</f>
        <v>45730</v>
      </c>
      <c r="C1232" s="161" t="str">
        <f>IF('MAIN CB'!C1246="","",'MAIN CB'!C1246)</f>
        <v>Income</v>
      </c>
      <c r="D1232" s="237" t="str">
        <f>IF('MAIN CB'!D1246="","",'MAIN CB'!D1246)</f>
        <v>Sales</v>
      </c>
      <c r="E1232" s="157" t="str">
        <f>IF('MAIN CB'!E1246="","",'MAIN CB'!E1246)</f>
        <v xml:space="preserve">Takeaway Sale </v>
      </c>
      <c r="F1232" s="238" t="str">
        <f>IF('MAIN CB'!C1246="Asset",'MAIN CB'!F1246,"")</f>
        <v/>
      </c>
      <c r="G1232" s="162">
        <f>IF('MAIN CB'!C1246="Capital",'MAIN CB'!F1246,IF('MAIN CB'!C1246="Income",'MAIN CB'!F1246,IF('MAIN CB'!C1246="Liability",'MAIN CB'!F1246,"")))</f>
        <v>-3675</v>
      </c>
      <c r="H1232" s="163" t="str">
        <f>IF('MAIN CB'!C1246="Expense",'MAIN CB'!F1246,IF('MAIN CB'!C1246="Drawing",'MAIN CB'!F1246,IF('MAIN CB'!C1246="COS",'MAIN CB'!F1246,"")))</f>
        <v/>
      </c>
    </row>
    <row r="1233" spans="2:8" x14ac:dyDescent="0.3">
      <c r="B1233" s="160">
        <f>IF('MAIN CB'!B1247="","",'MAIN CB'!B1247)</f>
        <v>45730</v>
      </c>
      <c r="C1233" s="161" t="str">
        <f>IF('MAIN CB'!C1247="","",'MAIN CB'!C1247)</f>
        <v>Asset</v>
      </c>
      <c r="D1233" s="237" t="str">
        <f>IF('MAIN CB'!D1247="","",'MAIN CB'!D1247)</f>
        <v>Vault Cash</v>
      </c>
      <c r="E1233" s="157" t="str">
        <f>IF('MAIN CB'!E1247="","",'MAIN CB'!E1247)</f>
        <v xml:space="preserve">Takeaway Sale </v>
      </c>
      <c r="F1233" s="238">
        <f>IF('MAIN CB'!C1247="Asset",'MAIN CB'!F1247,"")</f>
        <v>3675</v>
      </c>
      <c r="G1233" s="162" t="str">
        <f>IF('MAIN CB'!C1247="Capital",'MAIN CB'!F1247,IF('MAIN CB'!C1247="Income",'MAIN CB'!F1247,IF('MAIN CB'!C1247="Liability",'MAIN CB'!F1247,"")))</f>
        <v/>
      </c>
      <c r="H1233" s="163" t="str">
        <f>IF('MAIN CB'!C1247="Expense",'MAIN CB'!F1247,IF('MAIN CB'!C1247="Drawing",'MAIN CB'!F1247,IF('MAIN CB'!C1247="COS",'MAIN CB'!F1247,"")))</f>
        <v/>
      </c>
    </row>
    <row r="1234" spans="2:8" x14ac:dyDescent="0.3">
      <c r="B1234" s="160">
        <f>IF('MAIN CB'!B1248="","",'MAIN CB'!B1248)</f>
        <v>45730</v>
      </c>
      <c r="C1234" s="161" t="str">
        <f>IF('MAIN CB'!C1248="","",'MAIN CB'!C1248)</f>
        <v>Asset</v>
      </c>
      <c r="D1234" s="237" t="str">
        <f>IF('MAIN CB'!D1248="","",'MAIN CB'!D1248)</f>
        <v>543 Konse Konse</v>
      </c>
      <c r="E1234" s="157" t="str">
        <f>IF('MAIN CB'!E1248="","",'MAIN CB'!E1248)</f>
        <v>Transfer from 543 to Zanaco</v>
      </c>
      <c r="F1234" s="238">
        <f>IF('MAIN CB'!C1248="Asset",'MAIN CB'!F1248,"")</f>
        <v>-10442.5</v>
      </c>
      <c r="G1234" s="162" t="str">
        <f>IF('MAIN CB'!C1248="Capital",'MAIN CB'!F1248,IF('MAIN CB'!C1248="Income",'MAIN CB'!F1248,IF('MAIN CB'!C1248="Liability",'MAIN CB'!F1248,"")))</f>
        <v/>
      </c>
      <c r="H1234" s="163" t="str">
        <f>IF('MAIN CB'!C1248="Expense",'MAIN CB'!F1248,IF('MAIN CB'!C1248="Drawing",'MAIN CB'!F1248,IF('MAIN CB'!C1248="COS",'MAIN CB'!F1248,"")))</f>
        <v/>
      </c>
    </row>
    <row r="1235" spans="2:8" x14ac:dyDescent="0.3">
      <c r="B1235" s="160">
        <f>IF('MAIN CB'!B1249="","",'MAIN CB'!B1249)</f>
        <v>45730</v>
      </c>
      <c r="C1235" s="161" t="str">
        <f>IF('MAIN CB'!C1249="","",'MAIN CB'!C1249)</f>
        <v>Asset</v>
      </c>
      <c r="D1235" s="237" t="str">
        <f>IF('MAIN CB'!D1249="","",'MAIN CB'!D1249)</f>
        <v>Zanaco Xpress</v>
      </c>
      <c r="E1235" s="157" t="str">
        <f>IF('MAIN CB'!E1249="","",'MAIN CB'!E1249)</f>
        <v>Transfer from 543 to Zanaco</v>
      </c>
      <c r="F1235" s="238">
        <f>IF('MAIN CB'!C1249="Asset",'MAIN CB'!F1249,"")</f>
        <v>10442.5</v>
      </c>
      <c r="G1235" s="162" t="str">
        <f>IF('MAIN CB'!C1249="Capital",'MAIN CB'!F1249,IF('MAIN CB'!C1249="Income",'MAIN CB'!F1249,IF('MAIN CB'!C1249="Liability",'MAIN CB'!F1249,"")))</f>
        <v/>
      </c>
      <c r="H1235" s="163" t="str">
        <f>IF('MAIN CB'!C1249="Expense",'MAIN CB'!F1249,IF('MAIN CB'!C1249="Drawing",'MAIN CB'!F1249,IF('MAIN CB'!C1249="COS",'MAIN CB'!F1249,"")))</f>
        <v/>
      </c>
    </row>
    <row r="1236" spans="2:8" x14ac:dyDescent="0.3">
      <c r="B1236" s="160">
        <f>IF('MAIN CB'!B1250="","",'MAIN CB'!B1250)</f>
        <v>45730</v>
      </c>
      <c r="C1236" s="161" t="str">
        <f>IF('MAIN CB'!C1250="","",'MAIN CB'!C1250)</f>
        <v>Asset</v>
      </c>
      <c r="D1236" s="237" t="str">
        <f>IF('MAIN CB'!D1250="","",'MAIN CB'!D1250)</f>
        <v>543 Konse Konse</v>
      </c>
      <c r="E1236" s="157" t="str">
        <f>IF('MAIN CB'!E1250="","",'MAIN CB'!E1250)</f>
        <v>543 transfer charge to Zanaco</v>
      </c>
      <c r="F1236" s="238">
        <f>IF('MAIN CB'!C1250="Asset",'MAIN CB'!F1250,"")</f>
        <v>-7.5</v>
      </c>
      <c r="G1236" s="162" t="str">
        <f>IF('MAIN CB'!C1250="Capital",'MAIN CB'!F1250,IF('MAIN CB'!C1250="Income",'MAIN CB'!F1250,IF('MAIN CB'!C1250="Liability",'MAIN CB'!F1250,"")))</f>
        <v/>
      </c>
      <c r="H1236" s="163" t="str">
        <f>IF('MAIN CB'!C1250="Expense",'MAIN CB'!F1250,IF('MAIN CB'!C1250="Drawing",'MAIN CB'!F1250,IF('MAIN CB'!C1250="COS",'MAIN CB'!F1250,"")))</f>
        <v/>
      </c>
    </row>
    <row r="1237" spans="2:8" x14ac:dyDescent="0.3">
      <c r="B1237" s="160">
        <f>IF('MAIN CB'!B1251="","",'MAIN CB'!B1251)</f>
        <v>45730</v>
      </c>
      <c r="C1237" s="161" t="str">
        <f>IF('MAIN CB'!C1251="","",'MAIN CB'!C1251)</f>
        <v>Expense</v>
      </c>
      <c r="D1237" s="237" t="str">
        <f>IF('MAIN CB'!D1251="","",'MAIN CB'!D1251)</f>
        <v>Charges</v>
      </c>
      <c r="E1237" s="157" t="str">
        <f>IF('MAIN CB'!E1251="","",'MAIN CB'!E1251)</f>
        <v>543 transfer charge to Zanaco</v>
      </c>
      <c r="F1237" s="238" t="str">
        <f>IF('MAIN CB'!C1251="Asset",'MAIN CB'!F1251,"")</f>
        <v/>
      </c>
      <c r="G1237" s="162" t="str">
        <f>IF('MAIN CB'!C1251="Capital",'MAIN CB'!F1251,IF('MAIN CB'!C1251="Income",'MAIN CB'!F1251,IF('MAIN CB'!C1251="Liability",'MAIN CB'!F1251,"")))</f>
        <v/>
      </c>
      <c r="H1237" s="163">
        <f>IF('MAIN CB'!C1251="Expense",'MAIN CB'!F1251,IF('MAIN CB'!C1251="Drawing",'MAIN CB'!F1251,IF('MAIN CB'!C1251="COS",'MAIN CB'!F1251,"")))</f>
        <v>7.5</v>
      </c>
    </row>
    <row r="1238" spans="2:8" x14ac:dyDescent="0.3">
      <c r="B1238" s="160">
        <f>IF('MAIN CB'!B1252="","",'MAIN CB'!B1252)</f>
        <v>45730</v>
      </c>
      <c r="C1238" s="161" t="str">
        <f>IF('MAIN CB'!C1252="","",'MAIN CB'!C1252)</f>
        <v>Income</v>
      </c>
      <c r="D1238" s="237" t="str">
        <f>IF('MAIN CB'!D1252="","",'MAIN CB'!D1252)</f>
        <v>Sales</v>
      </c>
      <c r="E1238" s="157" t="str">
        <f>IF('MAIN CB'!E1252="","",'MAIN CB'!E1252)</f>
        <v xml:space="preserve">Takeaway Sale </v>
      </c>
      <c r="F1238" s="238" t="str">
        <f>IF('MAIN CB'!C1252="Asset",'MAIN CB'!F1252,"")</f>
        <v/>
      </c>
      <c r="G1238" s="162">
        <f>IF('MAIN CB'!C1252="Capital",'MAIN CB'!F1252,IF('MAIN CB'!C1252="Income",'MAIN CB'!F1252,IF('MAIN CB'!C1252="Liability",'MAIN CB'!F1252,"")))</f>
        <v>-35</v>
      </c>
      <c r="H1238" s="163" t="str">
        <f>IF('MAIN CB'!C1252="Expense",'MAIN CB'!F1252,IF('MAIN CB'!C1252="Drawing",'MAIN CB'!F1252,IF('MAIN CB'!C1252="COS",'MAIN CB'!F1252,"")))</f>
        <v/>
      </c>
    </row>
    <row r="1239" spans="2:8" x14ac:dyDescent="0.3">
      <c r="B1239" s="160">
        <f>IF('MAIN CB'!B1253="","",'MAIN CB'!B1253)</f>
        <v>45730</v>
      </c>
      <c r="C1239" s="161" t="str">
        <f>IF('MAIN CB'!C1253="","",'MAIN CB'!C1253)</f>
        <v>Asset</v>
      </c>
      <c r="D1239" s="237" t="str">
        <f>IF('MAIN CB'!D1253="","",'MAIN CB'!D1253)</f>
        <v>Airtel Money</v>
      </c>
      <c r="E1239" s="157" t="str">
        <f>IF('MAIN CB'!E1253="","",'MAIN CB'!E1253)</f>
        <v xml:space="preserve">Takeaway Sale </v>
      </c>
      <c r="F1239" s="238">
        <f>IF('MAIN CB'!C1253="Asset",'MAIN CB'!F1253,"")</f>
        <v>35</v>
      </c>
      <c r="G1239" s="162" t="str">
        <f>IF('MAIN CB'!C1253="Capital",'MAIN CB'!F1253,IF('MAIN CB'!C1253="Income",'MAIN CB'!F1253,IF('MAIN CB'!C1253="Liability",'MAIN CB'!F1253,"")))</f>
        <v/>
      </c>
      <c r="H1239" s="163" t="str">
        <f>IF('MAIN CB'!C1253="Expense",'MAIN CB'!F1253,IF('MAIN CB'!C1253="Drawing",'MAIN CB'!F1253,IF('MAIN CB'!C1253="COS",'MAIN CB'!F1253,"")))</f>
        <v/>
      </c>
    </row>
    <row r="1240" spans="2:8" x14ac:dyDescent="0.3">
      <c r="B1240" s="160">
        <f>IF('MAIN CB'!B1254="","",'MAIN CB'!B1254)</f>
        <v>45730</v>
      </c>
      <c r="C1240" s="161" t="str">
        <f>IF('MAIN CB'!C1254="","",'MAIN CB'!C1254)</f>
        <v>Asset</v>
      </c>
      <c r="D1240" s="237" t="str">
        <f>IF('MAIN CB'!D1254="","",'MAIN CB'!D1254)</f>
        <v>Vault Cash</v>
      </c>
      <c r="E1240" s="157" t="str">
        <f>IF('MAIN CB'!E1254="","",'MAIN CB'!E1254)</f>
        <v>Cash Added</v>
      </c>
      <c r="F1240" s="238">
        <f>IF('MAIN CB'!C1254="Asset",'MAIN CB'!F1254,"")</f>
        <v>239</v>
      </c>
      <c r="G1240" s="162" t="str">
        <f>IF('MAIN CB'!C1254="Capital",'MAIN CB'!F1254,IF('MAIN CB'!C1254="Income",'MAIN CB'!F1254,IF('MAIN CB'!C1254="Liability",'MAIN CB'!F1254,"")))</f>
        <v/>
      </c>
      <c r="H1240" s="163" t="str">
        <f>IF('MAIN CB'!C1254="Expense",'MAIN CB'!F1254,IF('MAIN CB'!C1254="Drawing",'MAIN CB'!F1254,IF('MAIN CB'!C1254="COS",'MAIN CB'!F1254,"")))</f>
        <v/>
      </c>
    </row>
    <row r="1241" spans="2:8" x14ac:dyDescent="0.3">
      <c r="B1241" s="160">
        <f>IF('MAIN CB'!B1255="","",'MAIN CB'!B1255)</f>
        <v>45730</v>
      </c>
      <c r="C1241" s="161" t="str">
        <f>IF('MAIN CB'!C1255="","",'MAIN CB'!C1255)</f>
        <v>Capital</v>
      </c>
      <c r="D1241" s="237" t="str">
        <f>IF('MAIN CB'!D1255="","",'MAIN CB'!D1255)</f>
        <v>Capital (Net-worth)</v>
      </c>
      <c r="E1241" s="157" t="str">
        <f>IF('MAIN CB'!E1255="","",'MAIN CB'!E1255)</f>
        <v>Cash Added</v>
      </c>
      <c r="F1241" s="238" t="str">
        <f>IF('MAIN CB'!C1255="Asset",'MAIN CB'!F1255,"")</f>
        <v/>
      </c>
      <c r="G1241" s="162">
        <f>IF('MAIN CB'!C1255="Capital",'MAIN CB'!F1255,IF('MAIN CB'!C1255="Income",'MAIN CB'!F1255,IF('MAIN CB'!C1255="Liability",'MAIN CB'!F1255,"")))</f>
        <v>-239</v>
      </c>
      <c r="H1241" s="163" t="str">
        <f>IF('MAIN CB'!C1255="Expense",'MAIN CB'!F1255,IF('MAIN CB'!C1255="Drawing",'MAIN CB'!F1255,IF('MAIN CB'!C1255="COS",'MAIN CB'!F1255,"")))</f>
        <v/>
      </c>
    </row>
    <row r="1242" spans="2:8" x14ac:dyDescent="0.3">
      <c r="B1242" s="160">
        <f>IF('MAIN CB'!B1256="","",'MAIN CB'!B1256)</f>
        <v>45730</v>
      </c>
      <c r="C1242" s="161" t="str">
        <f>IF('MAIN CB'!C1256="","",'MAIN CB'!C1256)</f>
        <v>Asset</v>
      </c>
      <c r="D1242" s="237" t="str">
        <f>IF('MAIN CB'!D1256="","",'MAIN CB'!D1256)</f>
        <v>Airtel Money</v>
      </c>
      <c r="E1242" s="157" t="str">
        <f>IF('MAIN CB'!E1256="","",'MAIN CB'!E1256)</f>
        <v>Money drawn out by director</v>
      </c>
      <c r="F1242" s="238">
        <f>IF('MAIN CB'!C1256="Asset",'MAIN CB'!F1256,"")</f>
        <v>-239</v>
      </c>
      <c r="G1242" s="162" t="str">
        <f>IF('MAIN CB'!C1256="Capital",'MAIN CB'!F1256,IF('MAIN CB'!C1256="Income",'MAIN CB'!F1256,IF('MAIN CB'!C1256="Liability",'MAIN CB'!F1256,"")))</f>
        <v/>
      </c>
      <c r="H1242" s="163" t="str">
        <f>IF('MAIN CB'!C1256="Expense",'MAIN CB'!F1256,IF('MAIN CB'!C1256="Drawing",'MAIN CB'!F1256,IF('MAIN CB'!C1256="COS",'MAIN CB'!F1256,"")))</f>
        <v/>
      </c>
    </row>
    <row r="1243" spans="2:8" x14ac:dyDescent="0.3">
      <c r="B1243" s="160">
        <f>IF('MAIN CB'!B1257="","",'MAIN CB'!B1257)</f>
        <v>45730</v>
      </c>
      <c r="C1243" s="161" t="str">
        <f>IF('MAIN CB'!C1257="","",'MAIN CB'!C1257)</f>
        <v>Drawing</v>
      </c>
      <c r="D1243" s="237" t="str">
        <f>IF('MAIN CB'!D1257="","",'MAIN CB'!D1257)</f>
        <v>Less: Drawings (Cash &amp; Goods)</v>
      </c>
      <c r="E1243" s="157" t="str">
        <f>IF('MAIN CB'!E1257="","",'MAIN CB'!E1257)</f>
        <v>Money drawn out by director</v>
      </c>
      <c r="F1243" s="238" t="str">
        <f>IF('MAIN CB'!C1257="Asset",'MAIN CB'!F1257,"")</f>
        <v/>
      </c>
      <c r="G1243" s="162" t="str">
        <f>IF('MAIN CB'!C1257="Capital",'MAIN CB'!F1257,IF('MAIN CB'!C1257="Income",'MAIN CB'!F1257,IF('MAIN CB'!C1257="Liability",'MAIN CB'!F1257,"")))</f>
        <v/>
      </c>
      <c r="H1243" s="163">
        <f>IF('MAIN CB'!C1257="Expense",'MAIN CB'!F1257,IF('MAIN CB'!C1257="Drawing",'MAIN CB'!F1257,IF('MAIN CB'!C1257="COS",'MAIN CB'!F1257,"")))</f>
        <v>239</v>
      </c>
    </row>
    <row r="1244" spans="2:8" x14ac:dyDescent="0.3">
      <c r="B1244" s="160">
        <f>IF('MAIN CB'!B1258="","",'MAIN CB'!B1258)</f>
        <v>45730</v>
      </c>
      <c r="C1244" s="161" t="str">
        <f>IF('MAIN CB'!C1258="","",'MAIN CB'!C1258)</f>
        <v>Income</v>
      </c>
      <c r="D1244" s="237" t="str">
        <f>IF('MAIN CB'!D1258="","",'MAIN CB'!D1258)</f>
        <v>Sales</v>
      </c>
      <c r="E1244" s="157" t="str">
        <f>IF('MAIN CB'!E1258="","",'MAIN CB'!E1258)</f>
        <v xml:space="preserve">Takeaway Sale </v>
      </c>
      <c r="F1244" s="238" t="str">
        <f>IF('MAIN CB'!C1258="Asset",'MAIN CB'!F1258,"")</f>
        <v/>
      </c>
      <c r="G1244" s="162">
        <f>IF('MAIN CB'!C1258="Capital",'MAIN CB'!F1258,IF('MAIN CB'!C1258="Income",'MAIN CB'!F1258,IF('MAIN CB'!C1258="Liability",'MAIN CB'!F1258,"")))</f>
        <v>-70</v>
      </c>
      <c r="H1244" s="163" t="str">
        <f>IF('MAIN CB'!C1258="Expense",'MAIN CB'!F1258,IF('MAIN CB'!C1258="Drawing",'MAIN CB'!F1258,IF('MAIN CB'!C1258="COS",'MAIN CB'!F1258,"")))</f>
        <v/>
      </c>
    </row>
    <row r="1245" spans="2:8" x14ac:dyDescent="0.3">
      <c r="B1245" s="160">
        <f>IF('MAIN CB'!B1259="","",'MAIN CB'!B1259)</f>
        <v>45730</v>
      </c>
      <c r="C1245" s="161" t="str">
        <f>IF('MAIN CB'!C1259="","",'MAIN CB'!C1259)</f>
        <v>Asset</v>
      </c>
      <c r="D1245" s="237" t="str">
        <f>IF('MAIN CB'!D1259="","",'MAIN CB'!D1259)</f>
        <v>Airtel Money</v>
      </c>
      <c r="E1245" s="157" t="str">
        <f>IF('MAIN CB'!E1259="","",'MAIN CB'!E1259)</f>
        <v xml:space="preserve">Takeaway Sale </v>
      </c>
      <c r="F1245" s="238">
        <f>IF('MAIN CB'!C1259="Asset",'MAIN CB'!F1259,"")</f>
        <v>70</v>
      </c>
      <c r="G1245" s="162" t="str">
        <f>IF('MAIN CB'!C1259="Capital",'MAIN CB'!F1259,IF('MAIN CB'!C1259="Income",'MAIN CB'!F1259,IF('MAIN CB'!C1259="Liability",'MAIN CB'!F1259,"")))</f>
        <v/>
      </c>
      <c r="H1245" s="163" t="str">
        <f>IF('MAIN CB'!C1259="Expense",'MAIN CB'!F1259,IF('MAIN CB'!C1259="Drawing",'MAIN CB'!F1259,IF('MAIN CB'!C1259="COS",'MAIN CB'!F1259,"")))</f>
        <v/>
      </c>
    </row>
    <row r="1246" spans="2:8" x14ac:dyDescent="0.3">
      <c r="B1246" s="160">
        <f>IF('MAIN CB'!B1260="","",'MAIN CB'!B1260)</f>
        <v>45730</v>
      </c>
      <c r="C1246" s="161" t="str">
        <f>IF('MAIN CB'!C1260="","",'MAIN CB'!C1260)</f>
        <v>Income</v>
      </c>
      <c r="D1246" s="237" t="str">
        <f>IF('MAIN CB'!D1260="","",'MAIN CB'!D1260)</f>
        <v>Sales</v>
      </c>
      <c r="E1246" s="157" t="str">
        <f>IF('MAIN CB'!E1260="","",'MAIN CB'!E1260)</f>
        <v xml:space="preserve">Takeaway Sale </v>
      </c>
      <c r="F1246" s="238" t="str">
        <f>IF('MAIN CB'!C1260="Asset",'MAIN CB'!F1260,"")</f>
        <v/>
      </c>
      <c r="G1246" s="162">
        <f>IF('MAIN CB'!C1260="Capital",'MAIN CB'!F1260,IF('MAIN CB'!C1260="Income",'MAIN CB'!F1260,IF('MAIN CB'!C1260="Liability",'MAIN CB'!F1260,"")))</f>
        <v>-70</v>
      </c>
      <c r="H1246" s="163" t="str">
        <f>IF('MAIN CB'!C1260="Expense",'MAIN CB'!F1260,IF('MAIN CB'!C1260="Drawing",'MAIN CB'!F1260,IF('MAIN CB'!C1260="COS",'MAIN CB'!F1260,"")))</f>
        <v/>
      </c>
    </row>
    <row r="1247" spans="2:8" x14ac:dyDescent="0.3">
      <c r="B1247" s="160">
        <f>IF('MAIN CB'!B1261="","",'MAIN CB'!B1261)</f>
        <v>45730</v>
      </c>
      <c r="C1247" s="161" t="str">
        <f>IF('MAIN CB'!C1261="","",'MAIN CB'!C1261)</f>
        <v>Asset</v>
      </c>
      <c r="D1247" s="237" t="str">
        <f>IF('MAIN CB'!D1261="","",'MAIN CB'!D1261)</f>
        <v>Vault Cash</v>
      </c>
      <c r="E1247" s="157" t="str">
        <f>IF('MAIN CB'!E1261="","",'MAIN CB'!E1261)</f>
        <v xml:space="preserve">Takeaway Sale </v>
      </c>
      <c r="F1247" s="238">
        <f>IF('MAIN CB'!C1261="Asset",'MAIN CB'!F1261,"")</f>
        <v>70</v>
      </c>
      <c r="G1247" s="162" t="str">
        <f>IF('MAIN CB'!C1261="Capital",'MAIN CB'!F1261,IF('MAIN CB'!C1261="Income",'MAIN CB'!F1261,IF('MAIN CB'!C1261="Liability",'MAIN CB'!F1261,"")))</f>
        <v/>
      </c>
      <c r="H1247" s="163" t="str">
        <f>IF('MAIN CB'!C1261="Expense",'MAIN CB'!F1261,IF('MAIN CB'!C1261="Drawing",'MAIN CB'!F1261,IF('MAIN CB'!C1261="COS",'MAIN CB'!F1261,"")))</f>
        <v/>
      </c>
    </row>
    <row r="1248" spans="2:8" x14ac:dyDescent="0.3">
      <c r="B1248" s="160">
        <f>IF('MAIN CB'!B1262="","",'MAIN CB'!B1262)</f>
        <v>45730</v>
      </c>
      <c r="C1248" s="161" t="str">
        <f>IF('MAIN CB'!C1262="","",'MAIN CB'!C1262)</f>
        <v>Income</v>
      </c>
      <c r="D1248" s="237" t="str">
        <f>IF('MAIN CB'!D1262="","",'MAIN CB'!D1262)</f>
        <v>Sales</v>
      </c>
      <c r="E1248" s="157" t="str">
        <f>IF('MAIN CB'!E1262="","",'MAIN CB'!E1262)</f>
        <v xml:space="preserve">Takeaway Sale </v>
      </c>
      <c r="F1248" s="238" t="str">
        <f>IF('MAIN CB'!C1262="Asset",'MAIN CB'!F1262,"")</f>
        <v/>
      </c>
      <c r="G1248" s="162">
        <f>IF('MAIN CB'!C1262="Capital",'MAIN CB'!F1262,IF('MAIN CB'!C1262="Income",'MAIN CB'!F1262,IF('MAIN CB'!C1262="Liability",'MAIN CB'!F1262,"")))</f>
        <v>-105</v>
      </c>
      <c r="H1248" s="163" t="str">
        <f>IF('MAIN CB'!C1262="Expense",'MAIN CB'!F1262,IF('MAIN CB'!C1262="Drawing",'MAIN CB'!F1262,IF('MAIN CB'!C1262="COS",'MAIN CB'!F1262,"")))</f>
        <v/>
      </c>
    </row>
    <row r="1249" spans="2:8" x14ac:dyDescent="0.3">
      <c r="B1249" s="160">
        <f>IF('MAIN CB'!B1263="","",'MAIN CB'!B1263)</f>
        <v>45730</v>
      </c>
      <c r="C1249" s="161" t="str">
        <f>IF('MAIN CB'!C1263="","",'MAIN CB'!C1263)</f>
        <v>Asset</v>
      </c>
      <c r="D1249" s="237" t="str">
        <f>IF('MAIN CB'!D1263="","",'MAIN CB'!D1263)</f>
        <v>Airtel Money</v>
      </c>
      <c r="E1249" s="157" t="str">
        <f>IF('MAIN CB'!E1263="","",'MAIN CB'!E1263)</f>
        <v xml:space="preserve">Takeaway Sale </v>
      </c>
      <c r="F1249" s="238">
        <f>IF('MAIN CB'!C1263="Asset",'MAIN CB'!F1263,"")</f>
        <v>105</v>
      </c>
      <c r="G1249" s="162" t="str">
        <f>IF('MAIN CB'!C1263="Capital",'MAIN CB'!F1263,IF('MAIN CB'!C1263="Income",'MAIN CB'!F1263,IF('MAIN CB'!C1263="Liability",'MAIN CB'!F1263,"")))</f>
        <v/>
      </c>
      <c r="H1249" s="163" t="str">
        <f>IF('MAIN CB'!C1263="Expense",'MAIN CB'!F1263,IF('MAIN CB'!C1263="Drawing",'MAIN CB'!F1263,IF('MAIN CB'!C1263="COS",'MAIN CB'!F1263,"")))</f>
        <v/>
      </c>
    </row>
    <row r="1250" spans="2:8" x14ac:dyDescent="0.3">
      <c r="B1250" s="160">
        <f>IF('MAIN CB'!B1264="","",'MAIN CB'!B1264)</f>
        <v>45730</v>
      </c>
      <c r="C1250" s="161" t="str">
        <f>IF('MAIN CB'!C1264="","",'MAIN CB'!C1264)</f>
        <v>Income</v>
      </c>
      <c r="D1250" s="237" t="str">
        <f>IF('MAIN CB'!D1264="","",'MAIN CB'!D1264)</f>
        <v>Sales</v>
      </c>
      <c r="E1250" s="157" t="str">
        <f>IF('MAIN CB'!E1264="","",'MAIN CB'!E1264)</f>
        <v xml:space="preserve">Takeaway Sale </v>
      </c>
      <c r="F1250" s="238" t="str">
        <f>IF('MAIN CB'!C1264="Asset",'MAIN CB'!F1264,"")</f>
        <v/>
      </c>
      <c r="G1250" s="162">
        <f>IF('MAIN CB'!C1264="Capital",'MAIN CB'!F1264,IF('MAIN CB'!C1264="Income",'MAIN CB'!F1264,IF('MAIN CB'!C1264="Liability",'MAIN CB'!F1264,"")))</f>
        <v>-35</v>
      </c>
      <c r="H1250" s="163" t="str">
        <f>IF('MAIN CB'!C1264="Expense",'MAIN CB'!F1264,IF('MAIN CB'!C1264="Drawing",'MAIN CB'!F1264,IF('MAIN CB'!C1264="COS",'MAIN CB'!F1264,"")))</f>
        <v/>
      </c>
    </row>
    <row r="1251" spans="2:8" x14ac:dyDescent="0.3">
      <c r="B1251" s="160">
        <f>IF('MAIN CB'!B1265="","",'MAIN CB'!B1265)</f>
        <v>45730</v>
      </c>
      <c r="C1251" s="161" t="str">
        <f>IF('MAIN CB'!C1265="","",'MAIN CB'!C1265)</f>
        <v>Asset</v>
      </c>
      <c r="D1251" s="237" t="str">
        <f>IF('MAIN CB'!D1265="","",'MAIN CB'!D1265)</f>
        <v>Vault Cash</v>
      </c>
      <c r="E1251" s="157" t="str">
        <f>IF('MAIN CB'!E1265="","",'MAIN CB'!E1265)</f>
        <v xml:space="preserve">Takeaway Sale </v>
      </c>
      <c r="F1251" s="238">
        <f>IF('MAIN CB'!C1265="Asset",'MAIN CB'!F1265,"")</f>
        <v>35</v>
      </c>
      <c r="G1251" s="162" t="str">
        <f>IF('MAIN CB'!C1265="Capital",'MAIN CB'!F1265,IF('MAIN CB'!C1265="Income",'MAIN CB'!F1265,IF('MAIN CB'!C1265="Liability",'MAIN CB'!F1265,"")))</f>
        <v/>
      </c>
      <c r="H1251" s="163" t="str">
        <f>IF('MAIN CB'!C1265="Expense",'MAIN CB'!F1265,IF('MAIN CB'!C1265="Drawing",'MAIN CB'!F1265,IF('MAIN CB'!C1265="COS",'MAIN CB'!F1265,"")))</f>
        <v/>
      </c>
    </row>
    <row r="1252" spans="2:8" x14ac:dyDescent="0.3">
      <c r="B1252" s="160">
        <f>IF('MAIN CB'!B1266="","",'MAIN CB'!B1266)</f>
        <v>45730</v>
      </c>
      <c r="C1252" s="161" t="str">
        <f>IF('MAIN CB'!C1266="","",'MAIN CB'!C1266)</f>
        <v>Income</v>
      </c>
      <c r="D1252" s="237" t="str">
        <f>IF('MAIN CB'!D1266="","",'MAIN CB'!D1266)</f>
        <v>Sales</v>
      </c>
      <c r="E1252" s="157" t="str">
        <f>IF('MAIN CB'!E1266="","",'MAIN CB'!E1266)</f>
        <v xml:space="preserve">Takeaway Sale </v>
      </c>
      <c r="F1252" s="238" t="str">
        <f>IF('MAIN CB'!C1266="Asset",'MAIN CB'!F1266,"")</f>
        <v/>
      </c>
      <c r="G1252" s="162">
        <f>IF('MAIN CB'!C1266="Capital",'MAIN CB'!F1266,IF('MAIN CB'!C1266="Income",'MAIN CB'!F1266,IF('MAIN CB'!C1266="Liability",'MAIN CB'!F1266,"")))</f>
        <v>-35</v>
      </c>
      <c r="H1252" s="163" t="str">
        <f>IF('MAIN CB'!C1266="Expense",'MAIN CB'!F1266,IF('MAIN CB'!C1266="Drawing",'MAIN CB'!F1266,IF('MAIN CB'!C1266="COS",'MAIN CB'!F1266,"")))</f>
        <v/>
      </c>
    </row>
    <row r="1253" spans="2:8" x14ac:dyDescent="0.3">
      <c r="B1253" s="160">
        <f>IF('MAIN CB'!B1267="","",'MAIN CB'!B1267)</f>
        <v>45730</v>
      </c>
      <c r="C1253" s="161" t="str">
        <f>IF('MAIN CB'!C1267="","",'MAIN CB'!C1267)</f>
        <v>Asset</v>
      </c>
      <c r="D1253" s="237" t="str">
        <f>IF('MAIN CB'!D1267="","",'MAIN CB'!D1267)</f>
        <v>Vault Cash</v>
      </c>
      <c r="E1253" s="157" t="str">
        <f>IF('MAIN CB'!E1267="","",'MAIN CB'!E1267)</f>
        <v xml:space="preserve">Takeaway Sale </v>
      </c>
      <c r="F1253" s="238">
        <f>IF('MAIN CB'!C1267="Asset",'MAIN CB'!F1267,"")</f>
        <v>35</v>
      </c>
      <c r="G1253" s="162" t="str">
        <f>IF('MAIN CB'!C1267="Capital",'MAIN CB'!F1267,IF('MAIN CB'!C1267="Income",'MAIN CB'!F1267,IF('MAIN CB'!C1267="Liability",'MAIN CB'!F1267,"")))</f>
        <v/>
      </c>
      <c r="H1253" s="163" t="str">
        <f>IF('MAIN CB'!C1267="Expense",'MAIN CB'!F1267,IF('MAIN CB'!C1267="Drawing",'MAIN CB'!F1267,IF('MAIN CB'!C1267="COS",'MAIN CB'!F1267,"")))</f>
        <v/>
      </c>
    </row>
    <row r="1254" spans="2:8" x14ac:dyDescent="0.3">
      <c r="B1254" s="160">
        <f>IF('MAIN CB'!B1268="","",'MAIN CB'!B1268)</f>
        <v>45730</v>
      </c>
      <c r="C1254" s="161" t="str">
        <f>IF('MAIN CB'!C1268="","",'MAIN CB'!C1268)</f>
        <v>Income</v>
      </c>
      <c r="D1254" s="237" t="str">
        <f>IF('MAIN CB'!D1268="","",'MAIN CB'!D1268)</f>
        <v>Sales</v>
      </c>
      <c r="E1254" s="157" t="str">
        <f>IF('MAIN CB'!E1268="","",'MAIN CB'!E1268)</f>
        <v xml:space="preserve">Takeaway Sale </v>
      </c>
      <c r="F1254" s="238" t="str">
        <f>IF('MAIN CB'!C1268="Asset",'MAIN CB'!F1268,"")</f>
        <v/>
      </c>
      <c r="G1254" s="162">
        <f>IF('MAIN CB'!C1268="Capital",'MAIN CB'!F1268,IF('MAIN CB'!C1268="Income",'MAIN CB'!F1268,IF('MAIN CB'!C1268="Liability",'MAIN CB'!F1268,"")))</f>
        <v>-35</v>
      </c>
      <c r="H1254" s="163" t="str">
        <f>IF('MAIN CB'!C1268="Expense",'MAIN CB'!F1268,IF('MAIN CB'!C1268="Drawing",'MAIN CB'!F1268,IF('MAIN CB'!C1268="COS",'MAIN CB'!F1268,"")))</f>
        <v/>
      </c>
    </row>
    <row r="1255" spans="2:8" x14ac:dyDescent="0.3">
      <c r="B1255" s="160">
        <f>IF('MAIN CB'!B1269="","",'MAIN CB'!B1269)</f>
        <v>45730</v>
      </c>
      <c r="C1255" s="161" t="str">
        <f>IF('MAIN CB'!C1269="","",'MAIN CB'!C1269)</f>
        <v>Asset</v>
      </c>
      <c r="D1255" s="237" t="str">
        <f>IF('MAIN CB'!D1269="","",'MAIN CB'!D1269)</f>
        <v>Airtel Money</v>
      </c>
      <c r="E1255" s="157" t="str">
        <f>IF('MAIN CB'!E1269="","",'MAIN CB'!E1269)</f>
        <v xml:space="preserve">Takeaway Sale </v>
      </c>
      <c r="F1255" s="238">
        <f>IF('MAIN CB'!C1269="Asset",'MAIN CB'!F1269,"")</f>
        <v>35</v>
      </c>
      <c r="G1255" s="162" t="str">
        <f>IF('MAIN CB'!C1269="Capital",'MAIN CB'!F1269,IF('MAIN CB'!C1269="Income",'MAIN CB'!F1269,IF('MAIN CB'!C1269="Liability",'MAIN CB'!F1269,"")))</f>
        <v/>
      </c>
      <c r="H1255" s="163" t="str">
        <f>IF('MAIN CB'!C1269="Expense",'MAIN CB'!F1269,IF('MAIN CB'!C1269="Drawing",'MAIN CB'!F1269,IF('MAIN CB'!C1269="COS",'MAIN CB'!F1269,"")))</f>
        <v/>
      </c>
    </row>
    <row r="1256" spans="2:8" x14ac:dyDescent="0.3">
      <c r="B1256" s="160">
        <f>IF('MAIN CB'!B1270="","",'MAIN CB'!B1270)</f>
        <v>45730</v>
      </c>
      <c r="C1256" s="161" t="str">
        <f>IF('MAIN CB'!C1270="","",'MAIN CB'!C1270)</f>
        <v>Asset</v>
      </c>
      <c r="D1256" s="237" t="str">
        <f>IF('MAIN CB'!D1270="","",'MAIN CB'!D1270)</f>
        <v>Vault Cash</v>
      </c>
      <c r="E1256" s="157" t="str">
        <f>IF('MAIN CB'!E1270="","",'MAIN CB'!E1270)</f>
        <v>Airtel Money Withdraw</v>
      </c>
      <c r="F1256" s="238">
        <f>IF('MAIN CB'!C1270="Asset",'MAIN CB'!F1270,"")</f>
        <v>-100</v>
      </c>
      <c r="G1256" s="162" t="str">
        <f>IF('MAIN CB'!C1270="Capital",'MAIN CB'!F1270,IF('MAIN CB'!C1270="Income",'MAIN CB'!F1270,IF('MAIN CB'!C1270="Liability",'MAIN CB'!F1270,"")))</f>
        <v/>
      </c>
      <c r="H1256" s="163" t="str">
        <f>IF('MAIN CB'!C1270="Expense",'MAIN CB'!F1270,IF('MAIN CB'!C1270="Drawing",'MAIN CB'!F1270,IF('MAIN CB'!C1270="COS",'MAIN CB'!F1270,"")))</f>
        <v/>
      </c>
    </row>
    <row r="1257" spans="2:8" x14ac:dyDescent="0.3">
      <c r="B1257" s="160">
        <f>IF('MAIN CB'!B1271="","",'MAIN CB'!B1271)</f>
        <v>45730</v>
      </c>
      <c r="C1257" s="161" t="str">
        <f>IF('MAIN CB'!C1271="","",'MAIN CB'!C1271)</f>
        <v>Asset</v>
      </c>
      <c r="D1257" s="237" t="str">
        <f>IF('MAIN CB'!D1271="","",'MAIN CB'!D1271)</f>
        <v>Airtel Money</v>
      </c>
      <c r="E1257" s="157" t="str">
        <f>IF('MAIN CB'!E1271="","",'MAIN CB'!E1271)</f>
        <v>Airtel Money Withdraw</v>
      </c>
      <c r="F1257" s="238">
        <f>IF('MAIN CB'!C1271="Asset",'MAIN CB'!F1271,"")</f>
        <v>100</v>
      </c>
      <c r="G1257" s="162" t="str">
        <f>IF('MAIN CB'!C1271="Capital",'MAIN CB'!F1271,IF('MAIN CB'!C1271="Income",'MAIN CB'!F1271,IF('MAIN CB'!C1271="Liability",'MAIN CB'!F1271,"")))</f>
        <v/>
      </c>
      <c r="H1257" s="163" t="str">
        <f>IF('MAIN CB'!C1271="Expense",'MAIN CB'!F1271,IF('MAIN CB'!C1271="Drawing",'MAIN CB'!F1271,IF('MAIN CB'!C1271="COS",'MAIN CB'!F1271,"")))</f>
        <v/>
      </c>
    </row>
    <row r="1258" spans="2:8" x14ac:dyDescent="0.3">
      <c r="B1258" s="160">
        <f>IF('MAIN CB'!B1272="","",'MAIN CB'!B1272)</f>
        <v>45730</v>
      </c>
      <c r="C1258" s="161" t="str">
        <f>IF('MAIN CB'!C1272="","",'MAIN CB'!C1272)</f>
        <v>Asset</v>
      </c>
      <c r="D1258" s="237" t="str">
        <f>IF('MAIN CB'!D1272="","",'MAIN CB'!D1272)</f>
        <v>Vault Cash</v>
      </c>
      <c r="E1258" s="157" t="str">
        <f>IF('MAIN CB'!E1272="","",'MAIN CB'!E1272)</f>
        <v>?</v>
      </c>
      <c r="F1258" s="238">
        <f>IF('MAIN CB'!C1272="Asset",'MAIN CB'!F1272,"")</f>
        <v>-1348</v>
      </c>
      <c r="G1258" s="162" t="str">
        <f>IF('MAIN CB'!C1272="Capital",'MAIN CB'!F1272,IF('MAIN CB'!C1272="Income",'MAIN CB'!F1272,IF('MAIN CB'!C1272="Liability",'MAIN CB'!F1272,"")))</f>
        <v/>
      </c>
      <c r="H1258" s="163" t="str">
        <f>IF('MAIN CB'!C1272="Expense",'MAIN CB'!F1272,IF('MAIN CB'!C1272="Drawing",'MAIN CB'!F1272,IF('MAIN CB'!C1272="COS",'MAIN CB'!F1272,"")))</f>
        <v/>
      </c>
    </row>
    <row r="1259" spans="2:8" x14ac:dyDescent="0.3">
      <c r="B1259" s="160">
        <f>IF('MAIN CB'!B1273="","",'MAIN CB'!B1273)</f>
        <v>45730</v>
      </c>
      <c r="C1259" s="161" t="str">
        <f>IF('MAIN CB'!C1273="","",'MAIN CB'!C1273)</f>
        <v>COS</v>
      </c>
      <c r="D1259" s="237" t="str">
        <f>IF('MAIN CB'!D1273="","",'MAIN CB'!D1273)</f>
        <v>Add: Purchases (for business)</v>
      </c>
      <c r="E1259" s="157" t="str">
        <f>IF('MAIN CB'!E1273="","",'MAIN CB'!E1273)</f>
        <v>?</v>
      </c>
      <c r="F1259" s="238" t="str">
        <f>IF('MAIN CB'!C1273="Asset",'MAIN CB'!F1273,"")</f>
        <v/>
      </c>
      <c r="G1259" s="162" t="str">
        <f>IF('MAIN CB'!C1273="Capital",'MAIN CB'!F1273,IF('MAIN CB'!C1273="Income",'MAIN CB'!F1273,IF('MAIN CB'!C1273="Liability",'MAIN CB'!F1273,"")))</f>
        <v/>
      </c>
      <c r="H1259" s="163">
        <f>IF('MAIN CB'!C1273="Expense",'MAIN CB'!F1273,IF('MAIN CB'!C1273="Drawing",'MAIN CB'!F1273,IF('MAIN CB'!C1273="COS",'MAIN CB'!F1273,"")))</f>
        <v>1348</v>
      </c>
    </row>
    <row r="1260" spans="2:8" x14ac:dyDescent="0.3">
      <c r="B1260" s="160">
        <f>IF('MAIN CB'!B1274="","",'MAIN CB'!B1274)</f>
        <v>45730</v>
      </c>
      <c r="C1260" s="161" t="str">
        <f>IF('MAIN CB'!C1274="","",'MAIN CB'!C1274)</f>
        <v>Asset</v>
      </c>
      <c r="D1260" s="237" t="str">
        <f>IF('MAIN CB'!D1274="","",'MAIN CB'!D1274)</f>
        <v>Vault Cash</v>
      </c>
      <c r="E1260" s="157" t="str">
        <f>IF('MAIN CB'!E1274="","",'MAIN CB'!E1274)</f>
        <v>?</v>
      </c>
      <c r="F1260" s="238">
        <f>IF('MAIN CB'!C1274="Asset",'MAIN CB'!F1274,"")</f>
        <v>-15</v>
      </c>
      <c r="G1260" s="162" t="str">
        <f>IF('MAIN CB'!C1274="Capital",'MAIN CB'!F1274,IF('MAIN CB'!C1274="Income",'MAIN CB'!F1274,IF('MAIN CB'!C1274="Liability",'MAIN CB'!F1274,"")))</f>
        <v/>
      </c>
      <c r="H1260" s="163" t="str">
        <f>IF('MAIN CB'!C1274="Expense",'MAIN CB'!F1274,IF('MAIN CB'!C1274="Drawing",'MAIN CB'!F1274,IF('MAIN CB'!C1274="COS",'MAIN CB'!F1274,"")))</f>
        <v/>
      </c>
    </row>
    <row r="1261" spans="2:8" x14ac:dyDescent="0.3">
      <c r="B1261" s="160">
        <f>IF('MAIN CB'!B1275="","",'MAIN CB'!B1275)</f>
        <v>45730</v>
      </c>
      <c r="C1261" s="161" t="str">
        <f>IF('MAIN CB'!C1275="","",'MAIN CB'!C1275)</f>
        <v>Expense</v>
      </c>
      <c r="D1261" s="237" t="str">
        <f>IF('MAIN CB'!D1275="","",'MAIN CB'!D1275)</f>
        <v>Transport Costs</v>
      </c>
      <c r="E1261" s="157" t="str">
        <f>IF('MAIN CB'!E1275="","",'MAIN CB'!E1275)</f>
        <v>?</v>
      </c>
      <c r="F1261" s="238" t="str">
        <f>IF('MAIN CB'!C1275="Asset",'MAIN CB'!F1275,"")</f>
        <v/>
      </c>
      <c r="G1261" s="162" t="str">
        <f>IF('MAIN CB'!C1275="Capital",'MAIN CB'!F1275,IF('MAIN CB'!C1275="Income",'MAIN CB'!F1275,IF('MAIN CB'!C1275="Liability",'MAIN CB'!F1275,"")))</f>
        <v/>
      </c>
      <c r="H1261" s="163">
        <f>IF('MAIN CB'!C1275="Expense",'MAIN CB'!F1275,IF('MAIN CB'!C1275="Drawing",'MAIN CB'!F1275,IF('MAIN CB'!C1275="COS",'MAIN CB'!F1275,"")))</f>
        <v>15</v>
      </c>
    </row>
    <row r="1262" spans="2:8" x14ac:dyDescent="0.3">
      <c r="B1262" s="160">
        <f>IF('MAIN CB'!B1276="","",'MAIN CB'!B1276)</f>
        <v>45733</v>
      </c>
      <c r="C1262" s="161" t="str">
        <f>IF('MAIN CB'!C1276="","",'MAIN CB'!C1276)</f>
        <v>Income</v>
      </c>
      <c r="D1262" s="237" t="str">
        <f>IF('MAIN CB'!D1276="","",'MAIN CB'!D1276)</f>
        <v>Sales</v>
      </c>
      <c r="E1262" s="157" t="str">
        <f>IF('MAIN CB'!E1276="","",'MAIN CB'!E1276)</f>
        <v xml:space="preserve">Takeaway Sale </v>
      </c>
      <c r="F1262" s="238" t="str">
        <f>IF('MAIN CB'!C1276="Asset",'MAIN CB'!F1276,"")</f>
        <v/>
      </c>
      <c r="G1262" s="162">
        <f>IF('MAIN CB'!C1276="Capital",'MAIN CB'!F1276,IF('MAIN CB'!C1276="Income",'MAIN CB'!F1276,IF('MAIN CB'!C1276="Liability",'MAIN CB'!F1276,"")))</f>
        <v>-105</v>
      </c>
      <c r="H1262" s="163" t="str">
        <f>IF('MAIN CB'!C1276="Expense",'MAIN CB'!F1276,IF('MAIN CB'!C1276="Drawing",'MAIN CB'!F1276,IF('MAIN CB'!C1276="COS",'MAIN CB'!F1276,"")))</f>
        <v/>
      </c>
    </row>
    <row r="1263" spans="2:8" x14ac:dyDescent="0.3">
      <c r="B1263" s="160">
        <f>IF('MAIN CB'!B1277="","",'MAIN CB'!B1277)</f>
        <v>45733</v>
      </c>
      <c r="C1263" s="161" t="str">
        <f>IF('MAIN CB'!C1277="","",'MAIN CB'!C1277)</f>
        <v>Asset</v>
      </c>
      <c r="D1263" s="237" t="str">
        <f>IF('MAIN CB'!D1277="","",'MAIN CB'!D1277)</f>
        <v>Vault Cash</v>
      </c>
      <c r="E1263" s="157" t="str">
        <f>IF('MAIN CB'!E1277="","",'MAIN CB'!E1277)</f>
        <v xml:space="preserve">Takeaway Sale </v>
      </c>
      <c r="F1263" s="238">
        <f>IF('MAIN CB'!C1277="Asset",'MAIN CB'!F1277,"")</f>
        <v>105</v>
      </c>
      <c r="G1263" s="162" t="str">
        <f>IF('MAIN CB'!C1277="Capital",'MAIN CB'!F1277,IF('MAIN CB'!C1277="Income",'MAIN CB'!F1277,IF('MAIN CB'!C1277="Liability",'MAIN CB'!F1277,"")))</f>
        <v/>
      </c>
      <c r="H1263" s="163" t="str">
        <f>IF('MAIN CB'!C1277="Expense",'MAIN CB'!F1277,IF('MAIN CB'!C1277="Drawing",'MAIN CB'!F1277,IF('MAIN CB'!C1277="COS",'MAIN CB'!F1277,"")))</f>
        <v/>
      </c>
    </row>
    <row r="1264" spans="2:8" x14ac:dyDescent="0.3">
      <c r="B1264" s="160">
        <f>IF('MAIN CB'!B1278="","",'MAIN CB'!B1278)</f>
        <v>45733</v>
      </c>
      <c r="C1264" s="161" t="str">
        <f>IF('MAIN CB'!C1278="","",'MAIN CB'!C1278)</f>
        <v>Asset</v>
      </c>
      <c r="D1264" s="237" t="str">
        <f>IF('MAIN CB'!D1278="","",'MAIN CB'!D1278)</f>
        <v>Vault Cash</v>
      </c>
      <c r="E1264" s="157" t="str">
        <f>IF('MAIN CB'!E1278="","",'MAIN CB'!E1278)</f>
        <v>Airtel Money Withdraw</v>
      </c>
      <c r="F1264" s="238">
        <f>IF('MAIN CB'!C1278="Asset",'MAIN CB'!F1278,"")</f>
        <v>-400</v>
      </c>
      <c r="G1264" s="162" t="str">
        <f>IF('MAIN CB'!C1278="Capital",'MAIN CB'!F1278,IF('MAIN CB'!C1278="Income",'MAIN CB'!F1278,IF('MAIN CB'!C1278="Liability",'MAIN CB'!F1278,"")))</f>
        <v/>
      </c>
      <c r="H1264" s="163" t="str">
        <f>IF('MAIN CB'!C1278="Expense",'MAIN CB'!F1278,IF('MAIN CB'!C1278="Drawing",'MAIN CB'!F1278,IF('MAIN CB'!C1278="COS",'MAIN CB'!F1278,"")))</f>
        <v/>
      </c>
    </row>
    <row r="1265" spans="2:8" x14ac:dyDescent="0.3">
      <c r="B1265" s="160">
        <f>IF('MAIN CB'!B1279="","",'MAIN CB'!B1279)</f>
        <v>45733</v>
      </c>
      <c r="C1265" s="161" t="str">
        <f>IF('MAIN CB'!C1279="","",'MAIN CB'!C1279)</f>
        <v>Asset</v>
      </c>
      <c r="D1265" s="237" t="str">
        <f>IF('MAIN CB'!D1279="","",'MAIN CB'!D1279)</f>
        <v>Airtel Money</v>
      </c>
      <c r="E1265" s="157" t="str">
        <f>IF('MAIN CB'!E1279="","",'MAIN CB'!E1279)</f>
        <v>Airtel Money Withdraw</v>
      </c>
      <c r="F1265" s="238">
        <f>IF('MAIN CB'!C1279="Asset",'MAIN CB'!F1279,"")</f>
        <v>400</v>
      </c>
      <c r="G1265" s="162" t="str">
        <f>IF('MAIN CB'!C1279="Capital",'MAIN CB'!F1279,IF('MAIN CB'!C1279="Income",'MAIN CB'!F1279,IF('MAIN CB'!C1279="Liability",'MAIN CB'!F1279,"")))</f>
        <v/>
      </c>
      <c r="H1265" s="163" t="str">
        <f>IF('MAIN CB'!C1279="Expense",'MAIN CB'!F1279,IF('MAIN CB'!C1279="Drawing",'MAIN CB'!F1279,IF('MAIN CB'!C1279="COS",'MAIN CB'!F1279,"")))</f>
        <v/>
      </c>
    </row>
    <row r="1266" spans="2:8" x14ac:dyDescent="0.3">
      <c r="B1266" s="160">
        <f>IF('MAIN CB'!B1280="","",'MAIN CB'!B1280)</f>
        <v>45733</v>
      </c>
      <c r="C1266" s="161" t="str">
        <f>IF('MAIN CB'!C1280="","",'MAIN CB'!C1280)</f>
        <v>Asset</v>
      </c>
      <c r="D1266" s="237" t="str">
        <f>IF('MAIN CB'!D1280="","",'MAIN CB'!D1280)</f>
        <v>Vault Cash</v>
      </c>
      <c r="E1266" s="157" t="str">
        <f>IF('MAIN CB'!E1280="","",'MAIN CB'!E1280)</f>
        <v>Airtel Money Deposit</v>
      </c>
      <c r="F1266" s="238">
        <f>IF('MAIN CB'!C1280="Asset",'MAIN CB'!F1280,"")</f>
        <v>15</v>
      </c>
      <c r="G1266" s="162" t="str">
        <f>IF('MAIN CB'!C1280="Capital",'MAIN CB'!F1280,IF('MAIN CB'!C1280="Income",'MAIN CB'!F1280,IF('MAIN CB'!C1280="Liability",'MAIN CB'!F1280,"")))</f>
        <v/>
      </c>
      <c r="H1266" s="163" t="str">
        <f>IF('MAIN CB'!C1280="Expense",'MAIN CB'!F1280,IF('MAIN CB'!C1280="Drawing",'MAIN CB'!F1280,IF('MAIN CB'!C1280="COS",'MAIN CB'!F1280,"")))</f>
        <v/>
      </c>
    </row>
    <row r="1267" spans="2:8" x14ac:dyDescent="0.3">
      <c r="B1267" s="160">
        <f>IF('MAIN CB'!B1281="","",'MAIN CB'!B1281)</f>
        <v>45733</v>
      </c>
      <c r="C1267" s="161" t="str">
        <f>IF('MAIN CB'!C1281="","",'MAIN CB'!C1281)</f>
        <v>Asset</v>
      </c>
      <c r="D1267" s="237" t="str">
        <f>IF('MAIN CB'!D1281="","",'MAIN CB'!D1281)</f>
        <v>Airtel Money</v>
      </c>
      <c r="E1267" s="157" t="str">
        <f>IF('MAIN CB'!E1281="","",'MAIN CB'!E1281)</f>
        <v>Airtel Money Deposit</v>
      </c>
      <c r="F1267" s="238">
        <f>IF('MAIN CB'!C1281="Asset",'MAIN CB'!F1281,"")</f>
        <v>-15</v>
      </c>
      <c r="G1267" s="162" t="str">
        <f>IF('MAIN CB'!C1281="Capital",'MAIN CB'!F1281,IF('MAIN CB'!C1281="Income",'MAIN CB'!F1281,IF('MAIN CB'!C1281="Liability",'MAIN CB'!F1281,"")))</f>
        <v/>
      </c>
      <c r="H1267" s="163" t="str">
        <f>IF('MAIN CB'!C1281="Expense",'MAIN CB'!F1281,IF('MAIN CB'!C1281="Drawing",'MAIN CB'!F1281,IF('MAIN CB'!C1281="COS",'MAIN CB'!F1281,"")))</f>
        <v/>
      </c>
    </row>
    <row r="1268" spans="2:8" x14ac:dyDescent="0.3">
      <c r="B1268" s="160">
        <f>IF('MAIN CB'!B1282="","",'MAIN CB'!B1282)</f>
        <v>45733</v>
      </c>
      <c r="C1268" s="161" t="str">
        <f>IF('MAIN CB'!C1282="","",'MAIN CB'!C1282)</f>
        <v>Income</v>
      </c>
      <c r="D1268" s="237" t="str">
        <f>IF('MAIN CB'!D1282="","",'MAIN CB'!D1282)</f>
        <v>Sales</v>
      </c>
      <c r="E1268" s="157" t="str">
        <f>IF('MAIN CB'!E1282="","",'MAIN CB'!E1282)</f>
        <v xml:space="preserve">Takeaway Sale </v>
      </c>
      <c r="F1268" s="238" t="str">
        <f>IF('MAIN CB'!C1282="Asset",'MAIN CB'!F1282,"")</f>
        <v/>
      </c>
      <c r="G1268" s="162">
        <f>IF('MAIN CB'!C1282="Capital",'MAIN CB'!F1282,IF('MAIN CB'!C1282="Income",'MAIN CB'!F1282,IF('MAIN CB'!C1282="Liability",'MAIN CB'!F1282,"")))</f>
        <v>-35</v>
      </c>
      <c r="H1268" s="163" t="str">
        <f>IF('MAIN CB'!C1282="Expense",'MAIN CB'!F1282,IF('MAIN CB'!C1282="Drawing",'MAIN CB'!F1282,IF('MAIN CB'!C1282="COS",'MAIN CB'!F1282,"")))</f>
        <v/>
      </c>
    </row>
    <row r="1269" spans="2:8" x14ac:dyDescent="0.3">
      <c r="B1269" s="160">
        <f>IF('MAIN CB'!B1283="","",'MAIN CB'!B1283)</f>
        <v>45733</v>
      </c>
      <c r="C1269" s="161" t="str">
        <f>IF('MAIN CB'!C1283="","",'MAIN CB'!C1283)</f>
        <v>Asset</v>
      </c>
      <c r="D1269" s="237" t="str">
        <f>IF('MAIN CB'!D1283="","",'MAIN CB'!D1283)</f>
        <v>Vault Cash</v>
      </c>
      <c r="E1269" s="157" t="str">
        <f>IF('MAIN CB'!E1283="","",'MAIN CB'!E1283)</f>
        <v xml:space="preserve">Takeaway Sale </v>
      </c>
      <c r="F1269" s="238">
        <f>IF('MAIN CB'!C1283="Asset",'MAIN CB'!F1283,"")</f>
        <v>35</v>
      </c>
      <c r="G1269" s="162" t="str">
        <f>IF('MAIN CB'!C1283="Capital",'MAIN CB'!F1283,IF('MAIN CB'!C1283="Income",'MAIN CB'!F1283,IF('MAIN CB'!C1283="Liability",'MAIN CB'!F1283,"")))</f>
        <v/>
      </c>
      <c r="H1269" s="163" t="str">
        <f>IF('MAIN CB'!C1283="Expense",'MAIN CB'!F1283,IF('MAIN CB'!C1283="Drawing",'MAIN CB'!F1283,IF('MAIN CB'!C1283="COS",'MAIN CB'!F1283,"")))</f>
        <v/>
      </c>
    </row>
    <row r="1270" spans="2:8" x14ac:dyDescent="0.3">
      <c r="B1270" s="160">
        <f>IF('MAIN CB'!B1284="","",'MAIN CB'!B1284)</f>
        <v>45733</v>
      </c>
      <c r="C1270" s="161" t="str">
        <f>IF('MAIN CB'!C1284="","",'MAIN CB'!C1284)</f>
        <v>Asset</v>
      </c>
      <c r="D1270" s="237" t="str">
        <f>IF('MAIN CB'!D1284="","",'MAIN CB'!D1284)</f>
        <v>Vault Cash</v>
      </c>
      <c r="E1270" s="157" t="str">
        <f>IF('MAIN CB'!E1284="","",'MAIN CB'!E1284)</f>
        <v>Airtel Money Deposit</v>
      </c>
      <c r="F1270" s="238">
        <f>IF('MAIN CB'!C1284="Asset",'MAIN CB'!F1284,"")</f>
        <v>0</v>
      </c>
      <c r="G1270" s="162" t="str">
        <f>IF('MAIN CB'!C1284="Capital",'MAIN CB'!F1284,IF('MAIN CB'!C1284="Income",'MAIN CB'!F1284,IF('MAIN CB'!C1284="Liability",'MAIN CB'!F1284,"")))</f>
        <v/>
      </c>
      <c r="H1270" s="163" t="str">
        <f>IF('MAIN CB'!C1284="Expense",'MAIN CB'!F1284,IF('MAIN CB'!C1284="Drawing",'MAIN CB'!F1284,IF('MAIN CB'!C1284="COS",'MAIN CB'!F1284,"")))</f>
        <v/>
      </c>
    </row>
    <row r="1271" spans="2:8" x14ac:dyDescent="0.3">
      <c r="B1271" s="160">
        <f>IF('MAIN CB'!B1285="","",'MAIN CB'!B1285)</f>
        <v>45733</v>
      </c>
      <c r="C1271" s="161" t="str">
        <f>IF('MAIN CB'!C1285="","",'MAIN CB'!C1285)</f>
        <v>Asset</v>
      </c>
      <c r="D1271" s="237" t="str">
        <f>IF('MAIN CB'!D1285="","",'MAIN CB'!D1285)</f>
        <v>Airtel Money</v>
      </c>
      <c r="E1271" s="157" t="str">
        <f>IF('MAIN CB'!E1285="","",'MAIN CB'!E1285)</f>
        <v>Airtel Money Deposit</v>
      </c>
      <c r="F1271" s="238">
        <f>IF('MAIN CB'!C1285="Asset",'MAIN CB'!F1285,"")</f>
        <v>0</v>
      </c>
      <c r="G1271" s="162" t="str">
        <f>IF('MAIN CB'!C1285="Capital",'MAIN CB'!F1285,IF('MAIN CB'!C1285="Income",'MAIN CB'!F1285,IF('MAIN CB'!C1285="Liability",'MAIN CB'!F1285,"")))</f>
        <v/>
      </c>
      <c r="H1271" s="163" t="str">
        <f>IF('MAIN CB'!C1285="Expense",'MAIN CB'!F1285,IF('MAIN CB'!C1285="Drawing",'MAIN CB'!F1285,IF('MAIN CB'!C1285="COS",'MAIN CB'!F1285,"")))</f>
        <v/>
      </c>
    </row>
    <row r="1272" spans="2:8" x14ac:dyDescent="0.3">
      <c r="B1272" s="160">
        <f>IF('MAIN CB'!B1286="","",'MAIN CB'!B1286)</f>
        <v>45733</v>
      </c>
      <c r="C1272" s="161" t="str">
        <f>IF('MAIN CB'!C1286="","",'MAIN CB'!C1286)</f>
        <v>Asset</v>
      </c>
      <c r="D1272" s="237" t="str">
        <f>IF('MAIN CB'!D1286="","",'MAIN CB'!D1286)</f>
        <v>Vault Cash</v>
      </c>
      <c r="E1272" s="157" t="str">
        <f>IF('MAIN CB'!E1286="","",'MAIN CB'!E1286)</f>
        <v>Airtel Money Withdraw</v>
      </c>
      <c r="F1272" s="238">
        <f>IF('MAIN CB'!C1286="Asset",'MAIN CB'!F1286,"")</f>
        <v>-300</v>
      </c>
      <c r="G1272" s="162" t="str">
        <f>IF('MAIN CB'!C1286="Capital",'MAIN CB'!F1286,IF('MAIN CB'!C1286="Income",'MAIN CB'!F1286,IF('MAIN CB'!C1286="Liability",'MAIN CB'!F1286,"")))</f>
        <v/>
      </c>
      <c r="H1272" s="163" t="str">
        <f>IF('MAIN CB'!C1286="Expense",'MAIN CB'!F1286,IF('MAIN CB'!C1286="Drawing",'MAIN CB'!F1286,IF('MAIN CB'!C1286="COS",'MAIN CB'!F1286,"")))</f>
        <v/>
      </c>
    </row>
    <row r="1273" spans="2:8" x14ac:dyDescent="0.3">
      <c r="B1273" s="160">
        <f>IF('MAIN CB'!B1287="","",'MAIN CB'!B1287)</f>
        <v>45733</v>
      </c>
      <c r="C1273" s="161" t="str">
        <f>IF('MAIN CB'!C1287="","",'MAIN CB'!C1287)</f>
        <v>Asset</v>
      </c>
      <c r="D1273" s="237" t="str">
        <f>IF('MAIN CB'!D1287="","",'MAIN CB'!D1287)</f>
        <v>Airtel Money</v>
      </c>
      <c r="E1273" s="157" t="str">
        <f>IF('MAIN CB'!E1287="","",'MAIN CB'!E1287)</f>
        <v>Airtel Money Withdraw</v>
      </c>
      <c r="F1273" s="238">
        <f>IF('MAIN CB'!C1287="Asset",'MAIN CB'!F1287,"")</f>
        <v>300</v>
      </c>
      <c r="G1273" s="162" t="str">
        <f>IF('MAIN CB'!C1287="Capital",'MAIN CB'!F1287,IF('MAIN CB'!C1287="Income",'MAIN CB'!F1287,IF('MAIN CB'!C1287="Liability",'MAIN CB'!F1287,"")))</f>
        <v/>
      </c>
      <c r="H1273" s="163" t="str">
        <f>IF('MAIN CB'!C1287="Expense",'MAIN CB'!F1287,IF('MAIN CB'!C1287="Drawing",'MAIN CB'!F1287,IF('MAIN CB'!C1287="COS",'MAIN CB'!F1287,"")))</f>
        <v/>
      </c>
    </row>
    <row r="1274" spans="2:8" x14ac:dyDescent="0.3">
      <c r="B1274" s="160">
        <f>IF('MAIN CB'!B1288="","",'MAIN CB'!B1288)</f>
        <v>45733</v>
      </c>
      <c r="C1274" s="161" t="str">
        <f>IF('MAIN CB'!C1288="","",'MAIN CB'!C1288)</f>
        <v>Asset</v>
      </c>
      <c r="D1274" s="237" t="str">
        <f>IF('MAIN CB'!D1288="","",'MAIN CB'!D1288)</f>
        <v>Vault Cash</v>
      </c>
      <c r="E1274" s="157" t="str">
        <f>IF('MAIN CB'!E1288="","",'MAIN CB'!E1288)</f>
        <v>Airtel Money Withdraw</v>
      </c>
      <c r="F1274" s="238">
        <f>IF('MAIN CB'!C1288="Asset",'MAIN CB'!F1288,"")</f>
        <v>-500</v>
      </c>
      <c r="G1274" s="162" t="str">
        <f>IF('MAIN CB'!C1288="Capital",'MAIN CB'!F1288,IF('MAIN CB'!C1288="Income",'MAIN CB'!F1288,IF('MAIN CB'!C1288="Liability",'MAIN CB'!F1288,"")))</f>
        <v/>
      </c>
      <c r="H1274" s="163" t="str">
        <f>IF('MAIN CB'!C1288="Expense",'MAIN CB'!F1288,IF('MAIN CB'!C1288="Drawing",'MAIN CB'!F1288,IF('MAIN CB'!C1288="COS",'MAIN CB'!F1288,"")))</f>
        <v/>
      </c>
    </row>
    <row r="1275" spans="2:8" x14ac:dyDescent="0.3">
      <c r="B1275" s="160">
        <f>IF('MAIN CB'!B1289="","",'MAIN CB'!B1289)</f>
        <v>45733</v>
      </c>
      <c r="C1275" s="161" t="str">
        <f>IF('MAIN CB'!C1289="","",'MAIN CB'!C1289)</f>
        <v>Asset</v>
      </c>
      <c r="D1275" s="237" t="str">
        <f>IF('MAIN CB'!D1289="","",'MAIN CB'!D1289)</f>
        <v>Airtel Money</v>
      </c>
      <c r="E1275" s="157" t="str">
        <f>IF('MAIN CB'!E1289="","",'MAIN CB'!E1289)</f>
        <v>Airtel Money Withdraw</v>
      </c>
      <c r="F1275" s="238">
        <f>IF('MAIN CB'!C1289="Asset",'MAIN CB'!F1289,"")</f>
        <v>500</v>
      </c>
      <c r="G1275" s="162" t="str">
        <f>IF('MAIN CB'!C1289="Capital",'MAIN CB'!F1289,IF('MAIN CB'!C1289="Income",'MAIN CB'!F1289,IF('MAIN CB'!C1289="Liability",'MAIN CB'!F1289,"")))</f>
        <v/>
      </c>
      <c r="H1275" s="163" t="str">
        <f>IF('MAIN CB'!C1289="Expense",'MAIN CB'!F1289,IF('MAIN CB'!C1289="Drawing",'MAIN CB'!F1289,IF('MAIN CB'!C1289="COS",'MAIN CB'!F1289,"")))</f>
        <v/>
      </c>
    </row>
    <row r="1276" spans="2:8" x14ac:dyDescent="0.3">
      <c r="B1276" s="160">
        <f>IF('MAIN CB'!B1290="","",'MAIN CB'!B1290)</f>
        <v>45733</v>
      </c>
      <c r="C1276" s="161" t="str">
        <f>IF('MAIN CB'!C1290="","",'MAIN CB'!C1290)</f>
        <v>Asset</v>
      </c>
      <c r="D1276" s="237" t="str">
        <f>IF('MAIN CB'!D1290="","",'MAIN CB'!D1290)</f>
        <v>Vault Cash</v>
      </c>
      <c r="E1276" s="157" t="str">
        <f>IF('MAIN CB'!E1290="","",'MAIN CB'!E1290)</f>
        <v>Airtel Money Withdraw</v>
      </c>
      <c r="F1276" s="238">
        <f>IF('MAIN CB'!C1290="Asset",'MAIN CB'!F1290,"")</f>
        <v>-500</v>
      </c>
      <c r="G1276" s="162" t="str">
        <f>IF('MAIN CB'!C1290="Capital",'MAIN CB'!F1290,IF('MAIN CB'!C1290="Income",'MAIN CB'!F1290,IF('MAIN CB'!C1290="Liability",'MAIN CB'!F1290,"")))</f>
        <v/>
      </c>
      <c r="H1276" s="163" t="str">
        <f>IF('MAIN CB'!C1290="Expense",'MAIN CB'!F1290,IF('MAIN CB'!C1290="Drawing",'MAIN CB'!F1290,IF('MAIN CB'!C1290="COS",'MAIN CB'!F1290,"")))</f>
        <v/>
      </c>
    </row>
    <row r="1277" spans="2:8" x14ac:dyDescent="0.3">
      <c r="B1277" s="160">
        <f>IF('MAIN CB'!B1291="","",'MAIN CB'!B1291)</f>
        <v>45733</v>
      </c>
      <c r="C1277" s="161" t="str">
        <f>IF('MAIN CB'!C1291="","",'MAIN CB'!C1291)</f>
        <v>Asset</v>
      </c>
      <c r="D1277" s="237" t="str">
        <f>IF('MAIN CB'!D1291="","",'MAIN CB'!D1291)</f>
        <v>Airtel Money</v>
      </c>
      <c r="E1277" s="157" t="str">
        <f>IF('MAIN CB'!E1291="","",'MAIN CB'!E1291)</f>
        <v>Airtel Money Withdraw</v>
      </c>
      <c r="F1277" s="238">
        <f>IF('MAIN CB'!C1291="Asset",'MAIN CB'!F1291,"")</f>
        <v>500</v>
      </c>
      <c r="G1277" s="162" t="str">
        <f>IF('MAIN CB'!C1291="Capital",'MAIN CB'!F1291,IF('MAIN CB'!C1291="Income",'MAIN CB'!F1291,IF('MAIN CB'!C1291="Liability",'MAIN CB'!F1291,"")))</f>
        <v/>
      </c>
      <c r="H1277" s="163" t="str">
        <f>IF('MAIN CB'!C1291="Expense",'MAIN CB'!F1291,IF('MAIN CB'!C1291="Drawing",'MAIN CB'!F1291,IF('MAIN CB'!C1291="COS",'MAIN CB'!F1291,"")))</f>
        <v/>
      </c>
    </row>
    <row r="1278" spans="2:8" x14ac:dyDescent="0.3">
      <c r="B1278" s="160">
        <f>IF('MAIN CB'!B1292="","",'MAIN CB'!B1292)</f>
        <v>45733</v>
      </c>
      <c r="C1278" s="161" t="str">
        <f>IF('MAIN CB'!C1292="","",'MAIN CB'!C1292)</f>
        <v>Asset</v>
      </c>
      <c r="D1278" s="237" t="str">
        <f>IF('MAIN CB'!D1292="","",'MAIN CB'!D1292)</f>
        <v>Vault Cash</v>
      </c>
      <c r="E1278" s="157" t="str">
        <f>IF('MAIN CB'!E1292="","",'MAIN CB'!E1292)</f>
        <v>Airtel Money Withdraw</v>
      </c>
      <c r="F1278" s="238">
        <f>IF('MAIN CB'!C1292="Asset",'MAIN CB'!F1292,"")</f>
        <v>-48</v>
      </c>
      <c r="G1278" s="162" t="str">
        <f>IF('MAIN CB'!C1292="Capital",'MAIN CB'!F1292,IF('MAIN CB'!C1292="Income",'MAIN CB'!F1292,IF('MAIN CB'!C1292="Liability",'MAIN CB'!F1292,"")))</f>
        <v/>
      </c>
      <c r="H1278" s="163" t="str">
        <f>IF('MAIN CB'!C1292="Expense",'MAIN CB'!F1292,IF('MAIN CB'!C1292="Drawing",'MAIN CB'!F1292,IF('MAIN CB'!C1292="COS",'MAIN CB'!F1292,"")))</f>
        <v/>
      </c>
    </row>
    <row r="1279" spans="2:8" x14ac:dyDescent="0.3">
      <c r="B1279" s="160">
        <f>IF('MAIN CB'!B1293="","",'MAIN CB'!B1293)</f>
        <v>45733</v>
      </c>
      <c r="C1279" s="161" t="str">
        <f>IF('MAIN CB'!C1293="","",'MAIN CB'!C1293)</f>
        <v>Asset</v>
      </c>
      <c r="D1279" s="237" t="str">
        <f>IF('MAIN CB'!D1293="","",'MAIN CB'!D1293)</f>
        <v>Airtel Money</v>
      </c>
      <c r="E1279" s="157" t="str">
        <f>IF('MAIN CB'!E1293="","",'MAIN CB'!E1293)</f>
        <v>Airtel Money Withdraw</v>
      </c>
      <c r="F1279" s="238">
        <f>IF('MAIN CB'!C1293="Asset",'MAIN CB'!F1293,"")</f>
        <v>48</v>
      </c>
      <c r="G1279" s="162" t="str">
        <f>IF('MAIN CB'!C1293="Capital",'MAIN CB'!F1293,IF('MAIN CB'!C1293="Income",'MAIN CB'!F1293,IF('MAIN CB'!C1293="Liability",'MAIN CB'!F1293,"")))</f>
        <v/>
      </c>
      <c r="H1279" s="163" t="str">
        <f>IF('MAIN CB'!C1293="Expense",'MAIN CB'!F1293,IF('MAIN CB'!C1293="Drawing",'MAIN CB'!F1293,IF('MAIN CB'!C1293="COS",'MAIN CB'!F1293,"")))</f>
        <v/>
      </c>
    </row>
    <row r="1280" spans="2:8" x14ac:dyDescent="0.3">
      <c r="B1280" s="160">
        <f>IF('MAIN CB'!B1294="","",'MAIN CB'!B1294)</f>
        <v>45733</v>
      </c>
      <c r="C1280" s="161" t="str">
        <f>IF('MAIN CB'!C1294="","",'MAIN CB'!C1294)</f>
        <v>Asset</v>
      </c>
      <c r="D1280" s="237" t="str">
        <f>IF('MAIN CB'!D1294="","",'MAIN CB'!D1294)</f>
        <v>Vault Cash</v>
      </c>
      <c r="E1280" s="157" t="str">
        <f>IF('MAIN CB'!E1294="","",'MAIN CB'!E1294)</f>
        <v>Airtel Money Deposit</v>
      </c>
      <c r="F1280" s="238">
        <f>IF('MAIN CB'!C1294="Asset",'MAIN CB'!F1294,"")</f>
        <v>20</v>
      </c>
      <c r="G1280" s="162" t="str">
        <f>IF('MAIN CB'!C1294="Capital",'MAIN CB'!F1294,IF('MAIN CB'!C1294="Income",'MAIN CB'!F1294,IF('MAIN CB'!C1294="Liability",'MAIN CB'!F1294,"")))</f>
        <v/>
      </c>
      <c r="H1280" s="163" t="str">
        <f>IF('MAIN CB'!C1294="Expense",'MAIN CB'!F1294,IF('MAIN CB'!C1294="Drawing",'MAIN CB'!F1294,IF('MAIN CB'!C1294="COS",'MAIN CB'!F1294,"")))</f>
        <v/>
      </c>
    </row>
    <row r="1281" spans="2:8" x14ac:dyDescent="0.3">
      <c r="B1281" s="160">
        <f>IF('MAIN CB'!B1295="","",'MAIN CB'!B1295)</f>
        <v>45733</v>
      </c>
      <c r="C1281" s="161" t="str">
        <f>IF('MAIN CB'!C1295="","",'MAIN CB'!C1295)</f>
        <v>Asset</v>
      </c>
      <c r="D1281" s="237" t="str">
        <f>IF('MAIN CB'!D1295="","",'MAIN CB'!D1295)</f>
        <v>Airtel Money</v>
      </c>
      <c r="E1281" s="157" t="str">
        <f>IF('MAIN CB'!E1295="","",'MAIN CB'!E1295)</f>
        <v>Airtel Money Deposit</v>
      </c>
      <c r="F1281" s="238">
        <f>IF('MAIN CB'!C1295="Asset",'MAIN CB'!F1295,"")</f>
        <v>-20</v>
      </c>
      <c r="G1281" s="162" t="str">
        <f>IF('MAIN CB'!C1295="Capital",'MAIN CB'!F1295,IF('MAIN CB'!C1295="Income",'MAIN CB'!F1295,IF('MAIN CB'!C1295="Liability",'MAIN CB'!F1295,"")))</f>
        <v/>
      </c>
      <c r="H1281" s="163" t="str">
        <f>IF('MAIN CB'!C1295="Expense",'MAIN CB'!F1295,IF('MAIN CB'!C1295="Drawing",'MAIN CB'!F1295,IF('MAIN CB'!C1295="COS",'MAIN CB'!F1295,"")))</f>
        <v/>
      </c>
    </row>
    <row r="1282" spans="2:8" x14ac:dyDescent="0.3">
      <c r="B1282" s="160">
        <f>IF('MAIN CB'!B1296="","",'MAIN CB'!B1296)</f>
        <v>45733</v>
      </c>
      <c r="C1282" s="161" t="str">
        <f>IF('MAIN CB'!C1296="","",'MAIN CB'!C1296)</f>
        <v>Asset</v>
      </c>
      <c r="D1282" s="237" t="str">
        <f>IF('MAIN CB'!D1296="","",'MAIN CB'!D1296)</f>
        <v>Vault Cash</v>
      </c>
      <c r="E1282" s="157" t="str">
        <f>IF('MAIN CB'!E1296="","",'MAIN CB'!E1296)</f>
        <v>Zanaco Xpress Deposit</v>
      </c>
      <c r="F1282" s="238">
        <f>IF('MAIN CB'!C1296="Asset",'MAIN CB'!F1296,"")</f>
        <v>1000</v>
      </c>
      <c r="G1282" s="162" t="str">
        <f>IF('MAIN CB'!C1296="Capital",'MAIN CB'!F1296,IF('MAIN CB'!C1296="Income",'MAIN CB'!F1296,IF('MAIN CB'!C1296="Liability",'MAIN CB'!F1296,"")))</f>
        <v/>
      </c>
      <c r="H1282" s="163" t="str">
        <f>IF('MAIN CB'!C1296="Expense",'MAIN CB'!F1296,IF('MAIN CB'!C1296="Drawing",'MAIN CB'!F1296,IF('MAIN CB'!C1296="COS",'MAIN CB'!F1296,"")))</f>
        <v/>
      </c>
    </row>
    <row r="1283" spans="2:8" x14ac:dyDescent="0.3">
      <c r="B1283" s="160">
        <f>IF('MAIN CB'!B1297="","",'MAIN CB'!B1297)</f>
        <v>45733</v>
      </c>
      <c r="C1283" s="161" t="str">
        <f>IF('MAIN CB'!C1297="","",'MAIN CB'!C1297)</f>
        <v>Asset</v>
      </c>
      <c r="D1283" s="237" t="str">
        <f>IF('MAIN CB'!D1297="","",'MAIN CB'!D1297)</f>
        <v>Zanaco Xpress</v>
      </c>
      <c r="E1283" s="157" t="str">
        <f>IF('MAIN CB'!E1297="","",'MAIN CB'!E1297)</f>
        <v>Zanaco Xpress Deposit</v>
      </c>
      <c r="F1283" s="238">
        <f>IF('MAIN CB'!C1297="Asset",'MAIN CB'!F1297,"")</f>
        <v>-1000</v>
      </c>
      <c r="G1283" s="162" t="str">
        <f>IF('MAIN CB'!C1297="Capital",'MAIN CB'!F1297,IF('MAIN CB'!C1297="Income",'MAIN CB'!F1297,IF('MAIN CB'!C1297="Liability",'MAIN CB'!F1297,"")))</f>
        <v/>
      </c>
      <c r="H1283" s="163" t="str">
        <f>IF('MAIN CB'!C1297="Expense",'MAIN CB'!F1297,IF('MAIN CB'!C1297="Drawing",'MAIN CB'!F1297,IF('MAIN CB'!C1297="COS",'MAIN CB'!F1297,"")))</f>
        <v/>
      </c>
    </row>
    <row r="1284" spans="2:8" x14ac:dyDescent="0.3">
      <c r="B1284" s="160">
        <f>IF('MAIN CB'!B1298="","",'MAIN CB'!B1298)</f>
        <v>45733</v>
      </c>
      <c r="C1284" s="161" t="str">
        <f>IF('MAIN CB'!C1298="","",'MAIN CB'!C1298)</f>
        <v>Asset</v>
      </c>
      <c r="D1284" s="237" t="str">
        <f>IF('MAIN CB'!D1298="","",'MAIN CB'!D1298)</f>
        <v>Vault Cash</v>
      </c>
      <c r="E1284" s="157" t="str">
        <f>IF('MAIN CB'!E1298="","",'MAIN CB'!E1298)</f>
        <v>Zanaco Xpress Deposit</v>
      </c>
      <c r="F1284" s="238">
        <f>IF('MAIN CB'!C1298="Asset",'MAIN CB'!F1298,"")</f>
        <v>48</v>
      </c>
      <c r="G1284" s="162" t="str">
        <f>IF('MAIN CB'!C1298="Capital",'MAIN CB'!F1298,IF('MAIN CB'!C1298="Income",'MAIN CB'!F1298,IF('MAIN CB'!C1298="Liability",'MAIN CB'!F1298,"")))</f>
        <v/>
      </c>
      <c r="H1284" s="163" t="str">
        <f>IF('MAIN CB'!C1298="Expense",'MAIN CB'!F1298,IF('MAIN CB'!C1298="Drawing",'MAIN CB'!F1298,IF('MAIN CB'!C1298="COS",'MAIN CB'!F1298,"")))</f>
        <v/>
      </c>
    </row>
    <row r="1285" spans="2:8" x14ac:dyDescent="0.3">
      <c r="B1285" s="160">
        <f>IF('MAIN CB'!B1299="","",'MAIN CB'!B1299)</f>
        <v>45733</v>
      </c>
      <c r="C1285" s="161" t="str">
        <f>IF('MAIN CB'!C1299="","",'MAIN CB'!C1299)</f>
        <v>Asset</v>
      </c>
      <c r="D1285" s="237" t="str">
        <f>IF('MAIN CB'!D1299="","",'MAIN CB'!D1299)</f>
        <v>Zanaco Xpress</v>
      </c>
      <c r="E1285" s="157" t="str">
        <f>IF('MAIN CB'!E1299="","",'MAIN CB'!E1299)</f>
        <v>Zanaco Xpress Deposit</v>
      </c>
      <c r="F1285" s="238">
        <f>IF('MAIN CB'!C1299="Asset",'MAIN CB'!F1299,"")</f>
        <v>-48</v>
      </c>
      <c r="G1285" s="162" t="str">
        <f>IF('MAIN CB'!C1299="Capital",'MAIN CB'!F1299,IF('MAIN CB'!C1299="Income",'MAIN CB'!F1299,IF('MAIN CB'!C1299="Liability",'MAIN CB'!F1299,"")))</f>
        <v/>
      </c>
      <c r="H1285" s="163" t="str">
        <f>IF('MAIN CB'!C1299="Expense",'MAIN CB'!F1299,IF('MAIN CB'!C1299="Drawing",'MAIN CB'!F1299,IF('MAIN CB'!C1299="COS",'MAIN CB'!F1299,"")))</f>
        <v/>
      </c>
    </row>
    <row r="1286" spans="2:8" x14ac:dyDescent="0.3">
      <c r="B1286" s="160">
        <f>IF('MAIN CB'!B1300="","",'MAIN CB'!B1300)</f>
        <v>45733</v>
      </c>
      <c r="C1286" s="161" t="str">
        <f>IF('MAIN CB'!C1300="","",'MAIN CB'!C1300)</f>
        <v>Income</v>
      </c>
      <c r="D1286" s="237" t="str">
        <f>IF('MAIN CB'!D1300="","",'MAIN CB'!D1300)</f>
        <v>Sales</v>
      </c>
      <c r="E1286" s="157" t="str">
        <f>IF('MAIN CB'!E1300="","",'MAIN CB'!E1300)</f>
        <v xml:space="preserve">Takeaway Sale </v>
      </c>
      <c r="F1286" s="238" t="str">
        <f>IF('MAIN CB'!C1300="Asset",'MAIN CB'!F1300,"")</f>
        <v/>
      </c>
      <c r="G1286" s="162">
        <f>IF('MAIN CB'!C1300="Capital",'MAIN CB'!F1300,IF('MAIN CB'!C1300="Income",'MAIN CB'!F1300,IF('MAIN CB'!C1300="Liability",'MAIN CB'!F1300,"")))</f>
        <v>-140</v>
      </c>
      <c r="H1286" s="163" t="str">
        <f>IF('MAIN CB'!C1300="Expense",'MAIN CB'!F1300,IF('MAIN CB'!C1300="Drawing",'MAIN CB'!F1300,IF('MAIN CB'!C1300="COS",'MAIN CB'!F1300,"")))</f>
        <v/>
      </c>
    </row>
    <row r="1287" spans="2:8" x14ac:dyDescent="0.3">
      <c r="B1287" s="160">
        <f>IF('MAIN CB'!B1301="","",'MAIN CB'!B1301)</f>
        <v>45733</v>
      </c>
      <c r="C1287" s="161" t="str">
        <f>IF('MAIN CB'!C1301="","",'MAIN CB'!C1301)</f>
        <v>Asset</v>
      </c>
      <c r="D1287" s="237" t="str">
        <f>IF('MAIN CB'!D1301="","",'MAIN CB'!D1301)</f>
        <v>Vault Cash</v>
      </c>
      <c r="E1287" s="157" t="str">
        <f>IF('MAIN CB'!E1301="","",'MAIN CB'!E1301)</f>
        <v xml:space="preserve">Takeaway Sale </v>
      </c>
      <c r="F1287" s="238">
        <f>IF('MAIN CB'!C1301="Asset",'MAIN CB'!F1301,"")</f>
        <v>140</v>
      </c>
      <c r="G1287" s="162" t="str">
        <f>IF('MAIN CB'!C1301="Capital",'MAIN CB'!F1301,IF('MAIN CB'!C1301="Income",'MAIN CB'!F1301,IF('MAIN CB'!C1301="Liability",'MAIN CB'!F1301,"")))</f>
        <v/>
      </c>
      <c r="H1287" s="163" t="str">
        <f>IF('MAIN CB'!C1301="Expense",'MAIN CB'!F1301,IF('MAIN CB'!C1301="Drawing",'MAIN CB'!F1301,IF('MAIN CB'!C1301="COS",'MAIN CB'!F1301,"")))</f>
        <v/>
      </c>
    </row>
    <row r="1288" spans="2:8" x14ac:dyDescent="0.3">
      <c r="B1288" s="160">
        <f>IF('MAIN CB'!B1302="","",'MAIN CB'!B1302)</f>
        <v>45733</v>
      </c>
      <c r="C1288" s="161" t="str">
        <f>IF('MAIN CB'!C1302="","",'MAIN CB'!C1302)</f>
        <v>Asset</v>
      </c>
      <c r="D1288" s="237" t="str">
        <f>IF('MAIN CB'!D1302="","",'MAIN CB'!D1302)</f>
        <v>Vault Cash</v>
      </c>
      <c r="E1288" s="157" t="str">
        <f>IF('MAIN CB'!E1302="","",'MAIN CB'!E1302)</f>
        <v>Airtel Money Withdraw</v>
      </c>
      <c r="F1288" s="238">
        <f>IF('MAIN CB'!C1302="Asset",'MAIN CB'!F1302,"")</f>
        <v>-1000</v>
      </c>
      <c r="G1288" s="162" t="str">
        <f>IF('MAIN CB'!C1302="Capital",'MAIN CB'!F1302,IF('MAIN CB'!C1302="Income",'MAIN CB'!F1302,IF('MAIN CB'!C1302="Liability",'MAIN CB'!F1302,"")))</f>
        <v/>
      </c>
      <c r="H1288" s="163" t="str">
        <f>IF('MAIN CB'!C1302="Expense",'MAIN CB'!F1302,IF('MAIN CB'!C1302="Drawing",'MAIN CB'!F1302,IF('MAIN CB'!C1302="COS",'MAIN CB'!F1302,"")))</f>
        <v/>
      </c>
    </row>
    <row r="1289" spans="2:8" x14ac:dyDescent="0.3">
      <c r="B1289" s="160">
        <f>IF('MAIN CB'!B1303="","",'MAIN CB'!B1303)</f>
        <v>45733</v>
      </c>
      <c r="C1289" s="161" t="str">
        <f>IF('MAIN CB'!C1303="","",'MAIN CB'!C1303)</f>
        <v>Asset</v>
      </c>
      <c r="D1289" s="237" t="str">
        <f>IF('MAIN CB'!D1303="","",'MAIN CB'!D1303)</f>
        <v>Airtel Money</v>
      </c>
      <c r="E1289" s="157" t="str">
        <f>IF('MAIN CB'!E1303="","",'MAIN CB'!E1303)</f>
        <v>Airtel Money Withdraw</v>
      </c>
      <c r="F1289" s="238">
        <f>IF('MAIN CB'!C1303="Asset",'MAIN CB'!F1303,"")</f>
        <v>1000</v>
      </c>
      <c r="G1289" s="162" t="str">
        <f>IF('MAIN CB'!C1303="Capital",'MAIN CB'!F1303,IF('MAIN CB'!C1303="Income",'MAIN CB'!F1303,IF('MAIN CB'!C1303="Liability",'MAIN CB'!F1303,"")))</f>
        <v/>
      </c>
      <c r="H1289" s="163" t="str">
        <f>IF('MAIN CB'!C1303="Expense",'MAIN CB'!F1303,IF('MAIN CB'!C1303="Drawing",'MAIN CB'!F1303,IF('MAIN CB'!C1303="COS",'MAIN CB'!F1303,"")))</f>
        <v/>
      </c>
    </row>
    <row r="1290" spans="2:8" x14ac:dyDescent="0.3">
      <c r="B1290" s="160">
        <f>IF('MAIN CB'!B1304="","",'MAIN CB'!B1304)</f>
        <v>45733</v>
      </c>
      <c r="C1290" s="161" t="str">
        <f>IF('MAIN CB'!C1304="","",'MAIN CB'!C1304)</f>
        <v>Asset</v>
      </c>
      <c r="D1290" s="237" t="str">
        <f>IF('MAIN CB'!D1304="","",'MAIN CB'!D1304)</f>
        <v>Vault Cash</v>
      </c>
      <c r="E1290" s="157" t="str">
        <f>IF('MAIN CB'!E1304="","",'MAIN CB'!E1304)</f>
        <v>Airtel Money Deposit</v>
      </c>
      <c r="F1290" s="238">
        <f>IF('MAIN CB'!C1304="Asset",'MAIN CB'!F1304,"")</f>
        <v>15</v>
      </c>
      <c r="G1290" s="162" t="str">
        <f>IF('MAIN CB'!C1304="Capital",'MAIN CB'!F1304,IF('MAIN CB'!C1304="Income",'MAIN CB'!F1304,IF('MAIN CB'!C1304="Liability",'MAIN CB'!F1304,"")))</f>
        <v/>
      </c>
      <c r="H1290" s="163" t="str">
        <f>IF('MAIN CB'!C1304="Expense",'MAIN CB'!F1304,IF('MAIN CB'!C1304="Drawing",'MAIN CB'!F1304,IF('MAIN CB'!C1304="COS",'MAIN CB'!F1304,"")))</f>
        <v/>
      </c>
    </row>
    <row r="1291" spans="2:8" x14ac:dyDescent="0.3">
      <c r="B1291" s="160">
        <f>IF('MAIN CB'!B1305="","",'MAIN CB'!B1305)</f>
        <v>45733</v>
      </c>
      <c r="C1291" s="161" t="str">
        <f>IF('MAIN CB'!C1305="","",'MAIN CB'!C1305)</f>
        <v>Asset</v>
      </c>
      <c r="D1291" s="237" t="str">
        <f>IF('MAIN CB'!D1305="","",'MAIN CB'!D1305)</f>
        <v>Airtel Money</v>
      </c>
      <c r="E1291" s="157" t="str">
        <f>IF('MAIN CB'!E1305="","",'MAIN CB'!E1305)</f>
        <v>Airtel Money Deposit</v>
      </c>
      <c r="F1291" s="238">
        <f>IF('MAIN CB'!C1305="Asset",'MAIN CB'!F1305,"")</f>
        <v>-15</v>
      </c>
      <c r="G1291" s="162" t="str">
        <f>IF('MAIN CB'!C1305="Capital",'MAIN CB'!F1305,IF('MAIN CB'!C1305="Income",'MAIN CB'!F1305,IF('MAIN CB'!C1305="Liability",'MAIN CB'!F1305,"")))</f>
        <v/>
      </c>
      <c r="H1291" s="163" t="str">
        <f>IF('MAIN CB'!C1305="Expense",'MAIN CB'!F1305,IF('MAIN CB'!C1305="Drawing",'MAIN CB'!F1305,IF('MAIN CB'!C1305="COS",'MAIN CB'!F1305,"")))</f>
        <v/>
      </c>
    </row>
    <row r="1292" spans="2:8" x14ac:dyDescent="0.3">
      <c r="B1292" s="160">
        <f>IF('MAIN CB'!B1306="","",'MAIN CB'!B1306)</f>
        <v>45733</v>
      </c>
      <c r="C1292" s="161" t="str">
        <f>IF('MAIN CB'!C1306="","",'MAIN CB'!C1306)</f>
        <v>Asset</v>
      </c>
      <c r="D1292" s="237" t="str">
        <f>IF('MAIN CB'!D1306="","",'MAIN CB'!D1306)</f>
        <v>Vault Cash</v>
      </c>
      <c r="E1292" s="157" t="str">
        <f>IF('MAIN CB'!E1306="","",'MAIN CB'!E1306)</f>
        <v>Airtel Money Withdraw</v>
      </c>
      <c r="F1292" s="238">
        <f>IF('MAIN CB'!C1306="Asset",'MAIN CB'!F1306,"")</f>
        <v>-210</v>
      </c>
      <c r="G1292" s="162" t="str">
        <f>IF('MAIN CB'!C1306="Capital",'MAIN CB'!F1306,IF('MAIN CB'!C1306="Income",'MAIN CB'!F1306,IF('MAIN CB'!C1306="Liability",'MAIN CB'!F1306,"")))</f>
        <v/>
      </c>
      <c r="H1292" s="163" t="str">
        <f>IF('MAIN CB'!C1306="Expense",'MAIN CB'!F1306,IF('MAIN CB'!C1306="Drawing",'MAIN CB'!F1306,IF('MAIN CB'!C1306="COS",'MAIN CB'!F1306,"")))</f>
        <v/>
      </c>
    </row>
    <row r="1293" spans="2:8" x14ac:dyDescent="0.3">
      <c r="B1293" s="160">
        <f>IF('MAIN CB'!B1307="","",'MAIN CB'!B1307)</f>
        <v>45733</v>
      </c>
      <c r="C1293" s="161" t="str">
        <f>IF('MAIN CB'!C1307="","",'MAIN CB'!C1307)</f>
        <v>Asset</v>
      </c>
      <c r="D1293" s="237" t="str">
        <f>IF('MAIN CB'!D1307="","",'MAIN CB'!D1307)</f>
        <v>Airtel Money</v>
      </c>
      <c r="E1293" s="157" t="str">
        <f>IF('MAIN CB'!E1307="","",'MAIN CB'!E1307)</f>
        <v>Airtel Money Withdraw</v>
      </c>
      <c r="F1293" s="238">
        <f>IF('MAIN CB'!C1307="Asset",'MAIN CB'!F1307,"")</f>
        <v>210</v>
      </c>
      <c r="G1293" s="162" t="str">
        <f>IF('MAIN CB'!C1307="Capital",'MAIN CB'!F1307,IF('MAIN CB'!C1307="Income",'MAIN CB'!F1307,IF('MAIN CB'!C1307="Liability",'MAIN CB'!F1307,"")))</f>
        <v/>
      </c>
      <c r="H1293" s="163" t="str">
        <f>IF('MAIN CB'!C1307="Expense",'MAIN CB'!F1307,IF('MAIN CB'!C1307="Drawing",'MAIN CB'!F1307,IF('MAIN CB'!C1307="COS",'MAIN CB'!F1307,"")))</f>
        <v/>
      </c>
    </row>
    <row r="1294" spans="2:8" x14ac:dyDescent="0.3">
      <c r="B1294" s="160">
        <f>IF('MAIN CB'!B1308="","",'MAIN CB'!B1308)</f>
        <v>45733</v>
      </c>
      <c r="C1294" s="161" t="str">
        <f>IF('MAIN CB'!C1308="","",'MAIN CB'!C1308)</f>
        <v>Asset</v>
      </c>
      <c r="D1294" s="237" t="str">
        <f>IF('MAIN CB'!D1308="","",'MAIN CB'!D1308)</f>
        <v>Vault Cash</v>
      </c>
      <c r="E1294" s="157" t="str">
        <f>IF('MAIN CB'!E1308="","",'MAIN CB'!E1308)</f>
        <v>Zanaco Xpress Deposit</v>
      </c>
      <c r="F1294" s="238">
        <f>IF('MAIN CB'!C1308="Asset",'MAIN CB'!F1308,"")</f>
        <v>210</v>
      </c>
      <c r="G1294" s="162" t="str">
        <f>IF('MAIN CB'!C1308="Capital",'MAIN CB'!F1308,IF('MAIN CB'!C1308="Income",'MAIN CB'!F1308,IF('MAIN CB'!C1308="Liability",'MAIN CB'!F1308,"")))</f>
        <v/>
      </c>
      <c r="H1294" s="163" t="str">
        <f>IF('MAIN CB'!C1308="Expense",'MAIN CB'!F1308,IF('MAIN CB'!C1308="Drawing",'MAIN CB'!F1308,IF('MAIN CB'!C1308="COS",'MAIN CB'!F1308,"")))</f>
        <v/>
      </c>
    </row>
    <row r="1295" spans="2:8" x14ac:dyDescent="0.3">
      <c r="B1295" s="160">
        <f>IF('MAIN CB'!B1309="","",'MAIN CB'!B1309)</f>
        <v>45733</v>
      </c>
      <c r="C1295" s="161" t="str">
        <f>IF('MAIN CB'!C1309="","",'MAIN CB'!C1309)</f>
        <v>Asset</v>
      </c>
      <c r="D1295" s="237" t="str">
        <f>IF('MAIN CB'!D1309="","",'MAIN CB'!D1309)</f>
        <v>Zanaco Xpress</v>
      </c>
      <c r="E1295" s="157" t="str">
        <f>IF('MAIN CB'!E1309="","",'MAIN CB'!E1309)</f>
        <v>Zanaco Xpress Deposit</v>
      </c>
      <c r="F1295" s="238">
        <f>IF('MAIN CB'!C1309="Asset",'MAIN CB'!F1309,"")</f>
        <v>-210</v>
      </c>
      <c r="G1295" s="162" t="str">
        <f>IF('MAIN CB'!C1309="Capital",'MAIN CB'!F1309,IF('MAIN CB'!C1309="Income",'MAIN CB'!F1309,IF('MAIN CB'!C1309="Liability",'MAIN CB'!F1309,"")))</f>
        <v/>
      </c>
      <c r="H1295" s="163" t="str">
        <f>IF('MAIN CB'!C1309="Expense",'MAIN CB'!F1309,IF('MAIN CB'!C1309="Drawing",'MAIN CB'!F1309,IF('MAIN CB'!C1309="COS",'MAIN CB'!F1309,"")))</f>
        <v/>
      </c>
    </row>
    <row r="1296" spans="2:8" x14ac:dyDescent="0.3">
      <c r="B1296" s="160">
        <f>IF('MAIN CB'!B1310="","",'MAIN CB'!B1310)</f>
        <v>45733</v>
      </c>
      <c r="C1296" s="161" t="str">
        <f>IF('MAIN CB'!C1310="","",'MAIN CB'!C1310)</f>
        <v>Asset</v>
      </c>
      <c r="D1296" s="237" t="str">
        <f>IF('MAIN CB'!D1310="","",'MAIN CB'!D1310)</f>
        <v>Vault Cash</v>
      </c>
      <c r="E1296" s="157" t="str">
        <f>IF('MAIN CB'!E1310="","",'MAIN CB'!E1310)</f>
        <v>Airtel Money Withdraw</v>
      </c>
      <c r="F1296" s="238">
        <f>IF('MAIN CB'!C1310="Asset",'MAIN CB'!F1310,"")</f>
        <v>-150</v>
      </c>
      <c r="G1296" s="162" t="str">
        <f>IF('MAIN CB'!C1310="Capital",'MAIN CB'!F1310,IF('MAIN CB'!C1310="Income",'MAIN CB'!F1310,IF('MAIN CB'!C1310="Liability",'MAIN CB'!F1310,"")))</f>
        <v/>
      </c>
      <c r="H1296" s="163" t="str">
        <f>IF('MAIN CB'!C1310="Expense",'MAIN CB'!F1310,IF('MAIN CB'!C1310="Drawing",'MAIN CB'!F1310,IF('MAIN CB'!C1310="COS",'MAIN CB'!F1310,"")))</f>
        <v/>
      </c>
    </row>
    <row r="1297" spans="2:8" x14ac:dyDescent="0.3">
      <c r="B1297" s="160">
        <f>IF('MAIN CB'!B1311="","",'MAIN CB'!B1311)</f>
        <v>45733</v>
      </c>
      <c r="C1297" s="161" t="str">
        <f>IF('MAIN CB'!C1311="","",'MAIN CB'!C1311)</f>
        <v>Asset</v>
      </c>
      <c r="D1297" s="237" t="str">
        <f>IF('MAIN CB'!D1311="","",'MAIN CB'!D1311)</f>
        <v>Airtel Money</v>
      </c>
      <c r="E1297" s="157" t="str">
        <f>IF('MAIN CB'!E1311="","",'MAIN CB'!E1311)</f>
        <v>Airtel Money Withdraw</v>
      </c>
      <c r="F1297" s="238">
        <f>IF('MAIN CB'!C1311="Asset",'MAIN CB'!F1311,"")</f>
        <v>150</v>
      </c>
      <c r="G1297" s="162" t="str">
        <f>IF('MAIN CB'!C1311="Capital",'MAIN CB'!F1311,IF('MAIN CB'!C1311="Income",'MAIN CB'!F1311,IF('MAIN CB'!C1311="Liability",'MAIN CB'!F1311,"")))</f>
        <v/>
      </c>
      <c r="H1297" s="163" t="str">
        <f>IF('MAIN CB'!C1311="Expense",'MAIN CB'!F1311,IF('MAIN CB'!C1311="Drawing",'MAIN CB'!F1311,IF('MAIN CB'!C1311="COS",'MAIN CB'!F1311,"")))</f>
        <v/>
      </c>
    </row>
    <row r="1298" spans="2:8" x14ac:dyDescent="0.3">
      <c r="B1298" s="160">
        <f>IF('MAIN CB'!B1312="","",'MAIN CB'!B1312)</f>
        <v>45733</v>
      </c>
      <c r="C1298" s="161" t="str">
        <f>IF('MAIN CB'!C1312="","",'MAIN CB'!C1312)</f>
        <v>Income</v>
      </c>
      <c r="D1298" s="237" t="str">
        <f>IF('MAIN CB'!D1312="","",'MAIN CB'!D1312)</f>
        <v>Sales</v>
      </c>
      <c r="E1298" s="157" t="str">
        <f>IF('MAIN CB'!E1312="","",'MAIN CB'!E1312)</f>
        <v xml:space="preserve">Takeaway Sale </v>
      </c>
      <c r="F1298" s="238" t="str">
        <f>IF('MAIN CB'!C1312="Asset",'MAIN CB'!F1312,"")</f>
        <v/>
      </c>
      <c r="G1298" s="162">
        <f>IF('MAIN CB'!C1312="Capital",'MAIN CB'!F1312,IF('MAIN CB'!C1312="Income",'MAIN CB'!F1312,IF('MAIN CB'!C1312="Liability",'MAIN CB'!F1312,"")))</f>
        <v>-35</v>
      </c>
      <c r="H1298" s="163" t="str">
        <f>IF('MAIN CB'!C1312="Expense",'MAIN CB'!F1312,IF('MAIN CB'!C1312="Drawing",'MAIN CB'!F1312,IF('MAIN CB'!C1312="COS",'MAIN CB'!F1312,"")))</f>
        <v/>
      </c>
    </row>
    <row r="1299" spans="2:8" x14ac:dyDescent="0.3">
      <c r="B1299" s="160">
        <f>IF('MAIN CB'!B1313="","",'MAIN CB'!B1313)</f>
        <v>45733</v>
      </c>
      <c r="C1299" s="161" t="str">
        <f>IF('MAIN CB'!C1313="","",'MAIN CB'!C1313)</f>
        <v>Asset</v>
      </c>
      <c r="D1299" s="237" t="str">
        <f>IF('MAIN CB'!D1313="","",'MAIN CB'!D1313)</f>
        <v>Vault Cash</v>
      </c>
      <c r="E1299" s="157" t="str">
        <f>IF('MAIN CB'!E1313="","",'MAIN CB'!E1313)</f>
        <v xml:space="preserve">Takeaway Sale </v>
      </c>
      <c r="F1299" s="238">
        <f>IF('MAIN CB'!C1313="Asset",'MAIN CB'!F1313,"")</f>
        <v>35</v>
      </c>
      <c r="G1299" s="162" t="str">
        <f>IF('MAIN CB'!C1313="Capital",'MAIN CB'!F1313,IF('MAIN CB'!C1313="Income",'MAIN CB'!F1313,IF('MAIN CB'!C1313="Liability",'MAIN CB'!F1313,"")))</f>
        <v/>
      </c>
      <c r="H1299" s="163" t="str">
        <f>IF('MAIN CB'!C1313="Expense",'MAIN CB'!F1313,IF('MAIN CB'!C1313="Drawing",'MAIN CB'!F1313,IF('MAIN CB'!C1313="COS",'MAIN CB'!F1313,"")))</f>
        <v/>
      </c>
    </row>
    <row r="1300" spans="2:8" x14ac:dyDescent="0.3">
      <c r="B1300" s="160">
        <f>IF('MAIN CB'!B1314="","",'MAIN CB'!B1314)</f>
        <v>45733</v>
      </c>
      <c r="C1300" s="161" t="str">
        <f>IF('MAIN CB'!C1314="","",'MAIN CB'!C1314)</f>
        <v>Asset</v>
      </c>
      <c r="D1300" s="237" t="str">
        <f>IF('MAIN CB'!D1314="","",'MAIN CB'!D1314)</f>
        <v>Vault Cash</v>
      </c>
      <c r="E1300" s="157" t="str">
        <f>IF('MAIN CB'!E1314="","",'MAIN CB'!E1314)</f>
        <v>Airtel Money Deposit</v>
      </c>
      <c r="F1300" s="238">
        <f>IF('MAIN CB'!C1314="Asset",'MAIN CB'!F1314,"")</f>
        <v>15</v>
      </c>
      <c r="G1300" s="162" t="str">
        <f>IF('MAIN CB'!C1314="Capital",'MAIN CB'!F1314,IF('MAIN CB'!C1314="Income",'MAIN CB'!F1314,IF('MAIN CB'!C1314="Liability",'MAIN CB'!F1314,"")))</f>
        <v/>
      </c>
      <c r="H1300" s="163" t="str">
        <f>IF('MAIN CB'!C1314="Expense",'MAIN CB'!F1314,IF('MAIN CB'!C1314="Drawing",'MAIN CB'!F1314,IF('MAIN CB'!C1314="COS",'MAIN CB'!F1314,"")))</f>
        <v/>
      </c>
    </row>
    <row r="1301" spans="2:8" x14ac:dyDescent="0.3">
      <c r="B1301" s="160">
        <f>IF('MAIN CB'!B1315="","",'MAIN CB'!B1315)</f>
        <v>45733</v>
      </c>
      <c r="C1301" s="161" t="str">
        <f>IF('MAIN CB'!C1315="","",'MAIN CB'!C1315)</f>
        <v>Asset</v>
      </c>
      <c r="D1301" s="237" t="str">
        <f>IF('MAIN CB'!D1315="","",'MAIN CB'!D1315)</f>
        <v>Airtel Money</v>
      </c>
      <c r="E1301" s="157" t="str">
        <f>IF('MAIN CB'!E1315="","",'MAIN CB'!E1315)</f>
        <v>Airtel Money Deposit</v>
      </c>
      <c r="F1301" s="238">
        <f>IF('MAIN CB'!C1315="Asset",'MAIN CB'!F1315,"")</f>
        <v>-15</v>
      </c>
      <c r="G1301" s="162" t="str">
        <f>IF('MAIN CB'!C1315="Capital",'MAIN CB'!F1315,IF('MAIN CB'!C1315="Income",'MAIN CB'!F1315,IF('MAIN CB'!C1315="Liability",'MAIN CB'!F1315,"")))</f>
        <v/>
      </c>
      <c r="H1301" s="163" t="str">
        <f>IF('MAIN CB'!C1315="Expense",'MAIN CB'!F1315,IF('MAIN CB'!C1315="Drawing",'MAIN CB'!F1315,IF('MAIN CB'!C1315="COS",'MAIN CB'!F1315,"")))</f>
        <v/>
      </c>
    </row>
    <row r="1302" spans="2:8" x14ac:dyDescent="0.3">
      <c r="B1302" s="160">
        <f>IF('MAIN CB'!B1316="","",'MAIN CB'!B1316)</f>
        <v>45733</v>
      </c>
      <c r="C1302" s="161" t="str">
        <f>IF('MAIN CB'!C1316="","",'MAIN CB'!C1316)</f>
        <v>Asset</v>
      </c>
      <c r="D1302" s="237" t="str">
        <f>IF('MAIN CB'!D1316="","",'MAIN CB'!D1316)</f>
        <v>Vault Cash</v>
      </c>
      <c r="E1302" s="157" t="str">
        <f>IF('MAIN CB'!E1316="","",'MAIN CB'!E1316)</f>
        <v>Airtel Money Withdraw</v>
      </c>
      <c r="F1302" s="238">
        <f>IF('MAIN CB'!C1316="Asset",'MAIN CB'!F1316,"")</f>
        <v>-85</v>
      </c>
      <c r="G1302" s="162" t="str">
        <f>IF('MAIN CB'!C1316="Capital",'MAIN CB'!F1316,IF('MAIN CB'!C1316="Income",'MAIN CB'!F1316,IF('MAIN CB'!C1316="Liability",'MAIN CB'!F1316,"")))</f>
        <v/>
      </c>
      <c r="H1302" s="163" t="str">
        <f>IF('MAIN CB'!C1316="Expense",'MAIN CB'!F1316,IF('MAIN CB'!C1316="Drawing",'MAIN CB'!F1316,IF('MAIN CB'!C1316="COS",'MAIN CB'!F1316,"")))</f>
        <v/>
      </c>
    </row>
    <row r="1303" spans="2:8" x14ac:dyDescent="0.3">
      <c r="B1303" s="160">
        <f>IF('MAIN CB'!B1317="","",'MAIN CB'!B1317)</f>
        <v>45733</v>
      </c>
      <c r="C1303" s="161" t="str">
        <f>IF('MAIN CB'!C1317="","",'MAIN CB'!C1317)</f>
        <v>Asset</v>
      </c>
      <c r="D1303" s="237" t="str">
        <f>IF('MAIN CB'!D1317="","",'MAIN CB'!D1317)</f>
        <v>Airtel Money</v>
      </c>
      <c r="E1303" s="157" t="str">
        <f>IF('MAIN CB'!E1317="","",'MAIN CB'!E1317)</f>
        <v>Airtel Money Withdraw</v>
      </c>
      <c r="F1303" s="238">
        <f>IF('MAIN CB'!C1317="Asset",'MAIN CB'!F1317,"")</f>
        <v>85</v>
      </c>
      <c r="G1303" s="162" t="str">
        <f>IF('MAIN CB'!C1317="Capital",'MAIN CB'!F1317,IF('MAIN CB'!C1317="Income",'MAIN CB'!F1317,IF('MAIN CB'!C1317="Liability",'MAIN CB'!F1317,"")))</f>
        <v/>
      </c>
      <c r="H1303" s="163" t="str">
        <f>IF('MAIN CB'!C1317="Expense",'MAIN CB'!F1317,IF('MAIN CB'!C1317="Drawing",'MAIN CB'!F1317,IF('MAIN CB'!C1317="COS",'MAIN CB'!F1317,"")))</f>
        <v/>
      </c>
    </row>
    <row r="1304" spans="2:8" x14ac:dyDescent="0.3">
      <c r="B1304" s="160">
        <f>IF('MAIN CB'!B1318="","",'MAIN CB'!B1318)</f>
        <v>45733</v>
      </c>
      <c r="C1304" s="161" t="str">
        <f>IF('MAIN CB'!C1318="","",'MAIN CB'!C1318)</f>
        <v>Asset</v>
      </c>
      <c r="D1304" s="237" t="str">
        <f>IF('MAIN CB'!D1318="","",'MAIN CB'!D1318)</f>
        <v>Vault Cash</v>
      </c>
      <c r="E1304" s="157" t="str">
        <f>IF('MAIN CB'!E1318="","",'MAIN CB'!E1318)</f>
        <v>Airtel Money Withdraw</v>
      </c>
      <c r="F1304" s="238">
        <f>IF('MAIN CB'!C1318="Asset",'MAIN CB'!F1318,"")</f>
        <v>-55</v>
      </c>
      <c r="G1304" s="162" t="str">
        <f>IF('MAIN CB'!C1318="Capital",'MAIN CB'!F1318,IF('MAIN CB'!C1318="Income",'MAIN CB'!F1318,IF('MAIN CB'!C1318="Liability",'MAIN CB'!F1318,"")))</f>
        <v/>
      </c>
      <c r="H1304" s="163" t="str">
        <f>IF('MAIN CB'!C1318="Expense",'MAIN CB'!F1318,IF('MAIN CB'!C1318="Drawing",'MAIN CB'!F1318,IF('MAIN CB'!C1318="COS",'MAIN CB'!F1318,"")))</f>
        <v/>
      </c>
    </row>
    <row r="1305" spans="2:8" x14ac:dyDescent="0.3">
      <c r="B1305" s="160">
        <f>IF('MAIN CB'!B1319="","",'MAIN CB'!B1319)</f>
        <v>45733</v>
      </c>
      <c r="C1305" s="161" t="str">
        <f>IF('MAIN CB'!C1319="","",'MAIN CB'!C1319)</f>
        <v>Asset</v>
      </c>
      <c r="D1305" s="237" t="str">
        <f>IF('MAIN CB'!D1319="","",'MAIN CB'!D1319)</f>
        <v>Airtel Money</v>
      </c>
      <c r="E1305" s="157" t="str">
        <f>IF('MAIN CB'!E1319="","",'MAIN CB'!E1319)</f>
        <v>Airtel Money Withdraw</v>
      </c>
      <c r="F1305" s="238">
        <f>IF('MAIN CB'!C1319="Asset",'MAIN CB'!F1319,"")</f>
        <v>55</v>
      </c>
      <c r="G1305" s="162" t="str">
        <f>IF('MAIN CB'!C1319="Capital",'MAIN CB'!F1319,IF('MAIN CB'!C1319="Income",'MAIN CB'!F1319,IF('MAIN CB'!C1319="Liability",'MAIN CB'!F1319,"")))</f>
        <v/>
      </c>
      <c r="H1305" s="163" t="str">
        <f>IF('MAIN CB'!C1319="Expense",'MAIN CB'!F1319,IF('MAIN CB'!C1319="Drawing",'MAIN CB'!F1319,IF('MAIN CB'!C1319="COS",'MAIN CB'!F1319,"")))</f>
        <v/>
      </c>
    </row>
    <row r="1306" spans="2:8" x14ac:dyDescent="0.3">
      <c r="B1306" s="160">
        <f>IF('MAIN CB'!B1320="","",'MAIN CB'!B1320)</f>
        <v>45733</v>
      </c>
      <c r="C1306" s="161" t="str">
        <f>IF('MAIN CB'!C1320="","",'MAIN CB'!C1320)</f>
        <v>Income</v>
      </c>
      <c r="D1306" s="237" t="str">
        <f>IF('MAIN CB'!D1320="","",'MAIN CB'!D1320)</f>
        <v>Sales</v>
      </c>
      <c r="E1306" s="157" t="str">
        <f>IF('MAIN CB'!E1320="","",'MAIN CB'!E1320)</f>
        <v xml:space="preserve">Takeaway Sale </v>
      </c>
      <c r="F1306" s="238" t="str">
        <f>IF('MAIN CB'!C1320="Asset",'MAIN CB'!F1320,"")</f>
        <v/>
      </c>
      <c r="G1306" s="162">
        <f>IF('MAIN CB'!C1320="Capital",'MAIN CB'!F1320,IF('MAIN CB'!C1320="Income",'MAIN CB'!F1320,IF('MAIN CB'!C1320="Liability",'MAIN CB'!F1320,"")))</f>
        <v>-70</v>
      </c>
      <c r="H1306" s="163" t="str">
        <f>IF('MAIN CB'!C1320="Expense",'MAIN CB'!F1320,IF('MAIN CB'!C1320="Drawing",'MAIN CB'!F1320,IF('MAIN CB'!C1320="COS",'MAIN CB'!F1320,"")))</f>
        <v/>
      </c>
    </row>
    <row r="1307" spans="2:8" x14ac:dyDescent="0.3">
      <c r="B1307" s="160">
        <f>IF('MAIN CB'!B1321="","",'MAIN CB'!B1321)</f>
        <v>45733</v>
      </c>
      <c r="C1307" s="161" t="str">
        <f>IF('MAIN CB'!C1321="","",'MAIN CB'!C1321)</f>
        <v>Asset</v>
      </c>
      <c r="D1307" s="237" t="str">
        <f>IF('MAIN CB'!D1321="","",'MAIN CB'!D1321)</f>
        <v>Vault Cash</v>
      </c>
      <c r="E1307" s="157" t="str">
        <f>IF('MAIN CB'!E1321="","",'MAIN CB'!E1321)</f>
        <v xml:space="preserve">Takeaway Sale </v>
      </c>
      <c r="F1307" s="238">
        <f>IF('MAIN CB'!C1321="Asset",'MAIN CB'!F1321,"")</f>
        <v>70</v>
      </c>
      <c r="G1307" s="162" t="str">
        <f>IF('MAIN CB'!C1321="Capital",'MAIN CB'!F1321,IF('MAIN CB'!C1321="Income",'MAIN CB'!F1321,IF('MAIN CB'!C1321="Liability",'MAIN CB'!F1321,"")))</f>
        <v/>
      </c>
      <c r="H1307" s="163" t="str">
        <f>IF('MAIN CB'!C1321="Expense",'MAIN CB'!F1321,IF('MAIN CB'!C1321="Drawing",'MAIN CB'!F1321,IF('MAIN CB'!C1321="COS",'MAIN CB'!F1321,"")))</f>
        <v/>
      </c>
    </row>
    <row r="1308" spans="2:8" x14ac:dyDescent="0.3">
      <c r="B1308" s="160">
        <f>IF('MAIN CB'!B1322="","",'MAIN CB'!B1322)</f>
        <v>45733</v>
      </c>
      <c r="C1308" s="161" t="str">
        <f>IF('MAIN CB'!C1322="","",'MAIN CB'!C1322)</f>
        <v>Asset</v>
      </c>
      <c r="D1308" s="237" t="str">
        <f>IF('MAIN CB'!D1322="","",'MAIN CB'!D1322)</f>
        <v>Vault Cash</v>
      </c>
      <c r="E1308" s="157" t="str">
        <f>IF('MAIN CB'!E1322="","",'MAIN CB'!E1322)</f>
        <v>Zanaco Xpress Withdraw</v>
      </c>
      <c r="F1308" s="238">
        <f>IF('MAIN CB'!C1322="Asset",'MAIN CB'!F1322,"")</f>
        <v>-6000</v>
      </c>
      <c r="G1308" s="162" t="str">
        <f>IF('MAIN CB'!C1322="Capital",'MAIN CB'!F1322,IF('MAIN CB'!C1322="Income",'MAIN CB'!F1322,IF('MAIN CB'!C1322="Liability",'MAIN CB'!F1322,"")))</f>
        <v/>
      </c>
      <c r="H1308" s="163" t="str">
        <f>IF('MAIN CB'!C1322="Expense",'MAIN CB'!F1322,IF('MAIN CB'!C1322="Drawing",'MAIN CB'!F1322,IF('MAIN CB'!C1322="COS",'MAIN CB'!F1322,"")))</f>
        <v/>
      </c>
    </row>
    <row r="1309" spans="2:8" x14ac:dyDescent="0.3">
      <c r="B1309" s="160">
        <f>IF('MAIN CB'!B1323="","",'MAIN CB'!B1323)</f>
        <v>45733</v>
      </c>
      <c r="C1309" s="161" t="str">
        <f>IF('MAIN CB'!C1323="","",'MAIN CB'!C1323)</f>
        <v>Asset</v>
      </c>
      <c r="D1309" s="237" t="str">
        <f>IF('MAIN CB'!D1323="","",'MAIN CB'!D1323)</f>
        <v>Zanaco Xpress</v>
      </c>
      <c r="E1309" s="157" t="str">
        <f>IF('MAIN CB'!E1323="","",'MAIN CB'!E1323)</f>
        <v>Zanaco Xpress Withdraw</v>
      </c>
      <c r="F1309" s="238">
        <f>IF('MAIN CB'!C1323="Asset",'MAIN CB'!F1323,"")</f>
        <v>6000</v>
      </c>
      <c r="G1309" s="162" t="str">
        <f>IF('MAIN CB'!C1323="Capital",'MAIN CB'!F1323,IF('MAIN CB'!C1323="Income",'MAIN CB'!F1323,IF('MAIN CB'!C1323="Liability",'MAIN CB'!F1323,"")))</f>
        <v/>
      </c>
      <c r="H1309" s="163" t="str">
        <f>IF('MAIN CB'!C1323="Expense",'MAIN CB'!F1323,IF('MAIN CB'!C1323="Drawing",'MAIN CB'!F1323,IF('MAIN CB'!C1323="COS",'MAIN CB'!F1323,"")))</f>
        <v/>
      </c>
    </row>
    <row r="1310" spans="2:8" x14ac:dyDescent="0.3">
      <c r="B1310" s="160">
        <f>IF('MAIN CB'!B1324="","",'MAIN CB'!B1324)</f>
        <v>45733</v>
      </c>
      <c r="C1310" s="161" t="str">
        <f>IF('MAIN CB'!C1324="","",'MAIN CB'!C1324)</f>
        <v>Asset</v>
      </c>
      <c r="D1310" s="237" t="str">
        <f>IF('MAIN CB'!D1324="","",'MAIN CB'!D1324)</f>
        <v>Vault Cash</v>
      </c>
      <c r="E1310" s="157" t="str">
        <f>IF('MAIN CB'!E1324="","",'MAIN CB'!E1324)</f>
        <v>543 Withdraw</v>
      </c>
      <c r="F1310" s="238">
        <f>IF('MAIN CB'!C1324="Asset",'MAIN CB'!F1324,"")</f>
        <v>-45</v>
      </c>
      <c r="G1310" s="162" t="str">
        <f>IF('MAIN CB'!C1324="Capital",'MAIN CB'!F1324,IF('MAIN CB'!C1324="Income",'MAIN CB'!F1324,IF('MAIN CB'!C1324="Liability",'MAIN CB'!F1324,"")))</f>
        <v/>
      </c>
      <c r="H1310" s="163" t="str">
        <f>IF('MAIN CB'!C1324="Expense",'MAIN CB'!F1324,IF('MAIN CB'!C1324="Drawing",'MAIN CB'!F1324,IF('MAIN CB'!C1324="COS",'MAIN CB'!F1324,"")))</f>
        <v/>
      </c>
    </row>
    <row r="1311" spans="2:8" x14ac:dyDescent="0.3">
      <c r="B1311" s="160">
        <f>IF('MAIN CB'!B1325="","",'MAIN CB'!B1325)</f>
        <v>45733</v>
      </c>
      <c r="C1311" s="161" t="str">
        <f>IF('MAIN CB'!C1325="","",'MAIN CB'!C1325)</f>
        <v>Asset</v>
      </c>
      <c r="D1311" s="237" t="str">
        <f>IF('MAIN CB'!D1325="","",'MAIN CB'!D1325)</f>
        <v>543 Konse Konse</v>
      </c>
      <c r="E1311" s="157" t="str">
        <f>IF('MAIN CB'!E1325="","",'MAIN CB'!E1325)</f>
        <v>543 Withdraw</v>
      </c>
      <c r="F1311" s="238">
        <f>IF('MAIN CB'!C1325="Asset",'MAIN CB'!F1325,"")</f>
        <v>45</v>
      </c>
      <c r="G1311" s="162" t="str">
        <f>IF('MAIN CB'!C1325="Capital",'MAIN CB'!F1325,IF('MAIN CB'!C1325="Income",'MAIN CB'!F1325,IF('MAIN CB'!C1325="Liability",'MAIN CB'!F1325,"")))</f>
        <v/>
      </c>
      <c r="H1311" s="163" t="str">
        <f>IF('MAIN CB'!C1325="Expense",'MAIN CB'!F1325,IF('MAIN CB'!C1325="Drawing",'MAIN CB'!F1325,IF('MAIN CB'!C1325="COS",'MAIN CB'!F1325,"")))</f>
        <v/>
      </c>
    </row>
    <row r="1312" spans="2:8" x14ac:dyDescent="0.3">
      <c r="B1312" s="160">
        <f>IF('MAIN CB'!B1326="","",'MAIN CB'!B1326)</f>
        <v>45733</v>
      </c>
      <c r="C1312" s="161" t="str">
        <f>IF('MAIN CB'!C1326="","",'MAIN CB'!C1326)</f>
        <v>Asset</v>
      </c>
      <c r="D1312" s="237" t="str">
        <f>IF('MAIN CB'!D1326="","",'MAIN CB'!D1326)</f>
        <v>Vault Cash</v>
      </c>
      <c r="E1312" s="157" t="str">
        <f>IF('MAIN CB'!E1326="","",'MAIN CB'!E1326)</f>
        <v>Airtel Money Withdraw</v>
      </c>
      <c r="F1312" s="238">
        <f>IF('MAIN CB'!C1326="Asset",'MAIN CB'!F1326,"")</f>
        <v>-50</v>
      </c>
      <c r="G1312" s="162" t="str">
        <f>IF('MAIN CB'!C1326="Capital",'MAIN CB'!F1326,IF('MAIN CB'!C1326="Income",'MAIN CB'!F1326,IF('MAIN CB'!C1326="Liability",'MAIN CB'!F1326,"")))</f>
        <v/>
      </c>
      <c r="H1312" s="163" t="str">
        <f>IF('MAIN CB'!C1326="Expense",'MAIN CB'!F1326,IF('MAIN CB'!C1326="Drawing",'MAIN CB'!F1326,IF('MAIN CB'!C1326="COS",'MAIN CB'!F1326,"")))</f>
        <v/>
      </c>
    </row>
    <row r="1313" spans="2:8" x14ac:dyDescent="0.3">
      <c r="B1313" s="160">
        <f>IF('MAIN CB'!B1327="","",'MAIN CB'!B1327)</f>
        <v>45733</v>
      </c>
      <c r="C1313" s="161" t="str">
        <f>IF('MAIN CB'!C1327="","",'MAIN CB'!C1327)</f>
        <v>Asset</v>
      </c>
      <c r="D1313" s="237" t="str">
        <f>IF('MAIN CB'!D1327="","",'MAIN CB'!D1327)</f>
        <v>Airtel Money</v>
      </c>
      <c r="E1313" s="157" t="str">
        <f>IF('MAIN CB'!E1327="","",'MAIN CB'!E1327)</f>
        <v>Airtel Money Withdraw</v>
      </c>
      <c r="F1313" s="238">
        <f>IF('MAIN CB'!C1327="Asset",'MAIN CB'!F1327,"")</f>
        <v>50</v>
      </c>
      <c r="G1313" s="162" t="str">
        <f>IF('MAIN CB'!C1327="Capital",'MAIN CB'!F1327,IF('MAIN CB'!C1327="Income",'MAIN CB'!F1327,IF('MAIN CB'!C1327="Liability",'MAIN CB'!F1327,"")))</f>
        <v/>
      </c>
      <c r="H1313" s="163" t="str">
        <f>IF('MAIN CB'!C1327="Expense",'MAIN CB'!F1327,IF('MAIN CB'!C1327="Drawing",'MAIN CB'!F1327,IF('MAIN CB'!C1327="COS",'MAIN CB'!F1327,"")))</f>
        <v/>
      </c>
    </row>
    <row r="1314" spans="2:8" x14ac:dyDescent="0.3">
      <c r="B1314" s="160">
        <f>IF('MAIN CB'!B1328="","",'MAIN CB'!B1328)</f>
        <v>45733</v>
      </c>
      <c r="C1314" s="161" t="str">
        <f>IF('MAIN CB'!C1328="","",'MAIN CB'!C1328)</f>
        <v>Asset</v>
      </c>
      <c r="D1314" s="237" t="str">
        <f>IF('MAIN CB'!D1328="","",'MAIN CB'!D1328)</f>
        <v>Vault Cash</v>
      </c>
      <c r="E1314" s="157" t="str">
        <f>IF('MAIN CB'!E1328="","",'MAIN CB'!E1328)</f>
        <v>Airtel Money Withdraw</v>
      </c>
      <c r="F1314" s="238">
        <f>IF('MAIN CB'!C1328="Asset",'MAIN CB'!F1328,"")</f>
        <v>-50</v>
      </c>
      <c r="G1314" s="162" t="str">
        <f>IF('MAIN CB'!C1328="Capital",'MAIN CB'!F1328,IF('MAIN CB'!C1328="Income",'MAIN CB'!F1328,IF('MAIN CB'!C1328="Liability",'MAIN CB'!F1328,"")))</f>
        <v/>
      </c>
      <c r="H1314" s="163" t="str">
        <f>IF('MAIN CB'!C1328="Expense",'MAIN CB'!F1328,IF('MAIN CB'!C1328="Drawing",'MAIN CB'!F1328,IF('MAIN CB'!C1328="COS",'MAIN CB'!F1328,"")))</f>
        <v/>
      </c>
    </row>
    <row r="1315" spans="2:8" x14ac:dyDescent="0.3">
      <c r="B1315" s="160">
        <f>IF('MAIN CB'!B1329="","",'MAIN CB'!B1329)</f>
        <v>45733</v>
      </c>
      <c r="C1315" s="161" t="str">
        <f>IF('MAIN CB'!C1329="","",'MAIN CB'!C1329)</f>
        <v>Asset</v>
      </c>
      <c r="D1315" s="237" t="str">
        <f>IF('MAIN CB'!D1329="","",'MAIN CB'!D1329)</f>
        <v>Airtel Money</v>
      </c>
      <c r="E1315" s="157" t="str">
        <f>IF('MAIN CB'!E1329="","",'MAIN CB'!E1329)</f>
        <v>Airtel Money Withdraw</v>
      </c>
      <c r="F1315" s="238">
        <f>IF('MAIN CB'!C1329="Asset",'MAIN CB'!F1329,"")</f>
        <v>50</v>
      </c>
      <c r="G1315" s="162" t="str">
        <f>IF('MAIN CB'!C1329="Capital",'MAIN CB'!F1329,IF('MAIN CB'!C1329="Income",'MAIN CB'!F1329,IF('MAIN CB'!C1329="Liability",'MAIN CB'!F1329,"")))</f>
        <v/>
      </c>
      <c r="H1315" s="163" t="str">
        <f>IF('MAIN CB'!C1329="Expense",'MAIN CB'!F1329,IF('MAIN CB'!C1329="Drawing",'MAIN CB'!F1329,IF('MAIN CB'!C1329="COS",'MAIN CB'!F1329,"")))</f>
        <v/>
      </c>
    </row>
    <row r="1316" spans="2:8" x14ac:dyDescent="0.3">
      <c r="B1316" s="160">
        <f>IF('MAIN CB'!B1330="","",'MAIN CB'!B1330)</f>
        <v>45733</v>
      </c>
      <c r="C1316" s="161" t="str">
        <f>IF('MAIN CB'!C1330="","",'MAIN CB'!C1330)</f>
        <v>Asset</v>
      </c>
      <c r="D1316" s="237" t="str">
        <f>IF('MAIN CB'!D1330="","",'MAIN CB'!D1330)</f>
        <v>Vault Cash</v>
      </c>
      <c r="E1316" s="157" t="str">
        <f>IF('MAIN CB'!E1330="","",'MAIN CB'!E1330)</f>
        <v>543 Withdraw</v>
      </c>
      <c r="F1316" s="238">
        <f>IF('MAIN CB'!C1330="Asset",'MAIN CB'!F1330,"")</f>
        <v>-135</v>
      </c>
      <c r="G1316" s="162" t="str">
        <f>IF('MAIN CB'!C1330="Capital",'MAIN CB'!F1330,IF('MAIN CB'!C1330="Income",'MAIN CB'!F1330,IF('MAIN CB'!C1330="Liability",'MAIN CB'!F1330,"")))</f>
        <v/>
      </c>
      <c r="H1316" s="163" t="str">
        <f>IF('MAIN CB'!C1330="Expense",'MAIN CB'!F1330,IF('MAIN CB'!C1330="Drawing",'MAIN CB'!F1330,IF('MAIN CB'!C1330="COS",'MAIN CB'!F1330,"")))</f>
        <v/>
      </c>
    </row>
    <row r="1317" spans="2:8" x14ac:dyDescent="0.3">
      <c r="B1317" s="160">
        <f>IF('MAIN CB'!B1331="","",'MAIN CB'!B1331)</f>
        <v>45733</v>
      </c>
      <c r="C1317" s="161" t="str">
        <f>IF('MAIN CB'!C1331="","",'MAIN CB'!C1331)</f>
        <v>Asset</v>
      </c>
      <c r="D1317" s="237" t="str">
        <f>IF('MAIN CB'!D1331="","",'MAIN CB'!D1331)</f>
        <v>543 Konse Konse</v>
      </c>
      <c r="E1317" s="157" t="str">
        <f>IF('MAIN CB'!E1331="","",'MAIN CB'!E1331)</f>
        <v>543 Withdraw</v>
      </c>
      <c r="F1317" s="238">
        <f>IF('MAIN CB'!C1331="Asset",'MAIN CB'!F1331,"")</f>
        <v>135</v>
      </c>
      <c r="G1317" s="162" t="str">
        <f>IF('MAIN CB'!C1331="Capital",'MAIN CB'!F1331,IF('MAIN CB'!C1331="Income",'MAIN CB'!F1331,IF('MAIN CB'!C1331="Liability",'MAIN CB'!F1331,"")))</f>
        <v/>
      </c>
      <c r="H1317" s="163" t="str">
        <f>IF('MAIN CB'!C1331="Expense",'MAIN CB'!F1331,IF('MAIN CB'!C1331="Drawing",'MAIN CB'!F1331,IF('MAIN CB'!C1331="COS",'MAIN CB'!F1331,"")))</f>
        <v/>
      </c>
    </row>
    <row r="1318" spans="2:8" x14ac:dyDescent="0.3">
      <c r="B1318" s="160">
        <f>IF('MAIN CB'!B1332="","",'MAIN CB'!B1332)</f>
        <v>45733</v>
      </c>
      <c r="C1318" s="161" t="str">
        <f>IF('MAIN CB'!C1332="","",'MAIN CB'!C1332)</f>
        <v>Income</v>
      </c>
      <c r="D1318" s="237" t="str">
        <f>IF('MAIN CB'!D1332="","",'MAIN CB'!D1332)</f>
        <v>Sales</v>
      </c>
      <c r="E1318" s="157" t="str">
        <f>IF('MAIN CB'!E1332="","",'MAIN CB'!E1332)</f>
        <v xml:space="preserve">Takeaway Sale </v>
      </c>
      <c r="F1318" s="238" t="str">
        <f>IF('MAIN CB'!C1332="Asset",'MAIN CB'!F1332,"")</f>
        <v/>
      </c>
      <c r="G1318" s="162">
        <f>IF('MAIN CB'!C1332="Capital",'MAIN CB'!F1332,IF('MAIN CB'!C1332="Income",'MAIN CB'!F1332,IF('MAIN CB'!C1332="Liability",'MAIN CB'!F1332,"")))</f>
        <v>-35</v>
      </c>
      <c r="H1318" s="163" t="str">
        <f>IF('MAIN CB'!C1332="Expense",'MAIN CB'!F1332,IF('MAIN CB'!C1332="Drawing",'MAIN CB'!F1332,IF('MAIN CB'!C1332="COS",'MAIN CB'!F1332,"")))</f>
        <v/>
      </c>
    </row>
    <row r="1319" spans="2:8" x14ac:dyDescent="0.3">
      <c r="B1319" s="160">
        <f>IF('MAIN CB'!B1333="","",'MAIN CB'!B1333)</f>
        <v>45733</v>
      </c>
      <c r="C1319" s="161" t="str">
        <f>IF('MAIN CB'!C1333="","",'MAIN CB'!C1333)</f>
        <v>Asset</v>
      </c>
      <c r="D1319" s="237" t="str">
        <f>IF('MAIN CB'!D1333="","",'MAIN CB'!D1333)</f>
        <v>Vault Cash</v>
      </c>
      <c r="E1319" s="157" t="str">
        <f>IF('MAIN CB'!E1333="","",'MAIN CB'!E1333)</f>
        <v xml:space="preserve">Takeaway Sale </v>
      </c>
      <c r="F1319" s="238">
        <f>IF('MAIN CB'!C1333="Asset",'MAIN CB'!F1333,"")</f>
        <v>35</v>
      </c>
      <c r="G1319" s="162" t="str">
        <f>IF('MAIN CB'!C1333="Capital",'MAIN CB'!F1333,IF('MAIN CB'!C1333="Income",'MAIN CB'!F1333,IF('MAIN CB'!C1333="Liability",'MAIN CB'!F1333,"")))</f>
        <v/>
      </c>
      <c r="H1319" s="163" t="str">
        <f>IF('MAIN CB'!C1333="Expense",'MAIN CB'!F1333,IF('MAIN CB'!C1333="Drawing",'MAIN CB'!F1333,IF('MAIN CB'!C1333="COS",'MAIN CB'!F1333,"")))</f>
        <v/>
      </c>
    </row>
    <row r="1320" spans="2:8" x14ac:dyDescent="0.3">
      <c r="B1320" s="160">
        <f>IF('MAIN CB'!B1334="","",'MAIN CB'!B1334)</f>
        <v>45733</v>
      </c>
      <c r="C1320" s="161" t="str">
        <f>IF('MAIN CB'!C1334="","",'MAIN CB'!C1334)</f>
        <v>Asset</v>
      </c>
      <c r="D1320" s="237" t="str">
        <f>IF('MAIN CB'!D1334="","",'MAIN CB'!D1334)</f>
        <v>Vault Cash</v>
      </c>
      <c r="E1320" s="157" t="str">
        <f>IF('MAIN CB'!E1334="","",'MAIN CB'!E1334)</f>
        <v>Airtel Money Withdraw</v>
      </c>
      <c r="F1320" s="238">
        <f>IF('MAIN CB'!C1334="Asset",'MAIN CB'!F1334,"")</f>
        <v>-20</v>
      </c>
      <c r="G1320" s="162" t="str">
        <f>IF('MAIN CB'!C1334="Capital",'MAIN CB'!F1334,IF('MAIN CB'!C1334="Income",'MAIN CB'!F1334,IF('MAIN CB'!C1334="Liability",'MAIN CB'!F1334,"")))</f>
        <v/>
      </c>
      <c r="H1320" s="163" t="str">
        <f>IF('MAIN CB'!C1334="Expense",'MAIN CB'!F1334,IF('MAIN CB'!C1334="Drawing",'MAIN CB'!F1334,IF('MAIN CB'!C1334="COS",'MAIN CB'!F1334,"")))</f>
        <v/>
      </c>
    </row>
    <row r="1321" spans="2:8" x14ac:dyDescent="0.3">
      <c r="B1321" s="160">
        <f>IF('MAIN CB'!B1335="","",'MAIN CB'!B1335)</f>
        <v>45733</v>
      </c>
      <c r="C1321" s="161" t="str">
        <f>IF('MAIN CB'!C1335="","",'MAIN CB'!C1335)</f>
        <v>Asset</v>
      </c>
      <c r="D1321" s="237" t="str">
        <f>IF('MAIN CB'!D1335="","",'MAIN CB'!D1335)</f>
        <v>Airtel Money</v>
      </c>
      <c r="E1321" s="157" t="str">
        <f>IF('MAIN CB'!E1335="","",'MAIN CB'!E1335)</f>
        <v>Airtel Money Withdraw</v>
      </c>
      <c r="F1321" s="238">
        <f>IF('MAIN CB'!C1335="Asset",'MAIN CB'!F1335,"")</f>
        <v>20</v>
      </c>
      <c r="G1321" s="162" t="str">
        <f>IF('MAIN CB'!C1335="Capital",'MAIN CB'!F1335,IF('MAIN CB'!C1335="Income",'MAIN CB'!F1335,IF('MAIN CB'!C1335="Liability",'MAIN CB'!F1335,"")))</f>
        <v/>
      </c>
      <c r="H1321" s="163" t="str">
        <f>IF('MAIN CB'!C1335="Expense",'MAIN CB'!F1335,IF('MAIN CB'!C1335="Drawing",'MAIN CB'!F1335,IF('MAIN CB'!C1335="COS",'MAIN CB'!F1335,"")))</f>
        <v/>
      </c>
    </row>
    <row r="1322" spans="2:8" x14ac:dyDescent="0.3">
      <c r="B1322" s="160">
        <f>IF('MAIN CB'!B1336="","",'MAIN CB'!B1336)</f>
        <v>45733</v>
      </c>
      <c r="C1322" s="161" t="str">
        <f>IF('MAIN CB'!C1336="","",'MAIN CB'!C1336)</f>
        <v>Asset</v>
      </c>
      <c r="D1322" s="237" t="str">
        <f>IF('MAIN CB'!D1336="","",'MAIN CB'!D1336)</f>
        <v>Vault Cash</v>
      </c>
      <c r="E1322" s="157" t="str">
        <f>IF('MAIN CB'!E1336="","",'MAIN CB'!E1336)</f>
        <v>Airtel Money Withdraw</v>
      </c>
      <c r="F1322" s="238">
        <f>IF('MAIN CB'!C1336="Asset",'MAIN CB'!F1336,"")</f>
        <v>-120</v>
      </c>
      <c r="G1322" s="162" t="str">
        <f>IF('MAIN CB'!C1336="Capital",'MAIN CB'!F1336,IF('MAIN CB'!C1336="Income",'MAIN CB'!F1336,IF('MAIN CB'!C1336="Liability",'MAIN CB'!F1336,"")))</f>
        <v/>
      </c>
      <c r="H1322" s="163" t="str">
        <f>IF('MAIN CB'!C1336="Expense",'MAIN CB'!F1336,IF('MAIN CB'!C1336="Drawing",'MAIN CB'!F1336,IF('MAIN CB'!C1336="COS",'MAIN CB'!F1336,"")))</f>
        <v/>
      </c>
    </row>
    <row r="1323" spans="2:8" x14ac:dyDescent="0.3">
      <c r="B1323" s="160">
        <f>IF('MAIN CB'!B1337="","",'MAIN CB'!B1337)</f>
        <v>45733</v>
      </c>
      <c r="C1323" s="161" t="str">
        <f>IF('MAIN CB'!C1337="","",'MAIN CB'!C1337)</f>
        <v>Asset</v>
      </c>
      <c r="D1323" s="237" t="str">
        <f>IF('MAIN CB'!D1337="","",'MAIN CB'!D1337)</f>
        <v>Airtel Money</v>
      </c>
      <c r="E1323" s="157" t="str">
        <f>IF('MAIN CB'!E1337="","",'MAIN CB'!E1337)</f>
        <v>Airtel Money Withdraw</v>
      </c>
      <c r="F1323" s="238">
        <f>IF('MAIN CB'!C1337="Asset",'MAIN CB'!F1337,"")</f>
        <v>120</v>
      </c>
      <c r="G1323" s="162" t="str">
        <f>IF('MAIN CB'!C1337="Capital",'MAIN CB'!F1337,IF('MAIN CB'!C1337="Income",'MAIN CB'!F1337,IF('MAIN CB'!C1337="Liability",'MAIN CB'!F1337,"")))</f>
        <v/>
      </c>
      <c r="H1323" s="163" t="str">
        <f>IF('MAIN CB'!C1337="Expense",'MAIN CB'!F1337,IF('MAIN CB'!C1337="Drawing",'MAIN CB'!F1337,IF('MAIN CB'!C1337="COS",'MAIN CB'!F1337,"")))</f>
        <v/>
      </c>
    </row>
    <row r="1324" spans="2:8" x14ac:dyDescent="0.3">
      <c r="B1324" s="160">
        <f>IF('MAIN CB'!B1338="","",'MAIN CB'!B1338)</f>
        <v>45733</v>
      </c>
      <c r="C1324" s="161" t="str">
        <f>IF('MAIN CB'!C1338="","",'MAIN CB'!C1338)</f>
        <v>Income</v>
      </c>
      <c r="D1324" s="237" t="str">
        <f>IF('MAIN CB'!D1338="","",'MAIN CB'!D1338)</f>
        <v>Sales</v>
      </c>
      <c r="E1324" s="157" t="str">
        <f>IF('MAIN CB'!E1338="","",'MAIN CB'!E1338)</f>
        <v xml:space="preserve">Takeaway Sale </v>
      </c>
      <c r="F1324" s="238" t="str">
        <f>IF('MAIN CB'!C1338="Asset",'MAIN CB'!F1338,"")</f>
        <v/>
      </c>
      <c r="G1324" s="162">
        <f>IF('MAIN CB'!C1338="Capital",'MAIN CB'!F1338,IF('MAIN CB'!C1338="Income",'MAIN CB'!F1338,IF('MAIN CB'!C1338="Liability",'MAIN CB'!F1338,"")))</f>
        <v>-70</v>
      </c>
      <c r="H1324" s="163" t="str">
        <f>IF('MAIN CB'!C1338="Expense",'MAIN CB'!F1338,IF('MAIN CB'!C1338="Drawing",'MAIN CB'!F1338,IF('MAIN CB'!C1338="COS",'MAIN CB'!F1338,"")))</f>
        <v/>
      </c>
    </row>
    <row r="1325" spans="2:8" x14ac:dyDescent="0.3">
      <c r="B1325" s="160">
        <f>IF('MAIN CB'!B1339="","",'MAIN CB'!B1339)</f>
        <v>45733</v>
      </c>
      <c r="C1325" s="161" t="str">
        <f>IF('MAIN CB'!C1339="","",'MAIN CB'!C1339)</f>
        <v>Asset</v>
      </c>
      <c r="D1325" s="237" t="str">
        <f>IF('MAIN CB'!D1339="","",'MAIN CB'!D1339)</f>
        <v>Vault Cash</v>
      </c>
      <c r="E1325" s="157" t="str">
        <f>IF('MAIN CB'!E1339="","",'MAIN CB'!E1339)</f>
        <v xml:space="preserve">Takeaway Sale </v>
      </c>
      <c r="F1325" s="238">
        <f>IF('MAIN CB'!C1339="Asset",'MAIN CB'!F1339,"")</f>
        <v>70</v>
      </c>
      <c r="G1325" s="162" t="str">
        <f>IF('MAIN CB'!C1339="Capital",'MAIN CB'!F1339,IF('MAIN CB'!C1339="Income",'MAIN CB'!F1339,IF('MAIN CB'!C1339="Liability",'MAIN CB'!F1339,"")))</f>
        <v/>
      </c>
      <c r="H1325" s="163" t="str">
        <f>IF('MAIN CB'!C1339="Expense",'MAIN CB'!F1339,IF('MAIN CB'!C1339="Drawing",'MAIN CB'!F1339,IF('MAIN CB'!C1339="COS",'MAIN CB'!F1339,"")))</f>
        <v/>
      </c>
    </row>
    <row r="1326" spans="2:8" x14ac:dyDescent="0.3">
      <c r="B1326" s="160">
        <f>IF('MAIN CB'!B1340="","",'MAIN CB'!B1340)</f>
        <v>45733</v>
      </c>
      <c r="C1326" s="161" t="str">
        <f>IF('MAIN CB'!C1340="","",'MAIN CB'!C1340)</f>
        <v>Asset</v>
      </c>
      <c r="D1326" s="237" t="str">
        <f>IF('MAIN CB'!D1340="","",'MAIN CB'!D1340)</f>
        <v>Vault Cash</v>
      </c>
      <c r="E1326" s="157" t="str">
        <f>IF('MAIN CB'!E1340="","",'MAIN CB'!E1340)</f>
        <v>Airtel Money Deposit</v>
      </c>
      <c r="F1326" s="238">
        <f>IF('MAIN CB'!C1340="Asset",'MAIN CB'!F1340,"")</f>
        <v>20</v>
      </c>
      <c r="G1326" s="162" t="str">
        <f>IF('MAIN CB'!C1340="Capital",'MAIN CB'!F1340,IF('MAIN CB'!C1340="Income",'MAIN CB'!F1340,IF('MAIN CB'!C1340="Liability",'MAIN CB'!F1340,"")))</f>
        <v/>
      </c>
      <c r="H1326" s="163" t="str">
        <f>IF('MAIN CB'!C1340="Expense",'MAIN CB'!F1340,IF('MAIN CB'!C1340="Drawing",'MAIN CB'!F1340,IF('MAIN CB'!C1340="COS",'MAIN CB'!F1340,"")))</f>
        <v/>
      </c>
    </row>
    <row r="1327" spans="2:8" x14ac:dyDescent="0.3">
      <c r="B1327" s="160">
        <f>IF('MAIN CB'!B1341="","",'MAIN CB'!B1341)</f>
        <v>45733</v>
      </c>
      <c r="C1327" s="161" t="str">
        <f>IF('MAIN CB'!C1341="","",'MAIN CB'!C1341)</f>
        <v>Asset</v>
      </c>
      <c r="D1327" s="237" t="str">
        <f>IF('MAIN CB'!D1341="","",'MAIN CB'!D1341)</f>
        <v>Airtel Money</v>
      </c>
      <c r="E1327" s="157" t="str">
        <f>IF('MAIN CB'!E1341="","",'MAIN CB'!E1341)</f>
        <v>Airtel Money Deposit</v>
      </c>
      <c r="F1327" s="238">
        <f>IF('MAIN CB'!C1341="Asset",'MAIN CB'!F1341,"")</f>
        <v>-20</v>
      </c>
      <c r="G1327" s="162" t="str">
        <f>IF('MAIN CB'!C1341="Capital",'MAIN CB'!F1341,IF('MAIN CB'!C1341="Income",'MAIN CB'!F1341,IF('MAIN CB'!C1341="Liability",'MAIN CB'!F1341,"")))</f>
        <v/>
      </c>
      <c r="H1327" s="163" t="str">
        <f>IF('MAIN CB'!C1341="Expense",'MAIN CB'!F1341,IF('MAIN CB'!C1341="Drawing",'MAIN CB'!F1341,IF('MAIN CB'!C1341="COS",'MAIN CB'!F1341,"")))</f>
        <v/>
      </c>
    </row>
    <row r="1328" spans="2:8" x14ac:dyDescent="0.3">
      <c r="B1328" s="160">
        <f>IF('MAIN CB'!B1342="","",'MAIN CB'!B1342)</f>
        <v>45733</v>
      </c>
      <c r="C1328" s="161" t="str">
        <f>IF('MAIN CB'!C1342="","",'MAIN CB'!C1342)</f>
        <v>Income</v>
      </c>
      <c r="D1328" s="237" t="str">
        <f>IF('MAIN CB'!D1342="","",'MAIN CB'!D1342)</f>
        <v>Sales</v>
      </c>
      <c r="E1328" s="157" t="str">
        <f>IF('MAIN CB'!E1342="","",'MAIN CB'!E1342)</f>
        <v xml:space="preserve">Takeaway Sale </v>
      </c>
      <c r="F1328" s="238" t="str">
        <f>IF('MAIN CB'!C1342="Asset",'MAIN CB'!F1342,"")</f>
        <v/>
      </c>
      <c r="G1328" s="162">
        <f>IF('MAIN CB'!C1342="Capital",'MAIN CB'!F1342,IF('MAIN CB'!C1342="Income",'MAIN CB'!F1342,IF('MAIN CB'!C1342="Liability",'MAIN CB'!F1342,"")))</f>
        <v>-35</v>
      </c>
      <c r="H1328" s="163" t="str">
        <f>IF('MAIN CB'!C1342="Expense",'MAIN CB'!F1342,IF('MAIN CB'!C1342="Drawing",'MAIN CB'!F1342,IF('MAIN CB'!C1342="COS",'MAIN CB'!F1342,"")))</f>
        <v/>
      </c>
    </row>
    <row r="1329" spans="2:8" x14ac:dyDescent="0.3">
      <c r="B1329" s="160">
        <f>IF('MAIN CB'!B1343="","",'MAIN CB'!B1343)</f>
        <v>45733</v>
      </c>
      <c r="C1329" s="161" t="str">
        <f>IF('MAIN CB'!C1343="","",'MAIN CB'!C1343)</f>
        <v>Asset</v>
      </c>
      <c r="D1329" s="237" t="str">
        <f>IF('MAIN CB'!D1343="","",'MAIN CB'!D1343)</f>
        <v>Airtel Money</v>
      </c>
      <c r="E1329" s="157" t="str">
        <f>IF('MAIN CB'!E1343="","",'MAIN CB'!E1343)</f>
        <v xml:space="preserve">Takeaway Sale </v>
      </c>
      <c r="F1329" s="238">
        <f>IF('MAIN CB'!C1343="Asset",'MAIN CB'!F1343,"")</f>
        <v>35</v>
      </c>
      <c r="G1329" s="162" t="str">
        <f>IF('MAIN CB'!C1343="Capital",'MAIN CB'!F1343,IF('MAIN CB'!C1343="Income",'MAIN CB'!F1343,IF('MAIN CB'!C1343="Liability",'MAIN CB'!F1343,"")))</f>
        <v/>
      </c>
      <c r="H1329" s="163" t="str">
        <f>IF('MAIN CB'!C1343="Expense",'MAIN CB'!F1343,IF('MAIN CB'!C1343="Drawing",'MAIN CB'!F1343,IF('MAIN CB'!C1343="COS",'MAIN CB'!F1343,"")))</f>
        <v/>
      </c>
    </row>
    <row r="1330" spans="2:8" x14ac:dyDescent="0.3">
      <c r="B1330" s="160">
        <f>IF('MAIN CB'!B1344="","",'MAIN CB'!B1344)</f>
        <v>45733</v>
      </c>
      <c r="C1330" s="161" t="str">
        <f>IF('MAIN CB'!C1344="","",'MAIN CB'!C1344)</f>
        <v>Asset</v>
      </c>
      <c r="D1330" s="237" t="str">
        <f>IF('MAIN CB'!D1344="","",'MAIN CB'!D1344)</f>
        <v>Vault Cash</v>
      </c>
      <c r="E1330" s="157" t="str">
        <f>IF('MAIN CB'!E1344="","",'MAIN CB'!E1344)</f>
        <v>543 Deposit</v>
      </c>
      <c r="F1330" s="238">
        <f>IF('MAIN CB'!C1344="Asset",'MAIN CB'!F1344,"")</f>
        <v>15</v>
      </c>
      <c r="G1330" s="162" t="str">
        <f>IF('MAIN CB'!C1344="Capital",'MAIN CB'!F1344,IF('MAIN CB'!C1344="Income",'MAIN CB'!F1344,IF('MAIN CB'!C1344="Liability",'MAIN CB'!F1344,"")))</f>
        <v/>
      </c>
      <c r="H1330" s="163" t="str">
        <f>IF('MAIN CB'!C1344="Expense",'MAIN CB'!F1344,IF('MAIN CB'!C1344="Drawing",'MAIN CB'!F1344,IF('MAIN CB'!C1344="COS",'MAIN CB'!F1344,"")))</f>
        <v/>
      </c>
    </row>
    <row r="1331" spans="2:8" x14ac:dyDescent="0.3">
      <c r="B1331" s="160">
        <f>IF('MAIN CB'!B1345="","",'MAIN CB'!B1345)</f>
        <v>45733</v>
      </c>
      <c r="C1331" s="161" t="str">
        <f>IF('MAIN CB'!C1345="","",'MAIN CB'!C1345)</f>
        <v>Asset</v>
      </c>
      <c r="D1331" s="237" t="str">
        <f>IF('MAIN CB'!D1345="","",'MAIN CB'!D1345)</f>
        <v>543 Konse Konse</v>
      </c>
      <c r="E1331" s="157" t="str">
        <f>IF('MAIN CB'!E1345="","",'MAIN CB'!E1345)</f>
        <v>543 Deposit</v>
      </c>
      <c r="F1331" s="238">
        <f>IF('MAIN CB'!C1345="Asset",'MAIN CB'!F1345,"")</f>
        <v>-15</v>
      </c>
      <c r="G1331" s="162" t="str">
        <f>IF('MAIN CB'!C1345="Capital",'MAIN CB'!F1345,IF('MAIN CB'!C1345="Income",'MAIN CB'!F1345,IF('MAIN CB'!C1345="Liability",'MAIN CB'!F1345,"")))</f>
        <v/>
      </c>
      <c r="H1331" s="163" t="str">
        <f>IF('MAIN CB'!C1345="Expense",'MAIN CB'!F1345,IF('MAIN CB'!C1345="Drawing",'MAIN CB'!F1345,IF('MAIN CB'!C1345="COS",'MAIN CB'!F1345,"")))</f>
        <v/>
      </c>
    </row>
    <row r="1332" spans="2:8" x14ac:dyDescent="0.3">
      <c r="B1332" s="160">
        <f>IF('MAIN CB'!B1346="","",'MAIN CB'!B1346)</f>
        <v>45733</v>
      </c>
      <c r="C1332" s="161" t="str">
        <f>IF('MAIN CB'!C1346="","",'MAIN CB'!C1346)</f>
        <v>Income</v>
      </c>
      <c r="D1332" s="237" t="str">
        <f>IF('MAIN CB'!D1346="","",'MAIN CB'!D1346)</f>
        <v>Sales</v>
      </c>
      <c r="E1332" s="157" t="str">
        <f>IF('MAIN CB'!E1346="","",'MAIN CB'!E1346)</f>
        <v xml:space="preserve">Takeaway Sale </v>
      </c>
      <c r="F1332" s="238" t="str">
        <f>IF('MAIN CB'!C1346="Asset",'MAIN CB'!F1346,"")</f>
        <v/>
      </c>
      <c r="G1332" s="162">
        <f>IF('MAIN CB'!C1346="Capital",'MAIN CB'!F1346,IF('MAIN CB'!C1346="Income",'MAIN CB'!F1346,IF('MAIN CB'!C1346="Liability",'MAIN CB'!F1346,"")))</f>
        <v>-35</v>
      </c>
      <c r="H1332" s="163" t="str">
        <f>IF('MAIN CB'!C1346="Expense",'MAIN CB'!F1346,IF('MAIN CB'!C1346="Drawing",'MAIN CB'!F1346,IF('MAIN CB'!C1346="COS",'MAIN CB'!F1346,"")))</f>
        <v/>
      </c>
    </row>
    <row r="1333" spans="2:8" x14ac:dyDescent="0.3">
      <c r="B1333" s="160">
        <f>IF('MAIN CB'!B1347="","",'MAIN CB'!B1347)</f>
        <v>45733</v>
      </c>
      <c r="C1333" s="161" t="str">
        <f>IF('MAIN CB'!C1347="","",'MAIN CB'!C1347)</f>
        <v>Asset</v>
      </c>
      <c r="D1333" s="237" t="str">
        <f>IF('MAIN CB'!D1347="","",'MAIN CB'!D1347)</f>
        <v>Vault Cash</v>
      </c>
      <c r="E1333" s="157" t="str">
        <f>IF('MAIN CB'!E1347="","",'MAIN CB'!E1347)</f>
        <v xml:space="preserve">Takeaway Sale </v>
      </c>
      <c r="F1333" s="238">
        <f>IF('MAIN CB'!C1347="Asset",'MAIN CB'!F1347,"")</f>
        <v>35</v>
      </c>
      <c r="G1333" s="162" t="str">
        <f>IF('MAIN CB'!C1347="Capital",'MAIN CB'!F1347,IF('MAIN CB'!C1347="Income",'MAIN CB'!F1347,IF('MAIN CB'!C1347="Liability",'MAIN CB'!F1347,"")))</f>
        <v/>
      </c>
      <c r="H1333" s="163" t="str">
        <f>IF('MAIN CB'!C1347="Expense",'MAIN CB'!F1347,IF('MAIN CB'!C1347="Drawing",'MAIN CB'!F1347,IF('MAIN CB'!C1347="COS",'MAIN CB'!F1347,"")))</f>
        <v/>
      </c>
    </row>
    <row r="1334" spans="2:8" x14ac:dyDescent="0.3">
      <c r="B1334" s="160">
        <f>IF('MAIN CB'!B1348="","",'MAIN CB'!B1348)</f>
        <v>45733</v>
      </c>
      <c r="C1334" s="161" t="str">
        <f>IF('MAIN CB'!C1348="","",'MAIN CB'!C1348)</f>
        <v>Asset</v>
      </c>
      <c r="D1334" s="237" t="str">
        <f>IF('MAIN CB'!D1348="","",'MAIN CB'!D1348)</f>
        <v>Vault Cash</v>
      </c>
      <c r="E1334" s="157" t="str">
        <f>IF('MAIN CB'!E1348="","",'MAIN CB'!E1348)</f>
        <v>Airtel Money Deposit</v>
      </c>
      <c r="F1334" s="238">
        <f>IF('MAIN CB'!C1348="Asset",'MAIN CB'!F1348,"")</f>
        <v>300</v>
      </c>
      <c r="G1334" s="162" t="str">
        <f>IF('MAIN CB'!C1348="Capital",'MAIN CB'!F1348,IF('MAIN CB'!C1348="Income",'MAIN CB'!F1348,IF('MAIN CB'!C1348="Liability",'MAIN CB'!F1348,"")))</f>
        <v/>
      </c>
      <c r="H1334" s="163" t="str">
        <f>IF('MAIN CB'!C1348="Expense",'MAIN CB'!F1348,IF('MAIN CB'!C1348="Drawing",'MAIN CB'!F1348,IF('MAIN CB'!C1348="COS",'MAIN CB'!F1348,"")))</f>
        <v/>
      </c>
    </row>
    <row r="1335" spans="2:8" x14ac:dyDescent="0.3">
      <c r="B1335" s="160">
        <f>IF('MAIN CB'!B1349="","",'MAIN CB'!B1349)</f>
        <v>45733</v>
      </c>
      <c r="C1335" s="161" t="str">
        <f>IF('MAIN CB'!C1349="","",'MAIN CB'!C1349)</f>
        <v>Asset</v>
      </c>
      <c r="D1335" s="237" t="str">
        <f>IF('MAIN CB'!D1349="","",'MAIN CB'!D1349)</f>
        <v>Airtel Money</v>
      </c>
      <c r="E1335" s="157" t="str">
        <f>IF('MAIN CB'!E1349="","",'MAIN CB'!E1349)</f>
        <v>Airtel Money Deposit</v>
      </c>
      <c r="F1335" s="238">
        <f>IF('MAIN CB'!C1349="Asset",'MAIN CB'!F1349,"")</f>
        <v>-300</v>
      </c>
      <c r="G1335" s="162" t="str">
        <f>IF('MAIN CB'!C1349="Capital",'MAIN CB'!F1349,IF('MAIN CB'!C1349="Income",'MAIN CB'!F1349,IF('MAIN CB'!C1349="Liability",'MAIN CB'!F1349,"")))</f>
        <v/>
      </c>
      <c r="H1335" s="163" t="str">
        <f>IF('MAIN CB'!C1349="Expense",'MAIN CB'!F1349,IF('MAIN CB'!C1349="Drawing",'MAIN CB'!F1349,IF('MAIN CB'!C1349="COS",'MAIN CB'!F1349,"")))</f>
        <v/>
      </c>
    </row>
    <row r="1336" spans="2:8" x14ac:dyDescent="0.3">
      <c r="B1336" s="160">
        <f>IF('MAIN CB'!B1350="","",'MAIN CB'!B1350)</f>
        <v>45733</v>
      </c>
      <c r="C1336" s="161" t="str">
        <f>IF('MAIN CB'!C1350="","",'MAIN CB'!C1350)</f>
        <v>Income</v>
      </c>
      <c r="D1336" s="237" t="str">
        <f>IF('MAIN CB'!D1350="","",'MAIN CB'!D1350)</f>
        <v>Sales</v>
      </c>
      <c r="E1336" s="157" t="str">
        <f>IF('MAIN CB'!E1350="","",'MAIN CB'!E1350)</f>
        <v xml:space="preserve">Takeaway Sale </v>
      </c>
      <c r="F1336" s="238" t="str">
        <f>IF('MAIN CB'!C1350="Asset",'MAIN CB'!F1350,"")</f>
        <v/>
      </c>
      <c r="G1336" s="162">
        <f>IF('MAIN CB'!C1350="Capital",'MAIN CB'!F1350,IF('MAIN CB'!C1350="Income",'MAIN CB'!F1350,IF('MAIN CB'!C1350="Liability",'MAIN CB'!F1350,"")))</f>
        <v>-35</v>
      </c>
      <c r="H1336" s="163" t="str">
        <f>IF('MAIN CB'!C1350="Expense",'MAIN CB'!F1350,IF('MAIN CB'!C1350="Drawing",'MAIN CB'!F1350,IF('MAIN CB'!C1350="COS",'MAIN CB'!F1350,"")))</f>
        <v/>
      </c>
    </row>
    <row r="1337" spans="2:8" x14ac:dyDescent="0.3">
      <c r="B1337" s="160">
        <f>IF('MAIN CB'!B1351="","",'MAIN CB'!B1351)</f>
        <v>45733</v>
      </c>
      <c r="C1337" s="161" t="str">
        <f>IF('MAIN CB'!C1351="","",'MAIN CB'!C1351)</f>
        <v>Asset</v>
      </c>
      <c r="D1337" s="237" t="str">
        <f>IF('MAIN CB'!D1351="","",'MAIN CB'!D1351)</f>
        <v>Airtel Money</v>
      </c>
      <c r="E1337" s="157" t="str">
        <f>IF('MAIN CB'!E1351="","",'MAIN CB'!E1351)</f>
        <v xml:space="preserve">Takeaway Sale </v>
      </c>
      <c r="F1337" s="238">
        <f>IF('MAIN CB'!C1351="Asset",'MAIN CB'!F1351,"")</f>
        <v>35</v>
      </c>
      <c r="G1337" s="162" t="str">
        <f>IF('MAIN CB'!C1351="Capital",'MAIN CB'!F1351,IF('MAIN CB'!C1351="Income",'MAIN CB'!F1351,IF('MAIN CB'!C1351="Liability",'MAIN CB'!F1351,"")))</f>
        <v/>
      </c>
      <c r="H1337" s="163" t="str">
        <f>IF('MAIN CB'!C1351="Expense",'MAIN CB'!F1351,IF('MAIN CB'!C1351="Drawing",'MAIN CB'!F1351,IF('MAIN CB'!C1351="COS",'MAIN CB'!F1351,"")))</f>
        <v/>
      </c>
    </row>
    <row r="1338" spans="2:8" x14ac:dyDescent="0.3">
      <c r="B1338" s="160">
        <f>IF('MAIN CB'!B1352="","",'MAIN CB'!B1352)</f>
        <v>45733</v>
      </c>
      <c r="C1338" s="161" t="str">
        <f>IF('MAIN CB'!C1352="","",'MAIN CB'!C1352)</f>
        <v>Income</v>
      </c>
      <c r="D1338" s="237" t="str">
        <f>IF('MAIN CB'!D1352="","",'MAIN CB'!D1352)</f>
        <v>Sales</v>
      </c>
      <c r="E1338" s="157" t="str">
        <f>IF('MAIN CB'!E1352="","",'MAIN CB'!E1352)</f>
        <v xml:space="preserve">Takeaway Sale </v>
      </c>
      <c r="F1338" s="238" t="str">
        <f>IF('MAIN CB'!C1352="Asset",'MAIN CB'!F1352,"")</f>
        <v/>
      </c>
      <c r="G1338" s="162">
        <f>IF('MAIN CB'!C1352="Capital",'MAIN CB'!F1352,IF('MAIN CB'!C1352="Income",'MAIN CB'!F1352,IF('MAIN CB'!C1352="Liability",'MAIN CB'!F1352,"")))</f>
        <v>-35</v>
      </c>
      <c r="H1338" s="163" t="str">
        <f>IF('MAIN CB'!C1352="Expense",'MAIN CB'!F1352,IF('MAIN CB'!C1352="Drawing",'MAIN CB'!F1352,IF('MAIN CB'!C1352="COS",'MAIN CB'!F1352,"")))</f>
        <v/>
      </c>
    </row>
    <row r="1339" spans="2:8" x14ac:dyDescent="0.3">
      <c r="B1339" s="160">
        <f>IF('MAIN CB'!B1353="","",'MAIN CB'!B1353)</f>
        <v>45733</v>
      </c>
      <c r="C1339" s="161" t="str">
        <f>IF('MAIN CB'!C1353="","",'MAIN CB'!C1353)</f>
        <v>Asset</v>
      </c>
      <c r="D1339" s="237" t="str">
        <f>IF('MAIN CB'!D1353="","",'MAIN CB'!D1353)</f>
        <v>Vault Cash</v>
      </c>
      <c r="E1339" s="157" t="str">
        <f>IF('MAIN CB'!E1353="","",'MAIN CB'!E1353)</f>
        <v xml:space="preserve">Takeaway Sale </v>
      </c>
      <c r="F1339" s="238">
        <f>IF('MAIN CB'!C1353="Asset",'MAIN CB'!F1353,"")</f>
        <v>35</v>
      </c>
      <c r="G1339" s="162" t="str">
        <f>IF('MAIN CB'!C1353="Capital",'MAIN CB'!F1353,IF('MAIN CB'!C1353="Income",'MAIN CB'!F1353,IF('MAIN CB'!C1353="Liability",'MAIN CB'!F1353,"")))</f>
        <v/>
      </c>
      <c r="H1339" s="163" t="str">
        <f>IF('MAIN CB'!C1353="Expense",'MAIN CB'!F1353,IF('MAIN CB'!C1353="Drawing",'MAIN CB'!F1353,IF('MAIN CB'!C1353="COS",'MAIN CB'!F1353,"")))</f>
        <v/>
      </c>
    </row>
    <row r="1340" spans="2:8" x14ac:dyDescent="0.3">
      <c r="B1340" s="160">
        <f>IF('MAIN CB'!B1354="","",'MAIN CB'!B1354)</f>
        <v>45733</v>
      </c>
      <c r="C1340" s="161" t="str">
        <f>IF('MAIN CB'!C1354="","",'MAIN CB'!C1354)</f>
        <v>Income</v>
      </c>
      <c r="D1340" s="237" t="str">
        <f>IF('MAIN CB'!D1354="","",'MAIN CB'!D1354)</f>
        <v>Sales</v>
      </c>
      <c r="E1340" s="157" t="str">
        <f>IF('MAIN CB'!E1354="","",'MAIN CB'!E1354)</f>
        <v xml:space="preserve">Takeaway Sale </v>
      </c>
      <c r="F1340" s="238" t="str">
        <f>IF('MAIN CB'!C1354="Asset",'MAIN CB'!F1354,"")</f>
        <v/>
      </c>
      <c r="G1340" s="162">
        <f>IF('MAIN CB'!C1354="Capital",'MAIN CB'!F1354,IF('MAIN CB'!C1354="Income",'MAIN CB'!F1354,IF('MAIN CB'!C1354="Liability",'MAIN CB'!F1354,"")))</f>
        <v>-35</v>
      </c>
      <c r="H1340" s="163" t="str">
        <f>IF('MAIN CB'!C1354="Expense",'MAIN CB'!F1354,IF('MAIN CB'!C1354="Drawing",'MAIN CB'!F1354,IF('MAIN CB'!C1354="COS",'MAIN CB'!F1354,"")))</f>
        <v/>
      </c>
    </row>
    <row r="1341" spans="2:8" x14ac:dyDescent="0.3">
      <c r="B1341" s="160">
        <f>IF('MAIN CB'!B1355="","",'MAIN CB'!B1355)</f>
        <v>45733</v>
      </c>
      <c r="C1341" s="161" t="str">
        <f>IF('MAIN CB'!C1355="","",'MAIN CB'!C1355)</f>
        <v>Asset</v>
      </c>
      <c r="D1341" s="237" t="str">
        <f>IF('MAIN CB'!D1355="","",'MAIN CB'!D1355)</f>
        <v>Vault Cash</v>
      </c>
      <c r="E1341" s="157" t="str">
        <f>IF('MAIN CB'!E1355="","",'MAIN CB'!E1355)</f>
        <v xml:space="preserve">Takeaway Sale </v>
      </c>
      <c r="F1341" s="238">
        <f>IF('MAIN CB'!C1355="Asset",'MAIN CB'!F1355,"")</f>
        <v>35</v>
      </c>
      <c r="G1341" s="162" t="str">
        <f>IF('MAIN CB'!C1355="Capital",'MAIN CB'!F1355,IF('MAIN CB'!C1355="Income",'MAIN CB'!F1355,IF('MAIN CB'!C1355="Liability",'MAIN CB'!F1355,"")))</f>
        <v/>
      </c>
      <c r="H1341" s="163" t="str">
        <f>IF('MAIN CB'!C1355="Expense",'MAIN CB'!F1355,IF('MAIN CB'!C1355="Drawing",'MAIN CB'!F1355,IF('MAIN CB'!C1355="COS",'MAIN CB'!F1355,"")))</f>
        <v/>
      </c>
    </row>
    <row r="1342" spans="2:8" x14ac:dyDescent="0.3">
      <c r="B1342" s="160">
        <f>IF('MAIN CB'!B1356="","",'MAIN CB'!B1356)</f>
        <v>45733</v>
      </c>
      <c r="C1342" s="161" t="str">
        <f>IF('MAIN CB'!C1356="","",'MAIN CB'!C1356)</f>
        <v>Asset</v>
      </c>
      <c r="D1342" s="237" t="str">
        <f>IF('MAIN CB'!D1356="","",'MAIN CB'!D1356)</f>
        <v>Vault Cash</v>
      </c>
      <c r="E1342" s="157" t="str">
        <f>IF('MAIN CB'!E1356="","",'MAIN CB'!E1356)</f>
        <v>Airtel Money Withdraw</v>
      </c>
      <c r="F1342" s="238">
        <f>IF('MAIN CB'!C1356="Asset",'MAIN CB'!F1356,"")</f>
        <v>-100</v>
      </c>
      <c r="G1342" s="162" t="str">
        <f>IF('MAIN CB'!C1356="Capital",'MAIN CB'!F1356,IF('MAIN CB'!C1356="Income",'MAIN CB'!F1356,IF('MAIN CB'!C1356="Liability",'MAIN CB'!F1356,"")))</f>
        <v/>
      </c>
      <c r="H1342" s="163" t="str">
        <f>IF('MAIN CB'!C1356="Expense",'MAIN CB'!F1356,IF('MAIN CB'!C1356="Drawing",'MAIN CB'!F1356,IF('MAIN CB'!C1356="COS",'MAIN CB'!F1356,"")))</f>
        <v/>
      </c>
    </row>
    <row r="1343" spans="2:8" x14ac:dyDescent="0.3">
      <c r="B1343" s="160">
        <f>IF('MAIN CB'!B1357="","",'MAIN CB'!B1357)</f>
        <v>45733</v>
      </c>
      <c r="C1343" s="161" t="str">
        <f>IF('MAIN CB'!C1357="","",'MAIN CB'!C1357)</f>
        <v>Asset</v>
      </c>
      <c r="D1343" s="237" t="str">
        <f>IF('MAIN CB'!D1357="","",'MAIN CB'!D1357)</f>
        <v>Airtel Money</v>
      </c>
      <c r="E1343" s="157" t="str">
        <f>IF('MAIN CB'!E1357="","",'MAIN CB'!E1357)</f>
        <v>Airtel Money Withdraw</v>
      </c>
      <c r="F1343" s="238">
        <f>IF('MAIN CB'!C1357="Asset",'MAIN CB'!F1357,"")</f>
        <v>100</v>
      </c>
      <c r="G1343" s="162" t="str">
        <f>IF('MAIN CB'!C1357="Capital",'MAIN CB'!F1357,IF('MAIN CB'!C1357="Income",'MAIN CB'!F1357,IF('MAIN CB'!C1357="Liability",'MAIN CB'!F1357,"")))</f>
        <v/>
      </c>
      <c r="H1343" s="163" t="str">
        <f>IF('MAIN CB'!C1357="Expense",'MAIN CB'!F1357,IF('MAIN CB'!C1357="Drawing",'MAIN CB'!F1357,IF('MAIN CB'!C1357="COS",'MAIN CB'!F1357,"")))</f>
        <v/>
      </c>
    </row>
    <row r="1344" spans="2:8" x14ac:dyDescent="0.3">
      <c r="B1344" s="160">
        <f>IF('MAIN CB'!B1358="","",'MAIN CB'!B1358)</f>
        <v>45733</v>
      </c>
      <c r="C1344" s="161" t="str">
        <f>IF('MAIN CB'!C1358="","",'MAIN CB'!C1358)</f>
        <v>Asset</v>
      </c>
      <c r="D1344" s="237" t="str">
        <f>IF('MAIN CB'!D1358="","",'MAIN CB'!D1358)</f>
        <v>Vault Cash</v>
      </c>
      <c r="E1344" s="157" t="str">
        <f>IF('MAIN CB'!E1358="","",'MAIN CB'!E1358)</f>
        <v>Zanaco Xpress Withdraw</v>
      </c>
      <c r="F1344" s="238">
        <f>IF('MAIN CB'!C1358="Asset",'MAIN CB'!F1358,"")</f>
        <v>-7100</v>
      </c>
      <c r="G1344" s="162" t="str">
        <f>IF('MAIN CB'!C1358="Capital",'MAIN CB'!F1358,IF('MAIN CB'!C1358="Income",'MAIN CB'!F1358,IF('MAIN CB'!C1358="Liability",'MAIN CB'!F1358,"")))</f>
        <v/>
      </c>
      <c r="H1344" s="163" t="str">
        <f>IF('MAIN CB'!C1358="Expense",'MAIN CB'!F1358,IF('MAIN CB'!C1358="Drawing",'MAIN CB'!F1358,IF('MAIN CB'!C1358="COS",'MAIN CB'!F1358,"")))</f>
        <v/>
      </c>
    </row>
    <row r="1345" spans="2:8" x14ac:dyDescent="0.3">
      <c r="B1345" s="160">
        <f>IF('MAIN CB'!B1359="","",'MAIN CB'!B1359)</f>
        <v>45733</v>
      </c>
      <c r="C1345" s="161" t="str">
        <f>IF('MAIN CB'!C1359="","",'MAIN CB'!C1359)</f>
        <v>Asset</v>
      </c>
      <c r="D1345" s="237" t="str">
        <f>IF('MAIN CB'!D1359="","",'MAIN CB'!D1359)</f>
        <v>Zanaco Xpress</v>
      </c>
      <c r="E1345" s="157" t="str">
        <f>IF('MAIN CB'!E1359="","",'MAIN CB'!E1359)</f>
        <v>Zanaco Xpress Withdraw</v>
      </c>
      <c r="F1345" s="238">
        <f>IF('MAIN CB'!C1359="Asset",'MAIN CB'!F1359,"")</f>
        <v>7100</v>
      </c>
      <c r="G1345" s="162" t="str">
        <f>IF('MAIN CB'!C1359="Capital",'MAIN CB'!F1359,IF('MAIN CB'!C1359="Income",'MAIN CB'!F1359,IF('MAIN CB'!C1359="Liability",'MAIN CB'!F1359,"")))</f>
        <v/>
      </c>
      <c r="H1345" s="163" t="str">
        <f>IF('MAIN CB'!C1359="Expense",'MAIN CB'!F1359,IF('MAIN CB'!C1359="Drawing",'MAIN CB'!F1359,IF('MAIN CB'!C1359="COS",'MAIN CB'!F1359,"")))</f>
        <v/>
      </c>
    </row>
    <row r="1346" spans="2:8" x14ac:dyDescent="0.3">
      <c r="B1346" s="160">
        <f>IF('MAIN CB'!B1360="","",'MAIN CB'!B1360)</f>
        <v>45733</v>
      </c>
      <c r="C1346" s="161" t="str">
        <f>IF('MAIN CB'!C1360="","",'MAIN CB'!C1360)</f>
        <v>Asset</v>
      </c>
      <c r="D1346" s="237" t="str">
        <f>IF('MAIN CB'!D1360="","",'MAIN CB'!D1360)</f>
        <v>Vault Cash</v>
      </c>
      <c r="E1346" s="157" t="str">
        <f>IF('MAIN CB'!E1360="","",'MAIN CB'!E1360)</f>
        <v>Zanaco Xpress Deposit</v>
      </c>
      <c r="F1346" s="238">
        <f>IF('MAIN CB'!C1360="Asset",'MAIN CB'!F1360,"")</f>
        <v>5600</v>
      </c>
      <c r="G1346" s="162" t="str">
        <f>IF('MAIN CB'!C1360="Capital",'MAIN CB'!F1360,IF('MAIN CB'!C1360="Income",'MAIN CB'!F1360,IF('MAIN CB'!C1360="Liability",'MAIN CB'!F1360,"")))</f>
        <v/>
      </c>
      <c r="H1346" s="163" t="str">
        <f>IF('MAIN CB'!C1360="Expense",'MAIN CB'!F1360,IF('MAIN CB'!C1360="Drawing",'MAIN CB'!F1360,IF('MAIN CB'!C1360="COS",'MAIN CB'!F1360,"")))</f>
        <v/>
      </c>
    </row>
    <row r="1347" spans="2:8" x14ac:dyDescent="0.3">
      <c r="B1347" s="160">
        <f>IF('MAIN CB'!B1361="","",'MAIN CB'!B1361)</f>
        <v>45733</v>
      </c>
      <c r="C1347" s="161" t="str">
        <f>IF('MAIN CB'!C1361="","",'MAIN CB'!C1361)</f>
        <v>Asset</v>
      </c>
      <c r="D1347" s="237" t="str">
        <f>IF('MAIN CB'!D1361="","",'MAIN CB'!D1361)</f>
        <v>Zanaco Xpress</v>
      </c>
      <c r="E1347" s="157" t="str">
        <f>IF('MAIN CB'!E1361="","",'MAIN CB'!E1361)</f>
        <v>Zanaco Xpress Deposit</v>
      </c>
      <c r="F1347" s="238">
        <f>IF('MAIN CB'!C1361="Asset",'MAIN CB'!F1361,"")</f>
        <v>-5600</v>
      </c>
      <c r="G1347" s="162" t="str">
        <f>IF('MAIN CB'!C1361="Capital",'MAIN CB'!F1361,IF('MAIN CB'!C1361="Income",'MAIN CB'!F1361,IF('MAIN CB'!C1361="Liability",'MAIN CB'!F1361,"")))</f>
        <v/>
      </c>
      <c r="H1347" s="163" t="str">
        <f>IF('MAIN CB'!C1361="Expense",'MAIN CB'!F1361,IF('MAIN CB'!C1361="Drawing",'MAIN CB'!F1361,IF('MAIN CB'!C1361="COS",'MAIN CB'!F1361,"")))</f>
        <v/>
      </c>
    </row>
    <row r="1348" spans="2:8" x14ac:dyDescent="0.3">
      <c r="B1348" s="160">
        <f>IF('MAIN CB'!B1362="","",'MAIN CB'!B1362)</f>
        <v>45733</v>
      </c>
      <c r="C1348" s="161" t="str">
        <f>IF('MAIN CB'!C1362="","",'MAIN CB'!C1362)</f>
        <v>Income</v>
      </c>
      <c r="D1348" s="237" t="str">
        <f>IF('MAIN CB'!D1362="","",'MAIN CB'!D1362)</f>
        <v>Sales</v>
      </c>
      <c r="E1348" s="157" t="str">
        <f>IF('MAIN CB'!E1362="","",'MAIN CB'!E1362)</f>
        <v xml:space="preserve">Takeaway Sale </v>
      </c>
      <c r="F1348" s="238" t="str">
        <f>IF('MAIN CB'!C1362="Asset",'MAIN CB'!F1362,"")</f>
        <v/>
      </c>
      <c r="G1348" s="162">
        <f>IF('MAIN CB'!C1362="Capital",'MAIN CB'!F1362,IF('MAIN CB'!C1362="Income",'MAIN CB'!F1362,IF('MAIN CB'!C1362="Liability",'MAIN CB'!F1362,"")))</f>
        <v>-35</v>
      </c>
      <c r="H1348" s="163" t="str">
        <f>IF('MAIN CB'!C1362="Expense",'MAIN CB'!F1362,IF('MAIN CB'!C1362="Drawing",'MAIN CB'!F1362,IF('MAIN CB'!C1362="COS",'MAIN CB'!F1362,"")))</f>
        <v/>
      </c>
    </row>
    <row r="1349" spans="2:8" x14ac:dyDescent="0.3">
      <c r="B1349" s="160">
        <f>IF('MAIN CB'!B1363="","",'MAIN CB'!B1363)</f>
        <v>45733</v>
      </c>
      <c r="C1349" s="161" t="str">
        <f>IF('MAIN CB'!C1363="","",'MAIN CB'!C1363)</f>
        <v>Asset</v>
      </c>
      <c r="D1349" s="237" t="str">
        <f>IF('MAIN CB'!D1363="","",'MAIN CB'!D1363)</f>
        <v>Vault Cash</v>
      </c>
      <c r="E1349" s="157" t="str">
        <f>IF('MAIN CB'!E1363="","",'MAIN CB'!E1363)</f>
        <v xml:space="preserve">Takeaway Sale </v>
      </c>
      <c r="F1349" s="238">
        <f>IF('MAIN CB'!C1363="Asset",'MAIN CB'!F1363,"")</f>
        <v>35</v>
      </c>
      <c r="G1349" s="162" t="str">
        <f>IF('MAIN CB'!C1363="Capital",'MAIN CB'!F1363,IF('MAIN CB'!C1363="Income",'MAIN CB'!F1363,IF('MAIN CB'!C1363="Liability",'MAIN CB'!F1363,"")))</f>
        <v/>
      </c>
      <c r="H1349" s="163" t="str">
        <f>IF('MAIN CB'!C1363="Expense",'MAIN CB'!F1363,IF('MAIN CB'!C1363="Drawing",'MAIN CB'!F1363,IF('MAIN CB'!C1363="COS",'MAIN CB'!F1363,"")))</f>
        <v/>
      </c>
    </row>
    <row r="1350" spans="2:8" x14ac:dyDescent="0.3">
      <c r="B1350" s="160">
        <f>IF('MAIN CB'!B1364="","",'MAIN CB'!B1364)</f>
        <v>45733</v>
      </c>
      <c r="C1350" s="161" t="str">
        <f>IF('MAIN CB'!C1364="","",'MAIN CB'!C1364)</f>
        <v>Asset</v>
      </c>
      <c r="D1350" s="237" t="str">
        <f>IF('MAIN CB'!D1364="","",'MAIN CB'!D1364)</f>
        <v>Vault Cash</v>
      </c>
      <c r="E1350" s="157" t="str">
        <f>IF('MAIN CB'!E1364="","",'MAIN CB'!E1364)</f>
        <v>Airtel Money Withdraw</v>
      </c>
      <c r="F1350" s="238">
        <f>IF('MAIN CB'!C1364="Asset",'MAIN CB'!F1364,"")</f>
        <v>-195</v>
      </c>
      <c r="G1350" s="162" t="str">
        <f>IF('MAIN CB'!C1364="Capital",'MAIN CB'!F1364,IF('MAIN CB'!C1364="Income",'MAIN CB'!F1364,IF('MAIN CB'!C1364="Liability",'MAIN CB'!F1364,"")))</f>
        <v/>
      </c>
      <c r="H1350" s="163" t="str">
        <f>IF('MAIN CB'!C1364="Expense",'MAIN CB'!F1364,IF('MAIN CB'!C1364="Drawing",'MAIN CB'!F1364,IF('MAIN CB'!C1364="COS",'MAIN CB'!F1364,"")))</f>
        <v/>
      </c>
    </row>
    <row r="1351" spans="2:8" x14ac:dyDescent="0.3">
      <c r="B1351" s="160">
        <f>IF('MAIN CB'!B1365="","",'MAIN CB'!B1365)</f>
        <v>45733</v>
      </c>
      <c r="C1351" s="161" t="str">
        <f>IF('MAIN CB'!C1365="","",'MAIN CB'!C1365)</f>
        <v>Asset</v>
      </c>
      <c r="D1351" s="237" t="str">
        <f>IF('MAIN CB'!D1365="","",'MAIN CB'!D1365)</f>
        <v>Airtel Money</v>
      </c>
      <c r="E1351" s="157" t="str">
        <f>IF('MAIN CB'!E1365="","",'MAIN CB'!E1365)</f>
        <v>Airtel Money Withdraw</v>
      </c>
      <c r="F1351" s="238">
        <f>IF('MAIN CB'!C1365="Asset",'MAIN CB'!F1365,"")</f>
        <v>195</v>
      </c>
      <c r="G1351" s="162" t="str">
        <f>IF('MAIN CB'!C1365="Capital",'MAIN CB'!F1365,IF('MAIN CB'!C1365="Income",'MAIN CB'!F1365,IF('MAIN CB'!C1365="Liability",'MAIN CB'!F1365,"")))</f>
        <v/>
      </c>
      <c r="H1351" s="163" t="str">
        <f>IF('MAIN CB'!C1365="Expense",'MAIN CB'!F1365,IF('MAIN CB'!C1365="Drawing",'MAIN CB'!F1365,IF('MAIN CB'!C1365="COS",'MAIN CB'!F1365,"")))</f>
        <v/>
      </c>
    </row>
    <row r="1352" spans="2:8" x14ac:dyDescent="0.3">
      <c r="B1352" s="160">
        <f>IF('MAIN CB'!B1366="","",'MAIN CB'!B1366)</f>
        <v>45733</v>
      </c>
      <c r="C1352" s="161" t="str">
        <f>IF('MAIN CB'!C1366="","",'MAIN CB'!C1366)</f>
        <v>Asset</v>
      </c>
      <c r="D1352" s="237" t="str">
        <f>IF('MAIN CB'!D1366="","",'MAIN CB'!D1366)</f>
        <v>Vault Cash</v>
      </c>
      <c r="E1352" s="157" t="str">
        <f>IF('MAIN CB'!E1366="","",'MAIN CB'!E1366)</f>
        <v>Zanaco Xpress Deposit</v>
      </c>
      <c r="F1352" s="238">
        <f>IF('MAIN CB'!C1366="Asset",'MAIN CB'!F1366,"")</f>
        <v>195</v>
      </c>
      <c r="G1352" s="162" t="str">
        <f>IF('MAIN CB'!C1366="Capital",'MAIN CB'!F1366,IF('MAIN CB'!C1366="Income",'MAIN CB'!F1366,IF('MAIN CB'!C1366="Liability",'MAIN CB'!F1366,"")))</f>
        <v/>
      </c>
      <c r="H1352" s="163" t="str">
        <f>IF('MAIN CB'!C1366="Expense",'MAIN CB'!F1366,IF('MAIN CB'!C1366="Drawing",'MAIN CB'!F1366,IF('MAIN CB'!C1366="COS",'MAIN CB'!F1366,"")))</f>
        <v/>
      </c>
    </row>
    <row r="1353" spans="2:8" x14ac:dyDescent="0.3">
      <c r="B1353" s="160">
        <f>IF('MAIN CB'!B1367="","",'MAIN CB'!B1367)</f>
        <v>45733</v>
      </c>
      <c r="C1353" s="161" t="str">
        <f>IF('MAIN CB'!C1367="","",'MAIN CB'!C1367)</f>
        <v>Asset</v>
      </c>
      <c r="D1353" s="237" t="str">
        <f>IF('MAIN CB'!D1367="","",'MAIN CB'!D1367)</f>
        <v>Zanaco Xpress</v>
      </c>
      <c r="E1353" s="157" t="str">
        <f>IF('MAIN CB'!E1367="","",'MAIN CB'!E1367)</f>
        <v>Zanaco Xpress Deposit</v>
      </c>
      <c r="F1353" s="238">
        <f>IF('MAIN CB'!C1367="Asset",'MAIN CB'!F1367,"")</f>
        <v>-195</v>
      </c>
      <c r="G1353" s="162" t="str">
        <f>IF('MAIN CB'!C1367="Capital",'MAIN CB'!F1367,IF('MAIN CB'!C1367="Income",'MAIN CB'!F1367,IF('MAIN CB'!C1367="Liability",'MAIN CB'!F1367,"")))</f>
        <v/>
      </c>
      <c r="H1353" s="163" t="str">
        <f>IF('MAIN CB'!C1367="Expense",'MAIN CB'!F1367,IF('MAIN CB'!C1367="Drawing",'MAIN CB'!F1367,IF('MAIN CB'!C1367="COS",'MAIN CB'!F1367,"")))</f>
        <v/>
      </c>
    </row>
    <row r="1354" spans="2:8" x14ac:dyDescent="0.3">
      <c r="B1354" s="160">
        <f>IF('MAIN CB'!B1368="","",'MAIN CB'!B1368)</f>
        <v>45733</v>
      </c>
      <c r="C1354" s="161" t="str">
        <f>IF('MAIN CB'!C1368="","",'MAIN CB'!C1368)</f>
        <v>Asset</v>
      </c>
      <c r="D1354" s="237" t="str">
        <f>IF('MAIN CB'!D1368="","",'MAIN CB'!D1368)</f>
        <v>Vault Cash</v>
      </c>
      <c r="E1354" s="157" t="str">
        <f>IF('MAIN CB'!E1368="","",'MAIN CB'!E1368)</f>
        <v>Zanaco Xpress Deposit</v>
      </c>
      <c r="F1354" s="238">
        <f>IF('MAIN CB'!C1368="Asset",'MAIN CB'!F1368,"")</f>
        <v>39</v>
      </c>
      <c r="G1354" s="162" t="str">
        <f>IF('MAIN CB'!C1368="Capital",'MAIN CB'!F1368,IF('MAIN CB'!C1368="Income",'MAIN CB'!F1368,IF('MAIN CB'!C1368="Liability",'MAIN CB'!F1368,"")))</f>
        <v/>
      </c>
      <c r="H1354" s="163" t="str">
        <f>IF('MAIN CB'!C1368="Expense",'MAIN CB'!F1368,IF('MAIN CB'!C1368="Drawing",'MAIN CB'!F1368,IF('MAIN CB'!C1368="COS",'MAIN CB'!F1368,"")))</f>
        <v/>
      </c>
    </row>
    <row r="1355" spans="2:8" x14ac:dyDescent="0.3">
      <c r="B1355" s="160">
        <f>IF('MAIN CB'!B1369="","",'MAIN CB'!B1369)</f>
        <v>45733</v>
      </c>
      <c r="C1355" s="161" t="str">
        <f>IF('MAIN CB'!C1369="","",'MAIN CB'!C1369)</f>
        <v>Asset</v>
      </c>
      <c r="D1355" s="237" t="str">
        <f>IF('MAIN CB'!D1369="","",'MAIN CB'!D1369)</f>
        <v>Zanaco Xpress</v>
      </c>
      <c r="E1355" s="157" t="str">
        <f>IF('MAIN CB'!E1369="","",'MAIN CB'!E1369)</f>
        <v>Zanaco Xpress Deposit</v>
      </c>
      <c r="F1355" s="238">
        <f>IF('MAIN CB'!C1369="Asset",'MAIN CB'!F1369,"")</f>
        <v>-39</v>
      </c>
      <c r="G1355" s="162" t="str">
        <f>IF('MAIN CB'!C1369="Capital",'MAIN CB'!F1369,IF('MAIN CB'!C1369="Income",'MAIN CB'!F1369,IF('MAIN CB'!C1369="Liability",'MAIN CB'!F1369,"")))</f>
        <v/>
      </c>
      <c r="H1355" s="163" t="str">
        <f>IF('MAIN CB'!C1369="Expense",'MAIN CB'!F1369,IF('MAIN CB'!C1369="Drawing",'MAIN CB'!F1369,IF('MAIN CB'!C1369="COS",'MAIN CB'!F1369,"")))</f>
        <v/>
      </c>
    </row>
    <row r="1356" spans="2:8" x14ac:dyDescent="0.3">
      <c r="B1356" s="160">
        <f>IF('MAIN CB'!B1370="","",'MAIN CB'!B1370)</f>
        <v>45733</v>
      </c>
      <c r="C1356" s="161" t="str">
        <f>IF('MAIN CB'!C1370="","",'MAIN CB'!C1370)</f>
        <v>Asset</v>
      </c>
      <c r="D1356" s="237" t="str">
        <f>IF('MAIN CB'!D1370="","",'MAIN CB'!D1370)</f>
        <v>Vault Cash</v>
      </c>
      <c r="E1356" s="157" t="str">
        <f>IF('MAIN CB'!E1370="","",'MAIN CB'!E1370)</f>
        <v>Airtel Money Deposit</v>
      </c>
      <c r="F1356" s="238">
        <f>IF('MAIN CB'!C1370="Asset",'MAIN CB'!F1370,"")</f>
        <v>10</v>
      </c>
      <c r="G1356" s="162" t="str">
        <f>IF('MAIN CB'!C1370="Capital",'MAIN CB'!F1370,IF('MAIN CB'!C1370="Income",'MAIN CB'!F1370,IF('MAIN CB'!C1370="Liability",'MAIN CB'!F1370,"")))</f>
        <v/>
      </c>
      <c r="H1356" s="163" t="str">
        <f>IF('MAIN CB'!C1370="Expense",'MAIN CB'!F1370,IF('MAIN CB'!C1370="Drawing",'MAIN CB'!F1370,IF('MAIN CB'!C1370="COS",'MAIN CB'!F1370,"")))</f>
        <v/>
      </c>
    </row>
    <row r="1357" spans="2:8" x14ac:dyDescent="0.3">
      <c r="B1357" s="160">
        <f>IF('MAIN CB'!B1371="","",'MAIN CB'!B1371)</f>
        <v>45733</v>
      </c>
      <c r="C1357" s="161" t="str">
        <f>IF('MAIN CB'!C1371="","",'MAIN CB'!C1371)</f>
        <v>Asset</v>
      </c>
      <c r="D1357" s="237" t="str">
        <f>IF('MAIN CB'!D1371="","",'MAIN CB'!D1371)</f>
        <v>Airtel Money</v>
      </c>
      <c r="E1357" s="157" t="str">
        <f>IF('MAIN CB'!E1371="","",'MAIN CB'!E1371)</f>
        <v>Airtel Money Deposit</v>
      </c>
      <c r="F1357" s="238">
        <f>IF('MAIN CB'!C1371="Asset",'MAIN CB'!F1371,"")</f>
        <v>-10</v>
      </c>
      <c r="G1357" s="162" t="str">
        <f>IF('MAIN CB'!C1371="Capital",'MAIN CB'!F1371,IF('MAIN CB'!C1371="Income",'MAIN CB'!F1371,IF('MAIN CB'!C1371="Liability",'MAIN CB'!F1371,"")))</f>
        <v/>
      </c>
      <c r="H1357" s="163" t="str">
        <f>IF('MAIN CB'!C1371="Expense",'MAIN CB'!F1371,IF('MAIN CB'!C1371="Drawing",'MAIN CB'!F1371,IF('MAIN CB'!C1371="COS",'MAIN CB'!F1371,"")))</f>
        <v/>
      </c>
    </row>
    <row r="1358" spans="2:8" x14ac:dyDescent="0.3">
      <c r="B1358" s="160">
        <f>IF('MAIN CB'!B1372="","",'MAIN CB'!B1372)</f>
        <v>45733</v>
      </c>
      <c r="C1358" s="161" t="str">
        <f>IF('MAIN CB'!C1372="","",'MAIN CB'!C1372)</f>
        <v>Asset</v>
      </c>
      <c r="D1358" s="237" t="str">
        <f>IF('MAIN CB'!D1372="","",'MAIN CB'!D1372)</f>
        <v>Vault Cash</v>
      </c>
      <c r="E1358" s="157" t="str">
        <f>IF('MAIN CB'!E1372="","",'MAIN CB'!E1372)</f>
        <v>Zanaco Xpress Deposit</v>
      </c>
      <c r="F1358" s="238">
        <f>IF('MAIN CB'!C1372="Asset",'MAIN CB'!F1372,"")</f>
        <v>1000</v>
      </c>
      <c r="G1358" s="162" t="str">
        <f>IF('MAIN CB'!C1372="Capital",'MAIN CB'!F1372,IF('MAIN CB'!C1372="Income",'MAIN CB'!F1372,IF('MAIN CB'!C1372="Liability",'MAIN CB'!F1372,"")))</f>
        <v/>
      </c>
      <c r="H1358" s="163" t="str">
        <f>IF('MAIN CB'!C1372="Expense",'MAIN CB'!F1372,IF('MAIN CB'!C1372="Drawing",'MAIN CB'!F1372,IF('MAIN CB'!C1372="COS",'MAIN CB'!F1372,"")))</f>
        <v/>
      </c>
    </row>
    <row r="1359" spans="2:8" x14ac:dyDescent="0.3">
      <c r="B1359" s="160">
        <f>IF('MAIN CB'!B1373="","",'MAIN CB'!B1373)</f>
        <v>45733</v>
      </c>
      <c r="C1359" s="161" t="str">
        <f>IF('MAIN CB'!C1373="","",'MAIN CB'!C1373)</f>
        <v>Asset</v>
      </c>
      <c r="D1359" s="237" t="str">
        <f>IF('MAIN CB'!D1373="","",'MAIN CB'!D1373)</f>
        <v>Zanaco Xpress</v>
      </c>
      <c r="E1359" s="157" t="str">
        <f>IF('MAIN CB'!E1373="","",'MAIN CB'!E1373)</f>
        <v>Zanaco Xpress Deposit</v>
      </c>
      <c r="F1359" s="238">
        <f>IF('MAIN CB'!C1373="Asset",'MAIN CB'!F1373,"")</f>
        <v>-1000</v>
      </c>
      <c r="G1359" s="162" t="str">
        <f>IF('MAIN CB'!C1373="Capital",'MAIN CB'!F1373,IF('MAIN CB'!C1373="Income",'MAIN CB'!F1373,IF('MAIN CB'!C1373="Liability",'MAIN CB'!F1373,"")))</f>
        <v/>
      </c>
      <c r="H1359" s="163" t="str">
        <f>IF('MAIN CB'!C1373="Expense",'MAIN CB'!F1373,IF('MAIN CB'!C1373="Drawing",'MAIN CB'!F1373,IF('MAIN CB'!C1373="COS",'MAIN CB'!F1373,"")))</f>
        <v/>
      </c>
    </row>
    <row r="1360" spans="2:8" x14ac:dyDescent="0.3">
      <c r="B1360" s="160">
        <f>IF('MAIN CB'!B1374="","",'MAIN CB'!B1374)</f>
        <v>45733</v>
      </c>
      <c r="C1360" s="161" t="str">
        <f>IF('MAIN CB'!C1374="","",'MAIN CB'!C1374)</f>
        <v>Asset</v>
      </c>
      <c r="D1360" s="237" t="str">
        <f>IF('MAIN CB'!D1374="","",'MAIN CB'!D1374)</f>
        <v>Vault Cash</v>
      </c>
      <c r="E1360" s="157" t="str">
        <f>IF('MAIN CB'!E1374="","",'MAIN CB'!E1374)</f>
        <v>Zanaco Xpress Deposit</v>
      </c>
      <c r="F1360" s="238">
        <f>IF('MAIN CB'!C1374="Asset",'MAIN CB'!F1374,"")</f>
        <v>3000</v>
      </c>
      <c r="G1360" s="162" t="str">
        <f>IF('MAIN CB'!C1374="Capital",'MAIN CB'!F1374,IF('MAIN CB'!C1374="Income",'MAIN CB'!F1374,IF('MAIN CB'!C1374="Liability",'MAIN CB'!F1374,"")))</f>
        <v/>
      </c>
      <c r="H1360" s="163" t="str">
        <f>IF('MAIN CB'!C1374="Expense",'MAIN CB'!F1374,IF('MAIN CB'!C1374="Drawing",'MAIN CB'!F1374,IF('MAIN CB'!C1374="COS",'MAIN CB'!F1374,"")))</f>
        <v/>
      </c>
    </row>
    <row r="1361" spans="2:8" x14ac:dyDescent="0.3">
      <c r="B1361" s="160">
        <f>IF('MAIN CB'!B1375="","",'MAIN CB'!B1375)</f>
        <v>45733</v>
      </c>
      <c r="C1361" s="161" t="str">
        <f>IF('MAIN CB'!C1375="","",'MAIN CB'!C1375)</f>
        <v>Asset</v>
      </c>
      <c r="D1361" s="237" t="str">
        <f>IF('MAIN CB'!D1375="","",'MAIN CB'!D1375)</f>
        <v>Zanaco Xpress</v>
      </c>
      <c r="E1361" s="157" t="str">
        <f>IF('MAIN CB'!E1375="","",'MAIN CB'!E1375)</f>
        <v>Zanaco Xpress Deposit</v>
      </c>
      <c r="F1361" s="238">
        <f>IF('MAIN CB'!C1375="Asset",'MAIN CB'!F1375,"")</f>
        <v>-3000</v>
      </c>
      <c r="G1361" s="162" t="str">
        <f>IF('MAIN CB'!C1375="Capital",'MAIN CB'!F1375,IF('MAIN CB'!C1375="Income",'MAIN CB'!F1375,IF('MAIN CB'!C1375="Liability",'MAIN CB'!F1375,"")))</f>
        <v/>
      </c>
      <c r="H1361" s="163" t="str">
        <f>IF('MAIN CB'!C1375="Expense",'MAIN CB'!F1375,IF('MAIN CB'!C1375="Drawing",'MAIN CB'!F1375,IF('MAIN CB'!C1375="COS",'MAIN CB'!F1375,"")))</f>
        <v/>
      </c>
    </row>
    <row r="1362" spans="2:8" x14ac:dyDescent="0.3">
      <c r="B1362" s="160">
        <f>IF('MAIN CB'!B1376="","",'MAIN CB'!B1376)</f>
        <v>45733</v>
      </c>
      <c r="C1362" s="161" t="str">
        <f>IF('MAIN CB'!C1376="","",'MAIN CB'!C1376)</f>
        <v>Income</v>
      </c>
      <c r="D1362" s="237" t="str">
        <f>IF('MAIN CB'!D1376="","",'MAIN CB'!D1376)</f>
        <v>Sales</v>
      </c>
      <c r="E1362" s="157" t="str">
        <f>IF('MAIN CB'!E1376="","",'MAIN CB'!E1376)</f>
        <v xml:space="preserve">Takeaway Sale </v>
      </c>
      <c r="F1362" s="238" t="str">
        <f>IF('MAIN CB'!C1376="Asset",'MAIN CB'!F1376,"")</f>
        <v/>
      </c>
      <c r="G1362" s="162">
        <f>IF('MAIN CB'!C1376="Capital",'MAIN CB'!F1376,IF('MAIN CB'!C1376="Income",'MAIN CB'!F1376,IF('MAIN CB'!C1376="Liability",'MAIN CB'!F1376,"")))</f>
        <v>-35</v>
      </c>
      <c r="H1362" s="163" t="str">
        <f>IF('MAIN CB'!C1376="Expense",'MAIN CB'!F1376,IF('MAIN CB'!C1376="Drawing",'MAIN CB'!F1376,IF('MAIN CB'!C1376="COS",'MAIN CB'!F1376,"")))</f>
        <v/>
      </c>
    </row>
    <row r="1363" spans="2:8" x14ac:dyDescent="0.3">
      <c r="B1363" s="160">
        <f>IF('MAIN CB'!B1377="","",'MAIN CB'!B1377)</f>
        <v>45733</v>
      </c>
      <c r="C1363" s="161" t="str">
        <f>IF('MAIN CB'!C1377="","",'MAIN CB'!C1377)</f>
        <v>Asset</v>
      </c>
      <c r="D1363" s="237" t="str">
        <f>IF('MAIN CB'!D1377="","",'MAIN CB'!D1377)</f>
        <v>Vault Cash</v>
      </c>
      <c r="E1363" s="157" t="str">
        <f>IF('MAIN CB'!E1377="","",'MAIN CB'!E1377)</f>
        <v xml:space="preserve">Takeaway Sale </v>
      </c>
      <c r="F1363" s="238">
        <f>IF('MAIN CB'!C1377="Asset",'MAIN CB'!F1377,"")</f>
        <v>35</v>
      </c>
      <c r="G1363" s="162" t="str">
        <f>IF('MAIN CB'!C1377="Capital",'MAIN CB'!F1377,IF('MAIN CB'!C1377="Income",'MAIN CB'!F1377,IF('MAIN CB'!C1377="Liability",'MAIN CB'!F1377,"")))</f>
        <v/>
      </c>
      <c r="H1363" s="163" t="str">
        <f>IF('MAIN CB'!C1377="Expense",'MAIN CB'!F1377,IF('MAIN CB'!C1377="Drawing",'MAIN CB'!F1377,IF('MAIN CB'!C1377="COS",'MAIN CB'!F1377,"")))</f>
        <v/>
      </c>
    </row>
    <row r="1364" spans="2:8" x14ac:dyDescent="0.3">
      <c r="B1364" s="160">
        <f>IF('MAIN CB'!B1378="","",'MAIN CB'!B1378)</f>
        <v>45733</v>
      </c>
      <c r="C1364" s="161" t="str">
        <f>IF('MAIN CB'!C1378="","",'MAIN CB'!C1378)</f>
        <v>Asset</v>
      </c>
      <c r="D1364" s="237" t="str">
        <f>IF('MAIN CB'!D1378="","",'MAIN CB'!D1378)</f>
        <v>Vault Cash</v>
      </c>
      <c r="E1364" s="157" t="str">
        <f>IF('MAIN CB'!E1378="","",'MAIN CB'!E1378)</f>
        <v>Airtel Money Withdraw</v>
      </c>
      <c r="F1364" s="238">
        <f>IF('MAIN CB'!C1378="Asset",'MAIN CB'!F1378,"")</f>
        <v>-450</v>
      </c>
      <c r="G1364" s="162" t="str">
        <f>IF('MAIN CB'!C1378="Capital",'MAIN CB'!F1378,IF('MAIN CB'!C1378="Income",'MAIN CB'!F1378,IF('MAIN CB'!C1378="Liability",'MAIN CB'!F1378,"")))</f>
        <v/>
      </c>
      <c r="H1364" s="163" t="str">
        <f>IF('MAIN CB'!C1378="Expense",'MAIN CB'!F1378,IF('MAIN CB'!C1378="Drawing",'MAIN CB'!F1378,IF('MAIN CB'!C1378="COS",'MAIN CB'!F1378,"")))</f>
        <v/>
      </c>
    </row>
    <row r="1365" spans="2:8" x14ac:dyDescent="0.3">
      <c r="B1365" s="160">
        <f>IF('MAIN CB'!B1379="","",'MAIN CB'!B1379)</f>
        <v>45733</v>
      </c>
      <c r="C1365" s="161" t="str">
        <f>IF('MAIN CB'!C1379="","",'MAIN CB'!C1379)</f>
        <v>Asset</v>
      </c>
      <c r="D1365" s="237" t="str">
        <f>IF('MAIN CB'!D1379="","",'MAIN CB'!D1379)</f>
        <v>Airtel Money</v>
      </c>
      <c r="E1365" s="157" t="str">
        <f>IF('MAIN CB'!E1379="","",'MAIN CB'!E1379)</f>
        <v>Airtel Money Withdraw</v>
      </c>
      <c r="F1365" s="238">
        <f>IF('MAIN CB'!C1379="Asset",'MAIN CB'!F1379,"")</f>
        <v>450</v>
      </c>
      <c r="G1365" s="162" t="str">
        <f>IF('MAIN CB'!C1379="Capital",'MAIN CB'!F1379,IF('MAIN CB'!C1379="Income",'MAIN CB'!F1379,IF('MAIN CB'!C1379="Liability",'MAIN CB'!F1379,"")))</f>
        <v/>
      </c>
      <c r="H1365" s="163" t="str">
        <f>IF('MAIN CB'!C1379="Expense",'MAIN CB'!F1379,IF('MAIN CB'!C1379="Drawing",'MAIN CB'!F1379,IF('MAIN CB'!C1379="COS",'MAIN CB'!F1379,"")))</f>
        <v/>
      </c>
    </row>
    <row r="1366" spans="2:8" x14ac:dyDescent="0.3">
      <c r="B1366" s="160">
        <f>IF('MAIN CB'!B1380="","",'MAIN CB'!B1380)</f>
        <v>45733</v>
      </c>
      <c r="C1366" s="161" t="str">
        <f>IF('MAIN CB'!C1380="","",'MAIN CB'!C1380)</f>
        <v>Asset</v>
      </c>
      <c r="D1366" s="237" t="str">
        <f>IF('MAIN CB'!D1380="","",'MAIN CB'!D1380)</f>
        <v>Vault Cash</v>
      </c>
      <c r="E1366" s="157" t="str">
        <f>IF('MAIN CB'!E1380="","",'MAIN CB'!E1380)</f>
        <v>Zanaco Xpress Deposit</v>
      </c>
      <c r="F1366" s="238">
        <f>IF('MAIN CB'!C1380="Asset",'MAIN CB'!F1380,"")</f>
        <v>500</v>
      </c>
      <c r="G1366" s="162" t="str">
        <f>IF('MAIN CB'!C1380="Capital",'MAIN CB'!F1380,IF('MAIN CB'!C1380="Income",'MAIN CB'!F1380,IF('MAIN CB'!C1380="Liability",'MAIN CB'!F1380,"")))</f>
        <v/>
      </c>
      <c r="H1366" s="163" t="str">
        <f>IF('MAIN CB'!C1380="Expense",'MAIN CB'!F1380,IF('MAIN CB'!C1380="Drawing",'MAIN CB'!F1380,IF('MAIN CB'!C1380="COS",'MAIN CB'!F1380,"")))</f>
        <v/>
      </c>
    </row>
    <row r="1367" spans="2:8" x14ac:dyDescent="0.3">
      <c r="B1367" s="160">
        <f>IF('MAIN CB'!B1381="","",'MAIN CB'!B1381)</f>
        <v>45733</v>
      </c>
      <c r="C1367" s="161" t="str">
        <f>IF('MAIN CB'!C1381="","",'MAIN CB'!C1381)</f>
        <v>Asset</v>
      </c>
      <c r="D1367" s="237" t="str">
        <f>IF('MAIN CB'!D1381="","",'MAIN CB'!D1381)</f>
        <v>Zanaco Xpress</v>
      </c>
      <c r="E1367" s="157" t="str">
        <f>IF('MAIN CB'!E1381="","",'MAIN CB'!E1381)</f>
        <v>Zanaco Xpress Deposit</v>
      </c>
      <c r="F1367" s="238">
        <f>IF('MAIN CB'!C1381="Asset",'MAIN CB'!F1381,"")</f>
        <v>-500</v>
      </c>
      <c r="G1367" s="162" t="str">
        <f>IF('MAIN CB'!C1381="Capital",'MAIN CB'!F1381,IF('MAIN CB'!C1381="Income",'MAIN CB'!F1381,IF('MAIN CB'!C1381="Liability",'MAIN CB'!F1381,"")))</f>
        <v/>
      </c>
      <c r="H1367" s="163" t="str">
        <f>IF('MAIN CB'!C1381="Expense",'MAIN CB'!F1381,IF('MAIN CB'!C1381="Drawing",'MAIN CB'!F1381,IF('MAIN CB'!C1381="COS",'MAIN CB'!F1381,"")))</f>
        <v/>
      </c>
    </row>
    <row r="1368" spans="2:8" x14ac:dyDescent="0.3">
      <c r="B1368" s="160">
        <f>IF('MAIN CB'!B1382="","",'MAIN CB'!B1382)</f>
        <v>45733</v>
      </c>
      <c r="C1368" s="161" t="str">
        <f>IF('MAIN CB'!C1382="","",'MAIN CB'!C1382)</f>
        <v>Asset</v>
      </c>
      <c r="D1368" s="237" t="str">
        <f>IF('MAIN CB'!D1382="","",'MAIN CB'!D1382)</f>
        <v>Vault Cash</v>
      </c>
      <c r="E1368" s="157" t="str">
        <f>IF('MAIN CB'!E1382="","",'MAIN CB'!E1382)</f>
        <v>Airtel Money Withdraw</v>
      </c>
      <c r="F1368" s="238">
        <f>IF('MAIN CB'!C1382="Asset",'MAIN CB'!F1382,"")</f>
        <v>-220</v>
      </c>
      <c r="G1368" s="162" t="str">
        <f>IF('MAIN CB'!C1382="Capital",'MAIN CB'!F1382,IF('MAIN CB'!C1382="Income",'MAIN CB'!F1382,IF('MAIN CB'!C1382="Liability",'MAIN CB'!F1382,"")))</f>
        <v/>
      </c>
      <c r="H1368" s="163" t="str">
        <f>IF('MAIN CB'!C1382="Expense",'MAIN CB'!F1382,IF('MAIN CB'!C1382="Drawing",'MAIN CB'!F1382,IF('MAIN CB'!C1382="COS",'MAIN CB'!F1382,"")))</f>
        <v/>
      </c>
    </row>
    <row r="1369" spans="2:8" x14ac:dyDescent="0.3">
      <c r="B1369" s="160">
        <f>IF('MAIN CB'!B1383="","",'MAIN CB'!B1383)</f>
        <v>45733</v>
      </c>
      <c r="C1369" s="161" t="str">
        <f>IF('MAIN CB'!C1383="","",'MAIN CB'!C1383)</f>
        <v>Asset</v>
      </c>
      <c r="D1369" s="237" t="str">
        <f>IF('MAIN CB'!D1383="","",'MAIN CB'!D1383)</f>
        <v>Airtel Money</v>
      </c>
      <c r="E1369" s="157" t="str">
        <f>IF('MAIN CB'!E1383="","",'MAIN CB'!E1383)</f>
        <v>Airtel Money Withdraw</v>
      </c>
      <c r="F1369" s="238">
        <f>IF('MAIN CB'!C1383="Asset",'MAIN CB'!F1383,"")</f>
        <v>220</v>
      </c>
      <c r="G1369" s="162" t="str">
        <f>IF('MAIN CB'!C1383="Capital",'MAIN CB'!F1383,IF('MAIN CB'!C1383="Income",'MAIN CB'!F1383,IF('MAIN CB'!C1383="Liability",'MAIN CB'!F1383,"")))</f>
        <v/>
      </c>
      <c r="H1369" s="163" t="str">
        <f>IF('MAIN CB'!C1383="Expense",'MAIN CB'!F1383,IF('MAIN CB'!C1383="Drawing",'MAIN CB'!F1383,IF('MAIN CB'!C1383="COS",'MAIN CB'!F1383,"")))</f>
        <v/>
      </c>
    </row>
    <row r="1370" spans="2:8" x14ac:dyDescent="0.3">
      <c r="B1370" s="160">
        <f>IF('MAIN CB'!B1384="","",'MAIN CB'!B1384)</f>
        <v>45733</v>
      </c>
      <c r="C1370" s="161" t="str">
        <f>IF('MAIN CB'!C1384="","",'MAIN CB'!C1384)</f>
        <v>Asset</v>
      </c>
      <c r="D1370" s="237" t="str">
        <f>IF('MAIN CB'!D1384="","",'MAIN CB'!D1384)</f>
        <v>Vault Cash</v>
      </c>
      <c r="E1370" s="157" t="str">
        <f>IF('MAIN CB'!E1384="","",'MAIN CB'!E1384)</f>
        <v>Airtel Money Withdraw</v>
      </c>
      <c r="F1370" s="238">
        <f>IF('MAIN CB'!C1384="Asset",'MAIN CB'!F1384,"")</f>
        <v>-25</v>
      </c>
      <c r="G1370" s="162" t="str">
        <f>IF('MAIN CB'!C1384="Capital",'MAIN CB'!F1384,IF('MAIN CB'!C1384="Income",'MAIN CB'!F1384,IF('MAIN CB'!C1384="Liability",'MAIN CB'!F1384,"")))</f>
        <v/>
      </c>
      <c r="H1370" s="163" t="str">
        <f>IF('MAIN CB'!C1384="Expense",'MAIN CB'!F1384,IF('MAIN CB'!C1384="Drawing",'MAIN CB'!F1384,IF('MAIN CB'!C1384="COS",'MAIN CB'!F1384,"")))</f>
        <v/>
      </c>
    </row>
    <row r="1371" spans="2:8" x14ac:dyDescent="0.3">
      <c r="B1371" s="160">
        <f>IF('MAIN CB'!B1385="","",'MAIN CB'!B1385)</f>
        <v>45733</v>
      </c>
      <c r="C1371" s="161" t="str">
        <f>IF('MAIN CB'!C1385="","",'MAIN CB'!C1385)</f>
        <v>Asset</v>
      </c>
      <c r="D1371" s="237" t="str">
        <f>IF('MAIN CB'!D1385="","",'MAIN CB'!D1385)</f>
        <v>Airtel Money</v>
      </c>
      <c r="E1371" s="157" t="str">
        <f>IF('MAIN CB'!E1385="","",'MAIN CB'!E1385)</f>
        <v>Airtel Money Withdraw</v>
      </c>
      <c r="F1371" s="238">
        <f>IF('MAIN CB'!C1385="Asset",'MAIN CB'!F1385,"")</f>
        <v>25</v>
      </c>
      <c r="G1371" s="162" t="str">
        <f>IF('MAIN CB'!C1385="Capital",'MAIN CB'!F1385,IF('MAIN CB'!C1385="Income",'MAIN CB'!F1385,IF('MAIN CB'!C1385="Liability",'MAIN CB'!F1385,"")))</f>
        <v/>
      </c>
      <c r="H1371" s="163" t="str">
        <f>IF('MAIN CB'!C1385="Expense",'MAIN CB'!F1385,IF('MAIN CB'!C1385="Drawing",'MAIN CB'!F1385,IF('MAIN CB'!C1385="COS",'MAIN CB'!F1385,"")))</f>
        <v/>
      </c>
    </row>
    <row r="1372" spans="2:8" x14ac:dyDescent="0.3">
      <c r="B1372" s="160">
        <f>IF('MAIN CB'!B1386="","",'MAIN CB'!B1386)</f>
        <v>45733</v>
      </c>
      <c r="C1372" s="161" t="str">
        <f>IF('MAIN CB'!C1386="","",'MAIN CB'!C1386)</f>
        <v>Asset</v>
      </c>
      <c r="D1372" s="237" t="str">
        <f>IF('MAIN CB'!D1386="","",'MAIN CB'!D1386)</f>
        <v>Vault Cash</v>
      </c>
      <c r="E1372" s="157" t="str">
        <f>IF('MAIN CB'!E1386="","",'MAIN CB'!E1386)</f>
        <v>Zanaco Xpress Deposit</v>
      </c>
      <c r="F1372" s="238">
        <f>IF('MAIN CB'!C1386="Asset",'MAIN CB'!F1386,"")</f>
        <v>630</v>
      </c>
      <c r="G1372" s="162" t="str">
        <f>IF('MAIN CB'!C1386="Capital",'MAIN CB'!F1386,IF('MAIN CB'!C1386="Income",'MAIN CB'!F1386,IF('MAIN CB'!C1386="Liability",'MAIN CB'!F1386,"")))</f>
        <v/>
      </c>
      <c r="H1372" s="163" t="str">
        <f>IF('MAIN CB'!C1386="Expense",'MAIN CB'!F1386,IF('MAIN CB'!C1386="Drawing",'MAIN CB'!F1386,IF('MAIN CB'!C1386="COS",'MAIN CB'!F1386,"")))</f>
        <v/>
      </c>
    </row>
    <row r="1373" spans="2:8" x14ac:dyDescent="0.3">
      <c r="B1373" s="160">
        <f>IF('MAIN CB'!B1387="","",'MAIN CB'!B1387)</f>
        <v>45733</v>
      </c>
      <c r="C1373" s="161" t="str">
        <f>IF('MAIN CB'!C1387="","",'MAIN CB'!C1387)</f>
        <v>Asset</v>
      </c>
      <c r="D1373" s="237" t="str">
        <f>IF('MAIN CB'!D1387="","",'MAIN CB'!D1387)</f>
        <v>Zanaco Xpress</v>
      </c>
      <c r="E1373" s="157" t="str">
        <f>IF('MAIN CB'!E1387="","",'MAIN CB'!E1387)</f>
        <v>Zanaco Xpress Deposit</v>
      </c>
      <c r="F1373" s="238">
        <f>IF('MAIN CB'!C1387="Asset",'MAIN CB'!F1387,"")</f>
        <v>-630</v>
      </c>
      <c r="G1373" s="162" t="str">
        <f>IF('MAIN CB'!C1387="Capital",'MAIN CB'!F1387,IF('MAIN CB'!C1387="Income",'MAIN CB'!F1387,IF('MAIN CB'!C1387="Liability",'MAIN CB'!F1387,"")))</f>
        <v/>
      </c>
      <c r="H1373" s="163" t="str">
        <f>IF('MAIN CB'!C1387="Expense",'MAIN CB'!F1387,IF('MAIN CB'!C1387="Drawing",'MAIN CB'!F1387,IF('MAIN CB'!C1387="COS",'MAIN CB'!F1387,"")))</f>
        <v/>
      </c>
    </row>
    <row r="1374" spans="2:8" x14ac:dyDescent="0.3">
      <c r="B1374" s="160">
        <f>IF('MAIN CB'!B1388="","",'MAIN CB'!B1388)</f>
        <v>45733</v>
      </c>
      <c r="C1374" s="161" t="str">
        <f>IF('MAIN CB'!C1388="","",'MAIN CB'!C1388)</f>
        <v>Income</v>
      </c>
      <c r="D1374" s="237" t="str">
        <f>IF('MAIN CB'!D1388="","",'MAIN CB'!D1388)</f>
        <v>Sales</v>
      </c>
      <c r="E1374" s="157" t="str">
        <f>IF('MAIN CB'!E1388="","",'MAIN CB'!E1388)</f>
        <v xml:space="preserve">Takeaway Sale </v>
      </c>
      <c r="F1374" s="238" t="str">
        <f>IF('MAIN CB'!C1388="Asset",'MAIN CB'!F1388,"")</f>
        <v/>
      </c>
      <c r="G1374" s="162">
        <f>IF('MAIN CB'!C1388="Capital",'MAIN CB'!F1388,IF('MAIN CB'!C1388="Income",'MAIN CB'!F1388,IF('MAIN CB'!C1388="Liability",'MAIN CB'!F1388,"")))</f>
        <v>-35</v>
      </c>
      <c r="H1374" s="163" t="str">
        <f>IF('MAIN CB'!C1388="Expense",'MAIN CB'!F1388,IF('MAIN CB'!C1388="Drawing",'MAIN CB'!F1388,IF('MAIN CB'!C1388="COS",'MAIN CB'!F1388,"")))</f>
        <v/>
      </c>
    </row>
    <row r="1375" spans="2:8" x14ac:dyDescent="0.3">
      <c r="B1375" s="160">
        <f>IF('MAIN CB'!B1389="","",'MAIN CB'!B1389)</f>
        <v>45733</v>
      </c>
      <c r="C1375" s="161" t="str">
        <f>IF('MAIN CB'!C1389="","",'MAIN CB'!C1389)</f>
        <v>Asset</v>
      </c>
      <c r="D1375" s="237" t="str">
        <f>IF('MAIN CB'!D1389="","",'MAIN CB'!D1389)</f>
        <v>Vault Cash</v>
      </c>
      <c r="E1375" s="157" t="str">
        <f>IF('MAIN CB'!E1389="","",'MAIN CB'!E1389)</f>
        <v xml:space="preserve">Takeaway Sale </v>
      </c>
      <c r="F1375" s="238">
        <f>IF('MAIN CB'!C1389="Asset",'MAIN CB'!F1389,"")</f>
        <v>35</v>
      </c>
      <c r="G1375" s="162" t="str">
        <f>IF('MAIN CB'!C1389="Capital",'MAIN CB'!F1389,IF('MAIN CB'!C1389="Income",'MAIN CB'!F1389,IF('MAIN CB'!C1389="Liability",'MAIN CB'!F1389,"")))</f>
        <v/>
      </c>
      <c r="H1375" s="163" t="str">
        <f>IF('MAIN CB'!C1389="Expense",'MAIN CB'!F1389,IF('MAIN CB'!C1389="Drawing",'MAIN CB'!F1389,IF('MAIN CB'!C1389="COS",'MAIN CB'!F1389,"")))</f>
        <v/>
      </c>
    </row>
    <row r="1376" spans="2:8" x14ac:dyDescent="0.3">
      <c r="B1376" s="160">
        <f>IF('MAIN CB'!B1390="","",'MAIN CB'!B1390)</f>
        <v>45733</v>
      </c>
      <c r="C1376" s="161" t="str">
        <f>IF('MAIN CB'!C1390="","",'MAIN CB'!C1390)</f>
        <v>Income</v>
      </c>
      <c r="D1376" s="237" t="str">
        <f>IF('MAIN CB'!D1390="","",'MAIN CB'!D1390)</f>
        <v>Sales</v>
      </c>
      <c r="E1376" s="157" t="str">
        <f>IF('MAIN CB'!E1390="","",'MAIN CB'!E1390)</f>
        <v xml:space="preserve">Takeaway Sale </v>
      </c>
      <c r="F1376" s="238" t="str">
        <f>IF('MAIN CB'!C1390="Asset",'MAIN CB'!F1390,"")</f>
        <v/>
      </c>
      <c r="G1376" s="162">
        <f>IF('MAIN CB'!C1390="Capital",'MAIN CB'!F1390,IF('MAIN CB'!C1390="Income",'MAIN CB'!F1390,IF('MAIN CB'!C1390="Liability",'MAIN CB'!F1390,"")))</f>
        <v>-35</v>
      </c>
      <c r="H1376" s="163" t="str">
        <f>IF('MAIN CB'!C1390="Expense",'MAIN CB'!F1390,IF('MAIN CB'!C1390="Drawing",'MAIN CB'!F1390,IF('MAIN CB'!C1390="COS",'MAIN CB'!F1390,"")))</f>
        <v/>
      </c>
    </row>
    <row r="1377" spans="2:8" x14ac:dyDescent="0.3">
      <c r="B1377" s="160">
        <f>IF('MAIN CB'!B1391="","",'MAIN CB'!B1391)</f>
        <v>45733</v>
      </c>
      <c r="C1377" s="161" t="str">
        <f>IF('MAIN CB'!C1391="","",'MAIN CB'!C1391)</f>
        <v>Asset</v>
      </c>
      <c r="D1377" s="237" t="str">
        <f>IF('MAIN CB'!D1391="","",'MAIN CB'!D1391)</f>
        <v>Vault Cash</v>
      </c>
      <c r="E1377" s="157" t="str">
        <f>IF('MAIN CB'!E1391="","",'MAIN CB'!E1391)</f>
        <v xml:space="preserve">Takeaway Sale </v>
      </c>
      <c r="F1377" s="238">
        <f>IF('MAIN CB'!C1391="Asset",'MAIN CB'!F1391,"")</f>
        <v>35</v>
      </c>
      <c r="G1377" s="162" t="str">
        <f>IF('MAIN CB'!C1391="Capital",'MAIN CB'!F1391,IF('MAIN CB'!C1391="Income",'MAIN CB'!F1391,IF('MAIN CB'!C1391="Liability",'MAIN CB'!F1391,"")))</f>
        <v/>
      </c>
      <c r="H1377" s="163" t="str">
        <f>IF('MAIN CB'!C1391="Expense",'MAIN CB'!F1391,IF('MAIN CB'!C1391="Drawing",'MAIN CB'!F1391,IF('MAIN CB'!C1391="COS",'MAIN CB'!F1391,"")))</f>
        <v/>
      </c>
    </row>
    <row r="1378" spans="2:8" x14ac:dyDescent="0.3">
      <c r="B1378" s="160">
        <f>IF('MAIN CB'!B1392="","",'MAIN CB'!B1392)</f>
        <v>45733</v>
      </c>
      <c r="C1378" s="161" t="str">
        <f>IF('MAIN CB'!C1392="","",'MAIN CB'!C1392)</f>
        <v>Asset</v>
      </c>
      <c r="D1378" s="237" t="str">
        <f>IF('MAIN CB'!D1392="","",'MAIN CB'!D1392)</f>
        <v>Vault Cash</v>
      </c>
      <c r="E1378" s="157" t="str">
        <f>IF('MAIN CB'!E1392="","",'MAIN CB'!E1392)</f>
        <v>Airtel Money Deposit</v>
      </c>
      <c r="F1378" s="238">
        <f>IF('MAIN CB'!C1392="Asset",'MAIN CB'!F1392,"")</f>
        <v>115</v>
      </c>
      <c r="G1378" s="162" t="str">
        <f>IF('MAIN CB'!C1392="Capital",'MAIN CB'!F1392,IF('MAIN CB'!C1392="Income",'MAIN CB'!F1392,IF('MAIN CB'!C1392="Liability",'MAIN CB'!F1392,"")))</f>
        <v/>
      </c>
      <c r="H1378" s="163" t="str">
        <f>IF('MAIN CB'!C1392="Expense",'MAIN CB'!F1392,IF('MAIN CB'!C1392="Drawing",'MAIN CB'!F1392,IF('MAIN CB'!C1392="COS",'MAIN CB'!F1392,"")))</f>
        <v/>
      </c>
    </row>
    <row r="1379" spans="2:8" x14ac:dyDescent="0.3">
      <c r="B1379" s="160">
        <f>IF('MAIN CB'!B1393="","",'MAIN CB'!B1393)</f>
        <v>45733</v>
      </c>
      <c r="C1379" s="161" t="str">
        <f>IF('MAIN CB'!C1393="","",'MAIN CB'!C1393)</f>
        <v>Asset</v>
      </c>
      <c r="D1379" s="237" t="str">
        <f>IF('MAIN CB'!D1393="","",'MAIN CB'!D1393)</f>
        <v>Airtel Money</v>
      </c>
      <c r="E1379" s="157" t="str">
        <f>IF('MAIN CB'!E1393="","",'MAIN CB'!E1393)</f>
        <v>Airtel Money Deposit</v>
      </c>
      <c r="F1379" s="238">
        <f>IF('MAIN CB'!C1393="Asset",'MAIN CB'!F1393,"")</f>
        <v>-115</v>
      </c>
      <c r="G1379" s="162" t="str">
        <f>IF('MAIN CB'!C1393="Capital",'MAIN CB'!F1393,IF('MAIN CB'!C1393="Income",'MAIN CB'!F1393,IF('MAIN CB'!C1393="Liability",'MAIN CB'!F1393,"")))</f>
        <v/>
      </c>
      <c r="H1379" s="163" t="str">
        <f>IF('MAIN CB'!C1393="Expense",'MAIN CB'!F1393,IF('MAIN CB'!C1393="Drawing",'MAIN CB'!F1393,IF('MAIN CB'!C1393="COS",'MAIN CB'!F1393,"")))</f>
        <v/>
      </c>
    </row>
    <row r="1380" spans="2:8" x14ac:dyDescent="0.3">
      <c r="B1380" s="160">
        <f>IF('MAIN CB'!B1394="","",'MAIN CB'!B1394)</f>
        <v>45733</v>
      </c>
      <c r="C1380" s="161" t="str">
        <f>IF('MAIN CB'!C1394="","",'MAIN CB'!C1394)</f>
        <v>Asset</v>
      </c>
      <c r="D1380" s="237" t="str">
        <f>IF('MAIN CB'!D1394="","",'MAIN CB'!D1394)</f>
        <v>Vault Cash</v>
      </c>
      <c r="E1380" s="157" t="str">
        <f>IF('MAIN CB'!E1394="","",'MAIN CB'!E1394)</f>
        <v>Airtel Money Deposit</v>
      </c>
      <c r="F1380" s="238">
        <f>IF('MAIN CB'!C1394="Asset",'MAIN CB'!F1394,"")</f>
        <v>23</v>
      </c>
      <c r="G1380" s="162" t="str">
        <f>IF('MAIN CB'!C1394="Capital",'MAIN CB'!F1394,IF('MAIN CB'!C1394="Income",'MAIN CB'!F1394,IF('MAIN CB'!C1394="Liability",'MAIN CB'!F1394,"")))</f>
        <v/>
      </c>
      <c r="H1380" s="163" t="str">
        <f>IF('MAIN CB'!C1394="Expense",'MAIN CB'!F1394,IF('MAIN CB'!C1394="Drawing",'MAIN CB'!F1394,IF('MAIN CB'!C1394="COS",'MAIN CB'!F1394,"")))</f>
        <v/>
      </c>
    </row>
    <row r="1381" spans="2:8" x14ac:dyDescent="0.3">
      <c r="B1381" s="160">
        <f>IF('MAIN CB'!B1395="","",'MAIN CB'!B1395)</f>
        <v>45733</v>
      </c>
      <c r="C1381" s="161" t="str">
        <f>IF('MAIN CB'!C1395="","",'MAIN CB'!C1395)</f>
        <v>Asset</v>
      </c>
      <c r="D1381" s="237" t="str">
        <f>IF('MAIN CB'!D1395="","",'MAIN CB'!D1395)</f>
        <v>Airtel Money</v>
      </c>
      <c r="E1381" s="157" t="str">
        <f>IF('MAIN CB'!E1395="","",'MAIN CB'!E1395)</f>
        <v>Airtel Money Deposit</v>
      </c>
      <c r="F1381" s="238">
        <f>IF('MAIN CB'!C1395="Asset",'MAIN CB'!F1395,"")</f>
        <v>-23</v>
      </c>
      <c r="G1381" s="162" t="str">
        <f>IF('MAIN CB'!C1395="Capital",'MAIN CB'!F1395,IF('MAIN CB'!C1395="Income",'MAIN CB'!F1395,IF('MAIN CB'!C1395="Liability",'MAIN CB'!F1395,"")))</f>
        <v/>
      </c>
      <c r="H1381" s="163" t="str">
        <f>IF('MAIN CB'!C1395="Expense",'MAIN CB'!F1395,IF('MAIN CB'!C1395="Drawing",'MAIN CB'!F1395,IF('MAIN CB'!C1395="COS",'MAIN CB'!F1395,"")))</f>
        <v/>
      </c>
    </row>
    <row r="1382" spans="2:8" x14ac:dyDescent="0.3">
      <c r="B1382" s="160">
        <f>IF('MAIN CB'!B1396="","",'MAIN CB'!B1396)</f>
        <v>45733</v>
      </c>
      <c r="C1382" s="161" t="str">
        <f>IF('MAIN CB'!C1396="","",'MAIN CB'!C1396)</f>
        <v>Asset</v>
      </c>
      <c r="D1382" s="237" t="str">
        <f>IF('MAIN CB'!D1396="","",'MAIN CB'!D1396)</f>
        <v>Vault Cash</v>
      </c>
      <c r="E1382" s="157" t="str">
        <f>IF('MAIN CB'!E1396="","",'MAIN CB'!E1396)</f>
        <v>Zanaco Xpress Deposit</v>
      </c>
      <c r="F1382" s="238">
        <f>IF('MAIN CB'!C1396="Asset",'MAIN CB'!F1396,"")</f>
        <v>500</v>
      </c>
      <c r="G1382" s="162" t="str">
        <f>IF('MAIN CB'!C1396="Capital",'MAIN CB'!F1396,IF('MAIN CB'!C1396="Income",'MAIN CB'!F1396,IF('MAIN CB'!C1396="Liability",'MAIN CB'!F1396,"")))</f>
        <v/>
      </c>
      <c r="H1382" s="163" t="str">
        <f>IF('MAIN CB'!C1396="Expense",'MAIN CB'!F1396,IF('MAIN CB'!C1396="Drawing",'MAIN CB'!F1396,IF('MAIN CB'!C1396="COS",'MAIN CB'!F1396,"")))</f>
        <v/>
      </c>
    </row>
    <row r="1383" spans="2:8" x14ac:dyDescent="0.3">
      <c r="B1383" s="160">
        <f>IF('MAIN CB'!B1397="","",'MAIN CB'!B1397)</f>
        <v>45733</v>
      </c>
      <c r="C1383" s="161" t="str">
        <f>IF('MAIN CB'!C1397="","",'MAIN CB'!C1397)</f>
        <v>Asset</v>
      </c>
      <c r="D1383" s="237" t="str">
        <f>IF('MAIN CB'!D1397="","",'MAIN CB'!D1397)</f>
        <v>Zanaco Xpress</v>
      </c>
      <c r="E1383" s="157" t="str">
        <f>IF('MAIN CB'!E1397="","",'MAIN CB'!E1397)</f>
        <v>Zanaco Xpress Deposit</v>
      </c>
      <c r="F1383" s="238">
        <f>IF('MAIN CB'!C1397="Asset",'MAIN CB'!F1397,"")</f>
        <v>-500</v>
      </c>
      <c r="G1383" s="162" t="str">
        <f>IF('MAIN CB'!C1397="Capital",'MAIN CB'!F1397,IF('MAIN CB'!C1397="Income",'MAIN CB'!F1397,IF('MAIN CB'!C1397="Liability",'MAIN CB'!F1397,"")))</f>
        <v/>
      </c>
      <c r="H1383" s="163" t="str">
        <f>IF('MAIN CB'!C1397="Expense",'MAIN CB'!F1397,IF('MAIN CB'!C1397="Drawing",'MAIN CB'!F1397,IF('MAIN CB'!C1397="COS",'MAIN CB'!F1397,"")))</f>
        <v/>
      </c>
    </row>
    <row r="1384" spans="2:8" x14ac:dyDescent="0.3">
      <c r="B1384" s="160">
        <f>IF('MAIN CB'!B1398="","",'MAIN CB'!B1398)</f>
        <v>45733</v>
      </c>
      <c r="C1384" s="161" t="str">
        <f>IF('MAIN CB'!C1398="","",'MAIN CB'!C1398)</f>
        <v>Asset</v>
      </c>
      <c r="D1384" s="237" t="str">
        <f>IF('MAIN CB'!D1398="","",'MAIN CB'!D1398)</f>
        <v>Vault Cash</v>
      </c>
      <c r="E1384" s="157" t="str">
        <f>IF('MAIN CB'!E1398="","",'MAIN CB'!E1398)</f>
        <v>Zanaco Xpress Deposit</v>
      </c>
      <c r="F1384" s="238">
        <f>IF('MAIN CB'!C1398="Asset",'MAIN CB'!F1398,"")</f>
        <v>500</v>
      </c>
      <c r="G1384" s="162" t="str">
        <f>IF('MAIN CB'!C1398="Capital",'MAIN CB'!F1398,IF('MAIN CB'!C1398="Income",'MAIN CB'!F1398,IF('MAIN CB'!C1398="Liability",'MAIN CB'!F1398,"")))</f>
        <v/>
      </c>
      <c r="H1384" s="163" t="str">
        <f>IF('MAIN CB'!C1398="Expense",'MAIN CB'!F1398,IF('MAIN CB'!C1398="Drawing",'MAIN CB'!F1398,IF('MAIN CB'!C1398="COS",'MAIN CB'!F1398,"")))</f>
        <v/>
      </c>
    </row>
    <row r="1385" spans="2:8" x14ac:dyDescent="0.3">
      <c r="B1385" s="160">
        <f>IF('MAIN CB'!B1399="","",'MAIN CB'!B1399)</f>
        <v>45733</v>
      </c>
      <c r="C1385" s="161" t="str">
        <f>IF('MAIN CB'!C1399="","",'MAIN CB'!C1399)</f>
        <v>Asset</v>
      </c>
      <c r="D1385" s="237" t="str">
        <f>IF('MAIN CB'!D1399="","",'MAIN CB'!D1399)</f>
        <v>Zanaco Xpress</v>
      </c>
      <c r="E1385" s="157" t="str">
        <f>IF('MAIN CB'!E1399="","",'MAIN CB'!E1399)</f>
        <v>Zanaco Xpress Deposit</v>
      </c>
      <c r="F1385" s="238">
        <f>IF('MAIN CB'!C1399="Asset",'MAIN CB'!F1399,"")</f>
        <v>-500</v>
      </c>
      <c r="G1385" s="162" t="str">
        <f>IF('MAIN CB'!C1399="Capital",'MAIN CB'!F1399,IF('MAIN CB'!C1399="Income",'MAIN CB'!F1399,IF('MAIN CB'!C1399="Liability",'MAIN CB'!F1399,"")))</f>
        <v/>
      </c>
      <c r="H1385" s="163" t="str">
        <f>IF('MAIN CB'!C1399="Expense",'MAIN CB'!F1399,IF('MAIN CB'!C1399="Drawing",'MAIN CB'!F1399,IF('MAIN CB'!C1399="COS",'MAIN CB'!F1399,"")))</f>
        <v/>
      </c>
    </row>
    <row r="1386" spans="2:8" x14ac:dyDescent="0.3">
      <c r="B1386" s="160">
        <f>IF('MAIN CB'!B1400="","",'MAIN CB'!B1400)</f>
        <v>45733</v>
      </c>
      <c r="C1386" s="161" t="str">
        <f>IF('MAIN CB'!C1400="","",'MAIN CB'!C1400)</f>
        <v>Asset</v>
      </c>
      <c r="D1386" s="237" t="str">
        <f>IF('MAIN CB'!D1400="","",'MAIN CB'!D1400)</f>
        <v>Vault Cash</v>
      </c>
      <c r="E1386" s="157" t="str">
        <f>IF('MAIN CB'!E1400="","",'MAIN CB'!E1400)</f>
        <v>Airtel Money Withdraw</v>
      </c>
      <c r="F1386" s="238">
        <f>IF('MAIN CB'!C1400="Asset",'MAIN CB'!F1400,"")</f>
        <v>-500</v>
      </c>
      <c r="G1386" s="162" t="str">
        <f>IF('MAIN CB'!C1400="Capital",'MAIN CB'!F1400,IF('MAIN CB'!C1400="Income",'MAIN CB'!F1400,IF('MAIN CB'!C1400="Liability",'MAIN CB'!F1400,"")))</f>
        <v/>
      </c>
      <c r="H1386" s="163" t="str">
        <f>IF('MAIN CB'!C1400="Expense",'MAIN CB'!F1400,IF('MAIN CB'!C1400="Drawing",'MAIN CB'!F1400,IF('MAIN CB'!C1400="COS",'MAIN CB'!F1400,"")))</f>
        <v/>
      </c>
    </row>
    <row r="1387" spans="2:8" x14ac:dyDescent="0.3">
      <c r="B1387" s="160">
        <f>IF('MAIN CB'!B1401="","",'MAIN CB'!B1401)</f>
        <v>45733</v>
      </c>
      <c r="C1387" s="161" t="str">
        <f>IF('MAIN CB'!C1401="","",'MAIN CB'!C1401)</f>
        <v>Asset</v>
      </c>
      <c r="D1387" s="237" t="str">
        <f>IF('MAIN CB'!D1401="","",'MAIN CB'!D1401)</f>
        <v>Airtel Money</v>
      </c>
      <c r="E1387" s="157" t="str">
        <f>IF('MAIN CB'!E1401="","",'MAIN CB'!E1401)</f>
        <v>Airtel Money Withdraw</v>
      </c>
      <c r="F1387" s="238">
        <f>IF('MAIN CB'!C1401="Asset",'MAIN CB'!F1401,"")</f>
        <v>500</v>
      </c>
      <c r="G1387" s="162" t="str">
        <f>IF('MAIN CB'!C1401="Capital",'MAIN CB'!F1401,IF('MAIN CB'!C1401="Income",'MAIN CB'!F1401,IF('MAIN CB'!C1401="Liability",'MAIN CB'!F1401,"")))</f>
        <v/>
      </c>
      <c r="H1387" s="163" t="str">
        <f>IF('MAIN CB'!C1401="Expense",'MAIN CB'!F1401,IF('MAIN CB'!C1401="Drawing",'MAIN CB'!F1401,IF('MAIN CB'!C1401="COS",'MAIN CB'!F1401,"")))</f>
        <v/>
      </c>
    </row>
    <row r="1388" spans="2:8" x14ac:dyDescent="0.3">
      <c r="B1388" s="160">
        <f>IF('MAIN CB'!B1402="","",'MAIN CB'!B1402)</f>
        <v>45733</v>
      </c>
      <c r="C1388" s="161" t="str">
        <f>IF('MAIN CB'!C1402="","",'MAIN CB'!C1402)</f>
        <v>Income</v>
      </c>
      <c r="D1388" s="237" t="str">
        <f>IF('MAIN CB'!D1402="","",'MAIN CB'!D1402)</f>
        <v>Sales</v>
      </c>
      <c r="E1388" s="157" t="str">
        <f>IF('MAIN CB'!E1402="","",'MAIN CB'!E1402)</f>
        <v xml:space="preserve">Takeaway Sale </v>
      </c>
      <c r="F1388" s="238" t="str">
        <f>IF('MAIN CB'!C1402="Asset",'MAIN CB'!F1402,"")</f>
        <v/>
      </c>
      <c r="G1388" s="162">
        <f>IF('MAIN CB'!C1402="Capital",'MAIN CB'!F1402,IF('MAIN CB'!C1402="Income",'MAIN CB'!F1402,IF('MAIN CB'!C1402="Liability",'MAIN CB'!F1402,"")))</f>
        <v>-35</v>
      </c>
      <c r="H1388" s="163" t="str">
        <f>IF('MAIN CB'!C1402="Expense",'MAIN CB'!F1402,IF('MAIN CB'!C1402="Drawing",'MAIN CB'!F1402,IF('MAIN CB'!C1402="COS",'MAIN CB'!F1402,"")))</f>
        <v/>
      </c>
    </row>
    <row r="1389" spans="2:8" x14ac:dyDescent="0.3">
      <c r="B1389" s="160">
        <f>IF('MAIN CB'!B1403="","",'MAIN CB'!B1403)</f>
        <v>45733</v>
      </c>
      <c r="C1389" s="161" t="str">
        <f>IF('MAIN CB'!C1403="","",'MAIN CB'!C1403)</f>
        <v>Asset</v>
      </c>
      <c r="D1389" s="237" t="str">
        <f>IF('MAIN CB'!D1403="","",'MAIN CB'!D1403)</f>
        <v>Vault Cash</v>
      </c>
      <c r="E1389" s="157" t="str">
        <f>IF('MAIN CB'!E1403="","",'MAIN CB'!E1403)</f>
        <v xml:space="preserve">Takeaway Sale </v>
      </c>
      <c r="F1389" s="238">
        <f>IF('MAIN CB'!C1403="Asset",'MAIN CB'!F1403,"")</f>
        <v>35</v>
      </c>
      <c r="G1389" s="162" t="str">
        <f>IF('MAIN CB'!C1403="Capital",'MAIN CB'!F1403,IF('MAIN CB'!C1403="Income",'MAIN CB'!F1403,IF('MAIN CB'!C1403="Liability",'MAIN CB'!F1403,"")))</f>
        <v/>
      </c>
      <c r="H1389" s="163" t="str">
        <f>IF('MAIN CB'!C1403="Expense",'MAIN CB'!F1403,IF('MAIN CB'!C1403="Drawing",'MAIN CB'!F1403,IF('MAIN CB'!C1403="COS",'MAIN CB'!F1403,"")))</f>
        <v/>
      </c>
    </row>
    <row r="1390" spans="2:8" x14ac:dyDescent="0.3">
      <c r="B1390" s="160">
        <f>IF('MAIN CB'!B1404="","",'MAIN CB'!B1404)</f>
        <v>45733</v>
      </c>
      <c r="C1390" s="161" t="str">
        <f>IF('MAIN CB'!C1404="","",'MAIN CB'!C1404)</f>
        <v>Asset</v>
      </c>
      <c r="D1390" s="237" t="str">
        <f>IF('MAIN CB'!D1404="","",'MAIN CB'!D1404)</f>
        <v>Vault Cash</v>
      </c>
      <c r="E1390" s="157" t="str">
        <f>IF('MAIN CB'!E1404="","",'MAIN CB'!E1404)</f>
        <v>Airtel Money Withdraw</v>
      </c>
      <c r="F1390" s="238">
        <f>IF('MAIN CB'!C1404="Asset",'MAIN CB'!F1404,"")</f>
        <v>-300</v>
      </c>
      <c r="G1390" s="162" t="str">
        <f>IF('MAIN CB'!C1404="Capital",'MAIN CB'!F1404,IF('MAIN CB'!C1404="Income",'MAIN CB'!F1404,IF('MAIN CB'!C1404="Liability",'MAIN CB'!F1404,"")))</f>
        <v/>
      </c>
      <c r="H1390" s="163" t="str">
        <f>IF('MAIN CB'!C1404="Expense",'MAIN CB'!F1404,IF('MAIN CB'!C1404="Drawing",'MAIN CB'!F1404,IF('MAIN CB'!C1404="COS",'MAIN CB'!F1404,"")))</f>
        <v/>
      </c>
    </row>
    <row r="1391" spans="2:8" x14ac:dyDescent="0.3">
      <c r="B1391" s="160">
        <f>IF('MAIN CB'!B1405="","",'MAIN CB'!B1405)</f>
        <v>45733</v>
      </c>
      <c r="C1391" s="161" t="str">
        <f>IF('MAIN CB'!C1405="","",'MAIN CB'!C1405)</f>
        <v>Asset</v>
      </c>
      <c r="D1391" s="237" t="str">
        <f>IF('MAIN CB'!D1405="","",'MAIN CB'!D1405)</f>
        <v>Airtel Money</v>
      </c>
      <c r="E1391" s="157" t="str">
        <f>IF('MAIN CB'!E1405="","",'MAIN CB'!E1405)</f>
        <v>Airtel Money Withdraw</v>
      </c>
      <c r="F1391" s="238">
        <f>IF('MAIN CB'!C1405="Asset",'MAIN CB'!F1405,"")</f>
        <v>300</v>
      </c>
      <c r="G1391" s="162" t="str">
        <f>IF('MAIN CB'!C1405="Capital",'MAIN CB'!F1405,IF('MAIN CB'!C1405="Income",'MAIN CB'!F1405,IF('MAIN CB'!C1405="Liability",'MAIN CB'!F1405,"")))</f>
        <v/>
      </c>
      <c r="H1391" s="163" t="str">
        <f>IF('MAIN CB'!C1405="Expense",'MAIN CB'!F1405,IF('MAIN CB'!C1405="Drawing",'MAIN CB'!F1405,IF('MAIN CB'!C1405="COS",'MAIN CB'!F1405,"")))</f>
        <v/>
      </c>
    </row>
    <row r="1392" spans="2:8" x14ac:dyDescent="0.3">
      <c r="B1392" s="160">
        <f>IF('MAIN CB'!B1406="","",'MAIN CB'!B1406)</f>
        <v>45733</v>
      </c>
      <c r="C1392" s="161" t="str">
        <f>IF('MAIN CB'!C1406="","",'MAIN CB'!C1406)</f>
        <v>Income</v>
      </c>
      <c r="D1392" s="237" t="str">
        <f>IF('MAIN CB'!D1406="","",'MAIN CB'!D1406)</f>
        <v>Sales</v>
      </c>
      <c r="E1392" s="157" t="str">
        <f>IF('MAIN CB'!E1406="","",'MAIN CB'!E1406)</f>
        <v xml:space="preserve">Takeaway Sale </v>
      </c>
      <c r="F1392" s="238" t="str">
        <f>IF('MAIN CB'!C1406="Asset",'MAIN CB'!F1406,"")</f>
        <v/>
      </c>
      <c r="G1392" s="162">
        <f>IF('MAIN CB'!C1406="Capital",'MAIN CB'!F1406,IF('MAIN CB'!C1406="Income",'MAIN CB'!F1406,IF('MAIN CB'!C1406="Liability",'MAIN CB'!F1406,"")))</f>
        <v>-70</v>
      </c>
      <c r="H1392" s="163" t="str">
        <f>IF('MAIN CB'!C1406="Expense",'MAIN CB'!F1406,IF('MAIN CB'!C1406="Drawing",'MAIN CB'!F1406,IF('MAIN CB'!C1406="COS",'MAIN CB'!F1406,"")))</f>
        <v/>
      </c>
    </row>
    <row r="1393" spans="2:8" x14ac:dyDescent="0.3">
      <c r="B1393" s="160">
        <f>IF('MAIN CB'!B1407="","",'MAIN CB'!B1407)</f>
        <v>45733</v>
      </c>
      <c r="C1393" s="161" t="str">
        <f>IF('MAIN CB'!C1407="","",'MAIN CB'!C1407)</f>
        <v>Asset</v>
      </c>
      <c r="D1393" s="237" t="str">
        <f>IF('MAIN CB'!D1407="","",'MAIN CB'!D1407)</f>
        <v>Vault Cash</v>
      </c>
      <c r="E1393" s="157" t="str">
        <f>IF('MAIN CB'!E1407="","",'MAIN CB'!E1407)</f>
        <v xml:space="preserve">Takeaway Sale </v>
      </c>
      <c r="F1393" s="238">
        <f>IF('MAIN CB'!C1407="Asset",'MAIN CB'!F1407,"")</f>
        <v>70</v>
      </c>
      <c r="G1393" s="162" t="str">
        <f>IF('MAIN CB'!C1407="Capital",'MAIN CB'!F1407,IF('MAIN CB'!C1407="Income",'MAIN CB'!F1407,IF('MAIN CB'!C1407="Liability",'MAIN CB'!F1407,"")))</f>
        <v/>
      </c>
      <c r="H1393" s="163" t="str">
        <f>IF('MAIN CB'!C1407="Expense",'MAIN CB'!F1407,IF('MAIN CB'!C1407="Drawing",'MAIN CB'!F1407,IF('MAIN CB'!C1407="COS",'MAIN CB'!F1407,"")))</f>
        <v/>
      </c>
    </row>
    <row r="1394" spans="2:8" x14ac:dyDescent="0.3">
      <c r="B1394" s="160">
        <f>IF('MAIN CB'!B1408="","",'MAIN CB'!B1408)</f>
        <v>45733</v>
      </c>
      <c r="C1394" s="161" t="str">
        <f>IF('MAIN CB'!C1408="","",'MAIN CB'!C1408)</f>
        <v>Income</v>
      </c>
      <c r="D1394" s="237" t="str">
        <f>IF('MAIN CB'!D1408="","",'MAIN CB'!D1408)</f>
        <v>Sales</v>
      </c>
      <c r="E1394" s="157" t="str">
        <f>IF('MAIN CB'!E1408="","",'MAIN CB'!E1408)</f>
        <v xml:space="preserve">Takeaway Sale </v>
      </c>
      <c r="F1394" s="238" t="str">
        <f>IF('MAIN CB'!C1408="Asset",'MAIN CB'!F1408,"")</f>
        <v/>
      </c>
      <c r="G1394" s="162">
        <f>IF('MAIN CB'!C1408="Capital",'MAIN CB'!F1408,IF('MAIN CB'!C1408="Income",'MAIN CB'!F1408,IF('MAIN CB'!C1408="Liability",'MAIN CB'!F1408,"")))</f>
        <v>-35</v>
      </c>
      <c r="H1394" s="163" t="str">
        <f>IF('MAIN CB'!C1408="Expense",'MAIN CB'!F1408,IF('MAIN CB'!C1408="Drawing",'MAIN CB'!F1408,IF('MAIN CB'!C1408="COS",'MAIN CB'!F1408,"")))</f>
        <v/>
      </c>
    </row>
    <row r="1395" spans="2:8" x14ac:dyDescent="0.3">
      <c r="B1395" s="160">
        <f>IF('MAIN CB'!B1409="","",'MAIN CB'!B1409)</f>
        <v>45733</v>
      </c>
      <c r="C1395" s="161" t="str">
        <f>IF('MAIN CB'!C1409="","",'MAIN CB'!C1409)</f>
        <v>Asset</v>
      </c>
      <c r="D1395" s="237" t="str">
        <f>IF('MAIN CB'!D1409="","",'MAIN CB'!D1409)</f>
        <v>Airtel Money</v>
      </c>
      <c r="E1395" s="157" t="str">
        <f>IF('MAIN CB'!E1409="","",'MAIN CB'!E1409)</f>
        <v xml:space="preserve">Takeaway Sale </v>
      </c>
      <c r="F1395" s="238">
        <f>IF('MAIN CB'!C1409="Asset",'MAIN CB'!F1409,"")</f>
        <v>35</v>
      </c>
      <c r="G1395" s="162" t="str">
        <f>IF('MAIN CB'!C1409="Capital",'MAIN CB'!F1409,IF('MAIN CB'!C1409="Income",'MAIN CB'!F1409,IF('MAIN CB'!C1409="Liability",'MAIN CB'!F1409,"")))</f>
        <v/>
      </c>
      <c r="H1395" s="163" t="str">
        <f>IF('MAIN CB'!C1409="Expense",'MAIN CB'!F1409,IF('MAIN CB'!C1409="Drawing",'MAIN CB'!F1409,IF('MAIN CB'!C1409="COS",'MAIN CB'!F1409,"")))</f>
        <v/>
      </c>
    </row>
    <row r="1396" spans="2:8" x14ac:dyDescent="0.3">
      <c r="B1396" s="160">
        <f>IF('MAIN CB'!B1410="","",'MAIN CB'!B1410)</f>
        <v>45733</v>
      </c>
      <c r="C1396" s="161" t="str">
        <f>IF('MAIN CB'!C1410="","",'MAIN CB'!C1410)</f>
        <v>Income</v>
      </c>
      <c r="D1396" s="237" t="str">
        <f>IF('MAIN CB'!D1410="","",'MAIN CB'!D1410)</f>
        <v>Sales</v>
      </c>
      <c r="E1396" s="157" t="str">
        <f>IF('MAIN CB'!E1410="","",'MAIN CB'!E1410)</f>
        <v xml:space="preserve">Takeaway Sale </v>
      </c>
      <c r="F1396" s="238" t="str">
        <f>IF('MAIN CB'!C1410="Asset",'MAIN CB'!F1410,"")</f>
        <v/>
      </c>
      <c r="G1396" s="162">
        <f>IF('MAIN CB'!C1410="Capital",'MAIN CB'!F1410,IF('MAIN CB'!C1410="Income",'MAIN CB'!F1410,IF('MAIN CB'!C1410="Liability",'MAIN CB'!F1410,"")))</f>
        <v>-35</v>
      </c>
      <c r="H1396" s="163" t="str">
        <f>IF('MAIN CB'!C1410="Expense",'MAIN CB'!F1410,IF('MAIN CB'!C1410="Drawing",'MAIN CB'!F1410,IF('MAIN CB'!C1410="COS",'MAIN CB'!F1410,"")))</f>
        <v/>
      </c>
    </row>
    <row r="1397" spans="2:8" x14ac:dyDescent="0.3">
      <c r="B1397" s="160">
        <f>IF('MAIN CB'!B1411="","",'MAIN CB'!B1411)</f>
        <v>45733</v>
      </c>
      <c r="C1397" s="161" t="str">
        <f>IF('MAIN CB'!C1411="","",'MAIN CB'!C1411)</f>
        <v>Asset</v>
      </c>
      <c r="D1397" s="237" t="str">
        <f>IF('MAIN CB'!D1411="","",'MAIN CB'!D1411)</f>
        <v>Airtel Money</v>
      </c>
      <c r="E1397" s="157" t="str">
        <f>IF('MAIN CB'!E1411="","",'MAIN CB'!E1411)</f>
        <v xml:space="preserve">Takeaway Sale </v>
      </c>
      <c r="F1397" s="238">
        <f>IF('MAIN CB'!C1411="Asset",'MAIN CB'!F1411,"")</f>
        <v>35</v>
      </c>
      <c r="G1397" s="162" t="str">
        <f>IF('MAIN CB'!C1411="Capital",'MAIN CB'!F1411,IF('MAIN CB'!C1411="Income",'MAIN CB'!F1411,IF('MAIN CB'!C1411="Liability",'MAIN CB'!F1411,"")))</f>
        <v/>
      </c>
      <c r="H1397" s="163" t="str">
        <f>IF('MAIN CB'!C1411="Expense",'MAIN CB'!F1411,IF('MAIN CB'!C1411="Drawing",'MAIN CB'!F1411,IF('MAIN CB'!C1411="COS",'MAIN CB'!F1411,"")))</f>
        <v/>
      </c>
    </row>
    <row r="1398" spans="2:8" x14ac:dyDescent="0.3">
      <c r="B1398" s="160">
        <f>IF('MAIN CB'!B1412="","",'MAIN CB'!B1412)</f>
        <v>45733</v>
      </c>
      <c r="C1398" s="161" t="str">
        <f>IF('MAIN CB'!C1412="","",'MAIN CB'!C1412)</f>
        <v>Asset</v>
      </c>
      <c r="D1398" s="237" t="str">
        <f>IF('MAIN CB'!D1412="","",'MAIN CB'!D1412)</f>
        <v>Vault Cash</v>
      </c>
      <c r="E1398" s="157" t="str">
        <f>IF('MAIN CB'!E1412="","",'MAIN CB'!E1412)</f>
        <v>Airtel Money Withdraw</v>
      </c>
      <c r="F1398" s="238">
        <f>IF('MAIN CB'!C1412="Asset",'MAIN CB'!F1412,"")</f>
        <v>-40</v>
      </c>
      <c r="G1398" s="162" t="str">
        <f>IF('MAIN CB'!C1412="Capital",'MAIN CB'!F1412,IF('MAIN CB'!C1412="Income",'MAIN CB'!F1412,IF('MAIN CB'!C1412="Liability",'MAIN CB'!F1412,"")))</f>
        <v/>
      </c>
      <c r="H1398" s="163" t="str">
        <f>IF('MAIN CB'!C1412="Expense",'MAIN CB'!F1412,IF('MAIN CB'!C1412="Drawing",'MAIN CB'!F1412,IF('MAIN CB'!C1412="COS",'MAIN CB'!F1412,"")))</f>
        <v/>
      </c>
    </row>
    <row r="1399" spans="2:8" x14ac:dyDescent="0.3">
      <c r="B1399" s="160">
        <f>IF('MAIN CB'!B1413="","",'MAIN CB'!B1413)</f>
        <v>45733</v>
      </c>
      <c r="C1399" s="161" t="str">
        <f>IF('MAIN CB'!C1413="","",'MAIN CB'!C1413)</f>
        <v>Asset</v>
      </c>
      <c r="D1399" s="237" t="str">
        <f>IF('MAIN CB'!D1413="","",'MAIN CB'!D1413)</f>
        <v>Airtel Money</v>
      </c>
      <c r="E1399" s="157" t="str">
        <f>IF('MAIN CB'!E1413="","",'MAIN CB'!E1413)</f>
        <v>Airtel Money Withdraw</v>
      </c>
      <c r="F1399" s="238">
        <f>IF('MAIN CB'!C1413="Asset",'MAIN CB'!F1413,"")</f>
        <v>40</v>
      </c>
      <c r="G1399" s="162" t="str">
        <f>IF('MAIN CB'!C1413="Capital",'MAIN CB'!F1413,IF('MAIN CB'!C1413="Income",'MAIN CB'!F1413,IF('MAIN CB'!C1413="Liability",'MAIN CB'!F1413,"")))</f>
        <v/>
      </c>
      <c r="H1399" s="163" t="str">
        <f>IF('MAIN CB'!C1413="Expense",'MAIN CB'!F1413,IF('MAIN CB'!C1413="Drawing",'MAIN CB'!F1413,IF('MAIN CB'!C1413="COS",'MAIN CB'!F1413,"")))</f>
        <v/>
      </c>
    </row>
    <row r="1400" spans="2:8" x14ac:dyDescent="0.3">
      <c r="B1400" s="160">
        <f>IF('MAIN CB'!B1414="","",'MAIN CB'!B1414)</f>
        <v>45733</v>
      </c>
      <c r="C1400" s="161" t="str">
        <f>IF('MAIN CB'!C1414="","",'MAIN CB'!C1414)</f>
        <v>Asset</v>
      </c>
      <c r="D1400" s="237" t="str">
        <f>IF('MAIN CB'!D1414="","",'MAIN CB'!D1414)</f>
        <v>Vault Cash</v>
      </c>
      <c r="E1400" s="157" t="str">
        <f>IF('MAIN CB'!E1414="","",'MAIN CB'!E1414)</f>
        <v>Airtel Money Withdraw</v>
      </c>
      <c r="F1400" s="238">
        <f>IF('MAIN CB'!C1414="Asset",'MAIN CB'!F1414,"")</f>
        <v>-350</v>
      </c>
      <c r="G1400" s="162" t="str">
        <f>IF('MAIN CB'!C1414="Capital",'MAIN CB'!F1414,IF('MAIN CB'!C1414="Income",'MAIN CB'!F1414,IF('MAIN CB'!C1414="Liability",'MAIN CB'!F1414,"")))</f>
        <v/>
      </c>
      <c r="H1400" s="163" t="str">
        <f>IF('MAIN CB'!C1414="Expense",'MAIN CB'!F1414,IF('MAIN CB'!C1414="Drawing",'MAIN CB'!F1414,IF('MAIN CB'!C1414="COS",'MAIN CB'!F1414,"")))</f>
        <v/>
      </c>
    </row>
    <row r="1401" spans="2:8" x14ac:dyDescent="0.3">
      <c r="B1401" s="160">
        <f>IF('MAIN CB'!B1415="","",'MAIN CB'!B1415)</f>
        <v>45733</v>
      </c>
      <c r="C1401" s="161" t="str">
        <f>IF('MAIN CB'!C1415="","",'MAIN CB'!C1415)</f>
        <v>Asset</v>
      </c>
      <c r="D1401" s="237" t="str">
        <f>IF('MAIN CB'!D1415="","",'MAIN CB'!D1415)</f>
        <v>Airtel Money</v>
      </c>
      <c r="E1401" s="157" t="str">
        <f>IF('MAIN CB'!E1415="","",'MAIN CB'!E1415)</f>
        <v>Airtel Money Withdraw</v>
      </c>
      <c r="F1401" s="238">
        <f>IF('MAIN CB'!C1415="Asset",'MAIN CB'!F1415,"")</f>
        <v>350</v>
      </c>
      <c r="G1401" s="162" t="str">
        <f>IF('MAIN CB'!C1415="Capital",'MAIN CB'!F1415,IF('MAIN CB'!C1415="Income",'MAIN CB'!F1415,IF('MAIN CB'!C1415="Liability",'MAIN CB'!F1415,"")))</f>
        <v/>
      </c>
      <c r="H1401" s="163" t="str">
        <f>IF('MAIN CB'!C1415="Expense",'MAIN CB'!F1415,IF('MAIN CB'!C1415="Drawing",'MAIN CB'!F1415,IF('MAIN CB'!C1415="COS",'MAIN CB'!F1415,"")))</f>
        <v/>
      </c>
    </row>
    <row r="1402" spans="2:8" x14ac:dyDescent="0.3">
      <c r="B1402" s="160">
        <f>IF('MAIN CB'!B1416="","",'MAIN CB'!B1416)</f>
        <v>45733</v>
      </c>
      <c r="C1402" s="161" t="str">
        <f>IF('MAIN CB'!C1416="","",'MAIN CB'!C1416)</f>
        <v>Asset</v>
      </c>
      <c r="D1402" s="237" t="str">
        <f>IF('MAIN CB'!D1416="","",'MAIN CB'!D1416)</f>
        <v>Vault Cash</v>
      </c>
      <c r="E1402" s="157" t="str">
        <f>IF('MAIN CB'!E1416="","",'MAIN CB'!E1416)</f>
        <v>Airtel Money Withdraw</v>
      </c>
      <c r="F1402" s="238">
        <f>IF('MAIN CB'!C1416="Asset",'MAIN CB'!F1416,"")</f>
        <v>-1000</v>
      </c>
      <c r="G1402" s="162" t="str">
        <f>IF('MAIN CB'!C1416="Capital",'MAIN CB'!F1416,IF('MAIN CB'!C1416="Income",'MAIN CB'!F1416,IF('MAIN CB'!C1416="Liability",'MAIN CB'!F1416,"")))</f>
        <v/>
      </c>
      <c r="H1402" s="163" t="str">
        <f>IF('MAIN CB'!C1416="Expense",'MAIN CB'!F1416,IF('MAIN CB'!C1416="Drawing",'MAIN CB'!F1416,IF('MAIN CB'!C1416="COS",'MAIN CB'!F1416,"")))</f>
        <v/>
      </c>
    </row>
    <row r="1403" spans="2:8" x14ac:dyDescent="0.3">
      <c r="B1403" s="160">
        <f>IF('MAIN CB'!B1417="","",'MAIN CB'!B1417)</f>
        <v>45733</v>
      </c>
      <c r="C1403" s="161" t="str">
        <f>IF('MAIN CB'!C1417="","",'MAIN CB'!C1417)</f>
        <v>Asset</v>
      </c>
      <c r="D1403" s="237" t="str">
        <f>IF('MAIN CB'!D1417="","",'MAIN CB'!D1417)</f>
        <v>Airtel Money</v>
      </c>
      <c r="E1403" s="157" t="str">
        <f>IF('MAIN CB'!E1417="","",'MAIN CB'!E1417)</f>
        <v>Airtel Money Withdraw</v>
      </c>
      <c r="F1403" s="238">
        <f>IF('MAIN CB'!C1417="Asset",'MAIN CB'!F1417,"")</f>
        <v>1000</v>
      </c>
      <c r="G1403" s="162" t="str">
        <f>IF('MAIN CB'!C1417="Capital",'MAIN CB'!F1417,IF('MAIN CB'!C1417="Income",'MAIN CB'!F1417,IF('MAIN CB'!C1417="Liability",'MAIN CB'!F1417,"")))</f>
        <v/>
      </c>
      <c r="H1403" s="163" t="str">
        <f>IF('MAIN CB'!C1417="Expense",'MAIN CB'!F1417,IF('MAIN CB'!C1417="Drawing",'MAIN CB'!F1417,IF('MAIN CB'!C1417="COS",'MAIN CB'!F1417,"")))</f>
        <v/>
      </c>
    </row>
    <row r="1404" spans="2:8" x14ac:dyDescent="0.3">
      <c r="B1404" s="160">
        <f>IF('MAIN CB'!B1418="","",'MAIN CB'!B1418)</f>
        <v>45733</v>
      </c>
      <c r="C1404" s="161" t="str">
        <f>IF('MAIN CB'!C1418="","",'MAIN CB'!C1418)</f>
        <v>Asset</v>
      </c>
      <c r="D1404" s="237" t="str">
        <f>IF('MAIN CB'!D1418="","",'MAIN CB'!D1418)</f>
        <v>Vault Cash</v>
      </c>
      <c r="E1404" s="157" t="str">
        <f>IF('MAIN CB'!E1418="","",'MAIN CB'!E1418)</f>
        <v>Airtel Money Withdraw</v>
      </c>
      <c r="F1404" s="238">
        <f>IF('MAIN CB'!C1418="Asset",'MAIN CB'!F1418,"")</f>
        <v>-400</v>
      </c>
      <c r="G1404" s="162" t="str">
        <f>IF('MAIN CB'!C1418="Capital",'MAIN CB'!F1418,IF('MAIN CB'!C1418="Income",'MAIN CB'!F1418,IF('MAIN CB'!C1418="Liability",'MAIN CB'!F1418,"")))</f>
        <v/>
      </c>
      <c r="H1404" s="163" t="str">
        <f>IF('MAIN CB'!C1418="Expense",'MAIN CB'!F1418,IF('MAIN CB'!C1418="Drawing",'MAIN CB'!F1418,IF('MAIN CB'!C1418="COS",'MAIN CB'!F1418,"")))</f>
        <v/>
      </c>
    </row>
    <row r="1405" spans="2:8" x14ac:dyDescent="0.3">
      <c r="B1405" s="160">
        <f>IF('MAIN CB'!B1419="","",'MAIN CB'!B1419)</f>
        <v>45733</v>
      </c>
      <c r="C1405" s="161" t="str">
        <f>IF('MAIN CB'!C1419="","",'MAIN CB'!C1419)</f>
        <v>Asset</v>
      </c>
      <c r="D1405" s="237" t="str">
        <f>IF('MAIN CB'!D1419="","",'MAIN CB'!D1419)</f>
        <v>Airtel Money</v>
      </c>
      <c r="E1405" s="157" t="str">
        <f>IF('MAIN CB'!E1419="","",'MAIN CB'!E1419)</f>
        <v>Airtel Money Withdraw</v>
      </c>
      <c r="F1405" s="238">
        <f>IF('MAIN CB'!C1419="Asset",'MAIN CB'!F1419,"")</f>
        <v>400</v>
      </c>
      <c r="G1405" s="162" t="str">
        <f>IF('MAIN CB'!C1419="Capital",'MAIN CB'!F1419,IF('MAIN CB'!C1419="Income",'MAIN CB'!F1419,IF('MAIN CB'!C1419="Liability",'MAIN CB'!F1419,"")))</f>
        <v/>
      </c>
      <c r="H1405" s="163" t="str">
        <f>IF('MAIN CB'!C1419="Expense",'MAIN CB'!F1419,IF('MAIN CB'!C1419="Drawing",'MAIN CB'!F1419,IF('MAIN CB'!C1419="COS",'MAIN CB'!F1419,"")))</f>
        <v/>
      </c>
    </row>
    <row r="1406" spans="2:8" x14ac:dyDescent="0.3">
      <c r="B1406" s="160">
        <f>IF('MAIN CB'!B1420="","",'MAIN CB'!B1420)</f>
        <v>45733</v>
      </c>
      <c r="C1406" s="161" t="str">
        <f>IF('MAIN CB'!C1420="","",'MAIN CB'!C1420)</f>
        <v>Income</v>
      </c>
      <c r="D1406" s="237" t="str">
        <f>IF('MAIN CB'!D1420="","",'MAIN CB'!D1420)</f>
        <v>Sales</v>
      </c>
      <c r="E1406" s="157" t="str">
        <f>IF('MAIN CB'!E1420="","",'MAIN CB'!E1420)</f>
        <v xml:space="preserve">Takeaway Sale </v>
      </c>
      <c r="F1406" s="238" t="str">
        <f>IF('MAIN CB'!C1420="Asset",'MAIN CB'!F1420,"")</f>
        <v/>
      </c>
      <c r="G1406" s="162">
        <f>IF('MAIN CB'!C1420="Capital",'MAIN CB'!F1420,IF('MAIN CB'!C1420="Income",'MAIN CB'!F1420,IF('MAIN CB'!C1420="Liability",'MAIN CB'!F1420,"")))</f>
        <v>-35</v>
      </c>
      <c r="H1406" s="163" t="str">
        <f>IF('MAIN CB'!C1420="Expense",'MAIN CB'!F1420,IF('MAIN CB'!C1420="Drawing",'MAIN CB'!F1420,IF('MAIN CB'!C1420="COS",'MAIN CB'!F1420,"")))</f>
        <v/>
      </c>
    </row>
    <row r="1407" spans="2:8" x14ac:dyDescent="0.3">
      <c r="B1407" s="160">
        <f>IF('MAIN CB'!B1421="","",'MAIN CB'!B1421)</f>
        <v>45733</v>
      </c>
      <c r="C1407" s="161" t="str">
        <f>IF('MAIN CB'!C1421="","",'MAIN CB'!C1421)</f>
        <v>Asset</v>
      </c>
      <c r="D1407" s="237" t="str">
        <f>IF('MAIN CB'!D1421="","",'MAIN CB'!D1421)</f>
        <v>Vault Cash</v>
      </c>
      <c r="E1407" s="157" t="str">
        <f>IF('MAIN CB'!E1421="","",'MAIN CB'!E1421)</f>
        <v xml:space="preserve">Takeaway Sale </v>
      </c>
      <c r="F1407" s="238">
        <f>IF('MAIN CB'!C1421="Asset",'MAIN CB'!F1421,"")</f>
        <v>35</v>
      </c>
      <c r="G1407" s="162" t="str">
        <f>IF('MAIN CB'!C1421="Capital",'MAIN CB'!F1421,IF('MAIN CB'!C1421="Income",'MAIN CB'!F1421,IF('MAIN CB'!C1421="Liability",'MAIN CB'!F1421,"")))</f>
        <v/>
      </c>
      <c r="H1407" s="163" t="str">
        <f>IF('MAIN CB'!C1421="Expense",'MAIN CB'!F1421,IF('MAIN CB'!C1421="Drawing",'MAIN CB'!F1421,IF('MAIN CB'!C1421="COS",'MAIN CB'!F1421,"")))</f>
        <v/>
      </c>
    </row>
    <row r="1408" spans="2:8" x14ac:dyDescent="0.3">
      <c r="B1408" s="160">
        <f>IF('MAIN CB'!B1422="","",'MAIN CB'!B1422)</f>
        <v>45733</v>
      </c>
      <c r="C1408" s="161" t="str">
        <f>IF('MAIN CB'!C1422="","",'MAIN CB'!C1422)</f>
        <v>Asset</v>
      </c>
      <c r="D1408" s="237" t="str">
        <f>IF('MAIN CB'!D1422="","",'MAIN CB'!D1422)</f>
        <v>Vault Cash</v>
      </c>
      <c r="E1408" s="157" t="str">
        <f>IF('MAIN CB'!E1422="","",'MAIN CB'!E1422)</f>
        <v>Airtel Money Deposit</v>
      </c>
      <c r="F1408" s="238">
        <f>IF('MAIN CB'!C1422="Asset",'MAIN CB'!F1422,"")</f>
        <v>265</v>
      </c>
      <c r="G1408" s="162" t="str">
        <f>IF('MAIN CB'!C1422="Capital",'MAIN CB'!F1422,IF('MAIN CB'!C1422="Income",'MAIN CB'!F1422,IF('MAIN CB'!C1422="Liability",'MAIN CB'!F1422,"")))</f>
        <v/>
      </c>
      <c r="H1408" s="163" t="str">
        <f>IF('MAIN CB'!C1422="Expense",'MAIN CB'!F1422,IF('MAIN CB'!C1422="Drawing",'MAIN CB'!F1422,IF('MAIN CB'!C1422="COS",'MAIN CB'!F1422,"")))</f>
        <v/>
      </c>
    </row>
    <row r="1409" spans="2:8" x14ac:dyDescent="0.3">
      <c r="B1409" s="160">
        <f>IF('MAIN CB'!B1423="","",'MAIN CB'!B1423)</f>
        <v>45733</v>
      </c>
      <c r="C1409" s="161" t="str">
        <f>IF('MAIN CB'!C1423="","",'MAIN CB'!C1423)</f>
        <v>Asset</v>
      </c>
      <c r="D1409" s="237" t="str">
        <f>IF('MAIN CB'!D1423="","",'MAIN CB'!D1423)</f>
        <v>Airtel Money</v>
      </c>
      <c r="E1409" s="157" t="str">
        <f>IF('MAIN CB'!E1423="","",'MAIN CB'!E1423)</f>
        <v>Airtel Money Deposit</v>
      </c>
      <c r="F1409" s="238">
        <f>IF('MAIN CB'!C1423="Asset",'MAIN CB'!F1423,"")</f>
        <v>-265</v>
      </c>
      <c r="G1409" s="162" t="str">
        <f>IF('MAIN CB'!C1423="Capital",'MAIN CB'!F1423,IF('MAIN CB'!C1423="Income",'MAIN CB'!F1423,IF('MAIN CB'!C1423="Liability",'MAIN CB'!F1423,"")))</f>
        <v/>
      </c>
      <c r="H1409" s="163" t="str">
        <f>IF('MAIN CB'!C1423="Expense",'MAIN CB'!F1423,IF('MAIN CB'!C1423="Drawing",'MAIN CB'!F1423,IF('MAIN CB'!C1423="COS",'MAIN CB'!F1423,"")))</f>
        <v/>
      </c>
    </row>
    <row r="1410" spans="2:8" x14ac:dyDescent="0.3">
      <c r="B1410" s="160">
        <f>IF('MAIN CB'!B1424="","",'MAIN CB'!B1424)</f>
        <v>45733</v>
      </c>
      <c r="C1410" s="161" t="str">
        <f>IF('MAIN CB'!C1424="","",'MAIN CB'!C1424)</f>
        <v>Income</v>
      </c>
      <c r="D1410" s="237" t="str">
        <f>IF('MAIN CB'!D1424="","",'MAIN CB'!D1424)</f>
        <v>Sales</v>
      </c>
      <c r="E1410" s="157" t="str">
        <f>IF('MAIN CB'!E1424="","",'MAIN CB'!E1424)</f>
        <v xml:space="preserve">Takeaway Sale </v>
      </c>
      <c r="F1410" s="238" t="str">
        <f>IF('MAIN CB'!C1424="Asset",'MAIN CB'!F1424,"")</f>
        <v/>
      </c>
      <c r="G1410" s="162">
        <f>IF('MAIN CB'!C1424="Capital",'MAIN CB'!F1424,IF('MAIN CB'!C1424="Income",'MAIN CB'!F1424,IF('MAIN CB'!C1424="Liability",'MAIN CB'!F1424,"")))</f>
        <v>-35</v>
      </c>
      <c r="H1410" s="163" t="str">
        <f>IF('MAIN CB'!C1424="Expense",'MAIN CB'!F1424,IF('MAIN CB'!C1424="Drawing",'MAIN CB'!F1424,IF('MAIN CB'!C1424="COS",'MAIN CB'!F1424,"")))</f>
        <v/>
      </c>
    </row>
    <row r="1411" spans="2:8" x14ac:dyDescent="0.3">
      <c r="B1411" s="160">
        <f>IF('MAIN CB'!B1425="","",'MAIN CB'!B1425)</f>
        <v>45733</v>
      </c>
      <c r="C1411" s="161" t="str">
        <f>IF('MAIN CB'!C1425="","",'MAIN CB'!C1425)</f>
        <v>Asset</v>
      </c>
      <c r="D1411" s="237" t="str">
        <f>IF('MAIN CB'!D1425="","",'MAIN CB'!D1425)</f>
        <v>Vault Cash</v>
      </c>
      <c r="E1411" s="157" t="str">
        <f>IF('MAIN CB'!E1425="","",'MAIN CB'!E1425)</f>
        <v xml:space="preserve">Takeaway Sale </v>
      </c>
      <c r="F1411" s="238">
        <f>IF('MAIN CB'!C1425="Asset",'MAIN CB'!F1425,"")</f>
        <v>35</v>
      </c>
      <c r="G1411" s="162" t="str">
        <f>IF('MAIN CB'!C1425="Capital",'MAIN CB'!F1425,IF('MAIN CB'!C1425="Income",'MAIN CB'!F1425,IF('MAIN CB'!C1425="Liability",'MAIN CB'!F1425,"")))</f>
        <v/>
      </c>
      <c r="H1411" s="163" t="str">
        <f>IF('MAIN CB'!C1425="Expense",'MAIN CB'!F1425,IF('MAIN CB'!C1425="Drawing",'MAIN CB'!F1425,IF('MAIN CB'!C1425="COS",'MAIN CB'!F1425,"")))</f>
        <v/>
      </c>
    </row>
    <row r="1412" spans="2:8" x14ac:dyDescent="0.3">
      <c r="B1412" s="160">
        <f>IF('MAIN CB'!B1426="","",'MAIN CB'!B1426)</f>
        <v>45733</v>
      </c>
      <c r="C1412" s="161" t="str">
        <f>IF('MAIN CB'!C1426="","",'MAIN CB'!C1426)</f>
        <v>Asset</v>
      </c>
      <c r="D1412" s="237" t="str">
        <f>IF('MAIN CB'!D1426="","",'MAIN CB'!D1426)</f>
        <v>Vault Cash</v>
      </c>
      <c r="E1412" s="157" t="str">
        <f>IF('MAIN CB'!E1426="","",'MAIN CB'!E1426)</f>
        <v>Airtel Money Withdraw</v>
      </c>
      <c r="F1412" s="238">
        <f>IF('MAIN CB'!C1426="Asset",'MAIN CB'!F1426,"")</f>
        <v>-200</v>
      </c>
      <c r="G1412" s="162" t="str">
        <f>IF('MAIN CB'!C1426="Capital",'MAIN CB'!F1426,IF('MAIN CB'!C1426="Income",'MAIN CB'!F1426,IF('MAIN CB'!C1426="Liability",'MAIN CB'!F1426,"")))</f>
        <v/>
      </c>
      <c r="H1412" s="163" t="str">
        <f>IF('MAIN CB'!C1426="Expense",'MAIN CB'!F1426,IF('MAIN CB'!C1426="Drawing",'MAIN CB'!F1426,IF('MAIN CB'!C1426="COS",'MAIN CB'!F1426,"")))</f>
        <v/>
      </c>
    </row>
    <row r="1413" spans="2:8" x14ac:dyDescent="0.3">
      <c r="B1413" s="160">
        <f>IF('MAIN CB'!B1427="","",'MAIN CB'!B1427)</f>
        <v>45733</v>
      </c>
      <c r="C1413" s="161" t="str">
        <f>IF('MAIN CB'!C1427="","",'MAIN CB'!C1427)</f>
        <v>Asset</v>
      </c>
      <c r="D1413" s="237" t="str">
        <f>IF('MAIN CB'!D1427="","",'MAIN CB'!D1427)</f>
        <v>Airtel Money</v>
      </c>
      <c r="E1413" s="157" t="str">
        <f>IF('MAIN CB'!E1427="","",'MAIN CB'!E1427)</f>
        <v>Airtel Money Withdraw</v>
      </c>
      <c r="F1413" s="238">
        <f>IF('MAIN CB'!C1427="Asset",'MAIN CB'!F1427,"")</f>
        <v>200</v>
      </c>
      <c r="G1413" s="162" t="str">
        <f>IF('MAIN CB'!C1427="Capital",'MAIN CB'!F1427,IF('MAIN CB'!C1427="Income",'MAIN CB'!F1427,IF('MAIN CB'!C1427="Liability",'MAIN CB'!F1427,"")))</f>
        <v/>
      </c>
      <c r="H1413" s="163" t="str">
        <f>IF('MAIN CB'!C1427="Expense",'MAIN CB'!F1427,IF('MAIN CB'!C1427="Drawing",'MAIN CB'!F1427,IF('MAIN CB'!C1427="COS",'MAIN CB'!F1427,"")))</f>
        <v/>
      </c>
    </row>
    <row r="1414" spans="2:8" x14ac:dyDescent="0.3">
      <c r="B1414" s="160">
        <f>IF('MAIN CB'!B1428="","",'MAIN CB'!B1428)</f>
        <v>45733</v>
      </c>
      <c r="C1414" s="161" t="str">
        <f>IF('MAIN CB'!C1428="","",'MAIN CB'!C1428)</f>
        <v>Asset</v>
      </c>
      <c r="D1414" s="237" t="str">
        <f>IF('MAIN CB'!D1428="","",'MAIN CB'!D1428)</f>
        <v>Vault Cash</v>
      </c>
      <c r="E1414" s="157" t="str">
        <f>IF('MAIN CB'!E1428="","",'MAIN CB'!E1428)</f>
        <v>Airtel Money Withdraw</v>
      </c>
      <c r="F1414" s="238">
        <f>IF('MAIN CB'!C1428="Asset",'MAIN CB'!F1428,"")</f>
        <v>-38</v>
      </c>
      <c r="G1414" s="162" t="str">
        <f>IF('MAIN CB'!C1428="Capital",'MAIN CB'!F1428,IF('MAIN CB'!C1428="Income",'MAIN CB'!F1428,IF('MAIN CB'!C1428="Liability",'MAIN CB'!F1428,"")))</f>
        <v/>
      </c>
      <c r="H1414" s="163" t="str">
        <f>IF('MAIN CB'!C1428="Expense",'MAIN CB'!F1428,IF('MAIN CB'!C1428="Drawing",'MAIN CB'!F1428,IF('MAIN CB'!C1428="COS",'MAIN CB'!F1428,"")))</f>
        <v/>
      </c>
    </row>
    <row r="1415" spans="2:8" x14ac:dyDescent="0.3">
      <c r="B1415" s="160">
        <f>IF('MAIN CB'!B1429="","",'MAIN CB'!B1429)</f>
        <v>45733</v>
      </c>
      <c r="C1415" s="161" t="str">
        <f>IF('MAIN CB'!C1429="","",'MAIN CB'!C1429)</f>
        <v>Asset</v>
      </c>
      <c r="D1415" s="237" t="str">
        <f>IF('MAIN CB'!D1429="","",'MAIN CB'!D1429)</f>
        <v>Airtel Money</v>
      </c>
      <c r="E1415" s="157" t="str">
        <f>IF('MAIN CB'!E1429="","",'MAIN CB'!E1429)</f>
        <v>Airtel Money Withdraw</v>
      </c>
      <c r="F1415" s="238">
        <f>IF('MAIN CB'!C1429="Asset",'MAIN CB'!F1429,"")</f>
        <v>38</v>
      </c>
      <c r="G1415" s="162" t="str">
        <f>IF('MAIN CB'!C1429="Capital",'MAIN CB'!F1429,IF('MAIN CB'!C1429="Income",'MAIN CB'!F1429,IF('MAIN CB'!C1429="Liability",'MAIN CB'!F1429,"")))</f>
        <v/>
      </c>
      <c r="H1415" s="163" t="str">
        <f>IF('MAIN CB'!C1429="Expense",'MAIN CB'!F1429,IF('MAIN CB'!C1429="Drawing",'MAIN CB'!F1429,IF('MAIN CB'!C1429="COS",'MAIN CB'!F1429,"")))</f>
        <v/>
      </c>
    </row>
    <row r="1416" spans="2:8" x14ac:dyDescent="0.3">
      <c r="B1416" s="160">
        <f>IF('MAIN CB'!B1430="","",'MAIN CB'!B1430)</f>
        <v>45733</v>
      </c>
      <c r="C1416" s="161" t="str">
        <f>IF('MAIN CB'!C1430="","",'MAIN CB'!C1430)</f>
        <v>Income</v>
      </c>
      <c r="D1416" s="237" t="str">
        <f>IF('MAIN CB'!D1430="","",'MAIN CB'!D1430)</f>
        <v>Sales</v>
      </c>
      <c r="E1416" s="157" t="str">
        <f>IF('MAIN CB'!E1430="","",'MAIN CB'!E1430)</f>
        <v xml:space="preserve">Takeaway Sale </v>
      </c>
      <c r="F1416" s="238" t="str">
        <f>IF('MAIN CB'!C1430="Asset",'MAIN CB'!F1430,"")</f>
        <v/>
      </c>
      <c r="G1416" s="162">
        <f>IF('MAIN CB'!C1430="Capital",'MAIN CB'!F1430,IF('MAIN CB'!C1430="Income",'MAIN CB'!F1430,IF('MAIN CB'!C1430="Liability",'MAIN CB'!F1430,"")))</f>
        <v>-35</v>
      </c>
      <c r="H1416" s="163" t="str">
        <f>IF('MAIN CB'!C1430="Expense",'MAIN CB'!F1430,IF('MAIN CB'!C1430="Drawing",'MAIN CB'!F1430,IF('MAIN CB'!C1430="COS",'MAIN CB'!F1430,"")))</f>
        <v/>
      </c>
    </row>
    <row r="1417" spans="2:8" x14ac:dyDescent="0.3">
      <c r="B1417" s="160">
        <f>IF('MAIN CB'!B1431="","",'MAIN CB'!B1431)</f>
        <v>45733</v>
      </c>
      <c r="C1417" s="161" t="str">
        <f>IF('MAIN CB'!C1431="","",'MAIN CB'!C1431)</f>
        <v>Asset</v>
      </c>
      <c r="D1417" s="237" t="str">
        <f>IF('MAIN CB'!D1431="","",'MAIN CB'!D1431)</f>
        <v>Vault Cash</v>
      </c>
      <c r="E1417" s="157" t="str">
        <f>IF('MAIN CB'!E1431="","",'MAIN CB'!E1431)</f>
        <v xml:space="preserve">Takeaway Sale </v>
      </c>
      <c r="F1417" s="238">
        <f>IF('MAIN CB'!C1431="Asset",'MAIN CB'!F1431,"")</f>
        <v>35</v>
      </c>
      <c r="G1417" s="162" t="str">
        <f>IF('MAIN CB'!C1431="Capital",'MAIN CB'!F1431,IF('MAIN CB'!C1431="Income",'MAIN CB'!F1431,IF('MAIN CB'!C1431="Liability",'MAIN CB'!F1431,"")))</f>
        <v/>
      </c>
      <c r="H1417" s="163" t="str">
        <f>IF('MAIN CB'!C1431="Expense",'MAIN CB'!F1431,IF('MAIN CB'!C1431="Drawing",'MAIN CB'!F1431,IF('MAIN CB'!C1431="COS",'MAIN CB'!F1431,"")))</f>
        <v/>
      </c>
    </row>
    <row r="1418" spans="2:8" x14ac:dyDescent="0.3">
      <c r="B1418" s="160">
        <f>IF('MAIN CB'!B1432="","",'MAIN CB'!B1432)</f>
        <v>45733</v>
      </c>
      <c r="C1418" s="161" t="str">
        <f>IF('MAIN CB'!C1432="","",'MAIN CB'!C1432)</f>
        <v>Asset</v>
      </c>
      <c r="D1418" s="237" t="str">
        <f>IF('MAIN CB'!D1432="","",'MAIN CB'!D1432)</f>
        <v>Vault Cash</v>
      </c>
      <c r="E1418" s="157" t="str">
        <f>IF('MAIN CB'!E1432="","",'MAIN CB'!E1432)</f>
        <v>Airtel Money Deposit</v>
      </c>
      <c r="F1418" s="238">
        <f>IF('MAIN CB'!C1432="Asset",'MAIN CB'!F1432,"")</f>
        <v>15</v>
      </c>
      <c r="G1418" s="162" t="str">
        <f>IF('MAIN CB'!C1432="Capital",'MAIN CB'!F1432,IF('MAIN CB'!C1432="Income",'MAIN CB'!F1432,IF('MAIN CB'!C1432="Liability",'MAIN CB'!F1432,"")))</f>
        <v/>
      </c>
      <c r="H1418" s="163" t="str">
        <f>IF('MAIN CB'!C1432="Expense",'MAIN CB'!F1432,IF('MAIN CB'!C1432="Drawing",'MAIN CB'!F1432,IF('MAIN CB'!C1432="COS",'MAIN CB'!F1432,"")))</f>
        <v/>
      </c>
    </row>
    <row r="1419" spans="2:8" x14ac:dyDescent="0.3">
      <c r="B1419" s="160">
        <f>IF('MAIN CB'!B1433="","",'MAIN CB'!B1433)</f>
        <v>45733</v>
      </c>
      <c r="C1419" s="161" t="str">
        <f>IF('MAIN CB'!C1433="","",'MAIN CB'!C1433)</f>
        <v>Asset</v>
      </c>
      <c r="D1419" s="237" t="str">
        <f>IF('MAIN CB'!D1433="","",'MAIN CB'!D1433)</f>
        <v>Airtel Money</v>
      </c>
      <c r="E1419" s="157" t="str">
        <f>IF('MAIN CB'!E1433="","",'MAIN CB'!E1433)</f>
        <v>Airtel Money Deposit</v>
      </c>
      <c r="F1419" s="238">
        <f>IF('MAIN CB'!C1433="Asset",'MAIN CB'!F1433,"")</f>
        <v>-15</v>
      </c>
      <c r="G1419" s="162" t="str">
        <f>IF('MAIN CB'!C1433="Capital",'MAIN CB'!F1433,IF('MAIN CB'!C1433="Income",'MAIN CB'!F1433,IF('MAIN CB'!C1433="Liability",'MAIN CB'!F1433,"")))</f>
        <v/>
      </c>
      <c r="H1419" s="163" t="str">
        <f>IF('MAIN CB'!C1433="Expense",'MAIN CB'!F1433,IF('MAIN CB'!C1433="Drawing",'MAIN CB'!F1433,IF('MAIN CB'!C1433="COS",'MAIN CB'!F1433,"")))</f>
        <v/>
      </c>
    </row>
    <row r="1420" spans="2:8" x14ac:dyDescent="0.3">
      <c r="B1420" s="160">
        <f>IF('MAIN CB'!B1434="","",'MAIN CB'!B1434)</f>
        <v>45733</v>
      </c>
      <c r="C1420" s="161" t="str">
        <f>IF('MAIN CB'!C1434="","",'MAIN CB'!C1434)</f>
        <v>Income</v>
      </c>
      <c r="D1420" s="237" t="str">
        <f>IF('MAIN CB'!D1434="","",'MAIN CB'!D1434)</f>
        <v>Sales</v>
      </c>
      <c r="E1420" s="157" t="str">
        <f>IF('MAIN CB'!E1434="","",'MAIN CB'!E1434)</f>
        <v xml:space="preserve">Takeaway Sale </v>
      </c>
      <c r="F1420" s="238" t="str">
        <f>IF('MAIN CB'!C1434="Asset",'MAIN CB'!F1434,"")</f>
        <v/>
      </c>
      <c r="G1420" s="162">
        <f>IF('MAIN CB'!C1434="Capital",'MAIN CB'!F1434,IF('MAIN CB'!C1434="Income",'MAIN CB'!F1434,IF('MAIN CB'!C1434="Liability",'MAIN CB'!F1434,"")))</f>
        <v>-35</v>
      </c>
      <c r="H1420" s="163" t="str">
        <f>IF('MAIN CB'!C1434="Expense",'MAIN CB'!F1434,IF('MAIN CB'!C1434="Drawing",'MAIN CB'!F1434,IF('MAIN CB'!C1434="COS",'MAIN CB'!F1434,"")))</f>
        <v/>
      </c>
    </row>
    <row r="1421" spans="2:8" x14ac:dyDescent="0.3">
      <c r="B1421" s="160">
        <f>IF('MAIN CB'!B1435="","",'MAIN CB'!B1435)</f>
        <v>45733</v>
      </c>
      <c r="C1421" s="161" t="str">
        <f>IF('MAIN CB'!C1435="","",'MAIN CB'!C1435)</f>
        <v>Asset</v>
      </c>
      <c r="D1421" s="237" t="str">
        <f>IF('MAIN CB'!D1435="","",'MAIN CB'!D1435)</f>
        <v>Vault Cash</v>
      </c>
      <c r="E1421" s="157" t="str">
        <f>IF('MAIN CB'!E1435="","",'MAIN CB'!E1435)</f>
        <v xml:space="preserve">Takeaway Sale </v>
      </c>
      <c r="F1421" s="238">
        <f>IF('MAIN CB'!C1435="Asset",'MAIN CB'!F1435,"")</f>
        <v>35</v>
      </c>
      <c r="G1421" s="162" t="str">
        <f>IF('MAIN CB'!C1435="Capital",'MAIN CB'!F1435,IF('MAIN CB'!C1435="Income",'MAIN CB'!F1435,IF('MAIN CB'!C1435="Liability",'MAIN CB'!F1435,"")))</f>
        <v/>
      </c>
      <c r="H1421" s="163" t="str">
        <f>IF('MAIN CB'!C1435="Expense",'MAIN CB'!F1435,IF('MAIN CB'!C1435="Drawing",'MAIN CB'!F1435,IF('MAIN CB'!C1435="COS",'MAIN CB'!F1435,"")))</f>
        <v/>
      </c>
    </row>
    <row r="1422" spans="2:8" x14ac:dyDescent="0.3">
      <c r="B1422" s="160">
        <f>IF('MAIN CB'!B1436="","",'MAIN CB'!B1436)</f>
        <v>45733</v>
      </c>
      <c r="C1422" s="161" t="str">
        <f>IF('MAIN CB'!C1436="","",'MAIN CB'!C1436)</f>
        <v>Asset</v>
      </c>
      <c r="D1422" s="237" t="str">
        <f>IF('MAIN CB'!D1436="","",'MAIN CB'!D1436)</f>
        <v>Vault Cash</v>
      </c>
      <c r="E1422" s="157" t="str">
        <f>IF('MAIN CB'!E1436="","",'MAIN CB'!E1436)</f>
        <v>Airtel Money Deposit</v>
      </c>
      <c r="F1422" s="238">
        <f>IF('MAIN CB'!C1436="Asset",'MAIN CB'!F1436,"")</f>
        <v>110</v>
      </c>
      <c r="G1422" s="162" t="str">
        <f>IF('MAIN CB'!C1436="Capital",'MAIN CB'!F1436,IF('MAIN CB'!C1436="Income",'MAIN CB'!F1436,IF('MAIN CB'!C1436="Liability",'MAIN CB'!F1436,"")))</f>
        <v/>
      </c>
      <c r="H1422" s="163" t="str">
        <f>IF('MAIN CB'!C1436="Expense",'MAIN CB'!F1436,IF('MAIN CB'!C1436="Drawing",'MAIN CB'!F1436,IF('MAIN CB'!C1436="COS",'MAIN CB'!F1436,"")))</f>
        <v/>
      </c>
    </row>
    <row r="1423" spans="2:8" x14ac:dyDescent="0.3">
      <c r="B1423" s="160">
        <f>IF('MAIN CB'!B1437="","",'MAIN CB'!B1437)</f>
        <v>45733</v>
      </c>
      <c r="C1423" s="161" t="str">
        <f>IF('MAIN CB'!C1437="","",'MAIN CB'!C1437)</f>
        <v>Asset</v>
      </c>
      <c r="D1423" s="237" t="str">
        <f>IF('MAIN CB'!D1437="","",'MAIN CB'!D1437)</f>
        <v>Airtel Money</v>
      </c>
      <c r="E1423" s="157" t="str">
        <f>IF('MAIN CB'!E1437="","",'MAIN CB'!E1437)</f>
        <v>Airtel Money Deposit</v>
      </c>
      <c r="F1423" s="238">
        <f>IF('MAIN CB'!C1437="Asset",'MAIN CB'!F1437,"")</f>
        <v>-110</v>
      </c>
      <c r="G1423" s="162" t="str">
        <f>IF('MAIN CB'!C1437="Capital",'MAIN CB'!F1437,IF('MAIN CB'!C1437="Income",'MAIN CB'!F1437,IF('MAIN CB'!C1437="Liability",'MAIN CB'!F1437,"")))</f>
        <v/>
      </c>
      <c r="H1423" s="163" t="str">
        <f>IF('MAIN CB'!C1437="Expense",'MAIN CB'!F1437,IF('MAIN CB'!C1437="Drawing",'MAIN CB'!F1437,IF('MAIN CB'!C1437="COS",'MAIN CB'!F1437,"")))</f>
        <v/>
      </c>
    </row>
    <row r="1424" spans="2:8" x14ac:dyDescent="0.3">
      <c r="B1424" s="160">
        <f>IF('MAIN CB'!B1438="","",'MAIN CB'!B1438)</f>
        <v>45733</v>
      </c>
      <c r="C1424" s="161" t="str">
        <f>IF('MAIN CB'!C1438="","",'MAIN CB'!C1438)</f>
        <v>Asset</v>
      </c>
      <c r="D1424" s="237" t="str">
        <f>IF('MAIN CB'!D1438="","",'MAIN CB'!D1438)</f>
        <v>Vault Cash</v>
      </c>
      <c r="E1424" s="157" t="str">
        <f>IF('MAIN CB'!E1438="","",'MAIN CB'!E1438)</f>
        <v>Airtel Money Deposit</v>
      </c>
      <c r="F1424" s="238">
        <f>IF('MAIN CB'!C1438="Asset",'MAIN CB'!F1438,"")</f>
        <v>200</v>
      </c>
      <c r="G1424" s="162" t="str">
        <f>IF('MAIN CB'!C1438="Capital",'MAIN CB'!F1438,IF('MAIN CB'!C1438="Income",'MAIN CB'!F1438,IF('MAIN CB'!C1438="Liability",'MAIN CB'!F1438,"")))</f>
        <v/>
      </c>
      <c r="H1424" s="163" t="str">
        <f>IF('MAIN CB'!C1438="Expense",'MAIN CB'!F1438,IF('MAIN CB'!C1438="Drawing",'MAIN CB'!F1438,IF('MAIN CB'!C1438="COS",'MAIN CB'!F1438,"")))</f>
        <v/>
      </c>
    </row>
    <row r="1425" spans="2:8" x14ac:dyDescent="0.3">
      <c r="B1425" s="160">
        <f>IF('MAIN CB'!B1439="","",'MAIN CB'!B1439)</f>
        <v>45733</v>
      </c>
      <c r="C1425" s="161" t="str">
        <f>IF('MAIN CB'!C1439="","",'MAIN CB'!C1439)</f>
        <v>Asset</v>
      </c>
      <c r="D1425" s="237" t="str">
        <f>IF('MAIN CB'!D1439="","",'MAIN CB'!D1439)</f>
        <v>Airtel Money</v>
      </c>
      <c r="E1425" s="157" t="str">
        <f>IF('MAIN CB'!E1439="","",'MAIN CB'!E1439)</f>
        <v>Airtel Money Deposit</v>
      </c>
      <c r="F1425" s="238">
        <f>IF('MAIN CB'!C1439="Asset",'MAIN CB'!F1439,"")</f>
        <v>-200</v>
      </c>
      <c r="G1425" s="162" t="str">
        <f>IF('MAIN CB'!C1439="Capital",'MAIN CB'!F1439,IF('MAIN CB'!C1439="Income",'MAIN CB'!F1439,IF('MAIN CB'!C1439="Liability",'MAIN CB'!F1439,"")))</f>
        <v/>
      </c>
      <c r="H1425" s="163" t="str">
        <f>IF('MAIN CB'!C1439="Expense",'MAIN CB'!F1439,IF('MAIN CB'!C1439="Drawing",'MAIN CB'!F1439,IF('MAIN CB'!C1439="COS",'MAIN CB'!F1439,"")))</f>
        <v/>
      </c>
    </row>
    <row r="1426" spans="2:8" x14ac:dyDescent="0.3">
      <c r="B1426" s="160">
        <f>IF('MAIN CB'!B1440="","",'MAIN CB'!B1440)</f>
        <v>45733</v>
      </c>
      <c r="C1426" s="161" t="str">
        <f>IF('MAIN CB'!C1440="","",'MAIN CB'!C1440)</f>
        <v>Asset</v>
      </c>
      <c r="D1426" s="237" t="str">
        <f>IF('MAIN CB'!D1440="","",'MAIN CB'!D1440)</f>
        <v>Vault Cash</v>
      </c>
      <c r="E1426" s="157" t="str">
        <f>IF('MAIN CB'!E1440="","",'MAIN CB'!E1440)</f>
        <v>Airtel Money Deposit</v>
      </c>
      <c r="F1426" s="238">
        <f>IF('MAIN CB'!C1440="Asset",'MAIN CB'!F1440,"")</f>
        <v>15</v>
      </c>
      <c r="G1426" s="162" t="str">
        <f>IF('MAIN CB'!C1440="Capital",'MAIN CB'!F1440,IF('MAIN CB'!C1440="Income",'MAIN CB'!F1440,IF('MAIN CB'!C1440="Liability",'MAIN CB'!F1440,"")))</f>
        <v/>
      </c>
      <c r="H1426" s="163" t="str">
        <f>IF('MAIN CB'!C1440="Expense",'MAIN CB'!F1440,IF('MAIN CB'!C1440="Drawing",'MAIN CB'!F1440,IF('MAIN CB'!C1440="COS",'MAIN CB'!F1440,"")))</f>
        <v/>
      </c>
    </row>
    <row r="1427" spans="2:8" x14ac:dyDescent="0.3">
      <c r="B1427" s="160">
        <f>IF('MAIN CB'!B1441="","",'MAIN CB'!B1441)</f>
        <v>45733</v>
      </c>
      <c r="C1427" s="161" t="str">
        <f>IF('MAIN CB'!C1441="","",'MAIN CB'!C1441)</f>
        <v>Asset</v>
      </c>
      <c r="D1427" s="237" t="str">
        <f>IF('MAIN CB'!D1441="","",'MAIN CB'!D1441)</f>
        <v>Airtel Money</v>
      </c>
      <c r="E1427" s="157" t="str">
        <f>IF('MAIN CB'!E1441="","",'MAIN CB'!E1441)</f>
        <v>Airtel Money Deposit</v>
      </c>
      <c r="F1427" s="238">
        <f>IF('MAIN CB'!C1441="Asset",'MAIN CB'!F1441,"")</f>
        <v>-15</v>
      </c>
      <c r="G1427" s="162" t="str">
        <f>IF('MAIN CB'!C1441="Capital",'MAIN CB'!F1441,IF('MAIN CB'!C1441="Income",'MAIN CB'!F1441,IF('MAIN CB'!C1441="Liability",'MAIN CB'!F1441,"")))</f>
        <v/>
      </c>
      <c r="H1427" s="163" t="str">
        <f>IF('MAIN CB'!C1441="Expense",'MAIN CB'!F1441,IF('MAIN CB'!C1441="Drawing",'MAIN CB'!F1441,IF('MAIN CB'!C1441="COS",'MAIN CB'!F1441,"")))</f>
        <v/>
      </c>
    </row>
    <row r="1428" spans="2:8" x14ac:dyDescent="0.3">
      <c r="B1428" s="160">
        <f>IF('MAIN CB'!B1442="","",'MAIN CB'!B1442)</f>
        <v>45733</v>
      </c>
      <c r="C1428" s="161" t="str">
        <f>IF('MAIN CB'!C1442="","",'MAIN CB'!C1442)</f>
        <v>Income</v>
      </c>
      <c r="D1428" s="237" t="str">
        <f>IF('MAIN CB'!D1442="","",'MAIN CB'!D1442)</f>
        <v>Sales</v>
      </c>
      <c r="E1428" s="157" t="str">
        <f>IF('MAIN CB'!E1442="","",'MAIN CB'!E1442)</f>
        <v xml:space="preserve">Takeaway Sale </v>
      </c>
      <c r="F1428" s="238" t="str">
        <f>IF('MAIN CB'!C1442="Asset",'MAIN CB'!F1442,"")</f>
        <v/>
      </c>
      <c r="G1428" s="162">
        <f>IF('MAIN CB'!C1442="Capital",'MAIN CB'!F1442,IF('MAIN CB'!C1442="Income",'MAIN CB'!F1442,IF('MAIN CB'!C1442="Liability",'MAIN CB'!F1442,"")))</f>
        <v>-35</v>
      </c>
      <c r="H1428" s="163" t="str">
        <f>IF('MAIN CB'!C1442="Expense",'MAIN CB'!F1442,IF('MAIN CB'!C1442="Drawing",'MAIN CB'!F1442,IF('MAIN CB'!C1442="COS",'MAIN CB'!F1442,"")))</f>
        <v/>
      </c>
    </row>
    <row r="1429" spans="2:8" x14ac:dyDescent="0.3">
      <c r="B1429" s="160">
        <f>IF('MAIN CB'!B1443="","",'MAIN CB'!B1443)</f>
        <v>45733</v>
      </c>
      <c r="C1429" s="161" t="str">
        <f>IF('MAIN CB'!C1443="","",'MAIN CB'!C1443)</f>
        <v>Asset</v>
      </c>
      <c r="D1429" s="237" t="str">
        <f>IF('MAIN CB'!D1443="","",'MAIN CB'!D1443)</f>
        <v>Vault Cash</v>
      </c>
      <c r="E1429" s="157" t="str">
        <f>IF('MAIN CB'!E1443="","",'MAIN CB'!E1443)</f>
        <v xml:space="preserve">Takeaway Sale </v>
      </c>
      <c r="F1429" s="238">
        <f>IF('MAIN CB'!C1443="Asset",'MAIN CB'!F1443,"")</f>
        <v>35</v>
      </c>
      <c r="G1429" s="162" t="str">
        <f>IF('MAIN CB'!C1443="Capital",'MAIN CB'!F1443,IF('MAIN CB'!C1443="Income",'MAIN CB'!F1443,IF('MAIN CB'!C1443="Liability",'MAIN CB'!F1443,"")))</f>
        <v/>
      </c>
      <c r="H1429" s="163" t="str">
        <f>IF('MAIN CB'!C1443="Expense",'MAIN CB'!F1443,IF('MAIN CB'!C1443="Drawing",'MAIN CB'!F1443,IF('MAIN CB'!C1443="COS",'MAIN CB'!F1443,"")))</f>
        <v/>
      </c>
    </row>
    <row r="1430" spans="2:8" x14ac:dyDescent="0.3">
      <c r="B1430" s="160">
        <f>IF('MAIN CB'!B1444="","",'MAIN CB'!B1444)</f>
        <v>45733</v>
      </c>
      <c r="C1430" s="161" t="str">
        <f>IF('MAIN CB'!C1444="","",'MAIN CB'!C1444)</f>
        <v>Asset</v>
      </c>
      <c r="D1430" s="237" t="str">
        <f>IF('MAIN CB'!D1444="","",'MAIN CB'!D1444)</f>
        <v>Vault Cash</v>
      </c>
      <c r="E1430" s="157" t="str">
        <f>IF('MAIN CB'!E1444="","",'MAIN CB'!E1444)</f>
        <v>543 Withdraw</v>
      </c>
      <c r="F1430" s="238">
        <f>IF('MAIN CB'!C1444="Asset",'MAIN CB'!F1444,"")</f>
        <v>-800</v>
      </c>
      <c r="G1430" s="162" t="str">
        <f>IF('MAIN CB'!C1444="Capital",'MAIN CB'!F1444,IF('MAIN CB'!C1444="Income",'MAIN CB'!F1444,IF('MAIN CB'!C1444="Liability",'MAIN CB'!F1444,"")))</f>
        <v/>
      </c>
      <c r="H1430" s="163" t="str">
        <f>IF('MAIN CB'!C1444="Expense",'MAIN CB'!F1444,IF('MAIN CB'!C1444="Drawing",'MAIN CB'!F1444,IF('MAIN CB'!C1444="COS",'MAIN CB'!F1444,"")))</f>
        <v/>
      </c>
    </row>
    <row r="1431" spans="2:8" x14ac:dyDescent="0.3">
      <c r="B1431" s="160">
        <f>IF('MAIN CB'!B1445="","",'MAIN CB'!B1445)</f>
        <v>45733</v>
      </c>
      <c r="C1431" s="161" t="str">
        <f>IF('MAIN CB'!C1445="","",'MAIN CB'!C1445)</f>
        <v>Asset</v>
      </c>
      <c r="D1431" s="237" t="str">
        <f>IF('MAIN CB'!D1445="","",'MAIN CB'!D1445)</f>
        <v>543 Konse Konse</v>
      </c>
      <c r="E1431" s="157" t="str">
        <f>IF('MAIN CB'!E1445="","",'MAIN CB'!E1445)</f>
        <v>543 Withdraw</v>
      </c>
      <c r="F1431" s="238">
        <f>IF('MAIN CB'!C1445="Asset",'MAIN CB'!F1445,"")</f>
        <v>800</v>
      </c>
      <c r="G1431" s="162" t="str">
        <f>IF('MAIN CB'!C1445="Capital",'MAIN CB'!F1445,IF('MAIN CB'!C1445="Income",'MAIN CB'!F1445,IF('MAIN CB'!C1445="Liability",'MAIN CB'!F1445,"")))</f>
        <v/>
      </c>
      <c r="H1431" s="163" t="str">
        <f>IF('MAIN CB'!C1445="Expense",'MAIN CB'!F1445,IF('MAIN CB'!C1445="Drawing",'MAIN CB'!F1445,IF('MAIN CB'!C1445="COS",'MAIN CB'!F1445,"")))</f>
        <v/>
      </c>
    </row>
    <row r="1432" spans="2:8" x14ac:dyDescent="0.3">
      <c r="B1432" s="160">
        <f>IF('MAIN CB'!B1446="","",'MAIN CB'!B1446)</f>
        <v>45733</v>
      </c>
      <c r="C1432" s="161" t="str">
        <f>IF('MAIN CB'!C1446="","",'MAIN CB'!C1446)</f>
        <v>Income</v>
      </c>
      <c r="D1432" s="237" t="str">
        <f>IF('MAIN CB'!D1446="","",'MAIN CB'!D1446)</f>
        <v>Sales</v>
      </c>
      <c r="E1432" s="157" t="str">
        <f>IF('MAIN CB'!E1446="","",'MAIN CB'!E1446)</f>
        <v xml:space="preserve">Takeaway Sale </v>
      </c>
      <c r="F1432" s="238" t="str">
        <f>IF('MAIN CB'!C1446="Asset",'MAIN CB'!F1446,"")</f>
        <v/>
      </c>
      <c r="G1432" s="162">
        <f>IF('MAIN CB'!C1446="Capital",'MAIN CB'!F1446,IF('MAIN CB'!C1446="Income",'MAIN CB'!F1446,IF('MAIN CB'!C1446="Liability",'MAIN CB'!F1446,"")))</f>
        <v>-35</v>
      </c>
      <c r="H1432" s="163" t="str">
        <f>IF('MAIN CB'!C1446="Expense",'MAIN CB'!F1446,IF('MAIN CB'!C1446="Drawing",'MAIN CB'!F1446,IF('MAIN CB'!C1446="COS",'MAIN CB'!F1446,"")))</f>
        <v/>
      </c>
    </row>
    <row r="1433" spans="2:8" x14ac:dyDescent="0.3">
      <c r="B1433" s="160">
        <f>IF('MAIN CB'!B1447="","",'MAIN CB'!B1447)</f>
        <v>45733</v>
      </c>
      <c r="C1433" s="161" t="str">
        <f>IF('MAIN CB'!C1447="","",'MAIN CB'!C1447)</f>
        <v>Asset</v>
      </c>
      <c r="D1433" s="237" t="str">
        <f>IF('MAIN CB'!D1447="","",'MAIN CB'!D1447)</f>
        <v>Vault Cash</v>
      </c>
      <c r="E1433" s="157" t="str">
        <f>IF('MAIN CB'!E1447="","",'MAIN CB'!E1447)</f>
        <v xml:space="preserve">Takeaway Sale </v>
      </c>
      <c r="F1433" s="238">
        <f>IF('MAIN CB'!C1447="Asset",'MAIN CB'!F1447,"")</f>
        <v>35</v>
      </c>
      <c r="G1433" s="162" t="str">
        <f>IF('MAIN CB'!C1447="Capital",'MAIN CB'!F1447,IF('MAIN CB'!C1447="Income",'MAIN CB'!F1447,IF('MAIN CB'!C1447="Liability",'MAIN CB'!F1447,"")))</f>
        <v/>
      </c>
      <c r="H1433" s="163" t="str">
        <f>IF('MAIN CB'!C1447="Expense",'MAIN CB'!F1447,IF('MAIN CB'!C1447="Drawing",'MAIN CB'!F1447,IF('MAIN CB'!C1447="COS",'MAIN CB'!F1447,"")))</f>
        <v/>
      </c>
    </row>
    <row r="1434" spans="2:8" x14ac:dyDescent="0.3">
      <c r="B1434" s="160">
        <f>IF('MAIN CB'!B1448="","",'MAIN CB'!B1448)</f>
        <v>45733</v>
      </c>
      <c r="C1434" s="161" t="str">
        <f>IF('MAIN CB'!C1448="","",'MAIN CB'!C1448)</f>
        <v>Asset</v>
      </c>
      <c r="D1434" s="237" t="str">
        <f>IF('MAIN CB'!D1448="","",'MAIN CB'!D1448)</f>
        <v>Vault Cash</v>
      </c>
      <c r="E1434" s="157" t="str">
        <f>IF('MAIN CB'!E1448="","",'MAIN CB'!E1448)</f>
        <v>543 Withdraw</v>
      </c>
      <c r="F1434" s="238">
        <f>IF('MAIN CB'!C1448="Asset",'MAIN CB'!F1448,"")</f>
        <v>-1300</v>
      </c>
      <c r="G1434" s="162" t="str">
        <f>IF('MAIN CB'!C1448="Capital",'MAIN CB'!F1448,IF('MAIN CB'!C1448="Income",'MAIN CB'!F1448,IF('MAIN CB'!C1448="Liability",'MAIN CB'!F1448,"")))</f>
        <v/>
      </c>
      <c r="H1434" s="163" t="str">
        <f>IF('MAIN CB'!C1448="Expense",'MAIN CB'!F1448,IF('MAIN CB'!C1448="Drawing",'MAIN CB'!F1448,IF('MAIN CB'!C1448="COS",'MAIN CB'!F1448,"")))</f>
        <v/>
      </c>
    </row>
    <row r="1435" spans="2:8" x14ac:dyDescent="0.3">
      <c r="B1435" s="160">
        <f>IF('MAIN CB'!B1449="","",'MAIN CB'!B1449)</f>
        <v>45733</v>
      </c>
      <c r="C1435" s="161" t="str">
        <f>IF('MAIN CB'!C1449="","",'MAIN CB'!C1449)</f>
        <v>Asset</v>
      </c>
      <c r="D1435" s="237" t="str">
        <f>IF('MAIN CB'!D1449="","",'MAIN CB'!D1449)</f>
        <v>543 Konse Konse</v>
      </c>
      <c r="E1435" s="157" t="str">
        <f>IF('MAIN CB'!E1449="","",'MAIN CB'!E1449)</f>
        <v>543 Withdraw</v>
      </c>
      <c r="F1435" s="238">
        <f>IF('MAIN CB'!C1449="Asset",'MAIN CB'!F1449,"")</f>
        <v>1300</v>
      </c>
      <c r="G1435" s="162" t="str">
        <f>IF('MAIN CB'!C1449="Capital",'MAIN CB'!F1449,IF('MAIN CB'!C1449="Income",'MAIN CB'!F1449,IF('MAIN CB'!C1449="Liability",'MAIN CB'!F1449,"")))</f>
        <v/>
      </c>
      <c r="H1435" s="163" t="str">
        <f>IF('MAIN CB'!C1449="Expense",'MAIN CB'!F1449,IF('MAIN CB'!C1449="Drawing",'MAIN CB'!F1449,IF('MAIN CB'!C1449="COS",'MAIN CB'!F1449,"")))</f>
        <v/>
      </c>
    </row>
    <row r="1436" spans="2:8" x14ac:dyDescent="0.3">
      <c r="B1436" s="160">
        <f>IF('MAIN CB'!B1450="","",'MAIN CB'!B1450)</f>
        <v>45733</v>
      </c>
      <c r="C1436" s="161" t="str">
        <f>IF('MAIN CB'!C1450="","",'MAIN CB'!C1450)</f>
        <v>Income</v>
      </c>
      <c r="D1436" s="237" t="str">
        <f>IF('MAIN CB'!D1450="","",'MAIN CB'!D1450)</f>
        <v>Sales</v>
      </c>
      <c r="E1436" s="157" t="str">
        <f>IF('MAIN CB'!E1450="","",'MAIN CB'!E1450)</f>
        <v xml:space="preserve">Takeaway Sale </v>
      </c>
      <c r="F1436" s="238" t="str">
        <f>IF('MAIN CB'!C1450="Asset",'MAIN CB'!F1450,"")</f>
        <v/>
      </c>
      <c r="G1436" s="162">
        <f>IF('MAIN CB'!C1450="Capital",'MAIN CB'!F1450,IF('MAIN CB'!C1450="Income",'MAIN CB'!F1450,IF('MAIN CB'!C1450="Liability",'MAIN CB'!F1450,"")))</f>
        <v>-70</v>
      </c>
      <c r="H1436" s="163" t="str">
        <f>IF('MAIN CB'!C1450="Expense",'MAIN CB'!F1450,IF('MAIN CB'!C1450="Drawing",'MAIN CB'!F1450,IF('MAIN CB'!C1450="COS",'MAIN CB'!F1450,"")))</f>
        <v/>
      </c>
    </row>
    <row r="1437" spans="2:8" x14ac:dyDescent="0.3">
      <c r="B1437" s="160">
        <f>IF('MAIN CB'!B1451="","",'MAIN CB'!B1451)</f>
        <v>45733</v>
      </c>
      <c r="C1437" s="161" t="str">
        <f>IF('MAIN CB'!C1451="","",'MAIN CB'!C1451)</f>
        <v>Asset</v>
      </c>
      <c r="D1437" s="237" t="str">
        <f>IF('MAIN CB'!D1451="","",'MAIN CB'!D1451)</f>
        <v>Vault Cash</v>
      </c>
      <c r="E1437" s="157" t="str">
        <f>IF('MAIN CB'!E1451="","",'MAIN CB'!E1451)</f>
        <v xml:space="preserve">Takeaway Sale </v>
      </c>
      <c r="F1437" s="238">
        <f>IF('MAIN CB'!C1451="Asset",'MAIN CB'!F1451,"")</f>
        <v>70</v>
      </c>
      <c r="G1437" s="162" t="str">
        <f>IF('MAIN CB'!C1451="Capital",'MAIN CB'!F1451,IF('MAIN CB'!C1451="Income",'MAIN CB'!F1451,IF('MAIN CB'!C1451="Liability",'MAIN CB'!F1451,"")))</f>
        <v/>
      </c>
      <c r="H1437" s="163" t="str">
        <f>IF('MAIN CB'!C1451="Expense",'MAIN CB'!F1451,IF('MAIN CB'!C1451="Drawing",'MAIN CB'!F1451,IF('MAIN CB'!C1451="COS",'MAIN CB'!F1451,"")))</f>
        <v/>
      </c>
    </row>
    <row r="1438" spans="2:8" x14ac:dyDescent="0.3">
      <c r="B1438" s="160">
        <f>IF('MAIN CB'!B1452="","",'MAIN CB'!B1452)</f>
        <v>45733</v>
      </c>
      <c r="C1438" s="161" t="str">
        <f>IF('MAIN CB'!C1452="","",'MAIN CB'!C1452)</f>
        <v>Asset</v>
      </c>
      <c r="D1438" s="237" t="str">
        <f>IF('MAIN CB'!D1452="","",'MAIN CB'!D1452)</f>
        <v>Vault Cash</v>
      </c>
      <c r="E1438" s="157" t="str">
        <f>IF('MAIN CB'!E1452="","",'MAIN CB'!E1452)</f>
        <v>?</v>
      </c>
      <c r="F1438" s="238">
        <f>IF('MAIN CB'!C1452="Asset",'MAIN CB'!F1452,"")</f>
        <v>-20</v>
      </c>
      <c r="G1438" s="162" t="str">
        <f>IF('MAIN CB'!C1452="Capital",'MAIN CB'!F1452,IF('MAIN CB'!C1452="Income",'MAIN CB'!F1452,IF('MAIN CB'!C1452="Liability",'MAIN CB'!F1452,"")))</f>
        <v/>
      </c>
      <c r="H1438" s="163" t="str">
        <f>IF('MAIN CB'!C1452="Expense",'MAIN CB'!F1452,IF('MAIN CB'!C1452="Drawing",'MAIN CB'!F1452,IF('MAIN CB'!C1452="COS",'MAIN CB'!F1452,"")))</f>
        <v/>
      </c>
    </row>
    <row r="1439" spans="2:8" x14ac:dyDescent="0.3">
      <c r="B1439" s="160">
        <f>IF('MAIN CB'!B1453="","",'MAIN CB'!B1453)</f>
        <v>45733</v>
      </c>
      <c r="C1439" s="161" t="str">
        <f>IF('MAIN CB'!C1453="","",'MAIN CB'!C1453)</f>
        <v>Expense</v>
      </c>
      <c r="D1439" s="237" t="str">
        <f>IF('MAIN CB'!D1453="","",'MAIN CB'!D1453)</f>
        <v>Transport Costs</v>
      </c>
      <c r="E1439" s="157" t="str">
        <f>IF('MAIN CB'!E1453="","",'MAIN CB'!E1453)</f>
        <v>?</v>
      </c>
      <c r="F1439" s="238" t="str">
        <f>IF('MAIN CB'!C1453="Asset",'MAIN CB'!F1453,"")</f>
        <v/>
      </c>
      <c r="G1439" s="162" t="str">
        <f>IF('MAIN CB'!C1453="Capital",'MAIN CB'!F1453,IF('MAIN CB'!C1453="Income",'MAIN CB'!F1453,IF('MAIN CB'!C1453="Liability",'MAIN CB'!F1453,"")))</f>
        <v/>
      </c>
      <c r="H1439" s="163">
        <f>IF('MAIN CB'!C1453="Expense",'MAIN CB'!F1453,IF('MAIN CB'!C1453="Drawing",'MAIN CB'!F1453,IF('MAIN CB'!C1453="COS",'MAIN CB'!F1453,"")))</f>
        <v>20</v>
      </c>
    </row>
    <row r="1440" spans="2:8" x14ac:dyDescent="0.3">
      <c r="B1440" s="160">
        <f>IF('MAIN CB'!B1454="","",'MAIN CB'!B1454)</f>
        <v>45733</v>
      </c>
      <c r="C1440" s="161" t="str">
        <f>IF('MAIN CB'!C1454="","",'MAIN CB'!C1454)</f>
        <v>Asset</v>
      </c>
      <c r="D1440" s="237" t="str">
        <f>IF('MAIN CB'!D1454="","",'MAIN CB'!D1454)</f>
        <v>Vault Cash</v>
      </c>
      <c r="E1440" s="157" t="str">
        <f>IF('MAIN CB'!E1454="","",'MAIN CB'!E1454)</f>
        <v>Airtel Money Withdraw</v>
      </c>
      <c r="F1440" s="238">
        <f>IF('MAIN CB'!C1454="Asset",'MAIN CB'!F1454,"")</f>
        <v>-600</v>
      </c>
      <c r="G1440" s="162" t="str">
        <f>IF('MAIN CB'!C1454="Capital",'MAIN CB'!F1454,IF('MAIN CB'!C1454="Income",'MAIN CB'!F1454,IF('MAIN CB'!C1454="Liability",'MAIN CB'!F1454,"")))</f>
        <v/>
      </c>
      <c r="H1440" s="163" t="str">
        <f>IF('MAIN CB'!C1454="Expense",'MAIN CB'!F1454,IF('MAIN CB'!C1454="Drawing",'MAIN CB'!F1454,IF('MAIN CB'!C1454="COS",'MAIN CB'!F1454,"")))</f>
        <v/>
      </c>
    </row>
    <row r="1441" spans="2:8" x14ac:dyDescent="0.3">
      <c r="B1441" s="160">
        <f>IF('MAIN CB'!B1455="","",'MAIN CB'!B1455)</f>
        <v>45733</v>
      </c>
      <c r="C1441" s="161" t="str">
        <f>IF('MAIN CB'!C1455="","",'MAIN CB'!C1455)</f>
        <v>Asset</v>
      </c>
      <c r="D1441" s="237" t="str">
        <f>IF('MAIN CB'!D1455="","",'MAIN CB'!D1455)</f>
        <v>Airtel Money</v>
      </c>
      <c r="E1441" s="157" t="str">
        <f>IF('MAIN CB'!E1455="","",'MAIN CB'!E1455)</f>
        <v>Airtel Money Withdraw</v>
      </c>
      <c r="F1441" s="238">
        <f>IF('MAIN CB'!C1455="Asset",'MAIN CB'!F1455,"")</f>
        <v>600</v>
      </c>
      <c r="G1441" s="162" t="str">
        <f>IF('MAIN CB'!C1455="Capital",'MAIN CB'!F1455,IF('MAIN CB'!C1455="Income",'MAIN CB'!F1455,IF('MAIN CB'!C1455="Liability",'MAIN CB'!F1455,"")))</f>
        <v/>
      </c>
      <c r="H1441" s="163" t="str">
        <f>IF('MAIN CB'!C1455="Expense",'MAIN CB'!F1455,IF('MAIN CB'!C1455="Drawing",'MAIN CB'!F1455,IF('MAIN CB'!C1455="COS",'MAIN CB'!F1455,"")))</f>
        <v/>
      </c>
    </row>
    <row r="1442" spans="2:8" x14ac:dyDescent="0.3">
      <c r="B1442" s="160">
        <f>IF('MAIN CB'!B1456="","",'MAIN CB'!B1456)</f>
        <v>45733</v>
      </c>
      <c r="C1442" s="161" t="str">
        <f>IF('MAIN CB'!C1456="","",'MAIN CB'!C1456)</f>
        <v>Asset</v>
      </c>
      <c r="D1442" s="237" t="str">
        <f>IF('MAIN CB'!D1456="","",'MAIN CB'!D1456)</f>
        <v>Vault Cash</v>
      </c>
      <c r="E1442" s="157" t="str">
        <f>IF('MAIN CB'!E1456="","",'MAIN CB'!E1456)</f>
        <v>Zanaco Xpress Deposit</v>
      </c>
      <c r="F1442" s="238">
        <f>IF('MAIN CB'!C1456="Asset",'MAIN CB'!F1456,"")</f>
        <v>600</v>
      </c>
      <c r="G1442" s="162" t="str">
        <f>IF('MAIN CB'!C1456="Capital",'MAIN CB'!F1456,IF('MAIN CB'!C1456="Income",'MAIN CB'!F1456,IF('MAIN CB'!C1456="Liability",'MAIN CB'!F1456,"")))</f>
        <v/>
      </c>
      <c r="H1442" s="163" t="str">
        <f>IF('MAIN CB'!C1456="Expense",'MAIN CB'!F1456,IF('MAIN CB'!C1456="Drawing",'MAIN CB'!F1456,IF('MAIN CB'!C1456="COS",'MAIN CB'!F1456,"")))</f>
        <v/>
      </c>
    </row>
    <row r="1443" spans="2:8" x14ac:dyDescent="0.3">
      <c r="B1443" s="160">
        <f>IF('MAIN CB'!B1457="","",'MAIN CB'!B1457)</f>
        <v>45733</v>
      </c>
      <c r="C1443" s="161" t="str">
        <f>IF('MAIN CB'!C1457="","",'MAIN CB'!C1457)</f>
        <v>Asset</v>
      </c>
      <c r="D1443" s="237" t="str">
        <f>IF('MAIN CB'!D1457="","",'MAIN CB'!D1457)</f>
        <v>Zanaco Xpress</v>
      </c>
      <c r="E1443" s="157" t="str">
        <f>IF('MAIN CB'!E1457="","",'MAIN CB'!E1457)</f>
        <v>Zanaco Xpress Deposit</v>
      </c>
      <c r="F1443" s="238">
        <f>IF('MAIN CB'!C1457="Asset",'MAIN CB'!F1457,"")</f>
        <v>-600</v>
      </c>
      <c r="G1443" s="162" t="str">
        <f>IF('MAIN CB'!C1457="Capital",'MAIN CB'!F1457,IF('MAIN CB'!C1457="Income",'MAIN CB'!F1457,IF('MAIN CB'!C1457="Liability",'MAIN CB'!F1457,"")))</f>
        <v/>
      </c>
      <c r="H1443" s="163" t="str">
        <f>IF('MAIN CB'!C1457="Expense",'MAIN CB'!F1457,IF('MAIN CB'!C1457="Drawing",'MAIN CB'!F1457,IF('MAIN CB'!C1457="COS",'MAIN CB'!F1457,"")))</f>
        <v/>
      </c>
    </row>
    <row r="1444" spans="2:8" x14ac:dyDescent="0.3">
      <c r="B1444" s="160">
        <f>IF('MAIN CB'!B1458="","",'MAIN CB'!B1458)</f>
        <v>45733</v>
      </c>
      <c r="C1444" s="161" t="str">
        <f>IF('MAIN CB'!C1458="","",'MAIN CB'!C1458)</f>
        <v>Asset</v>
      </c>
      <c r="D1444" s="237" t="str">
        <f>IF('MAIN CB'!D1458="","",'MAIN CB'!D1458)</f>
        <v>Vault Cash</v>
      </c>
      <c r="E1444" s="157" t="str">
        <f>IF('MAIN CB'!E1458="","",'MAIN CB'!E1458)</f>
        <v>Airtel Money Deposit</v>
      </c>
      <c r="F1444" s="238">
        <f>IF('MAIN CB'!C1458="Asset",'MAIN CB'!F1458,"")</f>
        <v>15</v>
      </c>
      <c r="G1444" s="162" t="str">
        <f>IF('MAIN CB'!C1458="Capital",'MAIN CB'!F1458,IF('MAIN CB'!C1458="Income",'MAIN CB'!F1458,IF('MAIN CB'!C1458="Liability",'MAIN CB'!F1458,"")))</f>
        <v/>
      </c>
      <c r="H1444" s="163" t="str">
        <f>IF('MAIN CB'!C1458="Expense",'MAIN CB'!F1458,IF('MAIN CB'!C1458="Drawing",'MAIN CB'!F1458,IF('MAIN CB'!C1458="COS",'MAIN CB'!F1458,"")))</f>
        <v/>
      </c>
    </row>
    <row r="1445" spans="2:8" x14ac:dyDescent="0.3">
      <c r="B1445" s="160">
        <f>IF('MAIN CB'!B1459="","",'MAIN CB'!B1459)</f>
        <v>45733</v>
      </c>
      <c r="C1445" s="161" t="str">
        <f>IF('MAIN CB'!C1459="","",'MAIN CB'!C1459)</f>
        <v>Asset</v>
      </c>
      <c r="D1445" s="237" t="str">
        <f>IF('MAIN CB'!D1459="","",'MAIN CB'!D1459)</f>
        <v>Airtel Money</v>
      </c>
      <c r="E1445" s="157" t="str">
        <f>IF('MAIN CB'!E1459="","",'MAIN CB'!E1459)</f>
        <v>Airtel Money Deposit</v>
      </c>
      <c r="F1445" s="238">
        <f>IF('MAIN CB'!C1459="Asset",'MAIN CB'!F1459,"")</f>
        <v>-15</v>
      </c>
      <c r="G1445" s="162" t="str">
        <f>IF('MAIN CB'!C1459="Capital",'MAIN CB'!F1459,IF('MAIN CB'!C1459="Income",'MAIN CB'!F1459,IF('MAIN CB'!C1459="Liability",'MAIN CB'!F1459,"")))</f>
        <v/>
      </c>
      <c r="H1445" s="163" t="str">
        <f>IF('MAIN CB'!C1459="Expense",'MAIN CB'!F1459,IF('MAIN CB'!C1459="Drawing",'MAIN CB'!F1459,IF('MAIN CB'!C1459="COS",'MAIN CB'!F1459,"")))</f>
        <v/>
      </c>
    </row>
    <row r="1446" spans="2:8" x14ac:dyDescent="0.3">
      <c r="B1446" s="160">
        <f>IF('MAIN CB'!B1460="","",'MAIN CB'!B1460)</f>
        <v>45733</v>
      </c>
      <c r="C1446" s="161" t="str">
        <f>IF('MAIN CB'!C1460="","",'MAIN CB'!C1460)</f>
        <v>Income</v>
      </c>
      <c r="D1446" s="237" t="str">
        <f>IF('MAIN CB'!D1460="","",'MAIN CB'!D1460)</f>
        <v>Sales</v>
      </c>
      <c r="E1446" s="157" t="str">
        <f>IF('MAIN CB'!E1460="","",'MAIN CB'!E1460)</f>
        <v xml:space="preserve">Takeaway Sale </v>
      </c>
      <c r="F1446" s="238" t="str">
        <f>IF('MAIN CB'!C1460="Asset",'MAIN CB'!F1460,"")</f>
        <v/>
      </c>
      <c r="G1446" s="162">
        <f>IF('MAIN CB'!C1460="Capital",'MAIN CB'!F1460,IF('MAIN CB'!C1460="Income",'MAIN CB'!F1460,IF('MAIN CB'!C1460="Liability",'MAIN CB'!F1460,"")))</f>
        <v>-70</v>
      </c>
      <c r="H1446" s="163" t="str">
        <f>IF('MAIN CB'!C1460="Expense",'MAIN CB'!F1460,IF('MAIN CB'!C1460="Drawing",'MAIN CB'!F1460,IF('MAIN CB'!C1460="COS",'MAIN CB'!F1460,"")))</f>
        <v/>
      </c>
    </row>
    <row r="1447" spans="2:8" x14ac:dyDescent="0.3">
      <c r="B1447" s="160">
        <f>IF('MAIN CB'!B1461="","",'MAIN CB'!B1461)</f>
        <v>45733</v>
      </c>
      <c r="C1447" s="161" t="str">
        <f>IF('MAIN CB'!C1461="","",'MAIN CB'!C1461)</f>
        <v>Asset</v>
      </c>
      <c r="D1447" s="237" t="str">
        <f>IF('MAIN CB'!D1461="","",'MAIN CB'!D1461)</f>
        <v>Vault Cash</v>
      </c>
      <c r="E1447" s="157" t="str">
        <f>IF('MAIN CB'!E1461="","",'MAIN CB'!E1461)</f>
        <v xml:space="preserve">Takeaway Sale </v>
      </c>
      <c r="F1447" s="238">
        <f>IF('MAIN CB'!C1461="Asset",'MAIN CB'!F1461,"")</f>
        <v>70</v>
      </c>
      <c r="G1447" s="162" t="str">
        <f>IF('MAIN CB'!C1461="Capital",'MAIN CB'!F1461,IF('MAIN CB'!C1461="Income",'MAIN CB'!F1461,IF('MAIN CB'!C1461="Liability",'MAIN CB'!F1461,"")))</f>
        <v/>
      </c>
      <c r="H1447" s="163" t="str">
        <f>IF('MAIN CB'!C1461="Expense",'MAIN CB'!F1461,IF('MAIN CB'!C1461="Drawing",'MAIN CB'!F1461,IF('MAIN CB'!C1461="COS",'MAIN CB'!F1461,"")))</f>
        <v/>
      </c>
    </row>
    <row r="1448" spans="2:8" x14ac:dyDescent="0.3">
      <c r="B1448" s="160">
        <f>IF('MAIN CB'!B1462="","",'MAIN CB'!B1462)</f>
        <v>45733</v>
      </c>
      <c r="C1448" s="161" t="str">
        <f>IF('MAIN CB'!C1462="","",'MAIN CB'!C1462)</f>
        <v>Income</v>
      </c>
      <c r="D1448" s="237" t="str">
        <f>IF('MAIN CB'!D1462="","",'MAIN CB'!D1462)</f>
        <v>Sales</v>
      </c>
      <c r="E1448" s="157" t="str">
        <f>IF('MAIN CB'!E1462="","",'MAIN CB'!E1462)</f>
        <v xml:space="preserve">Takeaway Sale </v>
      </c>
      <c r="F1448" s="238" t="str">
        <f>IF('MAIN CB'!C1462="Asset",'MAIN CB'!F1462,"")</f>
        <v/>
      </c>
      <c r="G1448" s="162">
        <f>IF('MAIN CB'!C1462="Capital",'MAIN CB'!F1462,IF('MAIN CB'!C1462="Income",'MAIN CB'!F1462,IF('MAIN CB'!C1462="Liability",'MAIN CB'!F1462,"")))</f>
        <v>-70</v>
      </c>
      <c r="H1448" s="163" t="str">
        <f>IF('MAIN CB'!C1462="Expense",'MAIN CB'!F1462,IF('MAIN CB'!C1462="Drawing",'MAIN CB'!F1462,IF('MAIN CB'!C1462="COS",'MAIN CB'!F1462,"")))</f>
        <v/>
      </c>
    </row>
    <row r="1449" spans="2:8" x14ac:dyDescent="0.3">
      <c r="B1449" s="160">
        <f>IF('MAIN CB'!B1463="","",'MAIN CB'!B1463)</f>
        <v>45733</v>
      </c>
      <c r="C1449" s="161" t="str">
        <f>IF('MAIN CB'!C1463="","",'MAIN CB'!C1463)</f>
        <v>Asset</v>
      </c>
      <c r="D1449" s="237" t="str">
        <f>IF('MAIN CB'!D1463="","",'MAIN CB'!D1463)</f>
        <v>Airtel Money</v>
      </c>
      <c r="E1449" s="157" t="str">
        <f>IF('MAIN CB'!E1463="","",'MAIN CB'!E1463)</f>
        <v xml:space="preserve">Takeaway Sale </v>
      </c>
      <c r="F1449" s="238">
        <f>IF('MAIN CB'!C1463="Asset",'MAIN CB'!F1463,"")</f>
        <v>70</v>
      </c>
      <c r="G1449" s="162" t="str">
        <f>IF('MAIN CB'!C1463="Capital",'MAIN CB'!F1463,IF('MAIN CB'!C1463="Income",'MAIN CB'!F1463,IF('MAIN CB'!C1463="Liability",'MAIN CB'!F1463,"")))</f>
        <v/>
      </c>
      <c r="H1449" s="163" t="str">
        <f>IF('MAIN CB'!C1463="Expense",'MAIN CB'!F1463,IF('MAIN CB'!C1463="Drawing",'MAIN CB'!F1463,IF('MAIN CB'!C1463="COS",'MAIN CB'!F1463,"")))</f>
        <v/>
      </c>
    </row>
    <row r="1450" spans="2:8" x14ac:dyDescent="0.3">
      <c r="B1450" s="160">
        <f>IF('MAIN CB'!B1464="","",'MAIN CB'!B1464)</f>
        <v>45733</v>
      </c>
      <c r="C1450" s="161" t="str">
        <f>IF('MAIN CB'!C1464="","",'MAIN CB'!C1464)</f>
        <v>Income</v>
      </c>
      <c r="D1450" s="237" t="str">
        <f>IF('MAIN CB'!D1464="","",'MAIN CB'!D1464)</f>
        <v>Sales</v>
      </c>
      <c r="E1450" s="157" t="str">
        <f>IF('MAIN CB'!E1464="","",'MAIN CB'!E1464)</f>
        <v xml:space="preserve">Takeaway Sale </v>
      </c>
      <c r="F1450" s="238" t="str">
        <f>IF('MAIN CB'!C1464="Asset",'MAIN CB'!F1464,"")</f>
        <v/>
      </c>
      <c r="G1450" s="162">
        <f>IF('MAIN CB'!C1464="Capital",'MAIN CB'!F1464,IF('MAIN CB'!C1464="Income",'MAIN CB'!F1464,IF('MAIN CB'!C1464="Liability",'MAIN CB'!F1464,"")))</f>
        <v>-70</v>
      </c>
      <c r="H1450" s="163" t="str">
        <f>IF('MAIN CB'!C1464="Expense",'MAIN CB'!F1464,IF('MAIN CB'!C1464="Drawing",'MAIN CB'!F1464,IF('MAIN CB'!C1464="COS",'MAIN CB'!F1464,"")))</f>
        <v/>
      </c>
    </row>
    <row r="1451" spans="2:8" x14ac:dyDescent="0.3">
      <c r="B1451" s="160">
        <f>IF('MAIN CB'!B1465="","",'MAIN CB'!B1465)</f>
        <v>45733</v>
      </c>
      <c r="C1451" s="161" t="str">
        <f>IF('MAIN CB'!C1465="","",'MAIN CB'!C1465)</f>
        <v>Asset</v>
      </c>
      <c r="D1451" s="237" t="str">
        <f>IF('MAIN CB'!D1465="","",'MAIN CB'!D1465)</f>
        <v>Vault Cash</v>
      </c>
      <c r="E1451" s="157" t="str">
        <f>IF('MAIN CB'!E1465="","",'MAIN CB'!E1465)</f>
        <v xml:space="preserve">Takeaway Sale </v>
      </c>
      <c r="F1451" s="238">
        <f>IF('MAIN CB'!C1465="Asset",'MAIN CB'!F1465,"")</f>
        <v>70</v>
      </c>
      <c r="G1451" s="162" t="str">
        <f>IF('MAIN CB'!C1465="Capital",'MAIN CB'!F1465,IF('MAIN CB'!C1465="Income",'MAIN CB'!F1465,IF('MAIN CB'!C1465="Liability",'MAIN CB'!F1465,"")))</f>
        <v/>
      </c>
      <c r="H1451" s="163" t="str">
        <f>IF('MAIN CB'!C1465="Expense",'MAIN CB'!F1465,IF('MAIN CB'!C1465="Drawing",'MAIN CB'!F1465,IF('MAIN CB'!C1465="COS",'MAIN CB'!F1465,"")))</f>
        <v/>
      </c>
    </row>
    <row r="1452" spans="2:8" x14ac:dyDescent="0.3">
      <c r="B1452" s="160">
        <f>IF('MAIN CB'!B1466="","",'MAIN CB'!B1466)</f>
        <v>45733</v>
      </c>
      <c r="C1452" s="161" t="str">
        <f>IF('MAIN CB'!C1466="","",'MAIN CB'!C1466)</f>
        <v>Income</v>
      </c>
      <c r="D1452" s="237" t="str">
        <f>IF('MAIN CB'!D1466="","",'MAIN CB'!D1466)</f>
        <v>Sales</v>
      </c>
      <c r="E1452" s="157" t="str">
        <f>IF('MAIN CB'!E1466="","",'MAIN CB'!E1466)</f>
        <v xml:space="preserve">Takeaway Sale </v>
      </c>
      <c r="F1452" s="238" t="str">
        <f>IF('MAIN CB'!C1466="Asset",'MAIN CB'!F1466,"")</f>
        <v/>
      </c>
      <c r="G1452" s="162">
        <f>IF('MAIN CB'!C1466="Capital",'MAIN CB'!F1466,IF('MAIN CB'!C1466="Income",'MAIN CB'!F1466,IF('MAIN CB'!C1466="Liability",'MAIN CB'!F1466,"")))</f>
        <v>-35</v>
      </c>
      <c r="H1452" s="163" t="str">
        <f>IF('MAIN CB'!C1466="Expense",'MAIN CB'!F1466,IF('MAIN CB'!C1466="Drawing",'MAIN CB'!F1466,IF('MAIN CB'!C1466="COS",'MAIN CB'!F1466,"")))</f>
        <v/>
      </c>
    </row>
    <row r="1453" spans="2:8" x14ac:dyDescent="0.3">
      <c r="B1453" s="160">
        <f>IF('MAIN CB'!B1467="","",'MAIN CB'!B1467)</f>
        <v>45733</v>
      </c>
      <c r="C1453" s="161" t="str">
        <f>IF('MAIN CB'!C1467="","",'MAIN CB'!C1467)</f>
        <v>Asset</v>
      </c>
      <c r="D1453" s="237" t="str">
        <f>IF('MAIN CB'!D1467="","",'MAIN CB'!D1467)</f>
        <v>Vault Cash</v>
      </c>
      <c r="E1453" s="157" t="str">
        <f>IF('MAIN CB'!E1467="","",'MAIN CB'!E1467)</f>
        <v xml:space="preserve">Takeaway Sale </v>
      </c>
      <c r="F1453" s="238">
        <f>IF('MAIN CB'!C1467="Asset",'MAIN CB'!F1467,"")</f>
        <v>35</v>
      </c>
      <c r="G1453" s="162" t="str">
        <f>IF('MAIN CB'!C1467="Capital",'MAIN CB'!F1467,IF('MAIN CB'!C1467="Income",'MAIN CB'!F1467,IF('MAIN CB'!C1467="Liability",'MAIN CB'!F1467,"")))</f>
        <v/>
      </c>
      <c r="H1453" s="163" t="str">
        <f>IF('MAIN CB'!C1467="Expense",'MAIN CB'!F1467,IF('MAIN CB'!C1467="Drawing",'MAIN CB'!F1467,IF('MAIN CB'!C1467="COS",'MAIN CB'!F1467,"")))</f>
        <v/>
      </c>
    </row>
    <row r="1454" spans="2:8" x14ac:dyDescent="0.3">
      <c r="B1454" s="160">
        <f>IF('MAIN CB'!B1468="","",'MAIN CB'!B1468)</f>
        <v>45733</v>
      </c>
      <c r="C1454" s="161" t="str">
        <f>IF('MAIN CB'!C1468="","",'MAIN CB'!C1468)</f>
        <v>Income</v>
      </c>
      <c r="D1454" s="237" t="str">
        <f>IF('MAIN CB'!D1468="","",'MAIN CB'!D1468)</f>
        <v>Sales</v>
      </c>
      <c r="E1454" s="157" t="str">
        <f>IF('MAIN CB'!E1468="","",'MAIN CB'!E1468)</f>
        <v xml:space="preserve">Takeaway Sale </v>
      </c>
      <c r="F1454" s="238" t="str">
        <f>IF('MAIN CB'!C1468="Asset",'MAIN CB'!F1468,"")</f>
        <v/>
      </c>
      <c r="G1454" s="162">
        <f>IF('MAIN CB'!C1468="Capital",'MAIN CB'!F1468,IF('MAIN CB'!C1468="Income",'MAIN CB'!F1468,IF('MAIN CB'!C1468="Liability",'MAIN CB'!F1468,"")))</f>
        <v>-35</v>
      </c>
      <c r="H1454" s="163" t="str">
        <f>IF('MAIN CB'!C1468="Expense",'MAIN CB'!F1468,IF('MAIN CB'!C1468="Drawing",'MAIN CB'!F1468,IF('MAIN CB'!C1468="COS",'MAIN CB'!F1468,"")))</f>
        <v/>
      </c>
    </row>
    <row r="1455" spans="2:8" x14ac:dyDescent="0.3">
      <c r="B1455" s="160">
        <f>IF('MAIN CB'!B1469="","",'MAIN CB'!B1469)</f>
        <v>45733</v>
      </c>
      <c r="C1455" s="161" t="str">
        <f>IF('MAIN CB'!C1469="","",'MAIN CB'!C1469)</f>
        <v>Asset</v>
      </c>
      <c r="D1455" s="237" t="str">
        <f>IF('MAIN CB'!D1469="","",'MAIN CB'!D1469)</f>
        <v>Vault Cash</v>
      </c>
      <c r="E1455" s="157" t="str">
        <f>IF('MAIN CB'!E1469="","",'MAIN CB'!E1469)</f>
        <v xml:space="preserve">Takeaway Sale </v>
      </c>
      <c r="F1455" s="238">
        <f>IF('MAIN CB'!C1469="Asset",'MAIN CB'!F1469,"")</f>
        <v>35</v>
      </c>
      <c r="G1455" s="162" t="str">
        <f>IF('MAIN CB'!C1469="Capital",'MAIN CB'!F1469,IF('MAIN CB'!C1469="Income",'MAIN CB'!F1469,IF('MAIN CB'!C1469="Liability",'MAIN CB'!F1469,"")))</f>
        <v/>
      </c>
      <c r="H1455" s="163" t="str">
        <f>IF('MAIN CB'!C1469="Expense",'MAIN CB'!F1469,IF('MAIN CB'!C1469="Drawing",'MAIN CB'!F1469,IF('MAIN CB'!C1469="COS",'MAIN CB'!F1469,"")))</f>
        <v/>
      </c>
    </row>
    <row r="1456" spans="2:8" x14ac:dyDescent="0.3">
      <c r="B1456" s="160">
        <f>IF('MAIN CB'!B1470="","",'MAIN CB'!B1470)</f>
        <v>45733</v>
      </c>
      <c r="C1456" s="161" t="str">
        <f>IF('MAIN CB'!C1470="","",'MAIN CB'!C1470)</f>
        <v>Income</v>
      </c>
      <c r="D1456" s="237" t="str">
        <f>IF('MAIN CB'!D1470="","",'MAIN CB'!D1470)</f>
        <v>Sales</v>
      </c>
      <c r="E1456" s="157" t="str">
        <f>IF('MAIN CB'!E1470="","",'MAIN CB'!E1470)</f>
        <v xml:space="preserve">Takeaway Sale </v>
      </c>
      <c r="F1456" s="238" t="str">
        <f>IF('MAIN CB'!C1470="Asset",'MAIN CB'!F1470,"")</f>
        <v/>
      </c>
      <c r="G1456" s="162">
        <f>IF('MAIN CB'!C1470="Capital",'MAIN CB'!F1470,IF('MAIN CB'!C1470="Income",'MAIN CB'!F1470,IF('MAIN CB'!C1470="Liability",'MAIN CB'!F1470,"")))</f>
        <v>-35</v>
      </c>
      <c r="H1456" s="163" t="str">
        <f>IF('MAIN CB'!C1470="Expense",'MAIN CB'!F1470,IF('MAIN CB'!C1470="Drawing",'MAIN CB'!F1470,IF('MAIN CB'!C1470="COS",'MAIN CB'!F1470,"")))</f>
        <v/>
      </c>
    </row>
    <row r="1457" spans="2:8" x14ac:dyDescent="0.3">
      <c r="B1457" s="160">
        <f>IF('MAIN CB'!B1471="","",'MAIN CB'!B1471)</f>
        <v>45733</v>
      </c>
      <c r="C1457" s="161" t="str">
        <f>IF('MAIN CB'!C1471="","",'MAIN CB'!C1471)</f>
        <v>Asset</v>
      </c>
      <c r="D1457" s="237" t="str">
        <f>IF('MAIN CB'!D1471="","",'MAIN CB'!D1471)</f>
        <v>Vault Cash</v>
      </c>
      <c r="E1457" s="157" t="str">
        <f>IF('MAIN CB'!E1471="","",'MAIN CB'!E1471)</f>
        <v xml:space="preserve">Takeaway Sale </v>
      </c>
      <c r="F1457" s="238">
        <f>IF('MAIN CB'!C1471="Asset",'MAIN CB'!F1471,"")</f>
        <v>35</v>
      </c>
      <c r="G1457" s="162" t="str">
        <f>IF('MAIN CB'!C1471="Capital",'MAIN CB'!F1471,IF('MAIN CB'!C1471="Income",'MAIN CB'!F1471,IF('MAIN CB'!C1471="Liability",'MAIN CB'!F1471,"")))</f>
        <v/>
      </c>
      <c r="H1457" s="163" t="str">
        <f>IF('MAIN CB'!C1471="Expense",'MAIN CB'!F1471,IF('MAIN CB'!C1471="Drawing",'MAIN CB'!F1471,IF('MAIN CB'!C1471="COS",'MAIN CB'!F1471,"")))</f>
        <v/>
      </c>
    </row>
    <row r="1458" spans="2:8" x14ac:dyDescent="0.3">
      <c r="B1458" s="160">
        <f>IF('MAIN CB'!B1472="","",'MAIN CB'!B1472)</f>
        <v>45733</v>
      </c>
      <c r="C1458" s="161" t="str">
        <f>IF('MAIN CB'!C1472="","",'MAIN CB'!C1472)</f>
        <v>Asset</v>
      </c>
      <c r="D1458" s="237" t="str">
        <f>IF('MAIN CB'!D1472="","",'MAIN CB'!D1472)</f>
        <v>Vault Cash</v>
      </c>
      <c r="E1458" s="157" t="str">
        <f>IF('MAIN CB'!E1472="","",'MAIN CB'!E1472)</f>
        <v>Cash Added</v>
      </c>
      <c r="F1458" s="238">
        <f>IF('MAIN CB'!C1472="Asset",'MAIN CB'!F1472,"")</f>
        <v>2</v>
      </c>
      <c r="G1458" s="162" t="str">
        <f>IF('MAIN CB'!C1472="Capital",'MAIN CB'!F1472,IF('MAIN CB'!C1472="Income",'MAIN CB'!F1472,IF('MAIN CB'!C1472="Liability",'MAIN CB'!F1472,"")))</f>
        <v/>
      </c>
      <c r="H1458" s="163" t="str">
        <f>IF('MAIN CB'!C1472="Expense",'MAIN CB'!F1472,IF('MAIN CB'!C1472="Drawing",'MAIN CB'!F1472,IF('MAIN CB'!C1472="COS",'MAIN CB'!F1472,"")))</f>
        <v/>
      </c>
    </row>
    <row r="1459" spans="2:8" x14ac:dyDescent="0.3">
      <c r="B1459" s="160">
        <f>IF('MAIN CB'!B1473="","",'MAIN CB'!B1473)</f>
        <v>45733</v>
      </c>
      <c r="C1459" s="161" t="str">
        <f>IF('MAIN CB'!C1473="","",'MAIN CB'!C1473)</f>
        <v>Capital</v>
      </c>
      <c r="D1459" s="237" t="str">
        <f>IF('MAIN CB'!D1473="","",'MAIN CB'!D1473)</f>
        <v>Capital (Net-worth)</v>
      </c>
      <c r="E1459" s="157" t="str">
        <f>IF('MAIN CB'!E1473="","",'MAIN CB'!E1473)</f>
        <v>Cash Added</v>
      </c>
      <c r="F1459" s="238" t="str">
        <f>IF('MAIN CB'!C1473="Asset",'MAIN CB'!F1473,"")</f>
        <v/>
      </c>
      <c r="G1459" s="162">
        <f>IF('MAIN CB'!C1473="Capital",'MAIN CB'!F1473,IF('MAIN CB'!C1473="Income",'MAIN CB'!F1473,IF('MAIN CB'!C1473="Liability",'MAIN CB'!F1473,"")))</f>
        <v>-2</v>
      </c>
      <c r="H1459" s="163" t="str">
        <f>IF('MAIN CB'!C1473="Expense",'MAIN CB'!F1473,IF('MAIN CB'!C1473="Drawing",'MAIN CB'!F1473,IF('MAIN CB'!C1473="COS",'MAIN CB'!F1473,"")))</f>
        <v/>
      </c>
    </row>
    <row r="1460" spans="2:8" x14ac:dyDescent="0.3">
      <c r="B1460" s="160">
        <f>IF('MAIN CB'!B1474="","",'MAIN CB'!B1474)</f>
        <v>45733</v>
      </c>
      <c r="C1460" s="161" t="str">
        <f>IF('MAIN CB'!C1474="","",'MAIN CB'!C1474)</f>
        <v>Asset</v>
      </c>
      <c r="D1460" s="237" t="str">
        <f>IF('MAIN CB'!D1474="","",'MAIN CB'!D1474)</f>
        <v>Vault Cash</v>
      </c>
      <c r="E1460" s="157" t="str">
        <f>IF('MAIN CB'!E1474="","",'MAIN CB'!E1474)</f>
        <v>?</v>
      </c>
      <c r="F1460" s="238">
        <f>IF('MAIN CB'!C1474="Asset",'MAIN CB'!F1474,"")</f>
        <v>-1198</v>
      </c>
      <c r="G1460" s="162" t="str">
        <f>IF('MAIN CB'!C1474="Capital",'MAIN CB'!F1474,IF('MAIN CB'!C1474="Income",'MAIN CB'!F1474,IF('MAIN CB'!C1474="Liability",'MAIN CB'!F1474,"")))</f>
        <v/>
      </c>
      <c r="H1460" s="163" t="str">
        <f>IF('MAIN CB'!C1474="Expense",'MAIN CB'!F1474,IF('MAIN CB'!C1474="Drawing",'MAIN CB'!F1474,IF('MAIN CB'!C1474="COS",'MAIN CB'!F1474,"")))</f>
        <v/>
      </c>
    </row>
    <row r="1461" spans="2:8" x14ac:dyDescent="0.3">
      <c r="B1461" s="160">
        <f>IF('MAIN CB'!B1475="","",'MAIN CB'!B1475)</f>
        <v>45733</v>
      </c>
      <c r="C1461" s="161" t="str">
        <f>IF('MAIN CB'!C1475="","",'MAIN CB'!C1475)</f>
        <v>COS</v>
      </c>
      <c r="D1461" s="237" t="str">
        <f>IF('MAIN CB'!D1475="","",'MAIN CB'!D1475)</f>
        <v>Add: Purchases (for business)</v>
      </c>
      <c r="E1461" s="157" t="str">
        <f>IF('MAIN CB'!E1475="","",'MAIN CB'!E1475)</f>
        <v>?</v>
      </c>
      <c r="F1461" s="238" t="str">
        <f>IF('MAIN CB'!C1475="Asset",'MAIN CB'!F1475,"")</f>
        <v/>
      </c>
      <c r="G1461" s="162" t="str">
        <f>IF('MAIN CB'!C1475="Capital",'MAIN CB'!F1475,IF('MAIN CB'!C1475="Income",'MAIN CB'!F1475,IF('MAIN CB'!C1475="Liability",'MAIN CB'!F1475,"")))</f>
        <v/>
      </c>
      <c r="H1461" s="163">
        <f>IF('MAIN CB'!C1475="Expense",'MAIN CB'!F1475,IF('MAIN CB'!C1475="Drawing",'MAIN CB'!F1475,IF('MAIN CB'!C1475="COS",'MAIN CB'!F1475,"")))</f>
        <v>1198</v>
      </c>
    </row>
    <row r="1462" spans="2:8" x14ac:dyDescent="0.3">
      <c r="B1462" s="160">
        <f>IF('MAIN CB'!B1476="","",'MAIN CB'!B1476)</f>
        <v>45733</v>
      </c>
      <c r="C1462" s="161" t="str">
        <f>IF('MAIN CB'!C1476="","",'MAIN CB'!C1476)</f>
        <v>Asset</v>
      </c>
      <c r="D1462" s="237" t="str">
        <f>IF('MAIN CB'!D1476="","",'MAIN CB'!D1476)</f>
        <v>Vault Cash</v>
      </c>
      <c r="E1462" s="157" t="str">
        <f>IF('MAIN CB'!E1476="","",'MAIN CB'!E1476)</f>
        <v>?</v>
      </c>
      <c r="F1462" s="238">
        <f>IF('MAIN CB'!C1476="Asset",'MAIN CB'!F1476,"")</f>
        <v>-22</v>
      </c>
      <c r="G1462" s="162" t="str">
        <f>IF('MAIN CB'!C1476="Capital",'MAIN CB'!F1476,IF('MAIN CB'!C1476="Income",'MAIN CB'!F1476,IF('MAIN CB'!C1476="Liability",'MAIN CB'!F1476,"")))</f>
        <v/>
      </c>
      <c r="H1462" s="163" t="str">
        <f>IF('MAIN CB'!C1476="Expense",'MAIN CB'!F1476,IF('MAIN CB'!C1476="Drawing",'MAIN CB'!F1476,IF('MAIN CB'!C1476="COS",'MAIN CB'!F1476,"")))</f>
        <v/>
      </c>
    </row>
    <row r="1463" spans="2:8" x14ac:dyDescent="0.3">
      <c r="B1463" s="160">
        <f>IF('MAIN CB'!B1477="","",'MAIN CB'!B1477)</f>
        <v>45733</v>
      </c>
      <c r="C1463" s="161" t="str">
        <f>IF('MAIN CB'!C1477="","",'MAIN CB'!C1477)</f>
        <v>Expense</v>
      </c>
      <c r="D1463" s="237" t="str">
        <f>IF('MAIN CB'!D1477="","",'MAIN CB'!D1477)</f>
        <v>Transport Costs</v>
      </c>
      <c r="E1463" s="157" t="str">
        <f>IF('MAIN CB'!E1477="","",'MAIN CB'!E1477)</f>
        <v>?</v>
      </c>
      <c r="F1463" s="238" t="str">
        <f>IF('MAIN CB'!C1477="Asset",'MAIN CB'!F1477,"")</f>
        <v/>
      </c>
      <c r="G1463" s="162" t="str">
        <f>IF('MAIN CB'!C1477="Capital",'MAIN CB'!F1477,IF('MAIN CB'!C1477="Income",'MAIN CB'!F1477,IF('MAIN CB'!C1477="Liability",'MAIN CB'!F1477,"")))</f>
        <v/>
      </c>
      <c r="H1463" s="163">
        <f>IF('MAIN CB'!C1477="Expense",'MAIN CB'!F1477,IF('MAIN CB'!C1477="Drawing",'MAIN CB'!F1477,IF('MAIN CB'!C1477="COS",'MAIN CB'!F1477,"")))</f>
        <v>22</v>
      </c>
    </row>
    <row r="1464" spans="2:8" x14ac:dyDescent="0.3">
      <c r="B1464" s="160">
        <f>IF('MAIN CB'!B1478="","",'MAIN CB'!B1478)</f>
        <v>45733</v>
      </c>
      <c r="C1464" s="161" t="str">
        <f>IF('MAIN CB'!C1478="","",'MAIN CB'!C1478)</f>
        <v>Asset</v>
      </c>
      <c r="D1464" s="237" t="str">
        <f>IF('MAIN CB'!D1478="","",'MAIN CB'!D1478)</f>
        <v>Vault Cash</v>
      </c>
      <c r="E1464" s="157" t="str">
        <f>IF('MAIN CB'!E1478="","",'MAIN CB'!E1478)</f>
        <v>Cash Added</v>
      </c>
      <c r="F1464" s="238">
        <f>IF('MAIN CB'!C1478="Asset",'MAIN CB'!F1478,"")</f>
        <v>15</v>
      </c>
      <c r="G1464" s="162" t="str">
        <f>IF('MAIN CB'!C1478="Capital",'MAIN CB'!F1478,IF('MAIN CB'!C1478="Income",'MAIN CB'!F1478,IF('MAIN CB'!C1478="Liability",'MAIN CB'!F1478,"")))</f>
        <v/>
      </c>
      <c r="H1464" s="163" t="str">
        <f>IF('MAIN CB'!C1478="Expense",'MAIN CB'!F1478,IF('MAIN CB'!C1478="Drawing",'MAIN CB'!F1478,IF('MAIN CB'!C1478="COS",'MAIN CB'!F1478,"")))</f>
        <v/>
      </c>
    </row>
    <row r="1465" spans="2:8" x14ac:dyDescent="0.3">
      <c r="B1465" s="160">
        <f>IF('MAIN CB'!B1479="","",'MAIN CB'!B1479)</f>
        <v>45733</v>
      </c>
      <c r="C1465" s="161" t="str">
        <f>IF('MAIN CB'!C1479="","",'MAIN CB'!C1479)</f>
        <v>Capital</v>
      </c>
      <c r="D1465" s="237" t="str">
        <f>IF('MAIN CB'!D1479="","",'MAIN CB'!D1479)</f>
        <v>Capital (Net-worth)</v>
      </c>
      <c r="E1465" s="157" t="str">
        <f>IF('MAIN CB'!E1479="","",'MAIN CB'!E1479)</f>
        <v>Cash Added</v>
      </c>
      <c r="F1465" s="238" t="str">
        <f>IF('MAIN CB'!C1479="Asset",'MAIN CB'!F1479,"")</f>
        <v/>
      </c>
      <c r="G1465" s="162">
        <f>IF('MAIN CB'!C1479="Capital",'MAIN CB'!F1479,IF('MAIN CB'!C1479="Income",'MAIN CB'!F1479,IF('MAIN CB'!C1479="Liability",'MAIN CB'!F1479,"")))</f>
        <v>-15</v>
      </c>
      <c r="H1465" s="163" t="str">
        <f>IF('MAIN CB'!C1479="Expense",'MAIN CB'!F1479,IF('MAIN CB'!C1479="Drawing",'MAIN CB'!F1479,IF('MAIN CB'!C1479="COS",'MAIN CB'!F1479,"")))</f>
        <v/>
      </c>
    </row>
    <row r="1466" spans="2:8" x14ac:dyDescent="0.3">
      <c r="B1466" s="160">
        <f>IF('MAIN CB'!B1480="","",'MAIN CB'!B1480)</f>
        <v>45734</v>
      </c>
      <c r="C1466" s="161" t="str">
        <f>IF('MAIN CB'!C1480="","",'MAIN CB'!C1480)</f>
        <v>Asset</v>
      </c>
      <c r="D1466" s="237" t="str">
        <f>IF('MAIN CB'!D1480="","",'MAIN CB'!D1480)</f>
        <v>Vault Cash</v>
      </c>
      <c r="E1466" s="157" t="str">
        <f>IF('MAIN CB'!E1480="","",'MAIN CB'!E1480)</f>
        <v>Zanaco Xpress Deposit</v>
      </c>
      <c r="F1466" s="238">
        <f>IF('MAIN CB'!C1480="Asset",'MAIN CB'!F1480,"")</f>
        <v>220</v>
      </c>
      <c r="G1466" s="162" t="str">
        <f>IF('MAIN CB'!C1480="Capital",'MAIN CB'!F1480,IF('MAIN CB'!C1480="Income",'MAIN CB'!F1480,IF('MAIN CB'!C1480="Liability",'MAIN CB'!F1480,"")))</f>
        <v/>
      </c>
      <c r="H1466" s="163" t="str">
        <f>IF('MAIN CB'!C1480="Expense",'MAIN CB'!F1480,IF('MAIN CB'!C1480="Drawing",'MAIN CB'!F1480,IF('MAIN CB'!C1480="COS",'MAIN CB'!F1480,"")))</f>
        <v/>
      </c>
    </row>
    <row r="1467" spans="2:8" x14ac:dyDescent="0.3">
      <c r="B1467" s="160">
        <f>IF('MAIN CB'!B1481="","",'MAIN CB'!B1481)</f>
        <v>45734</v>
      </c>
      <c r="C1467" s="161" t="str">
        <f>IF('MAIN CB'!C1481="","",'MAIN CB'!C1481)</f>
        <v>Asset</v>
      </c>
      <c r="D1467" s="237" t="str">
        <f>IF('MAIN CB'!D1481="","",'MAIN CB'!D1481)</f>
        <v>Zanaco Xpress</v>
      </c>
      <c r="E1467" s="157" t="str">
        <f>IF('MAIN CB'!E1481="","",'MAIN CB'!E1481)</f>
        <v>Zanaco Xpress Deposit</v>
      </c>
      <c r="F1467" s="238">
        <f>IF('MAIN CB'!C1481="Asset",'MAIN CB'!F1481,"")</f>
        <v>-220</v>
      </c>
      <c r="G1467" s="162" t="str">
        <f>IF('MAIN CB'!C1481="Capital",'MAIN CB'!F1481,IF('MAIN CB'!C1481="Income",'MAIN CB'!F1481,IF('MAIN CB'!C1481="Liability",'MAIN CB'!F1481,"")))</f>
        <v/>
      </c>
      <c r="H1467" s="163" t="str">
        <f>IF('MAIN CB'!C1481="Expense",'MAIN CB'!F1481,IF('MAIN CB'!C1481="Drawing",'MAIN CB'!F1481,IF('MAIN CB'!C1481="COS",'MAIN CB'!F1481,"")))</f>
        <v/>
      </c>
    </row>
    <row r="1468" spans="2:8" x14ac:dyDescent="0.3">
      <c r="B1468" s="160" t="str">
        <f>IF('MAIN CB'!B1482="","",'MAIN CB'!B1482)</f>
        <v>18/03/2025</v>
      </c>
      <c r="C1468" s="161" t="str">
        <f>IF('MAIN CB'!C1482="","",'MAIN CB'!C1482)</f>
        <v>Asset</v>
      </c>
      <c r="D1468" s="237" t="str">
        <f>IF('MAIN CB'!D1482="","",'MAIN CB'!D1482)</f>
        <v>Vault Cash</v>
      </c>
      <c r="E1468" s="157" t="str">
        <f>IF('MAIN CB'!E1482="","",'MAIN CB'!E1482)</f>
        <v>Airtel Money Deposit</v>
      </c>
      <c r="F1468" s="238">
        <f>IF('MAIN CB'!C1482="Asset",'MAIN CB'!F1482,"")</f>
        <v>15</v>
      </c>
      <c r="G1468" s="162" t="str">
        <f>IF('MAIN CB'!C1482="Capital",'MAIN CB'!F1482,IF('MAIN CB'!C1482="Income",'MAIN CB'!F1482,IF('MAIN CB'!C1482="Liability",'MAIN CB'!F1482,"")))</f>
        <v/>
      </c>
      <c r="H1468" s="163" t="str">
        <f>IF('MAIN CB'!C1482="Expense",'MAIN CB'!F1482,IF('MAIN CB'!C1482="Drawing",'MAIN CB'!F1482,IF('MAIN CB'!C1482="COS",'MAIN CB'!F1482,"")))</f>
        <v/>
      </c>
    </row>
    <row r="1469" spans="2:8" x14ac:dyDescent="0.3">
      <c r="B1469" s="160">
        <f>IF('MAIN CB'!B1483="","",'MAIN CB'!B1483)</f>
        <v>45734</v>
      </c>
      <c r="C1469" s="161" t="str">
        <f>IF('MAIN CB'!C1483="","",'MAIN CB'!C1483)</f>
        <v>Asset</v>
      </c>
      <c r="D1469" s="237" t="str">
        <f>IF('MAIN CB'!D1483="","",'MAIN CB'!D1483)</f>
        <v>Airtel Money</v>
      </c>
      <c r="E1469" s="157" t="str">
        <f>IF('MAIN CB'!E1483="","",'MAIN CB'!E1483)</f>
        <v>Airtel Money Deposit</v>
      </c>
      <c r="F1469" s="238">
        <f>IF('MAIN CB'!C1483="Asset",'MAIN CB'!F1483,"")</f>
        <v>-15</v>
      </c>
      <c r="G1469" s="162" t="str">
        <f>IF('MAIN CB'!C1483="Capital",'MAIN CB'!F1483,IF('MAIN CB'!C1483="Income",'MAIN CB'!F1483,IF('MAIN CB'!C1483="Liability",'MAIN CB'!F1483,"")))</f>
        <v/>
      </c>
      <c r="H1469" s="163" t="str">
        <f>IF('MAIN CB'!C1483="Expense",'MAIN CB'!F1483,IF('MAIN CB'!C1483="Drawing",'MAIN CB'!F1483,IF('MAIN CB'!C1483="COS",'MAIN CB'!F1483,"")))</f>
        <v/>
      </c>
    </row>
    <row r="1470" spans="2:8" x14ac:dyDescent="0.3">
      <c r="B1470" s="160">
        <f>IF('MAIN CB'!B1484="","",'MAIN CB'!B1484)</f>
        <v>45734</v>
      </c>
      <c r="C1470" s="161" t="str">
        <f>IF('MAIN CB'!C1484="","",'MAIN CB'!C1484)</f>
        <v>Asset</v>
      </c>
      <c r="D1470" s="237" t="str">
        <f>IF('MAIN CB'!D1484="","",'MAIN CB'!D1484)</f>
        <v>Vault Cash</v>
      </c>
      <c r="E1470" s="157" t="str">
        <f>IF('MAIN CB'!E1484="","",'MAIN CB'!E1484)</f>
        <v>Airtel Money Deposit</v>
      </c>
      <c r="F1470" s="238">
        <f>IF('MAIN CB'!C1484="Asset",'MAIN CB'!F1484,"")</f>
        <v>14</v>
      </c>
      <c r="G1470" s="162" t="str">
        <f>IF('MAIN CB'!C1484="Capital",'MAIN CB'!F1484,IF('MAIN CB'!C1484="Income",'MAIN CB'!F1484,IF('MAIN CB'!C1484="Liability",'MAIN CB'!F1484,"")))</f>
        <v/>
      </c>
      <c r="H1470" s="163" t="str">
        <f>IF('MAIN CB'!C1484="Expense",'MAIN CB'!F1484,IF('MAIN CB'!C1484="Drawing",'MAIN CB'!F1484,IF('MAIN CB'!C1484="COS",'MAIN CB'!F1484,"")))</f>
        <v/>
      </c>
    </row>
    <row r="1471" spans="2:8" x14ac:dyDescent="0.3">
      <c r="B1471" s="160">
        <f>IF('MAIN CB'!B1485="","",'MAIN CB'!B1485)</f>
        <v>45734</v>
      </c>
      <c r="C1471" s="161" t="str">
        <f>IF('MAIN CB'!C1485="","",'MAIN CB'!C1485)</f>
        <v>Asset</v>
      </c>
      <c r="D1471" s="237" t="str">
        <f>IF('MAIN CB'!D1485="","",'MAIN CB'!D1485)</f>
        <v>Airtel Money</v>
      </c>
      <c r="E1471" s="157" t="str">
        <f>IF('MAIN CB'!E1485="","",'MAIN CB'!E1485)</f>
        <v>Airtel Money Deposit</v>
      </c>
      <c r="F1471" s="238">
        <f>IF('MAIN CB'!C1485="Asset",'MAIN CB'!F1485,"")</f>
        <v>-14</v>
      </c>
      <c r="G1471" s="162" t="str">
        <f>IF('MAIN CB'!C1485="Capital",'MAIN CB'!F1485,IF('MAIN CB'!C1485="Income",'MAIN CB'!F1485,IF('MAIN CB'!C1485="Liability",'MAIN CB'!F1485,"")))</f>
        <v/>
      </c>
      <c r="H1471" s="163" t="str">
        <f>IF('MAIN CB'!C1485="Expense",'MAIN CB'!F1485,IF('MAIN CB'!C1485="Drawing",'MAIN CB'!F1485,IF('MAIN CB'!C1485="COS",'MAIN CB'!F1485,"")))</f>
        <v/>
      </c>
    </row>
    <row r="1472" spans="2:8" x14ac:dyDescent="0.3">
      <c r="B1472" s="160">
        <f>IF('MAIN CB'!B1486="","",'MAIN CB'!B1486)</f>
        <v>45734</v>
      </c>
      <c r="C1472" s="161" t="str">
        <f>IF('MAIN CB'!C1486="","",'MAIN CB'!C1486)</f>
        <v>Asset</v>
      </c>
      <c r="D1472" s="237" t="str">
        <f>IF('MAIN CB'!D1486="","",'MAIN CB'!D1486)</f>
        <v>Vault Cash</v>
      </c>
      <c r="E1472" s="157" t="str">
        <f>IF('MAIN CB'!E1486="","",'MAIN CB'!E1486)</f>
        <v>Airtel Money Withdraw</v>
      </c>
      <c r="F1472" s="238">
        <f>IF('MAIN CB'!C1486="Asset",'MAIN CB'!F1486,"")</f>
        <v>-100</v>
      </c>
      <c r="G1472" s="162" t="str">
        <f>IF('MAIN CB'!C1486="Capital",'MAIN CB'!F1486,IF('MAIN CB'!C1486="Income",'MAIN CB'!F1486,IF('MAIN CB'!C1486="Liability",'MAIN CB'!F1486,"")))</f>
        <v/>
      </c>
      <c r="H1472" s="163" t="str">
        <f>IF('MAIN CB'!C1486="Expense",'MAIN CB'!F1486,IF('MAIN CB'!C1486="Drawing",'MAIN CB'!F1486,IF('MAIN CB'!C1486="COS",'MAIN CB'!F1486,"")))</f>
        <v/>
      </c>
    </row>
    <row r="1473" spans="2:8" x14ac:dyDescent="0.3">
      <c r="B1473" s="160">
        <f>IF('MAIN CB'!B1487="","",'MAIN CB'!B1487)</f>
        <v>45734</v>
      </c>
      <c r="C1473" s="161" t="str">
        <f>IF('MAIN CB'!C1487="","",'MAIN CB'!C1487)</f>
        <v>Asset</v>
      </c>
      <c r="D1473" s="237" t="str">
        <f>IF('MAIN CB'!D1487="","",'MAIN CB'!D1487)</f>
        <v>Airtel Money</v>
      </c>
      <c r="E1473" s="157" t="str">
        <f>IF('MAIN CB'!E1487="","",'MAIN CB'!E1487)</f>
        <v>Airtel Money Withdraw</v>
      </c>
      <c r="F1473" s="238">
        <f>IF('MAIN CB'!C1487="Asset",'MAIN CB'!F1487,"")</f>
        <v>100</v>
      </c>
      <c r="G1473" s="162" t="str">
        <f>IF('MAIN CB'!C1487="Capital",'MAIN CB'!F1487,IF('MAIN CB'!C1487="Income",'MAIN CB'!F1487,IF('MAIN CB'!C1487="Liability",'MAIN CB'!F1487,"")))</f>
        <v/>
      </c>
      <c r="H1473" s="163" t="str">
        <f>IF('MAIN CB'!C1487="Expense",'MAIN CB'!F1487,IF('MAIN CB'!C1487="Drawing",'MAIN CB'!F1487,IF('MAIN CB'!C1487="COS",'MAIN CB'!F1487,"")))</f>
        <v/>
      </c>
    </row>
    <row r="1474" spans="2:8" x14ac:dyDescent="0.3">
      <c r="B1474" s="160">
        <f>IF('MAIN CB'!B1488="","",'MAIN CB'!B1488)</f>
        <v>45734</v>
      </c>
      <c r="C1474" s="161" t="str">
        <f>IF('MAIN CB'!C1488="","",'MAIN CB'!C1488)</f>
        <v>Asset</v>
      </c>
      <c r="D1474" s="237" t="str">
        <f>IF('MAIN CB'!D1488="","",'MAIN CB'!D1488)</f>
        <v>Vault Cash</v>
      </c>
      <c r="E1474" s="157" t="str">
        <f>IF('MAIN CB'!E1488="","",'MAIN CB'!E1488)</f>
        <v>Airtel Money Withdraw</v>
      </c>
      <c r="F1474" s="238">
        <f>IF('MAIN CB'!C1488="Asset",'MAIN CB'!F1488,"")</f>
        <v>-45</v>
      </c>
      <c r="G1474" s="162" t="str">
        <f>IF('MAIN CB'!C1488="Capital",'MAIN CB'!F1488,IF('MAIN CB'!C1488="Income",'MAIN CB'!F1488,IF('MAIN CB'!C1488="Liability",'MAIN CB'!F1488,"")))</f>
        <v/>
      </c>
      <c r="H1474" s="163" t="str">
        <f>IF('MAIN CB'!C1488="Expense",'MAIN CB'!F1488,IF('MAIN CB'!C1488="Drawing",'MAIN CB'!F1488,IF('MAIN CB'!C1488="COS",'MAIN CB'!F1488,"")))</f>
        <v/>
      </c>
    </row>
    <row r="1475" spans="2:8" x14ac:dyDescent="0.3">
      <c r="B1475" s="160">
        <f>IF('MAIN CB'!B1489="","",'MAIN CB'!B1489)</f>
        <v>45734</v>
      </c>
      <c r="C1475" s="161" t="str">
        <f>IF('MAIN CB'!C1489="","",'MAIN CB'!C1489)</f>
        <v>Asset</v>
      </c>
      <c r="D1475" s="237" t="str">
        <f>IF('MAIN CB'!D1489="","",'MAIN CB'!D1489)</f>
        <v>Airtel Money</v>
      </c>
      <c r="E1475" s="157" t="str">
        <f>IF('MAIN CB'!E1489="","",'MAIN CB'!E1489)</f>
        <v>Airtel Money Withdraw</v>
      </c>
      <c r="F1475" s="238">
        <f>IF('MAIN CB'!C1489="Asset",'MAIN CB'!F1489,"")</f>
        <v>45</v>
      </c>
      <c r="G1475" s="162" t="str">
        <f>IF('MAIN CB'!C1489="Capital",'MAIN CB'!F1489,IF('MAIN CB'!C1489="Income",'MAIN CB'!F1489,IF('MAIN CB'!C1489="Liability",'MAIN CB'!F1489,"")))</f>
        <v/>
      </c>
      <c r="H1475" s="163" t="str">
        <f>IF('MAIN CB'!C1489="Expense",'MAIN CB'!F1489,IF('MAIN CB'!C1489="Drawing",'MAIN CB'!F1489,IF('MAIN CB'!C1489="COS",'MAIN CB'!F1489,"")))</f>
        <v/>
      </c>
    </row>
    <row r="1476" spans="2:8" x14ac:dyDescent="0.3">
      <c r="B1476" s="160">
        <f>IF('MAIN CB'!B1490="","",'MAIN CB'!B1490)</f>
        <v>45734</v>
      </c>
      <c r="C1476" s="161" t="str">
        <f>IF('MAIN CB'!C1490="","",'MAIN CB'!C1490)</f>
        <v>Income</v>
      </c>
      <c r="D1476" s="237" t="str">
        <f>IF('MAIN CB'!D1490="","",'MAIN CB'!D1490)</f>
        <v>Sales</v>
      </c>
      <c r="E1476" s="157" t="str">
        <f>IF('MAIN CB'!E1490="","",'MAIN CB'!E1490)</f>
        <v xml:space="preserve">Takeaway Sale </v>
      </c>
      <c r="F1476" s="238" t="str">
        <f>IF('MAIN CB'!C1490="Asset",'MAIN CB'!F1490,"")</f>
        <v/>
      </c>
      <c r="G1476" s="162">
        <f>IF('MAIN CB'!C1490="Capital",'MAIN CB'!F1490,IF('MAIN CB'!C1490="Income",'MAIN CB'!F1490,IF('MAIN CB'!C1490="Liability",'MAIN CB'!F1490,"")))</f>
        <v>-105</v>
      </c>
      <c r="H1476" s="163" t="str">
        <f>IF('MAIN CB'!C1490="Expense",'MAIN CB'!F1490,IF('MAIN CB'!C1490="Drawing",'MAIN CB'!F1490,IF('MAIN CB'!C1490="COS",'MAIN CB'!F1490,"")))</f>
        <v/>
      </c>
    </row>
    <row r="1477" spans="2:8" x14ac:dyDescent="0.3">
      <c r="B1477" s="160">
        <f>IF('MAIN CB'!B1491="","",'MAIN CB'!B1491)</f>
        <v>45734</v>
      </c>
      <c r="C1477" s="161" t="str">
        <f>IF('MAIN CB'!C1491="","",'MAIN CB'!C1491)</f>
        <v>Asset</v>
      </c>
      <c r="D1477" s="237" t="str">
        <f>IF('MAIN CB'!D1491="","",'MAIN CB'!D1491)</f>
        <v>Vault Cash</v>
      </c>
      <c r="E1477" s="157" t="str">
        <f>IF('MAIN CB'!E1491="","",'MAIN CB'!E1491)</f>
        <v xml:space="preserve">Takeaway Sale </v>
      </c>
      <c r="F1477" s="238">
        <f>IF('MAIN CB'!C1491="Asset",'MAIN CB'!F1491,"")</f>
        <v>105</v>
      </c>
      <c r="G1477" s="162" t="str">
        <f>IF('MAIN CB'!C1491="Capital",'MAIN CB'!F1491,IF('MAIN CB'!C1491="Income",'MAIN CB'!F1491,IF('MAIN CB'!C1491="Liability",'MAIN CB'!F1491,"")))</f>
        <v/>
      </c>
      <c r="H1477" s="163" t="str">
        <f>IF('MAIN CB'!C1491="Expense",'MAIN CB'!F1491,IF('MAIN CB'!C1491="Drawing",'MAIN CB'!F1491,IF('MAIN CB'!C1491="COS",'MAIN CB'!F1491,"")))</f>
        <v/>
      </c>
    </row>
    <row r="1478" spans="2:8" x14ac:dyDescent="0.3">
      <c r="B1478" s="160">
        <f>IF('MAIN CB'!B1492="","",'MAIN CB'!B1492)</f>
        <v>45734</v>
      </c>
      <c r="C1478" s="161" t="str">
        <f>IF('MAIN CB'!C1492="","",'MAIN CB'!C1492)</f>
        <v>Income</v>
      </c>
      <c r="D1478" s="237" t="str">
        <f>IF('MAIN CB'!D1492="","",'MAIN CB'!D1492)</f>
        <v>Sales</v>
      </c>
      <c r="E1478" s="157" t="str">
        <f>IF('MAIN CB'!E1492="","",'MAIN CB'!E1492)</f>
        <v xml:space="preserve">Takeaway Sale </v>
      </c>
      <c r="F1478" s="238" t="str">
        <f>IF('MAIN CB'!C1492="Asset",'MAIN CB'!F1492,"")</f>
        <v/>
      </c>
      <c r="G1478" s="162">
        <f>IF('MAIN CB'!C1492="Capital",'MAIN CB'!F1492,IF('MAIN CB'!C1492="Income",'MAIN CB'!F1492,IF('MAIN CB'!C1492="Liability",'MAIN CB'!F1492,"")))</f>
        <v>-70</v>
      </c>
      <c r="H1478" s="163" t="str">
        <f>IF('MAIN CB'!C1492="Expense",'MAIN CB'!F1492,IF('MAIN CB'!C1492="Drawing",'MAIN CB'!F1492,IF('MAIN CB'!C1492="COS",'MAIN CB'!F1492,"")))</f>
        <v/>
      </c>
    </row>
    <row r="1479" spans="2:8" x14ac:dyDescent="0.3">
      <c r="B1479" s="160">
        <f>IF('MAIN CB'!B1493="","",'MAIN CB'!B1493)</f>
        <v>45734</v>
      </c>
      <c r="C1479" s="161" t="str">
        <f>IF('MAIN CB'!C1493="","",'MAIN CB'!C1493)</f>
        <v>Asset</v>
      </c>
      <c r="D1479" s="237" t="str">
        <f>IF('MAIN CB'!D1493="","",'MAIN CB'!D1493)</f>
        <v>Airtel Money</v>
      </c>
      <c r="E1479" s="157" t="str">
        <f>IF('MAIN CB'!E1493="","",'MAIN CB'!E1493)</f>
        <v xml:space="preserve">Takeaway Sale </v>
      </c>
      <c r="F1479" s="238">
        <f>IF('MAIN CB'!C1493="Asset",'MAIN CB'!F1493,"")</f>
        <v>70</v>
      </c>
      <c r="G1479" s="162" t="str">
        <f>IF('MAIN CB'!C1493="Capital",'MAIN CB'!F1493,IF('MAIN CB'!C1493="Income",'MAIN CB'!F1493,IF('MAIN CB'!C1493="Liability",'MAIN CB'!F1493,"")))</f>
        <v/>
      </c>
      <c r="H1479" s="163" t="str">
        <f>IF('MAIN CB'!C1493="Expense",'MAIN CB'!F1493,IF('MAIN CB'!C1493="Drawing",'MAIN CB'!F1493,IF('MAIN CB'!C1493="COS",'MAIN CB'!F1493,"")))</f>
        <v/>
      </c>
    </row>
    <row r="1480" spans="2:8" x14ac:dyDescent="0.3">
      <c r="B1480" s="160">
        <f>IF('MAIN CB'!B1494="","",'MAIN CB'!B1494)</f>
        <v>45734</v>
      </c>
      <c r="C1480" s="161" t="str">
        <f>IF('MAIN CB'!C1494="","",'MAIN CB'!C1494)</f>
        <v>Asset</v>
      </c>
      <c r="D1480" s="237" t="str">
        <f>IF('MAIN CB'!D1494="","",'MAIN CB'!D1494)</f>
        <v>Vault Cash</v>
      </c>
      <c r="E1480" s="157" t="str">
        <f>IF('MAIN CB'!E1494="","",'MAIN CB'!E1494)</f>
        <v>543 Withdraw</v>
      </c>
      <c r="F1480" s="238">
        <f>IF('MAIN CB'!C1494="Asset",'MAIN CB'!F1494,"")</f>
        <v>-750</v>
      </c>
      <c r="G1480" s="162" t="str">
        <f>IF('MAIN CB'!C1494="Capital",'MAIN CB'!F1494,IF('MAIN CB'!C1494="Income",'MAIN CB'!F1494,IF('MAIN CB'!C1494="Liability",'MAIN CB'!F1494,"")))</f>
        <v/>
      </c>
      <c r="H1480" s="163" t="str">
        <f>IF('MAIN CB'!C1494="Expense",'MAIN CB'!F1494,IF('MAIN CB'!C1494="Drawing",'MAIN CB'!F1494,IF('MAIN CB'!C1494="COS",'MAIN CB'!F1494,"")))</f>
        <v/>
      </c>
    </row>
    <row r="1481" spans="2:8" x14ac:dyDescent="0.3">
      <c r="B1481" s="160">
        <f>IF('MAIN CB'!B1495="","",'MAIN CB'!B1495)</f>
        <v>45734</v>
      </c>
      <c r="C1481" s="161" t="str">
        <f>IF('MAIN CB'!C1495="","",'MAIN CB'!C1495)</f>
        <v>Asset</v>
      </c>
      <c r="D1481" s="237" t="str">
        <f>IF('MAIN CB'!D1495="","",'MAIN CB'!D1495)</f>
        <v>543 Konse Konse</v>
      </c>
      <c r="E1481" s="157" t="str">
        <f>IF('MAIN CB'!E1495="","",'MAIN CB'!E1495)</f>
        <v>543 Withdraw</v>
      </c>
      <c r="F1481" s="238">
        <f>IF('MAIN CB'!C1495="Asset",'MAIN CB'!F1495,"")</f>
        <v>750</v>
      </c>
      <c r="G1481" s="162" t="str">
        <f>IF('MAIN CB'!C1495="Capital",'MAIN CB'!F1495,IF('MAIN CB'!C1495="Income",'MAIN CB'!F1495,IF('MAIN CB'!C1495="Liability",'MAIN CB'!F1495,"")))</f>
        <v/>
      </c>
      <c r="H1481" s="163" t="str">
        <f>IF('MAIN CB'!C1495="Expense",'MAIN CB'!F1495,IF('MAIN CB'!C1495="Drawing",'MAIN CB'!F1495,IF('MAIN CB'!C1495="COS",'MAIN CB'!F1495,"")))</f>
        <v/>
      </c>
    </row>
    <row r="1482" spans="2:8" x14ac:dyDescent="0.3">
      <c r="B1482" s="160">
        <f>IF('MAIN CB'!B1496="","",'MAIN CB'!B1496)</f>
        <v>45734</v>
      </c>
      <c r="C1482" s="161" t="str">
        <f>IF('MAIN CB'!C1496="","",'MAIN CB'!C1496)</f>
        <v>Asset</v>
      </c>
      <c r="D1482" s="237" t="str">
        <f>IF('MAIN CB'!D1496="","",'MAIN CB'!D1496)</f>
        <v>Vault Cash</v>
      </c>
      <c r="E1482" s="157" t="str">
        <f>IF('MAIN CB'!E1496="","",'MAIN CB'!E1496)</f>
        <v>Airtel Money Withdraw</v>
      </c>
      <c r="F1482" s="238">
        <f>IF('MAIN CB'!C1496="Asset",'MAIN CB'!F1496,"")</f>
        <v>-200</v>
      </c>
      <c r="G1482" s="162" t="str">
        <f>IF('MAIN CB'!C1496="Capital",'MAIN CB'!F1496,IF('MAIN CB'!C1496="Income",'MAIN CB'!F1496,IF('MAIN CB'!C1496="Liability",'MAIN CB'!F1496,"")))</f>
        <v/>
      </c>
      <c r="H1482" s="163" t="str">
        <f>IF('MAIN CB'!C1496="Expense",'MAIN CB'!F1496,IF('MAIN CB'!C1496="Drawing",'MAIN CB'!F1496,IF('MAIN CB'!C1496="COS",'MAIN CB'!F1496,"")))</f>
        <v/>
      </c>
    </row>
    <row r="1483" spans="2:8" x14ac:dyDescent="0.3">
      <c r="B1483" s="160">
        <f>IF('MAIN CB'!B1497="","",'MAIN CB'!B1497)</f>
        <v>45734</v>
      </c>
      <c r="C1483" s="161" t="str">
        <f>IF('MAIN CB'!C1497="","",'MAIN CB'!C1497)</f>
        <v>Asset</v>
      </c>
      <c r="D1483" s="237" t="str">
        <f>IF('MAIN CB'!D1497="","",'MAIN CB'!D1497)</f>
        <v>Airtel Money</v>
      </c>
      <c r="E1483" s="157" t="str">
        <f>IF('MAIN CB'!E1497="","",'MAIN CB'!E1497)</f>
        <v>Airtel Money Withdraw</v>
      </c>
      <c r="F1483" s="238">
        <f>IF('MAIN CB'!C1497="Asset",'MAIN CB'!F1497,"")</f>
        <v>200</v>
      </c>
      <c r="G1483" s="162" t="str">
        <f>IF('MAIN CB'!C1497="Capital",'MAIN CB'!F1497,IF('MAIN CB'!C1497="Income",'MAIN CB'!F1497,IF('MAIN CB'!C1497="Liability",'MAIN CB'!F1497,"")))</f>
        <v/>
      </c>
      <c r="H1483" s="163" t="str">
        <f>IF('MAIN CB'!C1497="Expense",'MAIN CB'!F1497,IF('MAIN CB'!C1497="Drawing",'MAIN CB'!F1497,IF('MAIN CB'!C1497="COS",'MAIN CB'!F1497,"")))</f>
        <v/>
      </c>
    </row>
    <row r="1484" spans="2:8" x14ac:dyDescent="0.3">
      <c r="B1484" s="160">
        <f>IF('MAIN CB'!B1498="","",'MAIN CB'!B1498)</f>
        <v>45734</v>
      </c>
      <c r="C1484" s="161" t="str">
        <f>IF('MAIN CB'!C1498="","",'MAIN CB'!C1498)</f>
        <v>Income</v>
      </c>
      <c r="D1484" s="237" t="str">
        <f>IF('MAIN CB'!D1498="","",'MAIN CB'!D1498)</f>
        <v>Sales</v>
      </c>
      <c r="E1484" s="157" t="str">
        <f>IF('MAIN CB'!E1498="","",'MAIN CB'!E1498)</f>
        <v xml:space="preserve">Takeaway Sale </v>
      </c>
      <c r="F1484" s="238" t="str">
        <f>IF('MAIN CB'!C1498="Asset",'MAIN CB'!F1498,"")</f>
        <v/>
      </c>
      <c r="G1484" s="162">
        <f>IF('MAIN CB'!C1498="Capital",'MAIN CB'!F1498,IF('MAIN CB'!C1498="Income",'MAIN CB'!F1498,IF('MAIN CB'!C1498="Liability",'MAIN CB'!F1498,"")))</f>
        <v>-70</v>
      </c>
      <c r="H1484" s="163" t="str">
        <f>IF('MAIN CB'!C1498="Expense",'MAIN CB'!F1498,IF('MAIN CB'!C1498="Drawing",'MAIN CB'!F1498,IF('MAIN CB'!C1498="COS",'MAIN CB'!F1498,"")))</f>
        <v/>
      </c>
    </row>
    <row r="1485" spans="2:8" x14ac:dyDescent="0.3">
      <c r="B1485" s="160">
        <f>IF('MAIN CB'!B1499="","",'MAIN CB'!B1499)</f>
        <v>45734</v>
      </c>
      <c r="C1485" s="161" t="str">
        <f>IF('MAIN CB'!C1499="","",'MAIN CB'!C1499)</f>
        <v>Asset</v>
      </c>
      <c r="D1485" s="237" t="str">
        <f>IF('MAIN CB'!D1499="","",'MAIN CB'!D1499)</f>
        <v>Vault Cash</v>
      </c>
      <c r="E1485" s="157" t="str">
        <f>IF('MAIN CB'!E1499="","",'MAIN CB'!E1499)</f>
        <v xml:space="preserve">Takeaway Sale </v>
      </c>
      <c r="F1485" s="238">
        <f>IF('MAIN CB'!C1499="Asset",'MAIN CB'!F1499,"")</f>
        <v>70</v>
      </c>
      <c r="G1485" s="162" t="str">
        <f>IF('MAIN CB'!C1499="Capital",'MAIN CB'!F1499,IF('MAIN CB'!C1499="Income",'MAIN CB'!F1499,IF('MAIN CB'!C1499="Liability",'MAIN CB'!F1499,"")))</f>
        <v/>
      </c>
      <c r="H1485" s="163" t="str">
        <f>IF('MAIN CB'!C1499="Expense",'MAIN CB'!F1499,IF('MAIN CB'!C1499="Drawing",'MAIN CB'!F1499,IF('MAIN CB'!C1499="COS",'MAIN CB'!F1499,"")))</f>
        <v/>
      </c>
    </row>
    <row r="1486" spans="2:8" x14ac:dyDescent="0.3">
      <c r="B1486" s="160">
        <f>IF('MAIN CB'!B1500="","",'MAIN CB'!B1500)</f>
        <v>45734</v>
      </c>
      <c r="C1486" s="161" t="str">
        <f>IF('MAIN CB'!C1500="","",'MAIN CB'!C1500)</f>
        <v>Asset</v>
      </c>
      <c r="D1486" s="237" t="str">
        <f>IF('MAIN CB'!D1500="","",'MAIN CB'!D1500)</f>
        <v>Vault Cash</v>
      </c>
      <c r="E1486" s="157" t="str">
        <f>IF('MAIN CB'!E1500="","",'MAIN CB'!E1500)</f>
        <v>Airtel Money Withdraw</v>
      </c>
      <c r="F1486" s="238">
        <f>IF('MAIN CB'!C1500="Asset",'MAIN CB'!F1500,"")</f>
        <v>-1600</v>
      </c>
      <c r="G1486" s="162" t="str">
        <f>IF('MAIN CB'!C1500="Capital",'MAIN CB'!F1500,IF('MAIN CB'!C1500="Income",'MAIN CB'!F1500,IF('MAIN CB'!C1500="Liability",'MAIN CB'!F1500,"")))</f>
        <v/>
      </c>
      <c r="H1486" s="163" t="str">
        <f>IF('MAIN CB'!C1500="Expense",'MAIN CB'!F1500,IF('MAIN CB'!C1500="Drawing",'MAIN CB'!F1500,IF('MAIN CB'!C1500="COS",'MAIN CB'!F1500,"")))</f>
        <v/>
      </c>
    </row>
    <row r="1487" spans="2:8" x14ac:dyDescent="0.3">
      <c r="B1487" s="160">
        <f>IF('MAIN CB'!B1501="","",'MAIN CB'!B1501)</f>
        <v>45734</v>
      </c>
      <c r="C1487" s="161" t="str">
        <f>IF('MAIN CB'!C1501="","",'MAIN CB'!C1501)</f>
        <v>Asset</v>
      </c>
      <c r="D1487" s="237" t="str">
        <f>IF('MAIN CB'!D1501="","",'MAIN CB'!D1501)</f>
        <v>Airtel Money</v>
      </c>
      <c r="E1487" s="157" t="str">
        <f>IF('MAIN CB'!E1501="","",'MAIN CB'!E1501)</f>
        <v>Airtel Money Withdraw</v>
      </c>
      <c r="F1487" s="238">
        <f>IF('MAIN CB'!C1501="Asset",'MAIN CB'!F1501,"")</f>
        <v>1600</v>
      </c>
      <c r="G1487" s="162" t="str">
        <f>IF('MAIN CB'!C1501="Capital",'MAIN CB'!F1501,IF('MAIN CB'!C1501="Income",'MAIN CB'!F1501,IF('MAIN CB'!C1501="Liability",'MAIN CB'!F1501,"")))</f>
        <v/>
      </c>
      <c r="H1487" s="163" t="str">
        <f>IF('MAIN CB'!C1501="Expense",'MAIN CB'!F1501,IF('MAIN CB'!C1501="Drawing",'MAIN CB'!F1501,IF('MAIN CB'!C1501="COS",'MAIN CB'!F1501,"")))</f>
        <v/>
      </c>
    </row>
    <row r="1488" spans="2:8" x14ac:dyDescent="0.3">
      <c r="B1488" s="160">
        <f>IF('MAIN CB'!B1502="","",'MAIN CB'!B1502)</f>
        <v>45734</v>
      </c>
      <c r="C1488" s="161" t="str">
        <f>IF('MAIN CB'!C1502="","",'MAIN CB'!C1502)</f>
        <v>Income</v>
      </c>
      <c r="D1488" s="237" t="str">
        <f>IF('MAIN CB'!D1502="","",'MAIN CB'!D1502)</f>
        <v>Sales</v>
      </c>
      <c r="E1488" s="157" t="str">
        <f>IF('MAIN CB'!E1502="","",'MAIN CB'!E1502)</f>
        <v xml:space="preserve">Takeaway Sale </v>
      </c>
      <c r="F1488" s="238" t="str">
        <f>IF('MAIN CB'!C1502="Asset",'MAIN CB'!F1502,"")</f>
        <v/>
      </c>
      <c r="G1488" s="162">
        <f>IF('MAIN CB'!C1502="Capital",'MAIN CB'!F1502,IF('MAIN CB'!C1502="Income",'MAIN CB'!F1502,IF('MAIN CB'!C1502="Liability",'MAIN CB'!F1502,"")))</f>
        <v>-35</v>
      </c>
      <c r="H1488" s="163" t="str">
        <f>IF('MAIN CB'!C1502="Expense",'MAIN CB'!F1502,IF('MAIN CB'!C1502="Drawing",'MAIN CB'!F1502,IF('MAIN CB'!C1502="COS",'MAIN CB'!F1502,"")))</f>
        <v/>
      </c>
    </row>
    <row r="1489" spans="2:8" x14ac:dyDescent="0.3">
      <c r="B1489" s="160">
        <f>IF('MAIN CB'!B1503="","",'MAIN CB'!B1503)</f>
        <v>45734</v>
      </c>
      <c r="C1489" s="161" t="str">
        <f>IF('MAIN CB'!C1503="","",'MAIN CB'!C1503)</f>
        <v>Asset</v>
      </c>
      <c r="D1489" s="237" t="str">
        <f>IF('MAIN CB'!D1503="","",'MAIN CB'!D1503)</f>
        <v>Vault Cash</v>
      </c>
      <c r="E1489" s="157" t="str">
        <f>IF('MAIN CB'!E1503="","",'MAIN CB'!E1503)</f>
        <v xml:space="preserve">Takeaway Sale </v>
      </c>
      <c r="F1489" s="238">
        <f>IF('MAIN CB'!C1503="Asset",'MAIN CB'!F1503,"")</f>
        <v>35</v>
      </c>
      <c r="G1489" s="162" t="str">
        <f>IF('MAIN CB'!C1503="Capital",'MAIN CB'!F1503,IF('MAIN CB'!C1503="Income",'MAIN CB'!F1503,IF('MAIN CB'!C1503="Liability",'MAIN CB'!F1503,"")))</f>
        <v/>
      </c>
      <c r="H1489" s="163" t="str">
        <f>IF('MAIN CB'!C1503="Expense",'MAIN CB'!F1503,IF('MAIN CB'!C1503="Drawing",'MAIN CB'!F1503,IF('MAIN CB'!C1503="COS",'MAIN CB'!F1503,"")))</f>
        <v/>
      </c>
    </row>
    <row r="1490" spans="2:8" x14ac:dyDescent="0.3">
      <c r="B1490" s="160">
        <f>IF('MAIN CB'!B1504="","",'MAIN CB'!B1504)</f>
        <v>45734</v>
      </c>
      <c r="C1490" s="161" t="str">
        <f>IF('MAIN CB'!C1504="","",'MAIN CB'!C1504)</f>
        <v>Asset</v>
      </c>
      <c r="D1490" s="237" t="str">
        <f>IF('MAIN CB'!D1504="","",'MAIN CB'!D1504)</f>
        <v>Vault Cash</v>
      </c>
      <c r="E1490" s="157" t="str">
        <f>IF('MAIN CB'!E1504="","",'MAIN CB'!E1504)</f>
        <v>Airtel Money Withdraw</v>
      </c>
      <c r="F1490" s="238">
        <f>IF('MAIN CB'!C1504="Asset",'MAIN CB'!F1504,"")</f>
        <v>-20</v>
      </c>
      <c r="G1490" s="162" t="str">
        <f>IF('MAIN CB'!C1504="Capital",'MAIN CB'!F1504,IF('MAIN CB'!C1504="Income",'MAIN CB'!F1504,IF('MAIN CB'!C1504="Liability",'MAIN CB'!F1504,"")))</f>
        <v/>
      </c>
      <c r="H1490" s="163" t="str">
        <f>IF('MAIN CB'!C1504="Expense",'MAIN CB'!F1504,IF('MAIN CB'!C1504="Drawing",'MAIN CB'!F1504,IF('MAIN CB'!C1504="COS",'MAIN CB'!F1504,"")))</f>
        <v/>
      </c>
    </row>
    <row r="1491" spans="2:8" x14ac:dyDescent="0.3">
      <c r="B1491" s="160">
        <f>IF('MAIN CB'!B1505="","",'MAIN CB'!B1505)</f>
        <v>45734</v>
      </c>
      <c r="C1491" s="161" t="str">
        <f>IF('MAIN CB'!C1505="","",'MAIN CB'!C1505)</f>
        <v>Asset</v>
      </c>
      <c r="D1491" s="237" t="str">
        <f>IF('MAIN CB'!D1505="","",'MAIN CB'!D1505)</f>
        <v>Airtel Money</v>
      </c>
      <c r="E1491" s="157" t="str">
        <f>IF('MAIN CB'!E1505="","",'MAIN CB'!E1505)</f>
        <v>Airtel Money Withdraw</v>
      </c>
      <c r="F1491" s="238">
        <f>IF('MAIN CB'!C1505="Asset",'MAIN CB'!F1505,"")</f>
        <v>20</v>
      </c>
      <c r="G1491" s="162" t="str">
        <f>IF('MAIN CB'!C1505="Capital",'MAIN CB'!F1505,IF('MAIN CB'!C1505="Income",'MAIN CB'!F1505,IF('MAIN CB'!C1505="Liability",'MAIN CB'!F1505,"")))</f>
        <v/>
      </c>
      <c r="H1491" s="163" t="str">
        <f>IF('MAIN CB'!C1505="Expense",'MAIN CB'!F1505,IF('MAIN CB'!C1505="Drawing",'MAIN CB'!F1505,IF('MAIN CB'!C1505="COS",'MAIN CB'!F1505,"")))</f>
        <v/>
      </c>
    </row>
    <row r="1492" spans="2:8" x14ac:dyDescent="0.3">
      <c r="B1492" s="160">
        <f>IF('MAIN CB'!B1506="","",'MAIN CB'!B1506)</f>
        <v>45734</v>
      </c>
      <c r="C1492" s="161" t="str">
        <f>IF('MAIN CB'!C1506="","",'MAIN CB'!C1506)</f>
        <v>Asset</v>
      </c>
      <c r="D1492" s="237" t="str">
        <f>IF('MAIN CB'!D1506="","",'MAIN CB'!D1506)</f>
        <v>Vault Cash</v>
      </c>
      <c r="E1492" s="157" t="str">
        <f>IF('MAIN CB'!E1506="","",'MAIN CB'!E1506)</f>
        <v>543 Withdraw</v>
      </c>
      <c r="F1492" s="238">
        <f>IF('MAIN CB'!C1506="Asset",'MAIN CB'!F1506,"")</f>
        <v>-1000</v>
      </c>
      <c r="G1492" s="162" t="str">
        <f>IF('MAIN CB'!C1506="Capital",'MAIN CB'!F1506,IF('MAIN CB'!C1506="Income",'MAIN CB'!F1506,IF('MAIN CB'!C1506="Liability",'MAIN CB'!F1506,"")))</f>
        <v/>
      </c>
      <c r="H1492" s="163" t="str">
        <f>IF('MAIN CB'!C1506="Expense",'MAIN CB'!F1506,IF('MAIN CB'!C1506="Drawing",'MAIN CB'!F1506,IF('MAIN CB'!C1506="COS",'MAIN CB'!F1506,"")))</f>
        <v/>
      </c>
    </row>
    <row r="1493" spans="2:8" x14ac:dyDescent="0.3">
      <c r="B1493" s="160">
        <f>IF('MAIN CB'!B1507="","",'MAIN CB'!B1507)</f>
        <v>45734</v>
      </c>
      <c r="C1493" s="161" t="str">
        <f>IF('MAIN CB'!C1507="","",'MAIN CB'!C1507)</f>
        <v>Asset</v>
      </c>
      <c r="D1493" s="237" t="str">
        <f>IF('MAIN CB'!D1507="","",'MAIN CB'!D1507)</f>
        <v>543 Konse Konse</v>
      </c>
      <c r="E1493" s="157" t="str">
        <f>IF('MAIN CB'!E1507="","",'MAIN CB'!E1507)</f>
        <v>543 Withdraw</v>
      </c>
      <c r="F1493" s="238">
        <f>IF('MAIN CB'!C1507="Asset",'MAIN CB'!F1507,"")</f>
        <v>1000</v>
      </c>
      <c r="G1493" s="162" t="str">
        <f>IF('MAIN CB'!C1507="Capital",'MAIN CB'!F1507,IF('MAIN CB'!C1507="Income",'MAIN CB'!F1507,IF('MAIN CB'!C1507="Liability",'MAIN CB'!F1507,"")))</f>
        <v/>
      </c>
      <c r="H1493" s="163" t="str">
        <f>IF('MAIN CB'!C1507="Expense",'MAIN CB'!F1507,IF('MAIN CB'!C1507="Drawing",'MAIN CB'!F1507,IF('MAIN CB'!C1507="COS",'MAIN CB'!F1507,"")))</f>
        <v/>
      </c>
    </row>
    <row r="1494" spans="2:8" x14ac:dyDescent="0.3">
      <c r="B1494" s="160">
        <f>IF('MAIN CB'!B1508="","",'MAIN CB'!B1508)</f>
        <v>45734</v>
      </c>
      <c r="C1494" s="161" t="str">
        <f>IF('MAIN CB'!C1508="","",'MAIN CB'!C1508)</f>
        <v>Asset</v>
      </c>
      <c r="D1494" s="237" t="str">
        <f>IF('MAIN CB'!D1508="","",'MAIN CB'!D1508)</f>
        <v>Vault Cash</v>
      </c>
      <c r="E1494" s="157" t="str">
        <f>IF('MAIN CB'!E1508="","",'MAIN CB'!E1508)</f>
        <v>Airtel Money Withdraw</v>
      </c>
      <c r="F1494" s="238">
        <f>IF('MAIN CB'!C1508="Asset",'MAIN CB'!F1508,"")</f>
        <v>-150</v>
      </c>
      <c r="G1494" s="162" t="str">
        <f>IF('MAIN CB'!C1508="Capital",'MAIN CB'!F1508,IF('MAIN CB'!C1508="Income",'MAIN CB'!F1508,IF('MAIN CB'!C1508="Liability",'MAIN CB'!F1508,"")))</f>
        <v/>
      </c>
      <c r="H1494" s="163" t="str">
        <f>IF('MAIN CB'!C1508="Expense",'MAIN CB'!F1508,IF('MAIN CB'!C1508="Drawing",'MAIN CB'!F1508,IF('MAIN CB'!C1508="COS",'MAIN CB'!F1508,"")))</f>
        <v/>
      </c>
    </row>
    <row r="1495" spans="2:8" x14ac:dyDescent="0.3">
      <c r="B1495" s="160">
        <f>IF('MAIN CB'!B1509="","",'MAIN CB'!B1509)</f>
        <v>45734</v>
      </c>
      <c r="C1495" s="161" t="str">
        <f>IF('MAIN CB'!C1509="","",'MAIN CB'!C1509)</f>
        <v>Asset</v>
      </c>
      <c r="D1495" s="237" t="str">
        <f>IF('MAIN CB'!D1509="","",'MAIN CB'!D1509)</f>
        <v>Airtel Money</v>
      </c>
      <c r="E1495" s="157" t="str">
        <f>IF('MAIN CB'!E1509="","",'MAIN CB'!E1509)</f>
        <v>Airtel Money Withdraw</v>
      </c>
      <c r="F1495" s="238">
        <f>IF('MAIN CB'!C1509="Asset",'MAIN CB'!F1509,"")</f>
        <v>150</v>
      </c>
      <c r="G1495" s="162" t="str">
        <f>IF('MAIN CB'!C1509="Capital",'MAIN CB'!F1509,IF('MAIN CB'!C1509="Income",'MAIN CB'!F1509,IF('MAIN CB'!C1509="Liability",'MAIN CB'!F1509,"")))</f>
        <v/>
      </c>
      <c r="H1495" s="163" t="str">
        <f>IF('MAIN CB'!C1509="Expense",'MAIN CB'!F1509,IF('MAIN CB'!C1509="Drawing",'MAIN CB'!F1509,IF('MAIN CB'!C1509="COS",'MAIN CB'!F1509,"")))</f>
        <v/>
      </c>
    </row>
    <row r="1496" spans="2:8" x14ac:dyDescent="0.3">
      <c r="B1496" s="160">
        <f>IF('MAIN CB'!B1510="","",'MAIN CB'!B1510)</f>
        <v>45734</v>
      </c>
      <c r="C1496" s="161" t="str">
        <f>IF('MAIN CB'!C1510="","",'MAIN CB'!C1510)</f>
        <v>Income</v>
      </c>
      <c r="D1496" s="237" t="str">
        <f>IF('MAIN CB'!D1510="","",'MAIN CB'!D1510)</f>
        <v>Sales</v>
      </c>
      <c r="E1496" s="157" t="str">
        <f>IF('MAIN CB'!E1510="","",'MAIN CB'!E1510)</f>
        <v xml:space="preserve">Takeaway Sale </v>
      </c>
      <c r="F1496" s="238" t="str">
        <f>IF('MAIN CB'!C1510="Asset",'MAIN CB'!F1510,"")</f>
        <v/>
      </c>
      <c r="G1496" s="162">
        <f>IF('MAIN CB'!C1510="Capital",'MAIN CB'!F1510,IF('MAIN CB'!C1510="Income",'MAIN CB'!F1510,IF('MAIN CB'!C1510="Liability",'MAIN CB'!F1510,"")))</f>
        <v>-35</v>
      </c>
      <c r="H1496" s="163" t="str">
        <f>IF('MAIN CB'!C1510="Expense",'MAIN CB'!F1510,IF('MAIN CB'!C1510="Drawing",'MAIN CB'!F1510,IF('MAIN CB'!C1510="COS",'MAIN CB'!F1510,"")))</f>
        <v/>
      </c>
    </row>
    <row r="1497" spans="2:8" x14ac:dyDescent="0.3">
      <c r="B1497" s="160">
        <f>IF('MAIN CB'!B1511="","",'MAIN CB'!B1511)</f>
        <v>45734</v>
      </c>
      <c r="C1497" s="161" t="str">
        <f>IF('MAIN CB'!C1511="","",'MAIN CB'!C1511)</f>
        <v>Asset</v>
      </c>
      <c r="D1497" s="237" t="str">
        <f>IF('MAIN CB'!D1511="","",'MAIN CB'!D1511)</f>
        <v>Vault Cash</v>
      </c>
      <c r="E1497" s="157" t="str">
        <f>IF('MAIN CB'!E1511="","",'MAIN CB'!E1511)</f>
        <v xml:space="preserve">Takeaway Sale </v>
      </c>
      <c r="F1497" s="238">
        <f>IF('MAIN CB'!C1511="Asset",'MAIN CB'!F1511,"")</f>
        <v>35</v>
      </c>
      <c r="G1497" s="162" t="str">
        <f>IF('MAIN CB'!C1511="Capital",'MAIN CB'!F1511,IF('MAIN CB'!C1511="Income",'MAIN CB'!F1511,IF('MAIN CB'!C1511="Liability",'MAIN CB'!F1511,"")))</f>
        <v/>
      </c>
      <c r="H1497" s="163" t="str">
        <f>IF('MAIN CB'!C1511="Expense",'MAIN CB'!F1511,IF('MAIN CB'!C1511="Drawing",'MAIN CB'!F1511,IF('MAIN CB'!C1511="COS",'MAIN CB'!F1511,"")))</f>
        <v/>
      </c>
    </row>
    <row r="1498" spans="2:8" x14ac:dyDescent="0.3">
      <c r="B1498" s="160">
        <f>IF('MAIN CB'!B1512="","",'MAIN CB'!B1512)</f>
        <v>45734</v>
      </c>
      <c r="C1498" s="161" t="str">
        <f>IF('MAIN CB'!C1512="","",'MAIN CB'!C1512)</f>
        <v>Asset</v>
      </c>
      <c r="D1498" s="237" t="str">
        <f>IF('MAIN CB'!D1512="","",'MAIN CB'!D1512)</f>
        <v>Vault Cash</v>
      </c>
      <c r="E1498" s="157" t="str">
        <f>IF('MAIN CB'!E1512="","",'MAIN CB'!E1512)</f>
        <v>Airtel Money Withdraw</v>
      </c>
      <c r="F1498" s="238">
        <f>IF('MAIN CB'!C1512="Asset",'MAIN CB'!F1512,"")</f>
        <v>-50</v>
      </c>
      <c r="G1498" s="162" t="str">
        <f>IF('MAIN CB'!C1512="Capital",'MAIN CB'!F1512,IF('MAIN CB'!C1512="Income",'MAIN CB'!F1512,IF('MAIN CB'!C1512="Liability",'MAIN CB'!F1512,"")))</f>
        <v/>
      </c>
      <c r="H1498" s="163" t="str">
        <f>IF('MAIN CB'!C1512="Expense",'MAIN CB'!F1512,IF('MAIN CB'!C1512="Drawing",'MAIN CB'!F1512,IF('MAIN CB'!C1512="COS",'MAIN CB'!F1512,"")))</f>
        <v/>
      </c>
    </row>
    <row r="1499" spans="2:8" x14ac:dyDescent="0.3">
      <c r="B1499" s="160">
        <f>IF('MAIN CB'!B1513="","",'MAIN CB'!B1513)</f>
        <v>45734</v>
      </c>
      <c r="C1499" s="161" t="str">
        <f>IF('MAIN CB'!C1513="","",'MAIN CB'!C1513)</f>
        <v>Asset</v>
      </c>
      <c r="D1499" s="237" t="str">
        <f>IF('MAIN CB'!D1513="","",'MAIN CB'!D1513)</f>
        <v>Airtel Money</v>
      </c>
      <c r="E1499" s="157" t="str">
        <f>IF('MAIN CB'!E1513="","",'MAIN CB'!E1513)</f>
        <v>Airtel Money Withdraw</v>
      </c>
      <c r="F1499" s="238">
        <f>IF('MAIN CB'!C1513="Asset",'MAIN CB'!F1513,"")</f>
        <v>50</v>
      </c>
      <c r="G1499" s="162" t="str">
        <f>IF('MAIN CB'!C1513="Capital",'MAIN CB'!F1513,IF('MAIN CB'!C1513="Income",'MAIN CB'!F1513,IF('MAIN CB'!C1513="Liability",'MAIN CB'!F1513,"")))</f>
        <v/>
      </c>
      <c r="H1499" s="163" t="str">
        <f>IF('MAIN CB'!C1513="Expense",'MAIN CB'!F1513,IF('MAIN CB'!C1513="Drawing",'MAIN CB'!F1513,IF('MAIN CB'!C1513="COS",'MAIN CB'!F1513,"")))</f>
        <v/>
      </c>
    </row>
    <row r="1500" spans="2:8" x14ac:dyDescent="0.3">
      <c r="B1500" s="160">
        <f>IF('MAIN CB'!B1514="","",'MAIN CB'!B1514)</f>
        <v>45734</v>
      </c>
      <c r="C1500" s="161" t="str">
        <f>IF('MAIN CB'!C1514="","",'MAIN CB'!C1514)</f>
        <v>Income</v>
      </c>
      <c r="D1500" s="237" t="str">
        <f>IF('MAIN CB'!D1514="","",'MAIN CB'!D1514)</f>
        <v>Sales</v>
      </c>
      <c r="E1500" s="157" t="str">
        <f>IF('MAIN CB'!E1514="","",'MAIN CB'!E1514)</f>
        <v xml:space="preserve">Takeaway Sale </v>
      </c>
      <c r="F1500" s="238" t="str">
        <f>IF('MAIN CB'!C1514="Asset",'MAIN CB'!F1514,"")</f>
        <v/>
      </c>
      <c r="G1500" s="162">
        <f>IF('MAIN CB'!C1514="Capital",'MAIN CB'!F1514,IF('MAIN CB'!C1514="Income",'MAIN CB'!F1514,IF('MAIN CB'!C1514="Liability",'MAIN CB'!F1514,"")))</f>
        <v>-70</v>
      </c>
      <c r="H1500" s="163" t="str">
        <f>IF('MAIN CB'!C1514="Expense",'MAIN CB'!F1514,IF('MAIN CB'!C1514="Drawing",'MAIN CB'!F1514,IF('MAIN CB'!C1514="COS",'MAIN CB'!F1514,"")))</f>
        <v/>
      </c>
    </row>
    <row r="1501" spans="2:8" x14ac:dyDescent="0.3">
      <c r="B1501" s="160">
        <f>IF('MAIN CB'!B1515="","",'MAIN CB'!B1515)</f>
        <v>45734</v>
      </c>
      <c r="C1501" s="161" t="str">
        <f>IF('MAIN CB'!C1515="","",'MAIN CB'!C1515)</f>
        <v>Asset</v>
      </c>
      <c r="D1501" s="237" t="str">
        <f>IF('MAIN CB'!D1515="","",'MAIN CB'!D1515)</f>
        <v>Vault Cash</v>
      </c>
      <c r="E1501" s="157" t="str">
        <f>IF('MAIN CB'!E1515="","",'MAIN CB'!E1515)</f>
        <v xml:space="preserve">Takeaway Sale </v>
      </c>
      <c r="F1501" s="238">
        <f>IF('MAIN CB'!C1515="Asset",'MAIN CB'!F1515,"")</f>
        <v>70</v>
      </c>
      <c r="G1501" s="162" t="str">
        <f>IF('MAIN CB'!C1515="Capital",'MAIN CB'!F1515,IF('MAIN CB'!C1515="Income",'MAIN CB'!F1515,IF('MAIN CB'!C1515="Liability",'MAIN CB'!F1515,"")))</f>
        <v/>
      </c>
      <c r="H1501" s="163" t="str">
        <f>IF('MAIN CB'!C1515="Expense",'MAIN CB'!F1515,IF('MAIN CB'!C1515="Drawing",'MAIN CB'!F1515,IF('MAIN CB'!C1515="COS",'MAIN CB'!F1515,"")))</f>
        <v/>
      </c>
    </row>
    <row r="1502" spans="2:8" x14ac:dyDescent="0.3">
      <c r="B1502" s="160">
        <f>IF('MAIN CB'!B1516="","",'MAIN CB'!B1516)</f>
        <v>45734</v>
      </c>
      <c r="C1502" s="161" t="str">
        <f>IF('MAIN CB'!C1516="","",'MAIN CB'!C1516)</f>
        <v>Asset</v>
      </c>
      <c r="D1502" s="237" t="str">
        <f>IF('MAIN CB'!D1516="","",'MAIN CB'!D1516)</f>
        <v>Vault Cash</v>
      </c>
      <c r="E1502" s="157" t="str">
        <f>IF('MAIN CB'!E1516="","",'MAIN CB'!E1516)</f>
        <v>Airtel Money Withdraw</v>
      </c>
      <c r="F1502" s="238">
        <f>IF('MAIN CB'!C1516="Asset",'MAIN CB'!F1516,"")</f>
        <v>-585</v>
      </c>
      <c r="G1502" s="162" t="str">
        <f>IF('MAIN CB'!C1516="Capital",'MAIN CB'!F1516,IF('MAIN CB'!C1516="Income",'MAIN CB'!F1516,IF('MAIN CB'!C1516="Liability",'MAIN CB'!F1516,"")))</f>
        <v/>
      </c>
      <c r="H1502" s="163" t="str">
        <f>IF('MAIN CB'!C1516="Expense",'MAIN CB'!F1516,IF('MAIN CB'!C1516="Drawing",'MAIN CB'!F1516,IF('MAIN CB'!C1516="COS",'MAIN CB'!F1516,"")))</f>
        <v/>
      </c>
    </row>
    <row r="1503" spans="2:8" x14ac:dyDescent="0.3">
      <c r="B1503" s="160">
        <f>IF('MAIN CB'!B1517="","",'MAIN CB'!B1517)</f>
        <v>45734</v>
      </c>
      <c r="C1503" s="161" t="str">
        <f>IF('MAIN CB'!C1517="","",'MAIN CB'!C1517)</f>
        <v>Asset</v>
      </c>
      <c r="D1503" s="237" t="str">
        <f>IF('MAIN CB'!D1517="","",'MAIN CB'!D1517)</f>
        <v>Airtel Money</v>
      </c>
      <c r="E1503" s="157" t="str">
        <f>IF('MAIN CB'!E1517="","",'MAIN CB'!E1517)</f>
        <v>Airtel Money Withdraw</v>
      </c>
      <c r="F1503" s="238">
        <f>IF('MAIN CB'!C1517="Asset",'MAIN CB'!F1517,"")</f>
        <v>585</v>
      </c>
      <c r="G1503" s="162" t="str">
        <f>IF('MAIN CB'!C1517="Capital",'MAIN CB'!F1517,IF('MAIN CB'!C1517="Income",'MAIN CB'!F1517,IF('MAIN CB'!C1517="Liability",'MAIN CB'!F1517,"")))</f>
        <v/>
      </c>
      <c r="H1503" s="163" t="str">
        <f>IF('MAIN CB'!C1517="Expense",'MAIN CB'!F1517,IF('MAIN CB'!C1517="Drawing",'MAIN CB'!F1517,IF('MAIN CB'!C1517="COS",'MAIN CB'!F1517,"")))</f>
        <v/>
      </c>
    </row>
    <row r="1504" spans="2:8" x14ac:dyDescent="0.3">
      <c r="B1504" s="160">
        <f>IF('MAIN CB'!B1518="","",'MAIN CB'!B1518)</f>
        <v>45734</v>
      </c>
      <c r="C1504" s="161" t="str">
        <f>IF('MAIN CB'!C1518="","",'MAIN CB'!C1518)</f>
        <v>Asset</v>
      </c>
      <c r="D1504" s="237" t="str">
        <f>IF('MAIN CB'!D1518="","",'MAIN CB'!D1518)</f>
        <v>Vault Cash</v>
      </c>
      <c r="E1504" s="157" t="str">
        <f>IF('MAIN CB'!E1518="","",'MAIN CB'!E1518)</f>
        <v>Zanaco Xpress Deposit</v>
      </c>
      <c r="F1504" s="238">
        <f>IF('MAIN CB'!C1518="Asset",'MAIN CB'!F1518,"")</f>
        <v>585</v>
      </c>
      <c r="G1504" s="162" t="str">
        <f>IF('MAIN CB'!C1518="Capital",'MAIN CB'!F1518,IF('MAIN CB'!C1518="Income",'MAIN CB'!F1518,IF('MAIN CB'!C1518="Liability",'MAIN CB'!F1518,"")))</f>
        <v/>
      </c>
      <c r="H1504" s="163" t="str">
        <f>IF('MAIN CB'!C1518="Expense",'MAIN CB'!F1518,IF('MAIN CB'!C1518="Drawing",'MAIN CB'!F1518,IF('MAIN CB'!C1518="COS",'MAIN CB'!F1518,"")))</f>
        <v/>
      </c>
    </row>
    <row r="1505" spans="2:8" x14ac:dyDescent="0.3">
      <c r="B1505" s="160">
        <f>IF('MAIN CB'!B1519="","",'MAIN CB'!B1519)</f>
        <v>45734</v>
      </c>
      <c r="C1505" s="161" t="str">
        <f>IF('MAIN CB'!C1519="","",'MAIN CB'!C1519)</f>
        <v>Asset</v>
      </c>
      <c r="D1505" s="237" t="str">
        <f>IF('MAIN CB'!D1519="","",'MAIN CB'!D1519)</f>
        <v>Zanaco Xpress</v>
      </c>
      <c r="E1505" s="157" t="str">
        <f>IF('MAIN CB'!E1519="","",'MAIN CB'!E1519)</f>
        <v>Zanaco Xpress Deposit</v>
      </c>
      <c r="F1505" s="238">
        <f>IF('MAIN CB'!C1519="Asset",'MAIN CB'!F1519,"")</f>
        <v>-585</v>
      </c>
      <c r="G1505" s="162" t="str">
        <f>IF('MAIN CB'!C1519="Capital",'MAIN CB'!F1519,IF('MAIN CB'!C1519="Income",'MAIN CB'!F1519,IF('MAIN CB'!C1519="Liability",'MAIN CB'!F1519,"")))</f>
        <v/>
      </c>
      <c r="H1505" s="163" t="str">
        <f>IF('MAIN CB'!C1519="Expense",'MAIN CB'!F1519,IF('MAIN CB'!C1519="Drawing",'MAIN CB'!F1519,IF('MAIN CB'!C1519="COS",'MAIN CB'!F1519,"")))</f>
        <v/>
      </c>
    </row>
    <row r="1506" spans="2:8" x14ac:dyDescent="0.3">
      <c r="B1506" s="160">
        <f>IF('MAIN CB'!B1520="","",'MAIN CB'!B1520)</f>
        <v>45734</v>
      </c>
      <c r="C1506" s="161" t="str">
        <f>IF('MAIN CB'!C1520="","",'MAIN CB'!C1520)</f>
        <v>Asset</v>
      </c>
      <c r="D1506" s="237" t="str">
        <f>IF('MAIN CB'!D1520="","",'MAIN CB'!D1520)</f>
        <v>Vault Cash</v>
      </c>
      <c r="E1506" s="157" t="str">
        <f>IF('MAIN CB'!E1520="","",'MAIN CB'!E1520)</f>
        <v>Airtel Money Withdraw</v>
      </c>
      <c r="F1506" s="238">
        <f>IF('MAIN CB'!C1520="Asset",'MAIN CB'!F1520,"")</f>
        <v>-35</v>
      </c>
      <c r="G1506" s="162" t="str">
        <f>IF('MAIN CB'!C1520="Capital",'MAIN CB'!F1520,IF('MAIN CB'!C1520="Income",'MAIN CB'!F1520,IF('MAIN CB'!C1520="Liability",'MAIN CB'!F1520,"")))</f>
        <v/>
      </c>
      <c r="H1506" s="163" t="str">
        <f>IF('MAIN CB'!C1520="Expense",'MAIN CB'!F1520,IF('MAIN CB'!C1520="Drawing",'MAIN CB'!F1520,IF('MAIN CB'!C1520="COS",'MAIN CB'!F1520,"")))</f>
        <v/>
      </c>
    </row>
    <row r="1507" spans="2:8" x14ac:dyDescent="0.3">
      <c r="B1507" s="160">
        <f>IF('MAIN CB'!B1521="","",'MAIN CB'!B1521)</f>
        <v>45734</v>
      </c>
      <c r="C1507" s="161" t="str">
        <f>IF('MAIN CB'!C1521="","",'MAIN CB'!C1521)</f>
        <v>Asset</v>
      </c>
      <c r="D1507" s="237" t="str">
        <f>IF('MAIN CB'!D1521="","",'MAIN CB'!D1521)</f>
        <v>Airtel Money</v>
      </c>
      <c r="E1507" s="157" t="str">
        <f>IF('MAIN CB'!E1521="","",'MAIN CB'!E1521)</f>
        <v>Airtel Money Withdraw</v>
      </c>
      <c r="F1507" s="238">
        <f>IF('MAIN CB'!C1521="Asset",'MAIN CB'!F1521,"")</f>
        <v>35</v>
      </c>
      <c r="G1507" s="162" t="str">
        <f>IF('MAIN CB'!C1521="Capital",'MAIN CB'!F1521,IF('MAIN CB'!C1521="Income",'MAIN CB'!F1521,IF('MAIN CB'!C1521="Liability",'MAIN CB'!F1521,"")))</f>
        <v/>
      </c>
      <c r="H1507" s="163" t="str">
        <f>IF('MAIN CB'!C1521="Expense",'MAIN CB'!F1521,IF('MAIN CB'!C1521="Drawing",'MAIN CB'!F1521,IF('MAIN CB'!C1521="COS",'MAIN CB'!F1521,"")))</f>
        <v/>
      </c>
    </row>
    <row r="1508" spans="2:8" x14ac:dyDescent="0.3">
      <c r="B1508" s="160">
        <f>IF('MAIN CB'!B1522="","",'MAIN CB'!B1522)</f>
        <v>45734</v>
      </c>
      <c r="C1508" s="161" t="str">
        <f>IF('MAIN CB'!C1522="","",'MAIN CB'!C1522)</f>
        <v>Income</v>
      </c>
      <c r="D1508" s="237" t="str">
        <f>IF('MAIN CB'!D1522="","",'MAIN CB'!D1522)</f>
        <v>Sales</v>
      </c>
      <c r="E1508" s="157" t="str">
        <f>IF('MAIN CB'!E1522="","",'MAIN CB'!E1522)</f>
        <v xml:space="preserve">Takeaway Sale </v>
      </c>
      <c r="F1508" s="238" t="str">
        <f>IF('MAIN CB'!C1522="Asset",'MAIN CB'!F1522,"")</f>
        <v/>
      </c>
      <c r="G1508" s="162">
        <f>IF('MAIN CB'!C1522="Capital",'MAIN CB'!F1522,IF('MAIN CB'!C1522="Income",'MAIN CB'!F1522,IF('MAIN CB'!C1522="Liability",'MAIN CB'!F1522,"")))</f>
        <v>-70</v>
      </c>
      <c r="H1508" s="163" t="str">
        <f>IF('MAIN CB'!C1522="Expense",'MAIN CB'!F1522,IF('MAIN CB'!C1522="Drawing",'MAIN CB'!F1522,IF('MAIN CB'!C1522="COS",'MAIN CB'!F1522,"")))</f>
        <v/>
      </c>
    </row>
    <row r="1509" spans="2:8" x14ac:dyDescent="0.3">
      <c r="B1509" s="160">
        <f>IF('MAIN CB'!B1523="","",'MAIN CB'!B1523)</f>
        <v>45734</v>
      </c>
      <c r="C1509" s="161" t="str">
        <f>IF('MAIN CB'!C1523="","",'MAIN CB'!C1523)</f>
        <v>Asset</v>
      </c>
      <c r="D1509" s="237" t="str">
        <f>IF('MAIN CB'!D1523="","",'MAIN CB'!D1523)</f>
        <v>Vault Cash</v>
      </c>
      <c r="E1509" s="157" t="str">
        <f>IF('MAIN CB'!E1523="","",'MAIN CB'!E1523)</f>
        <v xml:space="preserve">Takeaway Sale </v>
      </c>
      <c r="F1509" s="238">
        <f>IF('MAIN CB'!C1523="Asset",'MAIN CB'!F1523,"")</f>
        <v>70</v>
      </c>
      <c r="G1509" s="162" t="str">
        <f>IF('MAIN CB'!C1523="Capital",'MAIN CB'!F1523,IF('MAIN CB'!C1523="Income",'MAIN CB'!F1523,IF('MAIN CB'!C1523="Liability",'MAIN CB'!F1523,"")))</f>
        <v/>
      </c>
      <c r="H1509" s="163" t="str">
        <f>IF('MAIN CB'!C1523="Expense",'MAIN CB'!F1523,IF('MAIN CB'!C1523="Drawing",'MAIN CB'!F1523,IF('MAIN CB'!C1523="COS",'MAIN CB'!F1523,"")))</f>
        <v/>
      </c>
    </row>
    <row r="1510" spans="2:8" x14ac:dyDescent="0.3">
      <c r="B1510" s="160">
        <f>IF('MAIN CB'!B1524="","",'MAIN CB'!B1524)</f>
        <v>45734</v>
      </c>
      <c r="C1510" s="161" t="str">
        <f>IF('MAIN CB'!C1524="","",'MAIN CB'!C1524)</f>
        <v>Income</v>
      </c>
      <c r="D1510" s="237" t="str">
        <f>IF('MAIN CB'!D1524="","",'MAIN CB'!D1524)</f>
        <v>Sales</v>
      </c>
      <c r="E1510" s="157" t="str">
        <f>IF('MAIN CB'!E1524="","",'MAIN CB'!E1524)</f>
        <v xml:space="preserve">Takeaway Sale </v>
      </c>
      <c r="F1510" s="238" t="str">
        <f>IF('MAIN CB'!C1524="Asset",'MAIN CB'!F1524,"")</f>
        <v/>
      </c>
      <c r="G1510" s="162">
        <f>IF('MAIN CB'!C1524="Capital",'MAIN CB'!F1524,IF('MAIN CB'!C1524="Income",'MAIN CB'!F1524,IF('MAIN CB'!C1524="Liability",'MAIN CB'!F1524,"")))</f>
        <v>-35</v>
      </c>
      <c r="H1510" s="163" t="str">
        <f>IF('MAIN CB'!C1524="Expense",'MAIN CB'!F1524,IF('MAIN CB'!C1524="Drawing",'MAIN CB'!F1524,IF('MAIN CB'!C1524="COS",'MAIN CB'!F1524,"")))</f>
        <v/>
      </c>
    </row>
    <row r="1511" spans="2:8" x14ac:dyDescent="0.3">
      <c r="B1511" s="160">
        <f>IF('MAIN CB'!B1525="","",'MAIN CB'!B1525)</f>
        <v>45734</v>
      </c>
      <c r="C1511" s="161" t="str">
        <f>IF('MAIN CB'!C1525="","",'MAIN CB'!C1525)</f>
        <v>Asset</v>
      </c>
      <c r="D1511" s="237" t="str">
        <f>IF('MAIN CB'!D1525="","",'MAIN CB'!D1525)</f>
        <v>Airtel Money</v>
      </c>
      <c r="E1511" s="157" t="str">
        <f>IF('MAIN CB'!E1525="","",'MAIN CB'!E1525)</f>
        <v xml:space="preserve">Takeaway Sale </v>
      </c>
      <c r="F1511" s="238">
        <f>IF('MAIN CB'!C1525="Asset",'MAIN CB'!F1525,"")</f>
        <v>35</v>
      </c>
      <c r="G1511" s="162" t="str">
        <f>IF('MAIN CB'!C1525="Capital",'MAIN CB'!F1525,IF('MAIN CB'!C1525="Income",'MAIN CB'!F1525,IF('MAIN CB'!C1525="Liability",'MAIN CB'!F1525,"")))</f>
        <v/>
      </c>
      <c r="H1511" s="163" t="str">
        <f>IF('MAIN CB'!C1525="Expense",'MAIN CB'!F1525,IF('MAIN CB'!C1525="Drawing",'MAIN CB'!F1525,IF('MAIN CB'!C1525="COS",'MAIN CB'!F1525,"")))</f>
        <v/>
      </c>
    </row>
    <row r="1512" spans="2:8" x14ac:dyDescent="0.3">
      <c r="B1512" s="160">
        <f>IF('MAIN CB'!B1526="","",'MAIN CB'!B1526)</f>
        <v>45734</v>
      </c>
      <c r="C1512" s="161" t="str">
        <f>IF('MAIN CB'!C1526="","",'MAIN CB'!C1526)</f>
        <v>Income</v>
      </c>
      <c r="D1512" s="237" t="str">
        <f>IF('MAIN CB'!D1526="","",'MAIN CB'!D1526)</f>
        <v>Sales</v>
      </c>
      <c r="E1512" s="157" t="str">
        <f>IF('MAIN CB'!E1526="","",'MAIN CB'!E1526)</f>
        <v xml:space="preserve">Takeaway Sale </v>
      </c>
      <c r="F1512" s="238" t="str">
        <f>IF('MAIN CB'!C1526="Asset",'MAIN CB'!F1526,"")</f>
        <v/>
      </c>
      <c r="G1512" s="162">
        <f>IF('MAIN CB'!C1526="Capital",'MAIN CB'!F1526,IF('MAIN CB'!C1526="Income",'MAIN CB'!F1526,IF('MAIN CB'!C1526="Liability",'MAIN CB'!F1526,"")))</f>
        <v>-70</v>
      </c>
      <c r="H1512" s="163" t="str">
        <f>IF('MAIN CB'!C1526="Expense",'MAIN CB'!F1526,IF('MAIN CB'!C1526="Drawing",'MAIN CB'!F1526,IF('MAIN CB'!C1526="COS",'MAIN CB'!F1526,"")))</f>
        <v/>
      </c>
    </row>
    <row r="1513" spans="2:8" x14ac:dyDescent="0.3">
      <c r="B1513" s="160">
        <f>IF('MAIN CB'!B1527="","",'MAIN CB'!B1527)</f>
        <v>45734</v>
      </c>
      <c r="C1513" s="161" t="str">
        <f>IF('MAIN CB'!C1527="","",'MAIN CB'!C1527)</f>
        <v>Asset</v>
      </c>
      <c r="D1513" s="237" t="str">
        <f>IF('MAIN CB'!D1527="","",'MAIN CB'!D1527)</f>
        <v>Airtel Money</v>
      </c>
      <c r="E1513" s="157" t="str">
        <f>IF('MAIN CB'!E1527="","",'MAIN CB'!E1527)</f>
        <v xml:space="preserve">Takeaway Sale </v>
      </c>
      <c r="F1513" s="238">
        <f>IF('MAIN CB'!C1527="Asset",'MAIN CB'!F1527,"")</f>
        <v>70</v>
      </c>
      <c r="G1513" s="162" t="str">
        <f>IF('MAIN CB'!C1527="Capital",'MAIN CB'!F1527,IF('MAIN CB'!C1527="Income",'MAIN CB'!F1527,IF('MAIN CB'!C1527="Liability",'MAIN CB'!F1527,"")))</f>
        <v/>
      </c>
      <c r="H1513" s="163" t="str">
        <f>IF('MAIN CB'!C1527="Expense",'MAIN CB'!F1527,IF('MAIN CB'!C1527="Drawing",'MAIN CB'!F1527,IF('MAIN CB'!C1527="COS",'MAIN CB'!F1527,"")))</f>
        <v/>
      </c>
    </row>
    <row r="1514" spans="2:8" x14ac:dyDescent="0.3">
      <c r="B1514" s="160">
        <f>IF('MAIN CB'!B1528="","",'MAIN CB'!B1528)</f>
        <v>45734</v>
      </c>
      <c r="C1514" s="161" t="str">
        <f>IF('MAIN CB'!C1528="","",'MAIN CB'!C1528)</f>
        <v>Asset</v>
      </c>
      <c r="D1514" s="237" t="str">
        <f>IF('MAIN CB'!D1528="","",'MAIN CB'!D1528)</f>
        <v>Vault Cash</v>
      </c>
      <c r="E1514" s="157" t="str">
        <f>IF('MAIN CB'!E1528="","",'MAIN CB'!E1528)</f>
        <v>Airtel Money Deposit</v>
      </c>
      <c r="F1514" s="238">
        <f>IF('MAIN CB'!C1528="Asset",'MAIN CB'!F1528,"")</f>
        <v>200</v>
      </c>
      <c r="G1514" s="162" t="str">
        <f>IF('MAIN CB'!C1528="Capital",'MAIN CB'!F1528,IF('MAIN CB'!C1528="Income",'MAIN CB'!F1528,IF('MAIN CB'!C1528="Liability",'MAIN CB'!F1528,"")))</f>
        <v/>
      </c>
      <c r="H1514" s="163" t="str">
        <f>IF('MAIN CB'!C1528="Expense",'MAIN CB'!F1528,IF('MAIN CB'!C1528="Drawing",'MAIN CB'!F1528,IF('MAIN CB'!C1528="COS",'MAIN CB'!F1528,"")))</f>
        <v/>
      </c>
    </row>
    <row r="1515" spans="2:8" x14ac:dyDescent="0.3">
      <c r="B1515" s="160">
        <f>IF('MAIN CB'!B1529="","",'MAIN CB'!B1529)</f>
        <v>45734</v>
      </c>
      <c r="C1515" s="161" t="str">
        <f>IF('MAIN CB'!C1529="","",'MAIN CB'!C1529)</f>
        <v>Asset</v>
      </c>
      <c r="D1515" s="237" t="str">
        <f>IF('MAIN CB'!D1529="","",'MAIN CB'!D1529)</f>
        <v>Airtel Money</v>
      </c>
      <c r="E1515" s="157" t="str">
        <f>IF('MAIN CB'!E1529="","",'MAIN CB'!E1529)</f>
        <v>Airtel Money Deposit</v>
      </c>
      <c r="F1515" s="238">
        <f>IF('MAIN CB'!C1529="Asset",'MAIN CB'!F1529,"")</f>
        <v>-200</v>
      </c>
      <c r="G1515" s="162" t="str">
        <f>IF('MAIN CB'!C1529="Capital",'MAIN CB'!F1529,IF('MAIN CB'!C1529="Income",'MAIN CB'!F1529,IF('MAIN CB'!C1529="Liability",'MAIN CB'!F1529,"")))</f>
        <v/>
      </c>
      <c r="H1515" s="163" t="str">
        <f>IF('MAIN CB'!C1529="Expense",'MAIN CB'!F1529,IF('MAIN CB'!C1529="Drawing",'MAIN CB'!F1529,IF('MAIN CB'!C1529="COS",'MAIN CB'!F1529,"")))</f>
        <v/>
      </c>
    </row>
    <row r="1516" spans="2:8" x14ac:dyDescent="0.3">
      <c r="B1516" s="160">
        <f>IF('MAIN CB'!B1530="","",'MAIN CB'!B1530)</f>
        <v>45734</v>
      </c>
      <c r="C1516" s="161" t="str">
        <f>IF('MAIN CB'!C1530="","",'MAIN CB'!C1530)</f>
        <v>Income</v>
      </c>
      <c r="D1516" s="237" t="str">
        <f>IF('MAIN CB'!D1530="","",'MAIN CB'!D1530)</f>
        <v>Sales</v>
      </c>
      <c r="E1516" s="157" t="str">
        <f>IF('MAIN CB'!E1530="","",'MAIN CB'!E1530)</f>
        <v xml:space="preserve">Takeaway Sale </v>
      </c>
      <c r="F1516" s="238" t="str">
        <f>IF('MAIN CB'!C1530="Asset",'MAIN CB'!F1530,"")</f>
        <v/>
      </c>
      <c r="G1516" s="162">
        <f>IF('MAIN CB'!C1530="Capital",'MAIN CB'!F1530,IF('MAIN CB'!C1530="Income",'MAIN CB'!F1530,IF('MAIN CB'!C1530="Liability",'MAIN CB'!F1530,"")))</f>
        <v>-35</v>
      </c>
      <c r="H1516" s="163" t="str">
        <f>IF('MAIN CB'!C1530="Expense",'MAIN CB'!F1530,IF('MAIN CB'!C1530="Drawing",'MAIN CB'!F1530,IF('MAIN CB'!C1530="COS",'MAIN CB'!F1530,"")))</f>
        <v/>
      </c>
    </row>
    <row r="1517" spans="2:8" x14ac:dyDescent="0.3">
      <c r="B1517" s="160">
        <f>IF('MAIN CB'!B1531="","",'MAIN CB'!B1531)</f>
        <v>45734</v>
      </c>
      <c r="C1517" s="161" t="str">
        <f>IF('MAIN CB'!C1531="","",'MAIN CB'!C1531)</f>
        <v>Asset</v>
      </c>
      <c r="D1517" s="237" t="str">
        <f>IF('MAIN CB'!D1531="","",'MAIN CB'!D1531)</f>
        <v>Airtel Money</v>
      </c>
      <c r="E1517" s="157" t="str">
        <f>IF('MAIN CB'!E1531="","",'MAIN CB'!E1531)</f>
        <v xml:space="preserve">Takeaway Sale </v>
      </c>
      <c r="F1517" s="238">
        <f>IF('MAIN CB'!C1531="Asset",'MAIN CB'!F1531,"")</f>
        <v>35</v>
      </c>
      <c r="G1517" s="162" t="str">
        <f>IF('MAIN CB'!C1531="Capital",'MAIN CB'!F1531,IF('MAIN CB'!C1531="Income",'MAIN CB'!F1531,IF('MAIN CB'!C1531="Liability",'MAIN CB'!F1531,"")))</f>
        <v/>
      </c>
      <c r="H1517" s="163" t="str">
        <f>IF('MAIN CB'!C1531="Expense",'MAIN CB'!F1531,IF('MAIN CB'!C1531="Drawing",'MAIN CB'!F1531,IF('MAIN CB'!C1531="COS",'MAIN CB'!F1531,"")))</f>
        <v/>
      </c>
    </row>
    <row r="1518" spans="2:8" x14ac:dyDescent="0.3">
      <c r="B1518" s="160">
        <f>IF('MAIN CB'!B1532="","",'MAIN CB'!B1532)</f>
        <v>45734</v>
      </c>
      <c r="C1518" s="161" t="str">
        <f>IF('MAIN CB'!C1532="","",'MAIN CB'!C1532)</f>
        <v>Income</v>
      </c>
      <c r="D1518" s="237" t="str">
        <f>IF('MAIN CB'!D1532="","",'MAIN CB'!D1532)</f>
        <v>Sales</v>
      </c>
      <c r="E1518" s="157" t="str">
        <f>IF('MAIN CB'!E1532="","",'MAIN CB'!E1532)</f>
        <v xml:space="preserve">Takeaway Sale </v>
      </c>
      <c r="F1518" s="238" t="str">
        <f>IF('MAIN CB'!C1532="Asset",'MAIN CB'!F1532,"")</f>
        <v/>
      </c>
      <c r="G1518" s="162">
        <f>IF('MAIN CB'!C1532="Capital",'MAIN CB'!F1532,IF('MAIN CB'!C1532="Income",'MAIN CB'!F1532,IF('MAIN CB'!C1532="Liability",'MAIN CB'!F1532,"")))</f>
        <v>-35</v>
      </c>
      <c r="H1518" s="163" t="str">
        <f>IF('MAIN CB'!C1532="Expense",'MAIN CB'!F1532,IF('MAIN CB'!C1532="Drawing",'MAIN CB'!F1532,IF('MAIN CB'!C1532="COS",'MAIN CB'!F1532,"")))</f>
        <v/>
      </c>
    </row>
    <row r="1519" spans="2:8" x14ac:dyDescent="0.3">
      <c r="B1519" s="160">
        <f>IF('MAIN CB'!B1533="","",'MAIN CB'!B1533)</f>
        <v>45734</v>
      </c>
      <c r="C1519" s="161" t="str">
        <f>IF('MAIN CB'!C1533="","",'MAIN CB'!C1533)</f>
        <v>Asset</v>
      </c>
      <c r="D1519" s="237" t="str">
        <f>IF('MAIN CB'!D1533="","",'MAIN CB'!D1533)</f>
        <v>Vault Cash</v>
      </c>
      <c r="E1519" s="157" t="str">
        <f>IF('MAIN CB'!E1533="","",'MAIN CB'!E1533)</f>
        <v xml:space="preserve">Takeaway Sale </v>
      </c>
      <c r="F1519" s="238">
        <f>IF('MAIN CB'!C1533="Asset",'MAIN CB'!F1533,"")</f>
        <v>35</v>
      </c>
      <c r="G1519" s="162" t="str">
        <f>IF('MAIN CB'!C1533="Capital",'MAIN CB'!F1533,IF('MAIN CB'!C1533="Income",'MAIN CB'!F1533,IF('MAIN CB'!C1533="Liability",'MAIN CB'!F1533,"")))</f>
        <v/>
      </c>
      <c r="H1519" s="163" t="str">
        <f>IF('MAIN CB'!C1533="Expense",'MAIN CB'!F1533,IF('MAIN CB'!C1533="Drawing",'MAIN CB'!F1533,IF('MAIN CB'!C1533="COS",'MAIN CB'!F1533,"")))</f>
        <v/>
      </c>
    </row>
    <row r="1520" spans="2:8" x14ac:dyDescent="0.3">
      <c r="B1520" s="160">
        <f>IF('MAIN CB'!B1534="","",'MAIN CB'!B1534)</f>
        <v>45734</v>
      </c>
      <c r="C1520" s="161" t="str">
        <f>IF('MAIN CB'!C1534="","",'MAIN CB'!C1534)</f>
        <v>Income</v>
      </c>
      <c r="D1520" s="237" t="str">
        <f>IF('MAIN CB'!D1534="","",'MAIN CB'!D1534)</f>
        <v>Sales</v>
      </c>
      <c r="E1520" s="157" t="str">
        <f>IF('MAIN CB'!E1534="","",'MAIN CB'!E1534)</f>
        <v xml:space="preserve">Takeaway Sale </v>
      </c>
      <c r="F1520" s="238" t="str">
        <f>IF('MAIN CB'!C1534="Asset",'MAIN CB'!F1534,"")</f>
        <v/>
      </c>
      <c r="G1520" s="162">
        <f>IF('MAIN CB'!C1534="Capital",'MAIN CB'!F1534,IF('MAIN CB'!C1534="Income",'MAIN CB'!F1534,IF('MAIN CB'!C1534="Liability",'MAIN CB'!F1534,"")))</f>
        <v>-35</v>
      </c>
      <c r="H1520" s="163" t="str">
        <f>IF('MAIN CB'!C1534="Expense",'MAIN CB'!F1534,IF('MAIN CB'!C1534="Drawing",'MAIN CB'!F1534,IF('MAIN CB'!C1534="COS",'MAIN CB'!F1534,"")))</f>
        <v/>
      </c>
    </row>
    <row r="1521" spans="2:8" x14ac:dyDescent="0.3">
      <c r="B1521" s="160">
        <f>IF('MAIN CB'!B1535="","",'MAIN CB'!B1535)</f>
        <v>45734</v>
      </c>
      <c r="C1521" s="161" t="str">
        <f>IF('MAIN CB'!C1535="","",'MAIN CB'!C1535)</f>
        <v>Asset</v>
      </c>
      <c r="D1521" s="237" t="str">
        <f>IF('MAIN CB'!D1535="","",'MAIN CB'!D1535)</f>
        <v>Airtel Money</v>
      </c>
      <c r="E1521" s="157" t="str">
        <f>IF('MAIN CB'!E1535="","",'MAIN CB'!E1535)</f>
        <v xml:space="preserve">Takeaway Sale </v>
      </c>
      <c r="F1521" s="238">
        <f>IF('MAIN CB'!C1535="Asset",'MAIN CB'!F1535,"")</f>
        <v>35</v>
      </c>
      <c r="G1521" s="162" t="str">
        <f>IF('MAIN CB'!C1535="Capital",'MAIN CB'!F1535,IF('MAIN CB'!C1535="Income",'MAIN CB'!F1535,IF('MAIN CB'!C1535="Liability",'MAIN CB'!F1535,"")))</f>
        <v/>
      </c>
      <c r="H1521" s="163" t="str">
        <f>IF('MAIN CB'!C1535="Expense",'MAIN CB'!F1535,IF('MAIN CB'!C1535="Drawing",'MAIN CB'!F1535,IF('MAIN CB'!C1535="COS",'MAIN CB'!F1535,"")))</f>
        <v/>
      </c>
    </row>
    <row r="1522" spans="2:8" x14ac:dyDescent="0.3">
      <c r="B1522" s="160">
        <f>IF('MAIN CB'!B1536="","",'MAIN CB'!B1536)</f>
        <v>45734</v>
      </c>
      <c r="C1522" s="161" t="str">
        <f>IF('MAIN CB'!C1536="","",'MAIN CB'!C1536)</f>
        <v>Income</v>
      </c>
      <c r="D1522" s="237" t="str">
        <f>IF('MAIN CB'!D1536="","",'MAIN CB'!D1536)</f>
        <v>Sales</v>
      </c>
      <c r="E1522" s="157" t="str">
        <f>IF('MAIN CB'!E1536="","",'MAIN CB'!E1536)</f>
        <v xml:space="preserve">Takeaway Sale </v>
      </c>
      <c r="F1522" s="238" t="str">
        <f>IF('MAIN CB'!C1536="Asset",'MAIN CB'!F1536,"")</f>
        <v/>
      </c>
      <c r="G1522" s="162">
        <f>IF('MAIN CB'!C1536="Capital",'MAIN CB'!F1536,IF('MAIN CB'!C1536="Income",'MAIN CB'!F1536,IF('MAIN CB'!C1536="Liability",'MAIN CB'!F1536,"")))</f>
        <v>-70</v>
      </c>
      <c r="H1522" s="163" t="str">
        <f>IF('MAIN CB'!C1536="Expense",'MAIN CB'!F1536,IF('MAIN CB'!C1536="Drawing",'MAIN CB'!F1536,IF('MAIN CB'!C1536="COS",'MAIN CB'!F1536,"")))</f>
        <v/>
      </c>
    </row>
    <row r="1523" spans="2:8" x14ac:dyDescent="0.3">
      <c r="B1523" s="160">
        <f>IF('MAIN CB'!B1537="","",'MAIN CB'!B1537)</f>
        <v>45734</v>
      </c>
      <c r="C1523" s="161" t="str">
        <f>IF('MAIN CB'!C1537="","",'MAIN CB'!C1537)</f>
        <v>Asset</v>
      </c>
      <c r="D1523" s="237" t="str">
        <f>IF('MAIN CB'!D1537="","",'MAIN CB'!D1537)</f>
        <v>Vault Cash</v>
      </c>
      <c r="E1523" s="157" t="str">
        <f>IF('MAIN CB'!E1537="","",'MAIN CB'!E1537)</f>
        <v xml:space="preserve">Takeaway Sale </v>
      </c>
      <c r="F1523" s="238">
        <f>IF('MAIN CB'!C1537="Asset",'MAIN CB'!F1537,"")</f>
        <v>70</v>
      </c>
      <c r="G1523" s="162" t="str">
        <f>IF('MAIN CB'!C1537="Capital",'MAIN CB'!F1537,IF('MAIN CB'!C1537="Income",'MAIN CB'!F1537,IF('MAIN CB'!C1537="Liability",'MAIN CB'!F1537,"")))</f>
        <v/>
      </c>
      <c r="H1523" s="163" t="str">
        <f>IF('MAIN CB'!C1537="Expense",'MAIN CB'!F1537,IF('MAIN CB'!C1537="Drawing",'MAIN CB'!F1537,IF('MAIN CB'!C1537="COS",'MAIN CB'!F1537,"")))</f>
        <v/>
      </c>
    </row>
    <row r="1524" spans="2:8" x14ac:dyDescent="0.3">
      <c r="B1524" s="160">
        <f>IF('MAIN CB'!B1538="","",'MAIN CB'!B1538)</f>
        <v>45734</v>
      </c>
      <c r="C1524" s="161" t="str">
        <f>IF('MAIN CB'!C1538="","",'MAIN CB'!C1538)</f>
        <v>Asset</v>
      </c>
      <c r="D1524" s="237" t="str">
        <f>IF('MAIN CB'!D1538="","",'MAIN CB'!D1538)</f>
        <v>Vault Cash</v>
      </c>
      <c r="E1524" s="157" t="str">
        <f>IF('MAIN CB'!E1538="","",'MAIN CB'!E1538)</f>
        <v>Airtel Money Withdraw</v>
      </c>
      <c r="F1524" s="238">
        <f>IF('MAIN CB'!C1538="Asset",'MAIN CB'!F1538,"")</f>
        <v>-771</v>
      </c>
      <c r="G1524" s="162" t="str">
        <f>IF('MAIN CB'!C1538="Capital",'MAIN CB'!F1538,IF('MAIN CB'!C1538="Income",'MAIN CB'!F1538,IF('MAIN CB'!C1538="Liability",'MAIN CB'!F1538,"")))</f>
        <v/>
      </c>
      <c r="H1524" s="163" t="str">
        <f>IF('MAIN CB'!C1538="Expense",'MAIN CB'!F1538,IF('MAIN CB'!C1538="Drawing",'MAIN CB'!F1538,IF('MAIN CB'!C1538="COS",'MAIN CB'!F1538,"")))</f>
        <v/>
      </c>
    </row>
    <row r="1525" spans="2:8" x14ac:dyDescent="0.3">
      <c r="B1525" s="160">
        <f>IF('MAIN CB'!B1539="","",'MAIN CB'!B1539)</f>
        <v>45734</v>
      </c>
      <c r="C1525" s="161" t="str">
        <f>IF('MAIN CB'!C1539="","",'MAIN CB'!C1539)</f>
        <v>Asset</v>
      </c>
      <c r="D1525" s="237" t="str">
        <f>IF('MAIN CB'!D1539="","",'MAIN CB'!D1539)</f>
        <v>Airtel Money</v>
      </c>
      <c r="E1525" s="157" t="str">
        <f>IF('MAIN CB'!E1539="","",'MAIN CB'!E1539)</f>
        <v>Airtel Money Withdraw</v>
      </c>
      <c r="F1525" s="238">
        <f>IF('MAIN CB'!C1539="Asset",'MAIN CB'!F1539,"")</f>
        <v>771</v>
      </c>
      <c r="G1525" s="162" t="str">
        <f>IF('MAIN CB'!C1539="Capital",'MAIN CB'!F1539,IF('MAIN CB'!C1539="Income",'MAIN CB'!F1539,IF('MAIN CB'!C1539="Liability",'MAIN CB'!F1539,"")))</f>
        <v/>
      </c>
      <c r="H1525" s="163" t="str">
        <f>IF('MAIN CB'!C1539="Expense",'MAIN CB'!F1539,IF('MAIN CB'!C1539="Drawing",'MAIN CB'!F1539,IF('MAIN CB'!C1539="COS",'MAIN CB'!F1539,"")))</f>
        <v/>
      </c>
    </row>
    <row r="1526" spans="2:8" x14ac:dyDescent="0.3">
      <c r="B1526" s="160">
        <f>IF('MAIN CB'!B1540="","",'MAIN CB'!B1540)</f>
        <v>45734</v>
      </c>
      <c r="C1526" s="161" t="str">
        <f>IF('MAIN CB'!C1540="","",'MAIN CB'!C1540)</f>
        <v>Asset</v>
      </c>
      <c r="D1526" s="237" t="str">
        <f>IF('MAIN CB'!D1540="","",'MAIN CB'!D1540)</f>
        <v>Vault Cash</v>
      </c>
      <c r="E1526" s="157" t="str">
        <f>IF('MAIN CB'!E1540="","",'MAIN CB'!E1540)</f>
        <v>Zanaco Xpress Deposit</v>
      </c>
      <c r="F1526" s="238">
        <f>IF('MAIN CB'!C1540="Asset",'MAIN CB'!F1540,"")</f>
        <v>771</v>
      </c>
      <c r="G1526" s="162" t="str">
        <f>IF('MAIN CB'!C1540="Capital",'MAIN CB'!F1540,IF('MAIN CB'!C1540="Income",'MAIN CB'!F1540,IF('MAIN CB'!C1540="Liability",'MAIN CB'!F1540,"")))</f>
        <v/>
      </c>
      <c r="H1526" s="163" t="str">
        <f>IF('MAIN CB'!C1540="Expense",'MAIN CB'!F1540,IF('MAIN CB'!C1540="Drawing",'MAIN CB'!F1540,IF('MAIN CB'!C1540="COS",'MAIN CB'!F1540,"")))</f>
        <v/>
      </c>
    </row>
    <row r="1527" spans="2:8" x14ac:dyDescent="0.3">
      <c r="B1527" s="160">
        <f>IF('MAIN CB'!B1541="","",'MAIN CB'!B1541)</f>
        <v>45734</v>
      </c>
      <c r="C1527" s="161" t="str">
        <f>IF('MAIN CB'!C1541="","",'MAIN CB'!C1541)</f>
        <v>Asset</v>
      </c>
      <c r="D1527" s="237" t="str">
        <f>IF('MAIN CB'!D1541="","",'MAIN CB'!D1541)</f>
        <v>Zanaco Xpress</v>
      </c>
      <c r="E1527" s="157" t="str">
        <f>IF('MAIN CB'!E1541="","",'MAIN CB'!E1541)</f>
        <v>Zanaco Xpress Deposit</v>
      </c>
      <c r="F1527" s="238">
        <f>IF('MAIN CB'!C1541="Asset",'MAIN CB'!F1541,"")</f>
        <v>-771</v>
      </c>
      <c r="G1527" s="162" t="str">
        <f>IF('MAIN CB'!C1541="Capital",'MAIN CB'!F1541,IF('MAIN CB'!C1541="Income",'MAIN CB'!F1541,IF('MAIN CB'!C1541="Liability",'MAIN CB'!F1541,"")))</f>
        <v/>
      </c>
      <c r="H1527" s="163" t="str">
        <f>IF('MAIN CB'!C1541="Expense",'MAIN CB'!F1541,IF('MAIN CB'!C1541="Drawing",'MAIN CB'!F1541,IF('MAIN CB'!C1541="COS",'MAIN CB'!F1541,"")))</f>
        <v/>
      </c>
    </row>
    <row r="1528" spans="2:8" x14ac:dyDescent="0.3">
      <c r="B1528" s="160">
        <f>IF('MAIN CB'!B1542="","",'MAIN CB'!B1542)</f>
        <v>45734</v>
      </c>
      <c r="C1528" s="161" t="str">
        <f>IF('MAIN CB'!C1542="","",'MAIN CB'!C1542)</f>
        <v>Income</v>
      </c>
      <c r="D1528" s="237" t="str">
        <f>IF('MAIN CB'!D1542="","",'MAIN CB'!D1542)</f>
        <v>Sales</v>
      </c>
      <c r="E1528" s="157" t="str">
        <f>IF('MAIN CB'!E1542="","",'MAIN CB'!E1542)</f>
        <v xml:space="preserve">Takeaway Sale </v>
      </c>
      <c r="F1528" s="238" t="str">
        <f>IF('MAIN CB'!C1542="Asset",'MAIN CB'!F1542,"")</f>
        <v/>
      </c>
      <c r="G1528" s="162">
        <f>IF('MAIN CB'!C1542="Capital",'MAIN CB'!F1542,IF('MAIN CB'!C1542="Income",'MAIN CB'!F1542,IF('MAIN CB'!C1542="Liability",'MAIN CB'!F1542,"")))</f>
        <v>-70</v>
      </c>
      <c r="H1528" s="163" t="str">
        <f>IF('MAIN CB'!C1542="Expense",'MAIN CB'!F1542,IF('MAIN CB'!C1542="Drawing",'MAIN CB'!F1542,IF('MAIN CB'!C1542="COS",'MAIN CB'!F1542,"")))</f>
        <v/>
      </c>
    </row>
    <row r="1529" spans="2:8" x14ac:dyDescent="0.3">
      <c r="B1529" s="160">
        <f>IF('MAIN CB'!B1543="","",'MAIN CB'!B1543)</f>
        <v>45734</v>
      </c>
      <c r="C1529" s="161" t="str">
        <f>IF('MAIN CB'!C1543="","",'MAIN CB'!C1543)</f>
        <v>Asset</v>
      </c>
      <c r="D1529" s="237" t="str">
        <f>IF('MAIN CB'!D1543="","",'MAIN CB'!D1543)</f>
        <v>Vault Cash</v>
      </c>
      <c r="E1529" s="157" t="str">
        <f>IF('MAIN CB'!E1543="","",'MAIN CB'!E1543)</f>
        <v xml:space="preserve">Takeaway Sale </v>
      </c>
      <c r="F1529" s="238">
        <f>IF('MAIN CB'!C1543="Asset",'MAIN CB'!F1543,"")</f>
        <v>70</v>
      </c>
      <c r="G1529" s="162" t="str">
        <f>IF('MAIN CB'!C1543="Capital",'MAIN CB'!F1543,IF('MAIN CB'!C1543="Income",'MAIN CB'!F1543,IF('MAIN CB'!C1543="Liability",'MAIN CB'!F1543,"")))</f>
        <v/>
      </c>
      <c r="H1529" s="163" t="str">
        <f>IF('MAIN CB'!C1543="Expense",'MAIN CB'!F1543,IF('MAIN CB'!C1543="Drawing",'MAIN CB'!F1543,IF('MAIN CB'!C1543="COS",'MAIN CB'!F1543,"")))</f>
        <v/>
      </c>
    </row>
    <row r="1530" spans="2:8" x14ac:dyDescent="0.3">
      <c r="B1530" s="160">
        <f>IF('MAIN CB'!B1544="","",'MAIN CB'!B1544)</f>
        <v>45734</v>
      </c>
      <c r="C1530" s="161" t="str">
        <f>IF('MAIN CB'!C1544="","",'MAIN CB'!C1544)</f>
        <v>Income</v>
      </c>
      <c r="D1530" s="237" t="str">
        <f>IF('MAIN CB'!D1544="","",'MAIN CB'!D1544)</f>
        <v>Sales</v>
      </c>
      <c r="E1530" s="157" t="str">
        <f>IF('MAIN CB'!E1544="","",'MAIN CB'!E1544)</f>
        <v xml:space="preserve">Takeaway Sale </v>
      </c>
      <c r="F1530" s="238" t="str">
        <f>IF('MAIN CB'!C1544="Asset",'MAIN CB'!F1544,"")</f>
        <v/>
      </c>
      <c r="G1530" s="162">
        <f>IF('MAIN CB'!C1544="Capital",'MAIN CB'!F1544,IF('MAIN CB'!C1544="Income",'MAIN CB'!F1544,IF('MAIN CB'!C1544="Liability",'MAIN CB'!F1544,"")))</f>
        <v>-35</v>
      </c>
      <c r="H1530" s="163" t="str">
        <f>IF('MAIN CB'!C1544="Expense",'MAIN CB'!F1544,IF('MAIN CB'!C1544="Drawing",'MAIN CB'!F1544,IF('MAIN CB'!C1544="COS",'MAIN CB'!F1544,"")))</f>
        <v/>
      </c>
    </row>
    <row r="1531" spans="2:8" x14ac:dyDescent="0.3">
      <c r="B1531" s="160">
        <f>IF('MAIN CB'!B1545="","",'MAIN CB'!B1545)</f>
        <v>45734</v>
      </c>
      <c r="C1531" s="161" t="str">
        <f>IF('MAIN CB'!C1545="","",'MAIN CB'!C1545)</f>
        <v>Asset</v>
      </c>
      <c r="D1531" s="237" t="str">
        <f>IF('MAIN CB'!D1545="","",'MAIN CB'!D1545)</f>
        <v>Vault Cash</v>
      </c>
      <c r="E1531" s="157" t="str">
        <f>IF('MAIN CB'!E1545="","",'MAIN CB'!E1545)</f>
        <v xml:space="preserve">Takeaway Sale </v>
      </c>
      <c r="F1531" s="238">
        <f>IF('MAIN CB'!C1545="Asset",'MAIN CB'!F1545,"")</f>
        <v>35</v>
      </c>
      <c r="G1531" s="162" t="str">
        <f>IF('MAIN CB'!C1545="Capital",'MAIN CB'!F1545,IF('MAIN CB'!C1545="Income",'MAIN CB'!F1545,IF('MAIN CB'!C1545="Liability",'MAIN CB'!F1545,"")))</f>
        <v/>
      </c>
      <c r="H1531" s="163" t="str">
        <f>IF('MAIN CB'!C1545="Expense",'MAIN CB'!F1545,IF('MAIN CB'!C1545="Drawing",'MAIN CB'!F1545,IF('MAIN CB'!C1545="COS",'MAIN CB'!F1545,"")))</f>
        <v/>
      </c>
    </row>
    <row r="1532" spans="2:8" x14ac:dyDescent="0.3">
      <c r="B1532" s="160">
        <f>IF('MAIN CB'!B1546="","",'MAIN CB'!B1546)</f>
        <v>45734</v>
      </c>
      <c r="C1532" s="161" t="str">
        <f>IF('MAIN CB'!C1546="","",'MAIN CB'!C1546)</f>
        <v>Asset</v>
      </c>
      <c r="D1532" s="237" t="str">
        <f>IF('MAIN CB'!D1546="","",'MAIN CB'!D1546)</f>
        <v>Vault Cash</v>
      </c>
      <c r="E1532" s="157" t="str">
        <f>IF('MAIN CB'!E1546="","",'MAIN CB'!E1546)</f>
        <v>Airtel Money Deposit</v>
      </c>
      <c r="F1532" s="238">
        <f>IF('MAIN CB'!C1546="Asset",'MAIN CB'!F1546,"")</f>
        <v>20</v>
      </c>
      <c r="G1532" s="162" t="str">
        <f>IF('MAIN CB'!C1546="Capital",'MAIN CB'!F1546,IF('MAIN CB'!C1546="Income",'MAIN CB'!F1546,IF('MAIN CB'!C1546="Liability",'MAIN CB'!F1546,"")))</f>
        <v/>
      </c>
      <c r="H1532" s="163" t="str">
        <f>IF('MAIN CB'!C1546="Expense",'MAIN CB'!F1546,IF('MAIN CB'!C1546="Drawing",'MAIN CB'!F1546,IF('MAIN CB'!C1546="COS",'MAIN CB'!F1546,"")))</f>
        <v/>
      </c>
    </row>
    <row r="1533" spans="2:8" x14ac:dyDescent="0.3">
      <c r="B1533" s="160">
        <f>IF('MAIN CB'!B1547="","",'MAIN CB'!B1547)</f>
        <v>45734</v>
      </c>
      <c r="C1533" s="161" t="str">
        <f>IF('MAIN CB'!C1547="","",'MAIN CB'!C1547)</f>
        <v>Asset</v>
      </c>
      <c r="D1533" s="237" t="str">
        <f>IF('MAIN CB'!D1547="","",'MAIN CB'!D1547)</f>
        <v>Airtel Money</v>
      </c>
      <c r="E1533" s="157" t="str">
        <f>IF('MAIN CB'!E1547="","",'MAIN CB'!E1547)</f>
        <v>Airtel Money Deposit</v>
      </c>
      <c r="F1533" s="238">
        <f>IF('MAIN CB'!C1547="Asset",'MAIN CB'!F1547,"")</f>
        <v>-20</v>
      </c>
      <c r="G1533" s="162" t="str">
        <f>IF('MAIN CB'!C1547="Capital",'MAIN CB'!F1547,IF('MAIN CB'!C1547="Income",'MAIN CB'!F1547,IF('MAIN CB'!C1547="Liability",'MAIN CB'!F1547,"")))</f>
        <v/>
      </c>
      <c r="H1533" s="163" t="str">
        <f>IF('MAIN CB'!C1547="Expense",'MAIN CB'!F1547,IF('MAIN CB'!C1547="Drawing",'MAIN CB'!F1547,IF('MAIN CB'!C1547="COS",'MAIN CB'!F1547,"")))</f>
        <v/>
      </c>
    </row>
    <row r="1534" spans="2:8" x14ac:dyDescent="0.3">
      <c r="B1534" s="160">
        <f>IF('MAIN CB'!B1548="","",'MAIN CB'!B1548)</f>
        <v>45734</v>
      </c>
      <c r="C1534" s="161" t="str">
        <f>IF('MAIN CB'!C1548="","",'MAIN CB'!C1548)</f>
        <v>Income</v>
      </c>
      <c r="D1534" s="237" t="str">
        <f>IF('MAIN CB'!D1548="","",'MAIN CB'!D1548)</f>
        <v>Sales</v>
      </c>
      <c r="E1534" s="157" t="str">
        <f>IF('MAIN CB'!E1548="","",'MAIN CB'!E1548)</f>
        <v xml:space="preserve">Takeaway Sale </v>
      </c>
      <c r="F1534" s="238" t="str">
        <f>IF('MAIN CB'!C1548="Asset",'MAIN CB'!F1548,"")</f>
        <v/>
      </c>
      <c r="G1534" s="162">
        <f>IF('MAIN CB'!C1548="Capital",'MAIN CB'!F1548,IF('MAIN CB'!C1548="Income",'MAIN CB'!F1548,IF('MAIN CB'!C1548="Liability",'MAIN CB'!F1548,"")))</f>
        <v>-35</v>
      </c>
      <c r="H1534" s="163" t="str">
        <f>IF('MAIN CB'!C1548="Expense",'MAIN CB'!F1548,IF('MAIN CB'!C1548="Drawing",'MAIN CB'!F1548,IF('MAIN CB'!C1548="COS",'MAIN CB'!F1548,"")))</f>
        <v/>
      </c>
    </row>
    <row r="1535" spans="2:8" x14ac:dyDescent="0.3">
      <c r="B1535" s="160">
        <f>IF('MAIN CB'!B1549="","",'MAIN CB'!B1549)</f>
        <v>45734</v>
      </c>
      <c r="C1535" s="161" t="str">
        <f>IF('MAIN CB'!C1549="","",'MAIN CB'!C1549)</f>
        <v>Asset</v>
      </c>
      <c r="D1535" s="237" t="str">
        <f>IF('MAIN CB'!D1549="","",'MAIN CB'!D1549)</f>
        <v>Vault Cash</v>
      </c>
      <c r="E1535" s="157" t="str">
        <f>IF('MAIN CB'!E1549="","",'MAIN CB'!E1549)</f>
        <v xml:space="preserve">Takeaway Sale </v>
      </c>
      <c r="F1535" s="238">
        <f>IF('MAIN CB'!C1549="Asset",'MAIN CB'!F1549,"")</f>
        <v>35</v>
      </c>
      <c r="G1535" s="162" t="str">
        <f>IF('MAIN CB'!C1549="Capital",'MAIN CB'!F1549,IF('MAIN CB'!C1549="Income",'MAIN CB'!F1549,IF('MAIN CB'!C1549="Liability",'MAIN CB'!F1549,"")))</f>
        <v/>
      </c>
      <c r="H1535" s="163" t="str">
        <f>IF('MAIN CB'!C1549="Expense",'MAIN CB'!F1549,IF('MAIN CB'!C1549="Drawing",'MAIN CB'!F1549,IF('MAIN CB'!C1549="COS",'MAIN CB'!F1549,"")))</f>
        <v/>
      </c>
    </row>
    <row r="1536" spans="2:8" x14ac:dyDescent="0.3">
      <c r="B1536" s="160">
        <f>IF('MAIN CB'!B1550="","",'MAIN CB'!B1550)</f>
        <v>45734</v>
      </c>
      <c r="C1536" s="161" t="str">
        <f>IF('MAIN CB'!C1550="","",'MAIN CB'!C1550)</f>
        <v>Income</v>
      </c>
      <c r="D1536" s="237" t="str">
        <f>IF('MAIN CB'!D1550="","",'MAIN CB'!D1550)</f>
        <v>Sales</v>
      </c>
      <c r="E1536" s="157" t="str">
        <f>IF('MAIN CB'!E1550="","",'MAIN CB'!E1550)</f>
        <v xml:space="preserve">Takeaway Sale </v>
      </c>
      <c r="F1536" s="238" t="str">
        <f>IF('MAIN CB'!C1550="Asset",'MAIN CB'!F1550,"")</f>
        <v/>
      </c>
      <c r="G1536" s="162">
        <f>IF('MAIN CB'!C1550="Capital",'MAIN CB'!F1550,IF('MAIN CB'!C1550="Income",'MAIN CB'!F1550,IF('MAIN CB'!C1550="Liability",'MAIN CB'!F1550,"")))</f>
        <v>-70</v>
      </c>
      <c r="H1536" s="163" t="str">
        <f>IF('MAIN CB'!C1550="Expense",'MAIN CB'!F1550,IF('MAIN CB'!C1550="Drawing",'MAIN CB'!F1550,IF('MAIN CB'!C1550="COS",'MAIN CB'!F1550,"")))</f>
        <v/>
      </c>
    </row>
    <row r="1537" spans="2:8" x14ac:dyDescent="0.3">
      <c r="B1537" s="160">
        <f>IF('MAIN CB'!B1551="","",'MAIN CB'!B1551)</f>
        <v>45734</v>
      </c>
      <c r="C1537" s="161" t="str">
        <f>IF('MAIN CB'!C1551="","",'MAIN CB'!C1551)</f>
        <v>Asset</v>
      </c>
      <c r="D1537" s="237" t="str">
        <f>IF('MAIN CB'!D1551="","",'MAIN CB'!D1551)</f>
        <v>Vault Cash</v>
      </c>
      <c r="E1537" s="157" t="str">
        <f>IF('MAIN CB'!E1551="","",'MAIN CB'!E1551)</f>
        <v xml:space="preserve">Takeaway Sale </v>
      </c>
      <c r="F1537" s="238">
        <f>IF('MAIN CB'!C1551="Asset",'MAIN CB'!F1551,"")</f>
        <v>70</v>
      </c>
      <c r="G1537" s="162" t="str">
        <f>IF('MAIN CB'!C1551="Capital",'MAIN CB'!F1551,IF('MAIN CB'!C1551="Income",'MAIN CB'!F1551,IF('MAIN CB'!C1551="Liability",'MAIN CB'!F1551,"")))</f>
        <v/>
      </c>
      <c r="H1537" s="163" t="str">
        <f>IF('MAIN CB'!C1551="Expense",'MAIN CB'!F1551,IF('MAIN CB'!C1551="Drawing",'MAIN CB'!F1551,IF('MAIN CB'!C1551="COS",'MAIN CB'!F1551,"")))</f>
        <v/>
      </c>
    </row>
    <row r="1538" spans="2:8" x14ac:dyDescent="0.3">
      <c r="B1538" s="160">
        <f>IF('MAIN CB'!B1552="","",'MAIN CB'!B1552)</f>
        <v>45734</v>
      </c>
      <c r="C1538" s="161" t="str">
        <f>IF('MAIN CB'!C1552="","",'MAIN CB'!C1552)</f>
        <v>Asset</v>
      </c>
      <c r="D1538" s="237" t="str">
        <f>IF('MAIN CB'!D1552="","",'MAIN CB'!D1552)</f>
        <v>Vault Cash</v>
      </c>
      <c r="E1538" s="157" t="str">
        <f>IF('MAIN CB'!E1552="","",'MAIN CB'!E1552)</f>
        <v>Airtel Money Withdraw</v>
      </c>
      <c r="F1538" s="238">
        <f>IF('MAIN CB'!C1552="Asset",'MAIN CB'!F1552,"")</f>
        <v>-370</v>
      </c>
      <c r="G1538" s="162" t="str">
        <f>IF('MAIN CB'!C1552="Capital",'MAIN CB'!F1552,IF('MAIN CB'!C1552="Income",'MAIN CB'!F1552,IF('MAIN CB'!C1552="Liability",'MAIN CB'!F1552,"")))</f>
        <v/>
      </c>
      <c r="H1538" s="163" t="str">
        <f>IF('MAIN CB'!C1552="Expense",'MAIN CB'!F1552,IF('MAIN CB'!C1552="Drawing",'MAIN CB'!F1552,IF('MAIN CB'!C1552="COS",'MAIN CB'!F1552,"")))</f>
        <v/>
      </c>
    </row>
    <row r="1539" spans="2:8" x14ac:dyDescent="0.3">
      <c r="B1539" s="160">
        <f>IF('MAIN CB'!B1553="","",'MAIN CB'!B1553)</f>
        <v>45734</v>
      </c>
      <c r="C1539" s="161" t="str">
        <f>IF('MAIN CB'!C1553="","",'MAIN CB'!C1553)</f>
        <v>Asset</v>
      </c>
      <c r="D1539" s="237" t="str">
        <f>IF('MAIN CB'!D1553="","",'MAIN CB'!D1553)</f>
        <v>Airtel Money</v>
      </c>
      <c r="E1539" s="157" t="str">
        <f>IF('MAIN CB'!E1553="","",'MAIN CB'!E1553)</f>
        <v>Airtel Money Withdraw</v>
      </c>
      <c r="F1539" s="238">
        <f>IF('MAIN CB'!C1553="Asset",'MAIN CB'!F1553,"")</f>
        <v>370</v>
      </c>
      <c r="G1539" s="162" t="str">
        <f>IF('MAIN CB'!C1553="Capital",'MAIN CB'!F1553,IF('MAIN CB'!C1553="Income",'MAIN CB'!F1553,IF('MAIN CB'!C1553="Liability",'MAIN CB'!F1553,"")))</f>
        <v/>
      </c>
      <c r="H1539" s="163" t="str">
        <f>IF('MAIN CB'!C1553="Expense",'MAIN CB'!F1553,IF('MAIN CB'!C1553="Drawing",'MAIN CB'!F1553,IF('MAIN CB'!C1553="COS",'MAIN CB'!F1553,"")))</f>
        <v/>
      </c>
    </row>
    <row r="1540" spans="2:8" x14ac:dyDescent="0.3">
      <c r="B1540" s="160">
        <f>IF('MAIN CB'!B1554="","",'MAIN CB'!B1554)</f>
        <v>45734</v>
      </c>
      <c r="C1540" s="161" t="str">
        <f>IF('MAIN CB'!C1554="","",'MAIN CB'!C1554)</f>
        <v>Asset</v>
      </c>
      <c r="D1540" s="237" t="str">
        <f>IF('MAIN CB'!D1554="","",'MAIN CB'!D1554)</f>
        <v>Vault Cash</v>
      </c>
      <c r="E1540" s="157" t="str">
        <f>IF('MAIN CB'!E1554="","",'MAIN CB'!E1554)</f>
        <v>Zanaco Xpress Deposit</v>
      </c>
      <c r="F1540" s="238">
        <f>IF('MAIN CB'!C1554="Asset",'MAIN CB'!F1554,"")</f>
        <v>367</v>
      </c>
      <c r="G1540" s="162" t="str">
        <f>IF('MAIN CB'!C1554="Capital",'MAIN CB'!F1554,IF('MAIN CB'!C1554="Income",'MAIN CB'!F1554,IF('MAIN CB'!C1554="Liability",'MAIN CB'!F1554,"")))</f>
        <v/>
      </c>
      <c r="H1540" s="163" t="str">
        <f>IF('MAIN CB'!C1554="Expense",'MAIN CB'!F1554,IF('MAIN CB'!C1554="Drawing",'MAIN CB'!F1554,IF('MAIN CB'!C1554="COS",'MAIN CB'!F1554,"")))</f>
        <v/>
      </c>
    </row>
    <row r="1541" spans="2:8" x14ac:dyDescent="0.3">
      <c r="B1541" s="160">
        <f>IF('MAIN CB'!B1555="","",'MAIN CB'!B1555)</f>
        <v>45734</v>
      </c>
      <c r="C1541" s="161" t="str">
        <f>IF('MAIN CB'!C1555="","",'MAIN CB'!C1555)</f>
        <v>Asset</v>
      </c>
      <c r="D1541" s="237" t="str">
        <f>IF('MAIN CB'!D1555="","",'MAIN CB'!D1555)</f>
        <v>Zanaco Xpress</v>
      </c>
      <c r="E1541" s="157" t="str">
        <f>IF('MAIN CB'!E1555="","",'MAIN CB'!E1555)</f>
        <v>Zanaco Xpress Deposit</v>
      </c>
      <c r="F1541" s="238">
        <f>IF('MAIN CB'!C1555="Asset",'MAIN CB'!F1555,"")</f>
        <v>-367</v>
      </c>
      <c r="G1541" s="162" t="str">
        <f>IF('MAIN CB'!C1555="Capital",'MAIN CB'!F1555,IF('MAIN CB'!C1555="Income",'MAIN CB'!F1555,IF('MAIN CB'!C1555="Liability",'MAIN CB'!F1555,"")))</f>
        <v/>
      </c>
      <c r="H1541" s="163" t="str">
        <f>IF('MAIN CB'!C1555="Expense",'MAIN CB'!F1555,IF('MAIN CB'!C1555="Drawing",'MAIN CB'!F1555,IF('MAIN CB'!C1555="COS",'MAIN CB'!F1555,"")))</f>
        <v/>
      </c>
    </row>
    <row r="1542" spans="2:8" x14ac:dyDescent="0.3">
      <c r="B1542" s="160">
        <f>IF('MAIN CB'!B1556="","",'MAIN CB'!B1556)</f>
        <v>45734</v>
      </c>
      <c r="C1542" s="161" t="str">
        <f>IF('MAIN CB'!C1556="","",'MAIN CB'!C1556)</f>
        <v>Asset</v>
      </c>
      <c r="D1542" s="237" t="str">
        <f>IF('MAIN CB'!D1556="","",'MAIN CB'!D1556)</f>
        <v>Vault Cash</v>
      </c>
      <c r="E1542" s="157" t="str">
        <f>IF('MAIN CB'!E1556="","",'MAIN CB'!E1556)</f>
        <v>Cash Added</v>
      </c>
      <c r="F1542" s="238">
        <f>IF('MAIN CB'!C1556="Asset",'MAIN CB'!F1556,"")</f>
        <v>20</v>
      </c>
      <c r="G1542" s="162" t="str">
        <f>IF('MAIN CB'!C1556="Capital",'MAIN CB'!F1556,IF('MAIN CB'!C1556="Income",'MAIN CB'!F1556,IF('MAIN CB'!C1556="Liability",'MAIN CB'!F1556,"")))</f>
        <v/>
      </c>
      <c r="H1542" s="163" t="str">
        <f>IF('MAIN CB'!C1556="Expense",'MAIN CB'!F1556,IF('MAIN CB'!C1556="Drawing",'MAIN CB'!F1556,IF('MAIN CB'!C1556="COS",'MAIN CB'!F1556,"")))</f>
        <v/>
      </c>
    </row>
    <row r="1543" spans="2:8" x14ac:dyDescent="0.3">
      <c r="B1543" s="160">
        <f>IF('MAIN CB'!B1557="","",'MAIN CB'!B1557)</f>
        <v>45734</v>
      </c>
      <c r="C1543" s="161" t="str">
        <f>IF('MAIN CB'!C1557="","",'MAIN CB'!C1557)</f>
        <v>Capital</v>
      </c>
      <c r="D1543" s="237" t="str">
        <f>IF('MAIN CB'!D1557="","",'MAIN CB'!D1557)</f>
        <v>Capital (Net-worth)</v>
      </c>
      <c r="E1543" s="157" t="str">
        <f>IF('MAIN CB'!E1557="","",'MAIN CB'!E1557)</f>
        <v>Cash Added</v>
      </c>
      <c r="F1543" s="238" t="str">
        <f>IF('MAIN CB'!C1557="Asset",'MAIN CB'!F1557,"")</f>
        <v/>
      </c>
      <c r="G1543" s="162">
        <f>IF('MAIN CB'!C1557="Capital",'MAIN CB'!F1557,IF('MAIN CB'!C1557="Income",'MAIN CB'!F1557,IF('MAIN CB'!C1557="Liability",'MAIN CB'!F1557,"")))</f>
        <v>-20</v>
      </c>
      <c r="H1543" s="163" t="str">
        <f>IF('MAIN CB'!C1557="Expense",'MAIN CB'!F1557,IF('MAIN CB'!C1557="Drawing",'MAIN CB'!F1557,IF('MAIN CB'!C1557="COS",'MAIN CB'!F1557,"")))</f>
        <v/>
      </c>
    </row>
    <row r="1544" spans="2:8" x14ac:dyDescent="0.3">
      <c r="B1544" s="160">
        <f>IF('MAIN CB'!B1558="","",'MAIN CB'!B1558)</f>
        <v>45734</v>
      </c>
      <c r="C1544" s="161" t="str">
        <f>IF('MAIN CB'!C1558="","",'MAIN CB'!C1558)</f>
        <v>Income</v>
      </c>
      <c r="D1544" s="237" t="str">
        <f>IF('MAIN CB'!D1558="","",'MAIN CB'!D1558)</f>
        <v>Sales</v>
      </c>
      <c r="E1544" s="157" t="str">
        <f>IF('MAIN CB'!E1558="","",'MAIN CB'!E1558)</f>
        <v xml:space="preserve">Takeaway Sale </v>
      </c>
      <c r="F1544" s="238" t="str">
        <f>IF('MAIN CB'!C1558="Asset",'MAIN CB'!F1558,"")</f>
        <v/>
      </c>
      <c r="G1544" s="162">
        <f>IF('MAIN CB'!C1558="Capital",'MAIN CB'!F1558,IF('MAIN CB'!C1558="Income",'MAIN CB'!F1558,IF('MAIN CB'!C1558="Liability",'MAIN CB'!F1558,"")))</f>
        <v>-35</v>
      </c>
      <c r="H1544" s="163" t="str">
        <f>IF('MAIN CB'!C1558="Expense",'MAIN CB'!F1558,IF('MAIN CB'!C1558="Drawing",'MAIN CB'!F1558,IF('MAIN CB'!C1558="COS",'MAIN CB'!F1558,"")))</f>
        <v/>
      </c>
    </row>
    <row r="1545" spans="2:8" x14ac:dyDescent="0.3">
      <c r="B1545" s="160">
        <f>IF('MAIN CB'!B1559="","",'MAIN CB'!B1559)</f>
        <v>45734</v>
      </c>
      <c r="C1545" s="161" t="str">
        <f>IF('MAIN CB'!C1559="","",'MAIN CB'!C1559)</f>
        <v>Asset</v>
      </c>
      <c r="D1545" s="237" t="str">
        <f>IF('MAIN CB'!D1559="","",'MAIN CB'!D1559)</f>
        <v>Vault Cash</v>
      </c>
      <c r="E1545" s="157" t="str">
        <f>IF('MAIN CB'!E1559="","",'MAIN CB'!E1559)</f>
        <v xml:space="preserve">Takeaway Sale </v>
      </c>
      <c r="F1545" s="238">
        <f>IF('MAIN CB'!C1559="Asset",'MAIN CB'!F1559,"")</f>
        <v>35</v>
      </c>
      <c r="G1545" s="162" t="str">
        <f>IF('MAIN CB'!C1559="Capital",'MAIN CB'!F1559,IF('MAIN CB'!C1559="Income",'MAIN CB'!F1559,IF('MAIN CB'!C1559="Liability",'MAIN CB'!F1559,"")))</f>
        <v/>
      </c>
      <c r="H1545" s="163" t="str">
        <f>IF('MAIN CB'!C1559="Expense",'MAIN CB'!F1559,IF('MAIN CB'!C1559="Drawing",'MAIN CB'!F1559,IF('MAIN CB'!C1559="COS",'MAIN CB'!F1559,"")))</f>
        <v/>
      </c>
    </row>
    <row r="1546" spans="2:8" x14ac:dyDescent="0.3">
      <c r="B1546" s="160">
        <f>IF('MAIN CB'!B1560="","",'MAIN CB'!B1560)</f>
        <v>45734</v>
      </c>
      <c r="C1546" s="161" t="str">
        <f>IF('MAIN CB'!C1560="","",'MAIN CB'!C1560)</f>
        <v>Asset</v>
      </c>
      <c r="D1546" s="237" t="str">
        <f>IF('MAIN CB'!D1560="","",'MAIN CB'!D1560)</f>
        <v>Vault Cash</v>
      </c>
      <c r="E1546" s="157" t="str">
        <f>IF('MAIN CB'!E1560="","",'MAIN CB'!E1560)</f>
        <v>Airtel Money Deposit</v>
      </c>
      <c r="F1546" s="238">
        <f>IF('MAIN CB'!C1560="Asset",'MAIN CB'!F1560,"")</f>
        <v>10</v>
      </c>
      <c r="G1546" s="162" t="str">
        <f>IF('MAIN CB'!C1560="Capital",'MAIN CB'!F1560,IF('MAIN CB'!C1560="Income",'MAIN CB'!F1560,IF('MAIN CB'!C1560="Liability",'MAIN CB'!F1560,"")))</f>
        <v/>
      </c>
      <c r="H1546" s="163" t="str">
        <f>IF('MAIN CB'!C1560="Expense",'MAIN CB'!F1560,IF('MAIN CB'!C1560="Drawing",'MAIN CB'!F1560,IF('MAIN CB'!C1560="COS",'MAIN CB'!F1560,"")))</f>
        <v/>
      </c>
    </row>
    <row r="1547" spans="2:8" x14ac:dyDescent="0.3">
      <c r="B1547" s="160">
        <f>IF('MAIN CB'!B1561="","",'MAIN CB'!B1561)</f>
        <v>45734</v>
      </c>
      <c r="C1547" s="161" t="str">
        <f>IF('MAIN CB'!C1561="","",'MAIN CB'!C1561)</f>
        <v>Asset</v>
      </c>
      <c r="D1547" s="237" t="str">
        <f>IF('MAIN CB'!D1561="","",'MAIN CB'!D1561)</f>
        <v>Airtel Money</v>
      </c>
      <c r="E1547" s="157" t="str">
        <f>IF('MAIN CB'!E1561="","",'MAIN CB'!E1561)</f>
        <v>Airtel Money Deposit</v>
      </c>
      <c r="F1547" s="238">
        <f>IF('MAIN CB'!C1561="Asset",'MAIN CB'!F1561,"")</f>
        <v>-10</v>
      </c>
      <c r="G1547" s="162" t="str">
        <f>IF('MAIN CB'!C1561="Capital",'MAIN CB'!F1561,IF('MAIN CB'!C1561="Income",'MAIN CB'!F1561,IF('MAIN CB'!C1561="Liability",'MAIN CB'!F1561,"")))</f>
        <v/>
      </c>
      <c r="H1547" s="163" t="str">
        <f>IF('MAIN CB'!C1561="Expense",'MAIN CB'!F1561,IF('MAIN CB'!C1561="Drawing",'MAIN CB'!F1561,IF('MAIN CB'!C1561="COS",'MAIN CB'!F1561,"")))</f>
        <v/>
      </c>
    </row>
    <row r="1548" spans="2:8" x14ac:dyDescent="0.3">
      <c r="B1548" s="160">
        <f>IF('MAIN CB'!B1562="","",'MAIN CB'!B1562)</f>
        <v>45734</v>
      </c>
      <c r="C1548" s="161" t="str">
        <f>IF('MAIN CB'!C1562="","",'MAIN CB'!C1562)</f>
        <v>Income</v>
      </c>
      <c r="D1548" s="237" t="str">
        <f>IF('MAIN CB'!D1562="","",'MAIN CB'!D1562)</f>
        <v>Sales</v>
      </c>
      <c r="E1548" s="157" t="str">
        <f>IF('MAIN CB'!E1562="","",'MAIN CB'!E1562)</f>
        <v xml:space="preserve">Takeaway Sale </v>
      </c>
      <c r="F1548" s="238" t="str">
        <f>IF('MAIN CB'!C1562="Asset",'MAIN CB'!F1562,"")</f>
        <v/>
      </c>
      <c r="G1548" s="162">
        <f>IF('MAIN CB'!C1562="Capital",'MAIN CB'!F1562,IF('MAIN CB'!C1562="Income",'MAIN CB'!F1562,IF('MAIN CB'!C1562="Liability",'MAIN CB'!F1562,"")))</f>
        <v>-35</v>
      </c>
      <c r="H1548" s="163" t="str">
        <f>IF('MAIN CB'!C1562="Expense",'MAIN CB'!F1562,IF('MAIN CB'!C1562="Drawing",'MAIN CB'!F1562,IF('MAIN CB'!C1562="COS",'MAIN CB'!F1562,"")))</f>
        <v/>
      </c>
    </row>
    <row r="1549" spans="2:8" x14ac:dyDescent="0.3">
      <c r="B1549" s="160">
        <f>IF('MAIN CB'!B1563="","",'MAIN CB'!B1563)</f>
        <v>45734</v>
      </c>
      <c r="C1549" s="161" t="str">
        <f>IF('MAIN CB'!C1563="","",'MAIN CB'!C1563)</f>
        <v>Asset</v>
      </c>
      <c r="D1549" s="237" t="str">
        <f>IF('MAIN CB'!D1563="","",'MAIN CB'!D1563)</f>
        <v>Airtel Money</v>
      </c>
      <c r="E1549" s="157" t="str">
        <f>IF('MAIN CB'!E1563="","",'MAIN CB'!E1563)</f>
        <v xml:space="preserve">Takeaway Sale </v>
      </c>
      <c r="F1549" s="238">
        <f>IF('MAIN CB'!C1563="Asset",'MAIN CB'!F1563,"")</f>
        <v>35</v>
      </c>
      <c r="G1549" s="162" t="str">
        <f>IF('MAIN CB'!C1563="Capital",'MAIN CB'!F1563,IF('MAIN CB'!C1563="Income",'MAIN CB'!F1563,IF('MAIN CB'!C1563="Liability",'MAIN CB'!F1563,"")))</f>
        <v/>
      </c>
      <c r="H1549" s="163" t="str">
        <f>IF('MAIN CB'!C1563="Expense",'MAIN CB'!F1563,IF('MAIN CB'!C1563="Drawing",'MAIN CB'!F1563,IF('MAIN CB'!C1563="COS",'MAIN CB'!F1563,"")))</f>
        <v/>
      </c>
    </row>
    <row r="1550" spans="2:8" x14ac:dyDescent="0.3">
      <c r="B1550" s="160">
        <f>IF('MAIN CB'!B1564="","",'MAIN CB'!B1564)</f>
        <v>45734</v>
      </c>
      <c r="C1550" s="161" t="str">
        <f>IF('MAIN CB'!C1564="","",'MAIN CB'!C1564)</f>
        <v>Asset</v>
      </c>
      <c r="D1550" s="237" t="str">
        <f>IF('MAIN CB'!D1564="","",'MAIN CB'!D1564)</f>
        <v>Vault Cash</v>
      </c>
      <c r="E1550" s="157" t="str">
        <f>IF('MAIN CB'!E1564="","",'MAIN CB'!E1564)</f>
        <v>Airtel Money Withdraw</v>
      </c>
      <c r="F1550" s="238">
        <f>IF('MAIN CB'!C1564="Asset",'MAIN CB'!F1564,"")</f>
        <v>-140</v>
      </c>
      <c r="G1550" s="162" t="str">
        <f>IF('MAIN CB'!C1564="Capital",'MAIN CB'!F1564,IF('MAIN CB'!C1564="Income",'MAIN CB'!F1564,IF('MAIN CB'!C1564="Liability",'MAIN CB'!F1564,"")))</f>
        <v/>
      </c>
      <c r="H1550" s="163" t="str">
        <f>IF('MAIN CB'!C1564="Expense",'MAIN CB'!F1564,IF('MAIN CB'!C1564="Drawing",'MAIN CB'!F1564,IF('MAIN CB'!C1564="COS",'MAIN CB'!F1564,"")))</f>
        <v/>
      </c>
    </row>
    <row r="1551" spans="2:8" x14ac:dyDescent="0.3">
      <c r="B1551" s="160">
        <f>IF('MAIN CB'!B1565="","",'MAIN CB'!B1565)</f>
        <v>45734</v>
      </c>
      <c r="C1551" s="161" t="str">
        <f>IF('MAIN CB'!C1565="","",'MAIN CB'!C1565)</f>
        <v>Asset</v>
      </c>
      <c r="D1551" s="237" t="str">
        <f>IF('MAIN CB'!D1565="","",'MAIN CB'!D1565)</f>
        <v>Airtel Money</v>
      </c>
      <c r="E1551" s="157" t="str">
        <f>IF('MAIN CB'!E1565="","",'MAIN CB'!E1565)</f>
        <v>Airtel Money Withdraw</v>
      </c>
      <c r="F1551" s="238">
        <f>IF('MAIN CB'!C1565="Asset",'MAIN CB'!F1565,"")</f>
        <v>140</v>
      </c>
      <c r="G1551" s="162" t="str">
        <f>IF('MAIN CB'!C1565="Capital",'MAIN CB'!F1565,IF('MAIN CB'!C1565="Income",'MAIN CB'!F1565,IF('MAIN CB'!C1565="Liability",'MAIN CB'!F1565,"")))</f>
        <v/>
      </c>
      <c r="H1551" s="163" t="str">
        <f>IF('MAIN CB'!C1565="Expense",'MAIN CB'!F1565,IF('MAIN CB'!C1565="Drawing",'MAIN CB'!F1565,IF('MAIN CB'!C1565="COS",'MAIN CB'!F1565,"")))</f>
        <v/>
      </c>
    </row>
    <row r="1552" spans="2:8" x14ac:dyDescent="0.3">
      <c r="B1552" s="160">
        <f>IF('MAIN CB'!B1566="","",'MAIN CB'!B1566)</f>
        <v>45734</v>
      </c>
      <c r="C1552" s="161" t="str">
        <f>IF('MAIN CB'!C1566="","",'MAIN CB'!C1566)</f>
        <v>Income</v>
      </c>
      <c r="D1552" s="237" t="str">
        <f>IF('MAIN CB'!D1566="","",'MAIN CB'!D1566)</f>
        <v>Sales</v>
      </c>
      <c r="E1552" s="157" t="str">
        <f>IF('MAIN CB'!E1566="","",'MAIN CB'!E1566)</f>
        <v xml:space="preserve">Takeaway Sale </v>
      </c>
      <c r="F1552" s="238" t="str">
        <f>IF('MAIN CB'!C1566="Asset",'MAIN CB'!F1566,"")</f>
        <v/>
      </c>
      <c r="G1552" s="162">
        <f>IF('MAIN CB'!C1566="Capital",'MAIN CB'!F1566,IF('MAIN CB'!C1566="Income",'MAIN CB'!F1566,IF('MAIN CB'!C1566="Liability",'MAIN CB'!F1566,"")))</f>
        <v>-35</v>
      </c>
      <c r="H1552" s="163" t="str">
        <f>IF('MAIN CB'!C1566="Expense",'MAIN CB'!F1566,IF('MAIN CB'!C1566="Drawing",'MAIN CB'!F1566,IF('MAIN CB'!C1566="COS",'MAIN CB'!F1566,"")))</f>
        <v/>
      </c>
    </row>
    <row r="1553" spans="2:8" x14ac:dyDescent="0.3">
      <c r="B1553" s="160">
        <f>IF('MAIN CB'!B1567="","",'MAIN CB'!B1567)</f>
        <v>45734</v>
      </c>
      <c r="C1553" s="161" t="str">
        <f>IF('MAIN CB'!C1567="","",'MAIN CB'!C1567)</f>
        <v>Asset</v>
      </c>
      <c r="D1553" s="237" t="str">
        <f>IF('MAIN CB'!D1567="","",'MAIN CB'!D1567)</f>
        <v>Airtel Money</v>
      </c>
      <c r="E1553" s="157" t="str">
        <f>IF('MAIN CB'!E1567="","",'MAIN CB'!E1567)</f>
        <v xml:space="preserve">Takeaway Sale </v>
      </c>
      <c r="F1553" s="238">
        <f>IF('MAIN CB'!C1567="Asset",'MAIN CB'!F1567,"")</f>
        <v>35</v>
      </c>
      <c r="G1553" s="162" t="str">
        <f>IF('MAIN CB'!C1567="Capital",'MAIN CB'!F1567,IF('MAIN CB'!C1567="Income",'MAIN CB'!F1567,IF('MAIN CB'!C1567="Liability",'MAIN CB'!F1567,"")))</f>
        <v/>
      </c>
      <c r="H1553" s="163" t="str">
        <f>IF('MAIN CB'!C1567="Expense",'MAIN CB'!F1567,IF('MAIN CB'!C1567="Drawing",'MAIN CB'!F1567,IF('MAIN CB'!C1567="COS",'MAIN CB'!F1567,"")))</f>
        <v/>
      </c>
    </row>
    <row r="1554" spans="2:8" x14ac:dyDescent="0.3">
      <c r="B1554" s="160">
        <f>IF('MAIN CB'!B1568="","",'MAIN CB'!B1568)</f>
        <v>45734</v>
      </c>
      <c r="C1554" s="161" t="str">
        <f>IF('MAIN CB'!C1568="","",'MAIN CB'!C1568)</f>
        <v>Income</v>
      </c>
      <c r="D1554" s="237" t="str">
        <f>IF('MAIN CB'!D1568="","",'MAIN CB'!D1568)</f>
        <v>Sales</v>
      </c>
      <c r="E1554" s="157" t="str">
        <f>IF('MAIN CB'!E1568="","",'MAIN CB'!E1568)</f>
        <v xml:space="preserve">Takeaway Sale </v>
      </c>
      <c r="F1554" s="238" t="str">
        <f>IF('MAIN CB'!C1568="Asset",'MAIN CB'!F1568,"")</f>
        <v/>
      </c>
      <c r="G1554" s="162">
        <f>IF('MAIN CB'!C1568="Capital",'MAIN CB'!F1568,IF('MAIN CB'!C1568="Income",'MAIN CB'!F1568,IF('MAIN CB'!C1568="Liability",'MAIN CB'!F1568,"")))</f>
        <v>-35</v>
      </c>
      <c r="H1554" s="163" t="str">
        <f>IF('MAIN CB'!C1568="Expense",'MAIN CB'!F1568,IF('MAIN CB'!C1568="Drawing",'MAIN CB'!F1568,IF('MAIN CB'!C1568="COS",'MAIN CB'!F1568,"")))</f>
        <v/>
      </c>
    </row>
    <row r="1555" spans="2:8" x14ac:dyDescent="0.3">
      <c r="B1555" s="160">
        <f>IF('MAIN CB'!B1569="","",'MAIN CB'!B1569)</f>
        <v>45734</v>
      </c>
      <c r="C1555" s="161" t="str">
        <f>IF('MAIN CB'!C1569="","",'MAIN CB'!C1569)</f>
        <v>Asset</v>
      </c>
      <c r="D1555" s="237" t="str">
        <f>IF('MAIN CB'!D1569="","",'MAIN CB'!D1569)</f>
        <v>Airtel Money</v>
      </c>
      <c r="E1555" s="157" t="str">
        <f>IF('MAIN CB'!E1569="","",'MAIN CB'!E1569)</f>
        <v xml:space="preserve">Takeaway Sale </v>
      </c>
      <c r="F1555" s="238">
        <f>IF('MAIN CB'!C1569="Asset",'MAIN CB'!F1569,"")</f>
        <v>35</v>
      </c>
      <c r="G1555" s="162" t="str">
        <f>IF('MAIN CB'!C1569="Capital",'MAIN CB'!F1569,IF('MAIN CB'!C1569="Income",'MAIN CB'!F1569,IF('MAIN CB'!C1569="Liability",'MAIN CB'!F1569,"")))</f>
        <v/>
      </c>
      <c r="H1555" s="163" t="str">
        <f>IF('MAIN CB'!C1569="Expense",'MAIN CB'!F1569,IF('MAIN CB'!C1569="Drawing",'MAIN CB'!F1569,IF('MAIN CB'!C1569="COS",'MAIN CB'!F1569,"")))</f>
        <v/>
      </c>
    </row>
    <row r="1556" spans="2:8" x14ac:dyDescent="0.3">
      <c r="B1556" s="160">
        <f>IF('MAIN CB'!B1570="","",'MAIN CB'!B1570)</f>
        <v>45734</v>
      </c>
      <c r="C1556" s="161" t="str">
        <f>IF('MAIN CB'!C1570="","",'MAIN CB'!C1570)</f>
        <v>Income</v>
      </c>
      <c r="D1556" s="237" t="str">
        <f>IF('MAIN CB'!D1570="","",'MAIN CB'!D1570)</f>
        <v>Sales</v>
      </c>
      <c r="E1556" s="157" t="str">
        <f>IF('MAIN CB'!E1570="","",'MAIN CB'!E1570)</f>
        <v xml:space="preserve">Takeaway Sale </v>
      </c>
      <c r="F1556" s="238" t="str">
        <f>IF('MAIN CB'!C1570="Asset",'MAIN CB'!F1570,"")</f>
        <v/>
      </c>
      <c r="G1556" s="162">
        <f>IF('MAIN CB'!C1570="Capital",'MAIN CB'!F1570,IF('MAIN CB'!C1570="Income",'MAIN CB'!F1570,IF('MAIN CB'!C1570="Liability",'MAIN CB'!F1570,"")))</f>
        <v>-70</v>
      </c>
      <c r="H1556" s="163" t="str">
        <f>IF('MAIN CB'!C1570="Expense",'MAIN CB'!F1570,IF('MAIN CB'!C1570="Drawing",'MAIN CB'!F1570,IF('MAIN CB'!C1570="COS",'MAIN CB'!F1570,"")))</f>
        <v/>
      </c>
    </row>
    <row r="1557" spans="2:8" x14ac:dyDescent="0.3">
      <c r="B1557" s="160">
        <f>IF('MAIN CB'!B1571="","",'MAIN CB'!B1571)</f>
        <v>45734</v>
      </c>
      <c r="C1557" s="161" t="str">
        <f>IF('MAIN CB'!C1571="","",'MAIN CB'!C1571)</f>
        <v>Asset</v>
      </c>
      <c r="D1557" s="237" t="str">
        <f>IF('MAIN CB'!D1571="","",'MAIN CB'!D1571)</f>
        <v>Airtel Money</v>
      </c>
      <c r="E1557" s="157" t="str">
        <f>IF('MAIN CB'!E1571="","",'MAIN CB'!E1571)</f>
        <v xml:space="preserve">Takeaway Sale </v>
      </c>
      <c r="F1557" s="238">
        <f>IF('MAIN CB'!C1571="Asset",'MAIN CB'!F1571,"")</f>
        <v>70</v>
      </c>
      <c r="G1557" s="162" t="str">
        <f>IF('MAIN CB'!C1571="Capital",'MAIN CB'!F1571,IF('MAIN CB'!C1571="Income",'MAIN CB'!F1571,IF('MAIN CB'!C1571="Liability",'MAIN CB'!F1571,"")))</f>
        <v/>
      </c>
      <c r="H1557" s="163" t="str">
        <f>IF('MAIN CB'!C1571="Expense",'MAIN CB'!F1571,IF('MAIN CB'!C1571="Drawing",'MAIN CB'!F1571,IF('MAIN CB'!C1571="COS",'MAIN CB'!F1571,"")))</f>
        <v/>
      </c>
    </row>
    <row r="1558" spans="2:8" x14ac:dyDescent="0.3">
      <c r="B1558" s="160">
        <f>IF('MAIN CB'!B1572="","",'MAIN CB'!B1572)</f>
        <v>45734</v>
      </c>
      <c r="C1558" s="161" t="str">
        <f>IF('MAIN CB'!C1572="","",'MAIN CB'!C1572)</f>
        <v>Asset</v>
      </c>
      <c r="D1558" s="237" t="str">
        <f>IF('MAIN CB'!D1572="","",'MAIN CB'!D1572)</f>
        <v>Vault Cash</v>
      </c>
      <c r="E1558" s="157" t="str">
        <f>IF('MAIN CB'!E1572="","",'MAIN CB'!E1572)</f>
        <v>Airtel Money Deposit</v>
      </c>
      <c r="F1558" s="238">
        <f>IF('MAIN CB'!C1572="Asset",'MAIN CB'!F1572,"")</f>
        <v>30</v>
      </c>
      <c r="G1558" s="162" t="str">
        <f>IF('MAIN CB'!C1572="Capital",'MAIN CB'!F1572,IF('MAIN CB'!C1572="Income",'MAIN CB'!F1572,IF('MAIN CB'!C1572="Liability",'MAIN CB'!F1572,"")))</f>
        <v/>
      </c>
      <c r="H1558" s="163" t="str">
        <f>IF('MAIN CB'!C1572="Expense",'MAIN CB'!F1572,IF('MAIN CB'!C1572="Drawing",'MAIN CB'!F1572,IF('MAIN CB'!C1572="COS",'MAIN CB'!F1572,"")))</f>
        <v/>
      </c>
    </row>
    <row r="1559" spans="2:8" x14ac:dyDescent="0.3">
      <c r="B1559" s="160">
        <f>IF('MAIN CB'!B1573="","",'MAIN CB'!B1573)</f>
        <v>45734</v>
      </c>
      <c r="C1559" s="161" t="str">
        <f>IF('MAIN CB'!C1573="","",'MAIN CB'!C1573)</f>
        <v>Asset</v>
      </c>
      <c r="D1559" s="237" t="str">
        <f>IF('MAIN CB'!D1573="","",'MAIN CB'!D1573)</f>
        <v>Airtel Money</v>
      </c>
      <c r="E1559" s="157" t="str">
        <f>IF('MAIN CB'!E1573="","",'MAIN CB'!E1573)</f>
        <v>Airtel Money Deposit</v>
      </c>
      <c r="F1559" s="238">
        <f>IF('MAIN CB'!C1573="Asset",'MAIN CB'!F1573,"")</f>
        <v>-30</v>
      </c>
      <c r="G1559" s="162" t="str">
        <f>IF('MAIN CB'!C1573="Capital",'MAIN CB'!F1573,IF('MAIN CB'!C1573="Income",'MAIN CB'!F1573,IF('MAIN CB'!C1573="Liability",'MAIN CB'!F1573,"")))</f>
        <v/>
      </c>
      <c r="H1559" s="163" t="str">
        <f>IF('MAIN CB'!C1573="Expense",'MAIN CB'!F1573,IF('MAIN CB'!C1573="Drawing",'MAIN CB'!F1573,IF('MAIN CB'!C1573="COS",'MAIN CB'!F1573,"")))</f>
        <v/>
      </c>
    </row>
    <row r="1560" spans="2:8" x14ac:dyDescent="0.3">
      <c r="B1560" s="160">
        <f>IF('MAIN CB'!B1574="","",'MAIN CB'!B1574)</f>
        <v>45734</v>
      </c>
      <c r="C1560" s="161" t="str">
        <f>IF('MAIN CB'!C1574="","",'MAIN CB'!C1574)</f>
        <v>Income</v>
      </c>
      <c r="D1560" s="237" t="str">
        <f>IF('MAIN CB'!D1574="","",'MAIN CB'!D1574)</f>
        <v>Sales</v>
      </c>
      <c r="E1560" s="157" t="str">
        <f>IF('MAIN CB'!E1574="","",'MAIN CB'!E1574)</f>
        <v xml:space="preserve">Takeaway Sale </v>
      </c>
      <c r="F1560" s="238" t="str">
        <f>IF('MAIN CB'!C1574="Asset",'MAIN CB'!F1574,"")</f>
        <v/>
      </c>
      <c r="G1560" s="162">
        <f>IF('MAIN CB'!C1574="Capital",'MAIN CB'!F1574,IF('MAIN CB'!C1574="Income",'MAIN CB'!F1574,IF('MAIN CB'!C1574="Liability",'MAIN CB'!F1574,"")))</f>
        <v>-35</v>
      </c>
      <c r="H1560" s="163" t="str">
        <f>IF('MAIN CB'!C1574="Expense",'MAIN CB'!F1574,IF('MAIN CB'!C1574="Drawing",'MAIN CB'!F1574,IF('MAIN CB'!C1574="COS",'MAIN CB'!F1574,"")))</f>
        <v/>
      </c>
    </row>
    <row r="1561" spans="2:8" x14ac:dyDescent="0.3">
      <c r="B1561" s="160">
        <f>IF('MAIN CB'!B1575="","",'MAIN CB'!B1575)</f>
        <v>45734</v>
      </c>
      <c r="C1561" s="161" t="str">
        <f>IF('MAIN CB'!C1575="","",'MAIN CB'!C1575)</f>
        <v>Asset</v>
      </c>
      <c r="D1561" s="237" t="str">
        <f>IF('MAIN CB'!D1575="","",'MAIN CB'!D1575)</f>
        <v>Vault Cash</v>
      </c>
      <c r="E1561" s="157" t="str">
        <f>IF('MAIN CB'!E1575="","",'MAIN CB'!E1575)</f>
        <v xml:space="preserve">Takeaway Sale </v>
      </c>
      <c r="F1561" s="238">
        <f>IF('MAIN CB'!C1575="Asset",'MAIN CB'!F1575,"")</f>
        <v>35</v>
      </c>
      <c r="G1561" s="162" t="str">
        <f>IF('MAIN CB'!C1575="Capital",'MAIN CB'!F1575,IF('MAIN CB'!C1575="Income",'MAIN CB'!F1575,IF('MAIN CB'!C1575="Liability",'MAIN CB'!F1575,"")))</f>
        <v/>
      </c>
      <c r="H1561" s="163" t="str">
        <f>IF('MAIN CB'!C1575="Expense",'MAIN CB'!F1575,IF('MAIN CB'!C1575="Drawing",'MAIN CB'!F1575,IF('MAIN CB'!C1575="COS",'MAIN CB'!F1575,"")))</f>
        <v/>
      </c>
    </row>
    <row r="1562" spans="2:8" x14ac:dyDescent="0.3">
      <c r="B1562" s="160">
        <f>IF('MAIN CB'!B1576="","",'MAIN CB'!B1576)</f>
        <v>45734</v>
      </c>
      <c r="C1562" s="161" t="str">
        <f>IF('MAIN CB'!C1576="","",'MAIN CB'!C1576)</f>
        <v>Income</v>
      </c>
      <c r="D1562" s="237" t="str">
        <f>IF('MAIN CB'!D1576="","",'MAIN CB'!D1576)</f>
        <v>Sales</v>
      </c>
      <c r="E1562" s="157" t="str">
        <f>IF('MAIN CB'!E1576="","",'MAIN CB'!E1576)</f>
        <v xml:space="preserve">Takeaway Sale </v>
      </c>
      <c r="F1562" s="238" t="str">
        <f>IF('MAIN CB'!C1576="Asset",'MAIN CB'!F1576,"")</f>
        <v/>
      </c>
      <c r="G1562" s="162">
        <f>IF('MAIN CB'!C1576="Capital",'MAIN CB'!F1576,IF('MAIN CB'!C1576="Income",'MAIN CB'!F1576,IF('MAIN CB'!C1576="Liability",'MAIN CB'!F1576,"")))</f>
        <v>-35</v>
      </c>
      <c r="H1562" s="163" t="str">
        <f>IF('MAIN CB'!C1576="Expense",'MAIN CB'!F1576,IF('MAIN CB'!C1576="Drawing",'MAIN CB'!F1576,IF('MAIN CB'!C1576="COS",'MAIN CB'!F1576,"")))</f>
        <v/>
      </c>
    </row>
    <row r="1563" spans="2:8" x14ac:dyDescent="0.3">
      <c r="B1563" s="160">
        <f>IF('MAIN CB'!B1577="","",'MAIN CB'!B1577)</f>
        <v>45734</v>
      </c>
      <c r="C1563" s="161" t="str">
        <f>IF('MAIN CB'!C1577="","",'MAIN CB'!C1577)</f>
        <v>Asset</v>
      </c>
      <c r="D1563" s="237" t="str">
        <f>IF('MAIN CB'!D1577="","",'MAIN CB'!D1577)</f>
        <v>Airtel Money</v>
      </c>
      <c r="E1563" s="157" t="str">
        <f>IF('MAIN CB'!E1577="","",'MAIN CB'!E1577)</f>
        <v xml:space="preserve">Takeaway Sale </v>
      </c>
      <c r="F1563" s="238">
        <f>IF('MAIN CB'!C1577="Asset",'MAIN CB'!F1577,"")</f>
        <v>35</v>
      </c>
      <c r="G1563" s="162" t="str">
        <f>IF('MAIN CB'!C1577="Capital",'MAIN CB'!F1577,IF('MAIN CB'!C1577="Income",'MAIN CB'!F1577,IF('MAIN CB'!C1577="Liability",'MAIN CB'!F1577,"")))</f>
        <v/>
      </c>
      <c r="H1563" s="163" t="str">
        <f>IF('MAIN CB'!C1577="Expense",'MAIN CB'!F1577,IF('MAIN CB'!C1577="Drawing",'MAIN CB'!F1577,IF('MAIN CB'!C1577="COS",'MAIN CB'!F1577,"")))</f>
        <v/>
      </c>
    </row>
    <row r="1564" spans="2:8" x14ac:dyDescent="0.3">
      <c r="B1564" s="160">
        <f>IF('MAIN CB'!B1578="","",'MAIN CB'!B1578)</f>
        <v>45734</v>
      </c>
      <c r="C1564" s="161" t="str">
        <f>IF('MAIN CB'!C1578="","",'MAIN CB'!C1578)</f>
        <v>Asset</v>
      </c>
      <c r="D1564" s="237" t="str">
        <f>IF('MAIN CB'!D1578="","",'MAIN CB'!D1578)</f>
        <v>Vault Cash</v>
      </c>
      <c r="E1564" s="157" t="str">
        <f>IF('MAIN CB'!E1578="","",'MAIN CB'!E1578)</f>
        <v>Airtel Money Withdraw</v>
      </c>
      <c r="F1564" s="238">
        <f>IF('MAIN CB'!C1578="Asset",'MAIN CB'!F1578,"")</f>
        <v>-50</v>
      </c>
      <c r="G1564" s="162" t="str">
        <f>IF('MAIN CB'!C1578="Capital",'MAIN CB'!F1578,IF('MAIN CB'!C1578="Income",'MAIN CB'!F1578,IF('MAIN CB'!C1578="Liability",'MAIN CB'!F1578,"")))</f>
        <v/>
      </c>
      <c r="H1564" s="163" t="str">
        <f>IF('MAIN CB'!C1578="Expense",'MAIN CB'!F1578,IF('MAIN CB'!C1578="Drawing",'MAIN CB'!F1578,IF('MAIN CB'!C1578="COS",'MAIN CB'!F1578,"")))</f>
        <v/>
      </c>
    </row>
    <row r="1565" spans="2:8" x14ac:dyDescent="0.3">
      <c r="B1565" s="160">
        <f>IF('MAIN CB'!B1579="","",'MAIN CB'!B1579)</f>
        <v>45734</v>
      </c>
      <c r="C1565" s="161" t="str">
        <f>IF('MAIN CB'!C1579="","",'MAIN CB'!C1579)</f>
        <v>Asset</v>
      </c>
      <c r="D1565" s="237" t="str">
        <f>IF('MAIN CB'!D1579="","",'MAIN CB'!D1579)</f>
        <v>Airtel Money</v>
      </c>
      <c r="E1565" s="157" t="str">
        <f>IF('MAIN CB'!E1579="","",'MAIN CB'!E1579)</f>
        <v>Airtel Money Withdraw</v>
      </c>
      <c r="F1565" s="238">
        <f>IF('MAIN CB'!C1579="Asset",'MAIN CB'!F1579,"")</f>
        <v>50</v>
      </c>
      <c r="G1565" s="162" t="str">
        <f>IF('MAIN CB'!C1579="Capital",'MAIN CB'!F1579,IF('MAIN CB'!C1579="Income",'MAIN CB'!F1579,IF('MAIN CB'!C1579="Liability",'MAIN CB'!F1579,"")))</f>
        <v/>
      </c>
      <c r="H1565" s="163" t="str">
        <f>IF('MAIN CB'!C1579="Expense",'MAIN CB'!F1579,IF('MAIN CB'!C1579="Drawing",'MAIN CB'!F1579,IF('MAIN CB'!C1579="COS",'MAIN CB'!F1579,"")))</f>
        <v/>
      </c>
    </row>
    <row r="1566" spans="2:8" x14ac:dyDescent="0.3">
      <c r="B1566" s="160">
        <f>IF('MAIN CB'!B1580="","",'MAIN CB'!B1580)</f>
        <v>45734</v>
      </c>
      <c r="C1566" s="161" t="str">
        <f>IF('MAIN CB'!C1580="","",'MAIN CB'!C1580)</f>
        <v>Asset</v>
      </c>
      <c r="D1566" s="237" t="str">
        <f>IF('MAIN CB'!D1580="","",'MAIN CB'!D1580)</f>
        <v>Vault Cash</v>
      </c>
      <c r="E1566" s="157" t="str">
        <f>IF('MAIN CB'!E1580="","",'MAIN CB'!E1580)</f>
        <v>Zanaco Xpress Deposit</v>
      </c>
      <c r="F1566" s="238">
        <f>IF('MAIN CB'!C1580="Asset",'MAIN CB'!F1580,"")</f>
        <v>400</v>
      </c>
      <c r="G1566" s="162" t="str">
        <f>IF('MAIN CB'!C1580="Capital",'MAIN CB'!F1580,IF('MAIN CB'!C1580="Income",'MAIN CB'!F1580,IF('MAIN CB'!C1580="Liability",'MAIN CB'!F1580,"")))</f>
        <v/>
      </c>
      <c r="H1566" s="163" t="str">
        <f>IF('MAIN CB'!C1580="Expense",'MAIN CB'!F1580,IF('MAIN CB'!C1580="Drawing",'MAIN CB'!F1580,IF('MAIN CB'!C1580="COS",'MAIN CB'!F1580,"")))</f>
        <v/>
      </c>
    </row>
    <row r="1567" spans="2:8" x14ac:dyDescent="0.3">
      <c r="B1567" s="160">
        <f>IF('MAIN CB'!B1581="","",'MAIN CB'!B1581)</f>
        <v>45734</v>
      </c>
      <c r="C1567" s="161" t="str">
        <f>IF('MAIN CB'!C1581="","",'MAIN CB'!C1581)</f>
        <v>Asset</v>
      </c>
      <c r="D1567" s="237" t="str">
        <f>IF('MAIN CB'!D1581="","",'MAIN CB'!D1581)</f>
        <v>Zanaco Xpress</v>
      </c>
      <c r="E1567" s="157" t="str">
        <f>IF('MAIN CB'!E1581="","",'MAIN CB'!E1581)</f>
        <v>Zanaco Xpress Deposit</v>
      </c>
      <c r="F1567" s="238">
        <f>IF('MAIN CB'!C1581="Asset",'MAIN CB'!F1581,"")</f>
        <v>-400</v>
      </c>
      <c r="G1567" s="162" t="str">
        <f>IF('MAIN CB'!C1581="Capital",'MAIN CB'!F1581,IF('MAIN CB'!C1581="Income",'MAIN CB'!F1581,IF('MAIN CB'!C1581="Liability",'MAIN CB'!F1581,"")))</f>
        <v/>
      </c>
      <c r="H1567" s="163" t="str">
        <f>IF('MAIN CB'!C1581="Expense",'MAIN CB'!F1581,IF('MAIN CB'!C1581="Drawing",'MAIN CB'!F1581,IF('MAIN CB'!C1581="COS",'MAIN CB'!F1581,"")))</f>
        <v/>
      </c>
    </row>
    <row r="1568" spans="2:8" x14ac:dyDescent="0.3">
      <c r="B1568" s="160">
        <f>IF('MAIN CB'!B1582="","",'MAIN CB'!B1582)</f>
        <v>45734</v>
      </c>
      <c r="C1568" s="161" t="str">
        <f>IF('MAIN CB'!C1582="","",'MAIN CB'!C1582)</f>
        <v>Income</v>
      </c>
      <c r="D1568" s="237" t="str">
        <f>IF('MAIN CB'!D1582="","",'MAIN CB'!D1582)</f>
        <v>Sales</v>
      </c>
      <c r="E1568" s="157" t="str">
        <f>IF('MAIN CB'!E1582="","",'MAIN CB'!E1582)</f>
        <v xml:space="preserve">Takeaway Sale </v>
      </c>
      <c r="F1568" s="238" t="str">
        <f>IF('MAIN CB'!C1582="Asset",'MAIN CB'!F1582,"")</f>
        <v/>
      </c>
      <c r="G1568" s="162">
        <f>IF('MAIN CB'!C1582="Capital",'MAIN CB'!F1582,IF('MAIN CB'!C1582="Income",'MAIN CB'!F1582,IF('MAIN CB'!C1582="Liability",'MAIN CB'!F1582,"")))</f>
        <v>-35</v>
      </c>
      <c r="H1568" s="163" t="str">
        <f>IF('MAIN CB'!C1582="Expense",'MAIN CB'!F1582,IF('MAIN CB'!C1582="Drawing",'MAIN CB'!F1582,IF('MAIN CB'!C1582="COS",'MAIN CB'!F1582,"")))</f>
        <v/>
      </c>
    </row>
    <row r="1569" spans="2:8" x14ac:dyDescent="0.3">
      <c r="B1569" s="160">
        <f>IF('MAIN CB'!B1583="","",'MAIN CB'!B1583)</f>
        <v>45734</v>
      </c>
      <c r="C1569" s="161" t="str">
        <f>IF('MAIN CB'!C1583="","",'MAIN CB'!C1583)</f>
        <v>Asset</v>
      </c>
      <c r="D1569" s="237" t="str">
        <f>IF('MAIN CB'!D1583="","",'MAIN CB'!D1583)</f>
        <v>Vault Cash</v>
      </c>
      <c r="E1569" s="157" t="str">
        <f>IF('MAIN CB'!E1583="","",'MAIN CB'!E1583)</f>
        <v xml:space="preserve">Takeaway Sale </v>
      </c>
      <c r="F1569" s="238">
        <f>IF('MAIN CB'!C1583="Asset",'MAIN CB'!F1583,"")</f>
        <v>35</v>
      </c>
      <c r="G1569" s="162" t="str">
        <f>IF('MAIN CB'!C1583="Capital",'MAIN CB'!F1583,IF('MAIN CB'!C1583="Income",'MAIN CB'!F1583,IF('MAIN CB'!C1583="Liability",'MAIN CB'!F1583,"")))</f>
        <v/>
      </c>
      <c r="H1569" s="163" t="str">
        <f>IF('MAIN CB'!C1583="Expense",'MAIN CB'!F1583,IF('MAIN CB'!C1583="Drawing",'MAIN CB'!F1583,IF('MAIN CB'!C1583="COS",'MAIN CB'!F1583,"")))</f>
        <v/>
      </c>
    </row>
    <row r="1570" spans="2:8" x14ac:dyDescent="0.3">
      <c r="B1570" s="160">
        <f>IF('MAIN CB'!B1584="","",'MAIN CB'!B1584)</f>
        <v>45734</v>
      </c>
      <c r="C1570" s="161" t="str">
        <f>IF('MAIN CB'!C1584="","",'MAIN CB'!C1584)</f>
        <v>Asset</v>
      </c>
      <c r="D1570" s="237" t="str">
        <f>IF('MAIN CB'!D1584="","",'MAIN CB'!D1584)</f>
        <v>Vault Cash</v>
      </c>
      <c r="E1570" s="157" t="str">
        <f>IF('MAIN CB'!E1584="","",'MAIN CB'!E1584)</f>
        <v>Airtel Money Deposit</v>
      </c>
      <c r="F1570" s="238">
        <f>IF('MAIN CB'!C1584="Asset",'MAIN CB'!F1584,"")</f>
        <v>300</v>
      </c>
      <c r="G1570" s="162" t="str">
        <f>IF('MAIN CB'!C1584="Capital",'MAIN CB'!F1584,IF('MAIN CB'!C1584="Income",'MAIN CB'!F1584,IF('MAIN CB'!C1584="Liability",'MAIN CB'!F1584,"")))</f>
        <v/>
      </c>
      <c r="H1570" s="163" t="str">
        <f>IF('MAIN CB'!C1584="Expense",'MAIN CB'!F1584,IF('MAIN CB'!C1584="Drawing",'MAIN CB'!F1584,IF('MAIN CB'!C1584="COS",'MAIN CB'!F1584,"")))</f>
        <v/>
      </c>
    </row>
    <row r="1571" spans="2:8" x14ac:dyDescent="0.3">
      <c r="B1571" s="160">
        <f>IF('MAIN CB'!B1585="","",'MAIN CB'!B1585)</f>
        <v>45734</v>
      </c>
      <c r="C1571" s="161" t="str">
        <f>IF('MAIN CB'!C1585="","",'MAIN CB'!C1585)</f>
        <v>Asset</v>
      </c>
      <c r="D1571" s="237" t="str">
        <f>IF('MAIN CB'!D1585="","",'MAIN CB'!D1585)</f>
        <v>Airtel Money</v>
      </c>
      <c r="E1571" s="157" t="str">
        <f>IF('MAIN CB'!E1585="","",'MAIN CB'!E1585)</f>
        <v>Airtel Money Deposit</v>
      </c>
      <c r="F1571" s="238">
        <f>IF('MAIN CB'!C1585="Asset",'MAIN CB'!F1585,"")</f>
        <v>-300</v>
      </c>
      <c r="G1571" s="162" t="str">
        <f>IF('MAIN CB'!C1585="Capital",'MAIN CB'!F1585,IF('MAIN CB'!C1585="Income",'MAIN CB'!F1585,IF('MAIN CB'!C1585="Liability",'MAIN CB'!F1585,"")))</f>
        <v/>
      </c>
      <c r="H1571" s="163" t="str">
        <f>IF('MAIN CB'!C1585="Expense",'MAIN CB'!F1585,IF('MAIN CB'!C1585="Drawing",'MAIN CB'!F1585,IF('MAIN CB'!C1585="COS",'MAIN CB'!F1585,"")))</f>
        <v/>
      </c>
    </row>
    <row r="1572" spans="2:8" x14ac:dyDescent="0.3">
      <c r="B1572" s="160">
        <f>IF('MAIN CB'!B1586="","",'MAIN CB'!B1586)</f>
        <v>45734</v>
      </c>
      <c r="C1572" s="161" t="str">
        <f>IF('MAIN CB'!C1586="","",'MAIN CB'!C1586)</f>
        <v>Asset</v>
      </c>
      <c r="D1572" s="237" t="str">
        <f>IF('MAIN CB'!D1586="","",'MAIN CB'!D1586)</f>
        <v>Vault Cash</v>
      </c>
      <c r="E1572" s="157" t="str">
        <f>IF('MAIN CB'!E1586="","",'MAIN CB'!E1586)</f>
        <v>Airtel Money Deposit</v>
      </c>
      <c r="F1572" s="238">
        <f>IF('MAIN CB'!C1586="Asset",'MAIN CB'!F1586,"")</f>
        <v>100</v>
      </c>
      <c r="G1572" s="162" t="str">
        <f>IF('MAIN CB'!C1586="Capital",'MAIN CB'!F1586,IF('MAIN CB'!C1586="Income",'MAIN CB'!F1586,IF('MAIN CB'!C1586="Liability",'MAIN CB'!F1586,"")))</f>
        <v/>
      </c>
      <c r="H1572" s="163" t="str">
        <f>IF('MAIN CB'!C1586="Expense",'MAIN CB'!F1586,IF('MAIN CB'!C1586="Drawing",'MAIN CB'!F1586,IF('MAIN CB'!C1586="COS",'MAIN CB'!F1586,"")))</f>
        <v/>
      </c>
    </row>
    <row r="1573" spans="2:8" x14ac:dyDescent="0.3">
      <c r="B1573" s="160">
        <f>IF('MAIN CB'!B1587="","",'MAIN CB'!B1587)</f>
        <v>45734</v>
      </c>
      <c r="C1573" s="161" t="str">
        <f>IF('MAIN CB'!C1587="","",'MAIN CB'!C1587)</f>
        <v>Asset</v>
      </c>
      <c r="D1573" s="237" t="str">
        <f>IF('MAIN CB'!D1587="","",'MAIN CB'!D1587)</f>
        <v>Airtel Money</v>
      </c>
      <c r="E1573" s="157" t="str">
        <f>IF('MAIN CB'!E1587="","",'MAIN CB'!E1587)</f>
        <v>Airtel Money Deposit</v>
      </c>
      <c r="F1573" s="238">
        <f>IF('MAIN CB'!C1587="Asset",'MAIN CB'!F1587,"")</f>
        <v>-100</v>
      </c>
      <c r="G1573" s="162" t="str">
        <f>IF('MAIN CB'!C1587="Capital",'MAIN CB'!F1587,IF('MAIN CB'!C1587="Income",'MAIN CB'!F1587,IF('MAIN CB'!C1587="Liability",'MAIN CB'!F1587,"")))</f>
        <v/>
      </c>
      <c r="H1573" s="163" t="str">
        <f>IF('MAIN CB'!C1587="Expense",'MAIN CB'!F1587,IF('MAIN CB'!C1587="Drawing",'MAIN CB'!F1587,IF('MAIN CB'!C1587="COS",'MAIN CB'!F1587,"")))</f>
        <v/>
      </c>
    </row>
    <row r="1574" spans="2:8" x14ac:dyDescent="0.3">
      <c r="B1574" s="160">
        <f>IF('MAIN CB'!B1588="","",'MAIN CB'!B1588)</f>
        <v>45734</v>
      </c>
      <c r="C1574" s="161" t="str">
        <f>IF('MAIN CB'!C1588="","",'MAIN CB'!C1588)</f>
        <v>Asset</v>
      </c>
      <c r="D1574" s="237" t="str">
        <f>IF('MAIN CB'!D1588="","",'MAIN CB'!D1588)</f>
        <v>Vault Cash</v>
      </c>
      <c r="E1574" s="157" t="str">
        <f>IF('MAIN CB'!E1588="","",'MAIN CB'!E1588)</f>
        <v>Airtel Money Withdraw</v>
      </c>
      <c r="F1574" s="238">
        <f>IF('MAIN CB'!C1588="Asset",'MAIN CB'!F1588,"")</f>
        <v>-60</v>
      </c>
      <c r="G1574" s="162" t="str">
        <f>IF('MAIN CB'!C1588="Capital",'MAIN CB'!F1588,IF('MAIN CB'!C1588="Income",'MAIN CB'!F1588,IF('MAIN CB'!C1588="Liability",'MAIN CB'!F1588,"")))</f>
        <v/>
      </c>
      <c r="H1574" s="163" t="str">
        <f>IF('MAIN CB'!C1588="Expense",'MAIN CB'!F1588,IF('MAIN CB'!C1588="Drawing",'MAIN CB'!F1588,IF('MAIN CB'!C1588="COS",'MAIN CB'!F1588,"")))</f>
        <v/>
      </c>
    </row>
    <row r="1575" spans="2:8" x14ac:dyDescent="0.3">
      <c r="B1575" s="160">
        <f>IF('MAIN CB'!B1589="","",'MAIN CB'!B1589)</f>
        <v>45734</v>
      </c>
      <c r="C1575" s="161" t="str">
        <f>IF('MAIN CB'!C1589="","",'MAIN CB'!C1589)</f>
        <v>Asset</v>
      </c>
      <c r="D1575" s="237" t="str">
        <f>IF('MAIN CB'!D1589="","",'MAIN CB'!D1589)</f>
        <v>Airtel Money</v>
      </c>
      <c r="E1575" s="157" t="str">
        <f>IF('MAIN CB'!E1589="","",'MAIN CB'!E1589)</f>
        <v>Airtel Money Withdraw</v>
      </c>
      <c r="F1575" s="238">
        <f>IF('MAIN CB'!C1589="Asset",'MAIN CB'!F1589,"")</f>
        <v>60</v>
      </c>
      <c r="G1575" s="162" t="str">
        <f>IF('MAIN CB'!C1589="Capital",'MAIN CB'!F1589,IF('MAIN CB'!C1589="Income",'MAIN CB'!F1589,IF('MAIN CB'!C1589="Liability",'MAIN CB'!F1589,"")))</f>
        <v/>
      </c>
      <c r="H1575" s="163" t="str">
        <f>IF('MAIN CB'!C1589="Expense",'MAIN CB'!F1589,IF('MAIN CB'!C1589="Drawing",'MAIN CB'!F1589,IF('MAIN CB'!C1589="COS",'MAIN CB'!F1589,"")))</f>
        <v/>
      </c>
    </row>
    <row r="1576" spans="2:8" x14ac:dyDescent="0.3">
      <c r="B1576" s="160">
        <f>IF('MAIN CB'!B1590="","",'MAIN CB'!B1590)</f>
        <v>45734</v>
      </c>
      <c r="C1576" s="161" t="str">
        <f>IF('MAIN CB'!C1590="","",'MAIN CB'!C1590)</f>
        <v>Income</v>
      </c>
      <c r="D1576" s="237" t="str">
        <f>IF('MAIN CB'!D1590="","",'MAIN CB'!D1590)</f>
        <v>Sales</v>
      </c>
      <c r="E1576" s="157" t="str">
        <f>IF('MAIN CB'!E1590="","",'MAIN CB'!E1590)</f>
        <v xml:space="preserve">Takeaway Sale </v>
      </c>
      <c r="F1576" s="238" t="str">
        <f>IF('MAIN CB'!C1590="Asset",'MAIN CB'!F1590,"")</f>
        <v/>
      </c>
      <c r="G1576" s="162">
        <f>IF('MAIN CB'!C1590="Capital",'MAIN CB'!F1590,IF('MAIN CB'!C1590="Income",'MAIN CB'!F1590,IF('MAIN CB'!C1590="Liability",'MAIN CB'!F1590,"")))</f>
        <v>-35</v>
      </c>
      <c r="H1576" s="163" t="str">
        <f>IF('MAIN CB'!C1590="Expense",'MAIN CB'!F1590,IF('MAIN CB'!C1590="Drawing",'MAIN CB'!F1590,IF('MAIN CB'!C1590="COS",'MAIN CB'!F1590,"")))</f>
        <v/>
      </c>
    </row>
    <row r="1577" spans="2:8" x14ac:dyDescent="0.3">
      <c r="B1577" s="160">
        <f>IF('MAIN CB'!B1591="","",'MAIN CB'!B1591)</f>
        <v>45734</v>
      </c>
      <c r="C1577" s="161" t="str">
        <f>IF('MAIN CB'!C1591="","",'MAIN CB'!C1591)</f>
        <v>Asset</v>
      </c>
      <c r="D1577" s="237" t="str">
        <f>IF('MAIN CB'!D1591="","",'MAIN CB'!D1591)</f>
        <v>Vault Cash</v>
      </c>
      <c r="E1577" s="157" t="str">
        <f>IF('MAIN CB'!E1591="","",'MAIN CB'!E1591)</f>
        <v xml:space="preserve">Takeaway Sale </v>
      </c>
      <c r="F1577" s="238">
        <f>IF('MAIN CB'!C1591="Asset",'MAIN CB'!F1591,"")</f>
        <v>35</v>
      </c>
      <c r="G1577" s="162" t="str">
        <f>IF('MAIN CB'!C1591="Capital",'MAIN CB'!F1591,IF('MAIN CB'!C1591="Income",'MAIN CB'!F1591,IF('MAIN CB'!C1591="Liability",'MAIN CB'!F1591,"")))</f>
        <v/>
      </c>
      <c r="H1577" s="163" t="str">
        <f>IF('MAIN CB'!C1591="Expense",'MAIN CB'!F1591,IF('MAIN CB'!C1591="Drawing",'MAIN CB'!F1591,IF('MAIN CB'!C1591="COS",'MAIN CB'!F1591,"")))</f>
        <v/>
      </c>
    </row>
    <row r="1578" spans="2:8" x14ac:dyDescent="0.3">
      <c r="B1578" s="160">
        <f>IF('MAIN CB'!B1592="","",'MAIN CB'!B1592)</f>
        <v>45734</v>
      </c>
      <c r="C1578" s="161" t="str">
        <f>IF('MAIN CB'!C1592="","",'MAIN CB'!C1592)</f>
        <v>Asset</v>
      </c>
      <c r="D1578" s="237" t="str">
        <f>IF('MAIN CB'!D1592="","",'MAIN CB'!D1592)</f>
        <v>Vault Cash</v>
      </c>
      <c r="E1578" s="157" t="str">
        <f>IF('MAIN CB'!E1592="","",'MAIN CB'!E1592)</f>
        <v>Airtel Money Withdraw</v>
      </c>
      <c r="F1578" s="238">
        <f>IF('MAIN CB'!C1592="Asset",'MAIN CB'!F1592,"")</f>
        <v>-25</v>
      </c>
      <c r="G1578" s="162" t="str">
        <f>IF('MAIN CB'!C1592="Capital",'MAIN CB'!F1592,IF('MAIN CB'!C1592="Income",'MAIN CB'!F1592,IF('MAIN CB'!C1592="Liability",'MAIN CB'!F1592,"")))</f>
        <v/>
      </c>
      <c r="H1578" s="163" t="str">
        <f>IF('MAIN CB'!C1592="Expense",'MAIN CB'!F1592,IF('MAIN CB'!C1592="Drawing",'MAIN CB'!F1592,IF('MAIN CB'!C1592="COS",'MAIN CB'!F1592,"")))</f>
        <v/>
      </c>
    </row>
    <row r="1579" spans="2:8" x14ac:dyDescent="0.3">
      <c r="B1579" s="160">
        <f>IF('MAIN CB'!B1593="","",'MAIN CB'!B1593)</f>
        <v>45734</v>
      </c>
      <c r="C1579" s="161" t="str">
        <f>IF('MAIN CB'!C1593="","",'MAIN CB'!C1593)</f>
        <v>Asset</v>
      </c>
      <c r="D1579" s="237" t="str">
        <f>IF('MAIN CB'!D1593="","",'MAIN CB'!D1593)</f>
        <v>Airtel Money</v>
      </c>
      <c r="E1579" s="157" t="str">
        <f>IF('MAIN CB'!E1593="","",'MAIN CB'!E1593)</f>
        <v>Airtel Money Withdraw</v>
      </c>
      <c r="F1579" s="238">
        <f>IF('MAIN CB'!C1593="Asset",'MAIN CB'!F1593,"")</f>
        <v>25</v>
      </c>
      <c r="G1579" s="162" t="str">
        <f>IF('MAIN CB'!C1593="Capital",'MAIN CB'!F1593,IF('MAIN CB'!C1593="Income",'MAIN CB'!F1593,IF('MAIN CB'!C1593="Liability",'MAIN CB'!F1593,"")))</f>
        <v/>
      </c>
      <c r="H1579" s="163" t="str">
        <f>IF('MAIN CB'!C1593="Expense",'MAIN CB'!F1593,IF('MAIN CB'!C1593="Drawing",'MAIN CB'!F1593,IF('MAIN CB'!C1593="COS",'MAIN CB'!F1593,"")))</f>
        <v/>
      </c>
    </row>
    <row r="1580" spans="2:8" x14ac:dyDescent="0.3">
      <c r="B1580" s="160">
        <f>IF('MAIN CB'!B1594="","",'MAIN CB'!B1594)</f>
        <v>45734</v>
      </c>
      <c r="C1580" s="161" t="str">
        <f>IF('MAIN CB'!C1594="","",'MAIN CB'!C1594)</f>
        <v>Income</v>
      </c>
      <c r="D1580" s="237" t="str">
        <f>IF('MAIN CB'!D1594="","",'MAIN CB'!D1594)</f>
        <v>Sales</v>
      </c>
      <c r="E1580" s="157" t="str">
        <f>IF('MAIN CB'!E1594="","",'MAIN CB'!E1594)</f>
        <v xml:space="preserve">Takeaway Sale </v>
      </c>
      <c r="F1580" s="238" t="str">
        <f>IF('MAIN CB'!C1594="Asset",'MAIN CB'!F1594,"")</f>
        <v/>
      </c>
      <c r="G1580" s="162">
        <f>IF('MAIN CB'!C1594="Capital",'MAIN CB'!F1594,IF('MAIN CB'!C1594="Income",'MAIN CB'!F1594,IF('MAIN CB'!C1594="Liability",'MAIN CB'!F1594,"")))</f>
        <v>-35</v>
      </c>
      <c r="H1580" s="163" t="str">
        <f>IF('MAIN CB'!C1594="Expense",'MAIN CB'!F1594,IF('MAIN CB'!C1594="Drawing",'MAIN CB'!F1594,IF('MAIN CB'!C1594="COS",'MAIN CB'!F1594,"")))</f>
        <v/>
      </c>
    </row>
    <row r="1581" spans="2:8" x14ac:dyDescent="0.3">
      <c r="B1581" s="160">
        <f>IF('MAIN CB'!B1595="","",'MAIN CB'!B1595)</f>
        <v>45734</v>
      </c>
      <c r="C1581" s="161" t="str">
        <f>IF('MAIN CB'!C1595="","",'MAIN CB'!C1595)</f>
        <v>Asset</v>
      </c>
      <c r="D1581" s="237" t="str">
        <f>IF('MAIN CB'!D1595="","",'MAIN CB'!D1595)</f>
        <v>Vault Cash</v>
      </c>
      <c r="E1581" s="157" t="str">
        <f>IF('MAIN CB'!E1595="","",'MAIN CB'!E1595)</f>
        <v xml:space="preserve">Takeaway Sale </v>
      </c>
      <c r="F1581" s="238">
        <f>IF('MAIN CB'!C1595="Asset",'MAIN CB'!F1595,"")</f>
        <v>35</v>
      </c>
      <c r="G1581" s="162" t="str">
        <f>IF('MAIN CB'!C1595="Capital",'MAIN CB'!F1595,IF('MAIN CB'!C1595="Income",'MAIN CB'!F1595,IF('MAIN CB'!C1595="Liability",'MAIN CB'!F1595,"")))</f>
        <v/>
      </c>
      <c r="H1581" s="163" t="str">
        <f>IF('MAIN CB'!C1595="Expense",'MAIN CB'!F1595,IF('MAIN CB'!C1595="Drawing",'MAIN CB'!F1595,IF('MAIN CB'!C1595="COS",'MAIN CB'!F1595,"")))</f>
        <v/>
      </c>
    </row>
    <row r="1582" spans="2:8" x14ac:dyDescent="0.3">
      <c r="B1582" s="160">
        <f>IF('MAIN CB'!B1596="","",'MAIN CB'!B1596)</f>
        <v>45734</v>
      </c>
      <c r="C1582" s="161" t="str">
        <f>IF('MAIN CB'!C1596="","",'MAIN CB'!C1596)</f>
        <v>Asset</v>
      </c>
      <c r="D1582" s="237" t="str">
        <f>IF('MAIN CB'!D1596="","",'MAIN CB'!D1596)</f>
        <v>Vault Cash</v>
      </c>
      <c r="E1582" s="157" t="str">
        <f>IF('MAIN CB'!E1596="","",'MAIN CB'!E1596)</f>
        <v>Airtel Money Withdraw</v>
      </c>
      <c r="F1582" s="238">
        <f>IF('MAIN CB'!C1596="Asset",'MAIN CB'!F1596,"")</f>
        <v>-900</v>
      </c>
      <c r="G1582" s="162" t="str">
        <f>IF('MAIN CB'!C1596="Capital",'MAIN CB'!F1596,IF('MAIN CB'!C1596="Income",'MAIN CB'!F1596,IF('MAIN CB'!C1596="Liability",'MAIN CB'!F1596,"")))</f>
        <v/>
      </c>
      <c r="H1582" s="163" t="str">
        <f>IF('MAIN CB'!C1596="Expense",'MAIN CB'!F1596,IF('MAIN CB'!C1596="Drawing",'MAIN CB'!F1596,IF('MAIN CB'!C1596="COS",'MAIN CB'!F1596,"")))</f>
        <v/>
      </c>
    </row>
    <row r="1583" spans="2:8" x14ac:dyDescent="0.3">
      <c r="B1583" s="160">
        <f>IF('MAIN CB'!B1597="","",'MAIN CB'!B1597)</f>
        <v>45734</v>
      </c>
      <c r="C1583" s="161" t="str">
        <f>IF('MAIN CB'!C1597="","",'MAIN CB'!C1597)</f>
        <v>Asset</v>
      </c>
      <c r="D1583" s="237" t="str">
        <f>IF('MAIN CB'!D1597="","",'MAIN CB'!D1597)</f>
        <v>Airtel Money</v>
      </c>
      <c r="E1583" s="157" t="str">
        <f>IF('MAIN CB'!E1597="","",'MAIN CB'!E1597)</f>
        <v>Airtel Money Withdraw</v>
      </c>
      <c r="F1583" s="238">
        <f>IF('MAIN CB'!C1597="Asset",'MAIN CB'!F1597,"")</f>
        <v>900</v>
      </c>
      <c r="G1583" s="162" t="str">
        <f>IF('MAIN CB'!C1597="Capital",'MAIN CB'!F1597,IF('MAIN CB'!C1597="Income",'MAIN CB'!F1597,IF('MAIN CB'!C1597="Liability",'MAIN CB'!F1597,"")))</f>
        <v/>
      </c>
      <c r="H1583" s="163" t="str">
        <f>IF('MAIN CB'!C1597="Expense",'MAIN CB'!F1597,IF('MAIN CB'!C1597="Drawing",'MAIN CB'!F1597,IF('MAIN CB'!C1597="COS",'MAIN CB'!F1597,"")))</f>
        <v/>
      </c>
    </row>
    <row r="1584" spans="2:8" x14ac:dyDescent="0.3">
      <c r="B1584" s="160">
        <f>IF('MAIN CB'!B1598="","",'MAIN CB'!B1598)</f>
        <v>45734</v>
      </c>
      <c r="C1584" s="161" t="str">
        <f>IF('MAIN CB'!C1598="","",'MAIN CB'!C1598)</f>
        <v>Asset</v>
      </c>
      <c r="D1584" s="237" t="str">
        <f>IF('MAIN CB'!D1598="","",'MAIN CB'!D1598)</f>
        <v>Vault Cash</v>
      </c>
      <c r="E1584" s="157" t="str">
        <f>IF('MAIN CB'!E1598="","",'MAIN CB'!E1598)</f>
        <v>Zanaco Xpress Deposit</v>
      </c>
      <c r="F1584" s="238">
        <f>IF('MAIN CB'!C1598="Asset",'MAIN CB'!F1598,"")</f>
        <v>900</v>
      </c>
      <c r="G1584" s="162" t="str">
        <f>IF('MAIN CB'!C1598="Capital",'MAIN CB'!F1598,IF('MAIN CB'!C1598="Income",'MAIN CB'!F1598,IF('MAIN CB'!C1598="Liability",'MAIN CB'!F1598,"")))</f>
        <v/>
      </c>
      <c r="H1584" s="163" t="str">
        <f>IF('MAIN CB'!C1598="Expense",'MAIN CB'!F1598,IF('MAIN CB'!C1598="Drawing",'MAIN CB'!F1598,IF('MAIN CB'!C1598="COS",'MAIN CB'!F1598,"")))</f>
        <v/>
      </c>
    </row>
    <row r="1585" spans="2:8" x14ac:dyDescent="0.3">
      <c r="B1585" s="160">
        <f>IF('MAIN CB'!B1599="","",'MAIN CB'!B1599)</f>
        <v>45734</v>
      </c>
      <c r="C1585" s="161" t="str">
        <f>IF('MAIN CB'!C1599="","",'MAIN CB'!C1599)</f>
        <v>Asset</v>
      </c>
      <c r="D1585" s="237" t="str">
        <f>IF('MAIN CB'!D1599="","",'MAIN CB'!D1599)</f>
        <v>Zanaco Xpress</v>
      </c>
      <c r="E1585" s="157" t="str">
        <f>IF('MAIN CB'!E1599="","",'MAIN CB'!E1599)</f>
        <v>Zanaco Xpress Deposit</v>
      </c>
      <c r="F1585" s="238">
        <f>IF('MAIN CB'!C1599="Asset",'MAIN CB'!F1599,"")</f>
        <v>-900</v>
      </c>
      <c r="G1585" s="162" t="str">
        <f>IF('MAIN CB'!C1599="Capital",'MAIN CB'!F1599,IF('MAIN CB'!C1599="Income",'MAIN CB'!F1599,IF('MAIN CB'!C1599="Liability",'MAIN CB'!F1599,"")))</f>
        <v/>
      </c>
      <c r="H1585" s="163" t="str">
        <f>IF('MAIN CB'!C1599="Expense",'MAIN CB'!F1599,IF('MAIN CB'!C1599="Drawing",'MAIN CB'!F1599,IF('MAIN CB'!C1599="COS",'MAIN CB'!F1599,"")))</f>
        <v/>
      </c>
    </row>
    <row r="1586" spans="2:8" x14ac:dyDescent="0.3">
      <c r="B1586" s="160">
        <f>IF('MAIN CB'!B1600="","",'MAIN CB'!B1600)</f>
        <v>45734</v>
      </c>
      <c r="C1586" s="161" t="str">
        <f>IF('MAIN CB'!C1600="","",'MAIN CB'!C1600)</f>
        <v>Income</v>
      </c>
      <c r="D1586" s="237" t="str">
        <f>IF('MAIN CB'!D1600="","",'MAIN CB'!D1600)</f>
        <v>Sales</v>
      </c>
      <c r="E1586" s="157" t="str">
        <f>IF('MAIN CB'!E1600="","",'MAIN CB'!E1600)</f>
        <v xml:space="preserve">Takeaway Sale </v>
      </c>
      <c r="F1586" s="238" t="str">
        <f>IF('MAIN CB'!C1600="Asset",'MAIN CB'!F1600,"")</f>
        <v/>
      </c>
      <c r="G1586" s="162">
        <f>IF('MAIN CB'!C1600="Capital",'MAIN CB'!F1600,IF('MAIN CB'!C1600="Income",'MAIN CB'!F1600,IF('MAIN CB'!C1600="Liability",'MAIN CB'!F1600,"")))</f>
        <v>-70</v>
      </c>
      <c r="H1586" s="163" t="str">
        <f>IF('MAIN CB'!C1600="Expense",'MAIN CB'!F1600,IF('MAIN CB'!C1600="Drawing",'MAIN CB'!F1600,IF('MAIN CB'!C1600="COS",'MAIN CB'!F1600,"")))</f>
        <v/>
      </c>
    </row>
    <row r="1587" spans="2:8" x14ac:dyDescent="0.3">
      <c r="B1587" s="160">
        <f>IF('MAIN CB'!B1601="","",'MAIN CB'!B1601)</f>
        <v>45734</v>
      </c>
      <c r="C1587" s="161" t="str">
        <f>IF('MAIN CB'!C1601="","",'MAIN CB'!C1601)</f>
        <v>Asset</v>
      </c>
      <c r="D1587" s="237" t="str">
        <f>IF('MAIN CB'!D1601="","",'MAIN CB'!D1601)</f>
        <v>Airtel Money</v>
      </c>
      <c r="E1587" s="157" t="str">
        <f>IF('MAIN CB'!E1601="","",'MAIN CB'!E1601)</f>
        <v xml:space="preserve">Takeaway Sale </v>
      </c>
      <c r="F1587" s="238">
        <f>IF('MAIN CB'!C1601="Asset",'MAIN CB'!F1601,"")</f>
        <v>70</v>
      </c>
      <c r="G1587" s="162" t="str">
        <f>IF('MAIN CB'!C1601="Capital",'MAIN CB'!F1601,IF('MAIN CB'!C1601="Income",'MAIN CB'!F1601,IF('MAIN CB'!C1601="Liability",'MAIN CB'!F1601,"")))</f>
        <v/>
      </c>
      <c r="H1587" s="163" t="str">
        <f>IF('MAIN CB'!C1601="Expense",'MAIN CB'!F1601,IF('MAIN CB'!C1601="Drawing",'MAIN CB'!F1601,IF('MAIN CB'!C1601="COS",'MAIN CB'!F1601,"")))</f>
        <v/>
      </c>
    </row>
    <row r="1588" spans="2:8" x14ac:dyDescent="0.3">
      <c r="B1588" s="160">
        <f>IF('MAIN CB'!B1602="","",'MAIN CB'!B1602)</f>
        <v>45734</v>
      </c>
      <c r="C1588" s="161" t="str">
        <f>IF('MAIN CB'!C1602="","",'MAIN CB'!C1602)</f>
        <v>Income</v>
      </c>
      <c r="D1588" s="237" t="str">
        <f>IF('MAIN CB'!D1602="","",'MAIN CB'!D1602)</f>
        <v>Sales</v>
      </c>
      <c r="E1588" s="157" t="str">
        <f>IF('MAIN CB'!E1602="","",'MAIN CB'!E1602)</f>
        <v xml:space="preserve">Takeaway Sale </v>
      </c>
      <c r="F1588" s="238" t="str">
        <f>IF('MAIN CB'!C1602="Asset",'MAIN CB'!F1602,"")</f>
        <v/>
      </c>
      <c r="G1588" s="162">
        <f>IF('MAIN CB'!C1602="Capital",'MAIN CB'!F1602,IF('MAIN CB'!C1602="Income",'MAIN CB'!F1602,IF('MAIN CB'!C1602="Liability",'MAIN CB'!F1602,"")))</f>
        <v>-35</v>
      </c>
      <c r="H1588" s="163" t="str">
        <f>IF('MAIN CB'!C1602="Expense",'MAIN CB'!F1602,IF('MAIN CB'!C1602="Drawing",'MAIN CB'!F1602,IF('MAIN CB'!C1602="COS",'MAIN CB'!F1602,"")))</f>
        <v/>
      </c>
    </row>
    <row r="1589" spans="2:8" x14ac:dyDescent="0.3">
      <c r="B1589" s="160">
        <f>IF('MAIN CB'!B1603="","",'MAIN CB'!B1603)</f>
        <v>45734</v>
      </c>
      <c r="C1589" s="161" t="str">
        <f>IF('MAIN CB'!C1603="","",'MAIN CB'!C1603)</f>
        <v>Asset</v>
      </c>
      <c r="D1589" s="237" t="str">
        <f>IF('MAIN CB'!D1603="","",'MAIN CB'!D1603)</f>
        <v>Airtel Money</v>
      </c>
      <c r="E1589" s="157" t="str">
        <f>IF('MAIN CB'!E1603="","",'MAIN CB'!E1603)</f>
        <v xml:space="preserve">Takeaway Sale </v>
      </c>
      <c r="F1589" s="238">
        <f>IF('MAIN CB'!C1603="Asset",'MAIN CB'!F1603,"")</f>
        <v>35</v>
      </c>
      <c r="G1589" s="162" t="str">
        <f>IF('MAIN CB'!C1603="Capital",'MAIN CB'!F1603,IF('MAIN CB'!C1603="Income",'MAIN CB'!F1603,IF('MAIN CB'!C1603="Liability",'MAIN CB'!F1603,"")))</f>
        <v/>
      </c>
      <c r="H1589" s="163" t="str">
        <f>IF('MAIN CB'!C1603="Expense",'MAIN CB'!F1603,IF('MAIN CB'!C1603="Drawing",'MAIN CB'!F1603,IF('MAIN CB'!C1603="COS",'MAIN CB'!F1603,"")))</f>
        <v/>
      </c>
    </row>
    <row r="1590" spans="2:8" x14ac:dyDescent="0.3">
      <c r="B1590" s="160">
        <f>IF('MAIN CB'!B1604="","",'MAIN CB'!B1604)</f>
        <v>45734</v>
      </c>
      <c r="C1590" s="161" t="str">
        <f>IF('MAIN CB'!C1604="","",'MAIN CB'!C1604)</f>
        <v>Asset</v>
      </c>
      <c r="D1590" s="237" t="str">
        <f>IF('MAIN CB'!D1604="","",'MAIN CB'!D1604)</f>
        <v>Vault Cash</v>
      </c>
      <c r="E1590" s="157" t="str">
        <f>IF('MAIN CB'!E1604="","",'MAIN CB'!E1604)</f>
        <v>Airtel Money Withdraw</v>
      </c>
      <c r="F1590" s="238">
        <f>IF('MAIN CB'!C1604="Asset",'MAIN CB'!F1604,"")</f>
        <v>-200</v>
      </c>
      <c r="G1590" s="162" t="str">
        <f>IF('MAIN CB'!C1604="Capital",'MAIN CB'!F1604,IF('MAIN CB'!C1604="Income",'MAIN CB'!F1604,IF('MAIN CB'!C1604="Liability",'MAIN CB'!F1604,"")))</f>
        <v/>
      </c>
      <c r="H1590" s="163" t="str">
        <f>IF('MAIN CB'!C1604="Expense",'MAIN CB'!F1604,IF('MAIN CB'!C1604="Drawing",'MAIN CB'!F1604,IF('MAIN CB'!C1604="COS",'MAIN CB'!F1604,"")))</f>
        <v/>
      </c>
    </row>
    <row r="1591" spans="2:8" x14ac:dyDescent="0.3">
      <c r="B1591" s="160">
        <f>IF('MAIN CB'!B1605="","",'MAIN CB'!B1605)</f>
        <v>45734</v>
      </c>
      <c r="C1591" s="161" t="str">
        <f>IF('MAIN CB'!C1605="","",'MAIN CB'!C1605)</f>
        <v>Asset</v>
      </c>
      <c r="D1591" s="237" t="str">
        <f>IF('MAIN CB'!D1605="","",'MAIN CB'!D1605)</f>
        <v>Airtel Money</v>
      </c>
      <c r="E1591" s="157" t="str">
        <f>IF('MAIN CB'!E1605="","",'MAIN CB'!E1605)</f>
        <v>Airtel Money Withdraw</v>
      </c>
      <c r="F1591" s="238">
        <f>IF('MAIN CB'!C1605="Asset",'MAIN CB'!F1605,"")</f>
        <v>200</v>
      </c>
      <c r="G1591" s="162" t="str">
        <f>IF('MAIN CB'!C1605="Capital",'MAIN CB'!F1605,IF('MAIN CB'!C1605="Income",'MAIN CB'!F1605,IF('MAIN CB'!C1605="Liability",'MAIN CB'!F1605,"")))</f>
        <v/>
      </c>
      <c r="H1591" s="163" t="str">
        <f>IF('MAIN CB'!C1605="Expense",'MAIN CB'!F1605,IF('MAIN CB'!C1605="Drawing",'MAIN CB'!F1605,IF('MAIN CB'!C1605="COS",'MAIN CB'!F1605,"")))</f>
        <v/>
      </c>
    </row>
    <row r="1592" spans="2:8" x14ac:dyDescent="0.3">
      <c r="B1592" s="160">
        <f>IF('MAIN CB'!B1606="","",'MAIN CB'!B1606)</f>
        <v>45734</v>
      </c>
      <c r="C1592" s="161" t="str">
        <f>IF('MAIN CB'!C1606="","",'MAIN CB'!C1606)</f>
        <v>Income</v>
      </c>
      <c r="D1592" s="237" t="str">
        <f>IF('MAIN CB'!D1606="","",'MAIN CB'!D1606)</f>
        <v>Sales</v>
      </c>
      <c r="E1592" s="157" t="str">
        <f>IF('MAIN CB'!E1606="","",'MAIN CB'!E1606)</f>
        <v xml:space="preserve">Takeaway Sale </v>
      </c>
      <c r="F1592" s="238" t="str">
        <f>IF('MAIN CB'!C1606="Asset",'MAIN CB'!F1606,"")</f>
        <v/>
      </c>
      <c r="G1592" s="162">
        <f>IF('MAIN CB'!C1606="Capital",'MAIN CB'!F1606,IF('MAIN CB'!C1606="Income",'MAIN CB'!F1606,IF('MAIN CB'!C1606="Liability",'MAIN CB'!F1606,"")))</f>
        <v>-70</v>
      </c>
      <c r="H1592" s="163" t="str">
        <f>IF('MAIN CB'!C1606="Expense",'MAIN CB'!F1606,IF('MAIN CB'!C1606="Drawing",'MAIN CB'!F1606,IF('MAIN CB'!C1606="COS",'MAIN CB'!F1606,"")))</f>
        <v/>
      </c>
    </row>
    <row r="1593" spans="2:8" x14ac:dyDescent="0.3">
      <c r="B1593" s="160">
        <f>IF('MAIN CB'!B1607="","",'MAIN CB'!B1607)</f>
        <v>45734</v>
      </c>
      <c r="C1593" s="161" t="str">
        <f>IF('MAIN CB'!C1607="","",'MAIN CB'!C1607)</f>
        <v>Asset</v>
      </c>
      <c r="D1593" s="237" t="str">
        <f>IF('MAIN CB'!D1607="","",'MAIN CB'!D1607)</f>
        <v>Vault Cash</v>
      </c>
      <c r="E1593" s="157" t="str">
        <f>IF('MAIN CB'!E1607="","",'MAIN CB'!E1607)</f>
        <v xml:space="preserve">Takeaway Sale </v>
      </c>
      <c r="F1593" s="238">
        <f>IF('MAIN CB'!C1607="Asset",'MAIN CB'!F1607,"")</f>
        <v>70</v>
      </c>
      <c r="G1593" s="162" t="str">
        <f>IF('MAIN CB'!C1607="Capital",'MAIN CB'!F1607,IF('MAIN CB'!C1607="Income",'MAIN CB'!F1607,IF('MAIN CB'!C1607="Liability",'MAIN CB'!F1607,"")))</f>
        <v/>
      </c>
      <c r="H1593" s="163" t="str">
        <f>IF('MAIN CB'!C1607="Expense",'MAIN CB'!F1607,IF('MAIN CB'!C1607="Drawing",'MAIN CB'!F1607,IF('MAIN CB'!C1607="COS",'MAIN CB'!F1607,"")))</f>
        <v/>
      </c>
    </row>
    <row r="1594" spans="2:8" x14ac:dyDescent="0.3">
      <c r="B1594" s="160">
        <f>IF('MAIN CB'!B1608="","",'MAIN CB'!B1608)</f>
        <v>45734</v>
      </c>
      <c r="C1594" s="161" t="str">
        <f>IF('MAIN CB'!C1608="","",'MAIN CB'!C1608)</f>
        <v>Income</v>
      </c>
      <c r="D1594" s="237" t="str">
        <f>IF('MAIN CB'!D1608="","",'MAIN CB'!D1608)</f>
        <v>Sales</v>
      </c>
      <c r="E1594" s="157" t="str">
        <f>IF('MAIN CB'!E1608="","",'MAIN CB'!E1608)</f>
        <v xml:space="preserve">Takeaway Sale </v>
      </c>
      <c r="F1594" s="238" t="str">
        <f>IF('MAIN CB'!C1608="Asset",'MAIN CB'!F1608,"")</f>
        <v/>
      </c>
      <c r="G1594" s="162">
        <f>IF('MAIN CB'!C1608="Capital",'MAIN CB'!F1608,IF('MAIN CB'!C1608="Income",'MAIN CB'!F1608,IF('MAIN CB'!C1608="Liability",'MAIN CB'!F1608,"")))</f>
        <v>-35</v>
      </c>
      <c r="H1594" s="163" t="str">
        <f>IF('MAIN CB'!C1608="Expense",'MAIN CB'!F1608,IF('MAIN CB'!C1608="Drawing",'MAIN CB'!F1608,IF('MAIN CB'!C1608="COS",'MAIN CB'!F1608,"")))</f>
        <v/>
      </c>
    </row>
    <row r="1595" spans="2:8" x14ac:dyDescent="0.3">
      <c r="B1595" s="160">
        <f>IF('MAIN CB'!B1609="","",'MAIN CB'!B1609)</f>
        <v>45734</v>
      </c>
      <c r="C1595" s="161" t="str">
        <f>IF('MAIN CB'!C1609="","",'MAIN CB'!C1609)</f>
        <v>Asset</v>
      </c>
      <c r="D1595" s="237" t="str">
        <f>IF('MAIN CB'!D1609="","",'MAIN CB'!D1609)</f>
        <v>Vault Cash</v>
      </c>
      <c r="E1595" s="157" t="str">
        <f>IF('MAIN CB'!E1609="","",'MAIN CB'!E1609)</f>
        <v xml:space="preserve">Takeaway Sale </v>
      </c>
      <c r="F1595" s="238">
        <f>IF('MAIN CB'!C1609="Asset",'MAIN CB'!F1609,"")</f>
        <v>35</v>
      </c>
      <c r="G1595" s="162" t="str">
        <f>IF('MAIN CB'!C1609="Capital",'MAIN CB'!F1609,IF('MAIN CB'!C1609="Income",'MAIN CB'!F1609,IF('MAIN CB'!C1609="Liability",'MAIN CB'!F1609,"")))</f>
        <v/>
      </c>
      <c r="H1595" s="163" t="str">
        <f>IF('MAIN CB'!C1609="Expense",'MAIN CB'!F1609,IF('MAIN CB'!C1609="Drawing",'MAIN CB'!F1609,IF('MAIN CB'!C1609="COS",'MAIN CB'!F1609,"")))</f>
        <v/>
      </c>
    </row>
    <row r="1596" spans="2:8" x14ac:dyDescent="0.3">
      <c r="B1596" s="160">
        <f>IF('MAIN CB'!B1610="","",'MAIN CB'!B1610)</f>
        <v>45734</v>
      </c>
      <c r="C1596" s="161" t="str">
        <f>IF('MAIN CB'!C1610="","",'MAIN CB'!C1610)</f>
        <v>Income</v>
      </c>
      <c r="D1596" s="237" t="str">
        <f>IF('MAIN CB'!D1610="","",'MAIN CB'!D1610)</f>
        <v>Sales</v>
      </c>
      <c r="E1596" s="157" t="str">
        <f>IF('MAIN CB'!E1610="","",'MAIN CB'!E1610)</f>
        <v xml:space="preserve">Takeaway Sale </v>
      </c>
      <c r="F1596" s="238" t="str">
        <f>IF('MAIN CB'!C1610="Asset",'MAIN CB'!F1610,"")</f>
        <v/>
      </c>
      <c r="G1596" s="162">
        <f>IF('MAIN CB'!C1610="Capital",'MAIN CB'!F1610,IF('MAIN CB'!C1610="Income",'MAIN CB'!F1610,IF('MAIN CB'!C1610="Liability",'MAIN CB'!F1610,"")))</f>
        <v>-70</v>
      </c>
      <c r="H1596" s="163" t="str">
        <f>IF('MAIN CB'!C1610="Expense",'MAIN CB'!F1610,IF('MAIN CB'!C1610="Drawing",'MAIN CB'!F1610,IF('MAIN CB'!C1610="COS",'MAIN CB'!F1610,"")))</f>
        <v/>
      </c>
    </row>
    <row r="1597" spans="2:8" x14ac:dyDescent="0.3">
      <c r="B1597" s="160">
        <f>IF('MAIN CB'!B1611="","",'MAIN CB'!B1611)</f>
        <v>45734</v>
      </c>
      <c r="C1597" s="161" t="str">
        <f>IF('MAIN CB'!C1611="","",'MAIN CB'!C1611)</f>
        <v>Asset</v>
      </c>
      <c r="D1597" s="237" t="str">
        <f>IF('MAIN CB'!D1611="","",'MAIN CB'!D1611)</f>
        <v>Vault Cash</v>
      </c>
      <c r="E1597" s="157" t="str">
        <f>IF('MAIN CB'!E1611="","",'MAIN CB'!E1611)</f>
        <v xml:space="preserve">Takeaway Sale </v>
      </c>
      <c r="F1597" s="238">
        <f>IF('MAIN CB'!C1611="Asset",'MAIN CB'!F1611,"")</f>
        <v>70</v>
      </c>
      <c r="G1597" s="162" t="str">
        <f>IF('MAIN CB'!C1611="Capital",'MAIN CB'!F1611,IF('MAIN CB'!C1611="Income",'MAIN CB'!F1611,IF('MAIN CB'!C1611="Liability",'MAIN CB'!F1611,"")))</f>
        <v/>
      </c>
      <c r="H1597" s="163" t="str">
        <f>IF('MAIN CB'!C1611="Expense",'MAIN CB'!F1611,IF('MAIN CB'!C1611="Drawing",'MAIN CB'!F1611,IF('MAIN CB'!C1611="COS",'MAIN CB'!F1611,"")))</f>
        <v/>
      </c>
    </row>
    <row r="1598" spans="2:8" x14ac:dyDescent="0.3">
      <c r="B1598" s="160">
        <f>IF('MAIN CB'!B1612="","",'MAIN CB'!B1612)</f>
        <v>45734</v>
      </c>
      <c r="C1598" s="161" t="str">
        <f>IF('MAIN CB'!C1612="","",'MAIN CB'!C1612)</f>
        <v>Asset</v>
      </c>
      <c r="D1598" s="237" t="str">
        <f>IF('MAIN CB'!D1612="","",'MAIN CB'!D1612)</f>
        <v>Vault Cash</v>
      </c>
      <c r="E1598" s="157" t="str">
        <f>IF('MAIN CB'!E1612="","",'MAIN CB'!E1612)</f>
        <v>Airtel Money Withdraw</v>
      </c>
      <c r="F1598" s="238">
        <f>IF('MAIN CB'!C1612="Asset",'MAIN CB'!F1612,"")</f>
        <v>-195</v>
      </c>
      <c r="G1598" s="162" t="str">
        <f>IF('MAIN CB'!C1612="Capital",'MAIN CB'!F1612,IF('MAIN CB'!C1612="Income",'MAIN CB'!F1612,IF('MAIN CB'!C1612="Liability",'MAIN CB'!F1612,"")))</f>
        <v/>
      </c>
      <c r="H1598" s="163" t="str">
        <f>IF('MAIN CB'!C1612="Expense",'MAIN CB'!F1612,IF('MAIN CB'!C1612="Drawing",'MAIN CB'!F1612,IF('MAIN CB'!C1612="COS",'MAIN CB'!F1612,"")))</f>
        <v/>
      </c>
    </row>
    <row r="1599" spans="2:8" x14ac:dyDescent="0.3">
      <c r="B1599" s="160">
        <f>IF('MAIN CB'!B1613="","",'MAIN CB'!B1613)</f>
        <v>45734</v>
      </c>
      <c r="C1599" s="161" t="str">
        <f>IF('MAIN CB'!C1613="","",'MAIN CB'!C1613)</f>
        <v>Asset</v>
      </c>
      <c r="D1599" s="237" t="str">
        <f>IF('MAIN CB'!D1613="","",'MAIN CB'!D1613)</f>
        <v>Airtel Money</v>
      </c>
      <c r="E1599" s="157" t="str">
        <f>IF('MAIN CB'!E1613="","",'MAIN CB'!E1613)</f>
        <v>Airtel Money Withdraw</v>
      </c>
      <c r="F1599" s="238">
        <f>IF('MAIN CB'!C1613="Asset",'MAIN CB'!F1613,"")</f>
        <v>195</v>
      </c>
      <c r="G1599" s="162" t="str">
        <f>IF('MAIN CB'!C1613="Capital",'MAIN CB'!F1613,IF('MAIN CB'!C1613="Income",'MAIN CB'!F1613,IF('MAIN CB'!C1613="Liability",'MAIN CB'!F1613,"")))</f>
        <v/>
      </c>
      <c r="H1599" s="163" t="str">
        <f>IF('MAIN CB'!C1613="Expense",'MAIN CB'!F1613,IF('MAIN CB'!C1613="Drawing",'MAIN CB'!F1613,IF('MAIN CB'!C1613="COS",'MAIN CB'!F1613,"")))</f>
        <v/>
      </c>
    </row>
    <row r="1600" spans="2:8" x14ac:dyDescent="0.3">
      <c r="B1600" s="160">
        <f>IF('MAIN CB'!B1614="","",'MAIN CB'!B1614)</f>
        <v>45734</v>
      </c>
      <c r="C1600" s="161" t="str">
        <f>IF('MAIN CB'!C1614="","",'MAIN CB'!C1614)</f>
        <v>Asset</v>
      </c>
      <c r="D1600" s="237" t="str">
        <f>IF('MAIN CB'!D1614="","",'MAIN CB'!D1614)</f>
        <v>Vault Cash</v>
      </c>
      <c r="E1600" s="157" t="str">
        <f>IF('MAIN CB'!E1614="","",'MAIN CB'!E1614)</f>
        <v>Zanaco Xpress Deposit</v>
      </c>
      <c r="F1600" s="238">
        <f>IF('MAIN CB'!C1614="Asset",'MAIN CB'!F1614,"")</f>
        <v>195</v>
      </c>
      <c r="G1600" s="162" t="str">
        <f>IF('MAIN CB'!C1614="Capital",'MAIN CB'!F1614,IF('MAIN CB'!C1614="Income",'MAIN CB'!F1614,IF('MAIN CB'!C1614="Liability",'MAIN CB'!F1614,"")))</f>
        <v/>
      </c>
      <c r="H1600" s="163" t="str">
        <f>IF('MAIN CB'!C1614="Expense",'MAIN CB'!F1614,IF('MAIN CB'!C1614="Drawing",'MAIN CB'!F1614,IF('MAIN CB'!C1614="COS",'MAIN CB'!F1614,"")))</f>
        <v/>
      </c>
    </row>
    <row r="1601" spans="2:8" x14ac:dyDescent="0.3">
      <c r="B1601" s="160">
        <f>IF('MAIN CB'!B1615="","",'MAIN CB'!B1615)</f>
        <v>45734</v>
      </c>
      <c r="C1601" s="161" t="str">
        <f>IF('MAIN CB'!C1615="","",'MAIN CB'!C1615)</f>
        <v>Asset</v>
      </c>
      <c r="D1601" s="237" t="str">
        <f>IF('MAIN CB'!D1615="","",'MAIN CB'!D1615)</f>
        <v>Zanaco Xpress</v>
      </c>
      <c r="E1601" s="157" t="str">
        <f>IF('MAIN CB'!E1615="","",'MAIN CB'!E1615)</f>
        <v>Zanaco Xpress Deposit</v>
      </c>
      <c r="F1601" s="238">
        <f>IF('MAIN CB'!C1615="Asset",'MAIN CB'!F1615,"")</f>
        <v>-195</v>
      </c>
      <c r="G1601" s="162" t="str">
        <f>IF('MAIN CB'!C1615="Capital",'MAIN CB'!F1615,IF('MAIN CB'!C1615="Income",'MAIN CB'!F1615,IF('MAIN CB'!C1615="Liability",'MAIN CB'!F1615,"")))</f>
        <v/>
      </c>
      <c r="H1601" s="163" t="str">
        <f>IF('MAIN CB'!C1615="Expense",'MAIN CB'!F1615,IF('MAIN CB'!C1615="Drawing",'MAIN CB'!F1615,IF('MAIN CB'!C1615="COS",'MAIN CB'!F1615,"")))</f>
        <v/>
      </c>
    </row>
    <row r="1602" spans="2:8" x14ac:dyDescent="0.3">
      <c r="B1602" s="160">
        <f>IF('MAIN CB'!B1616="","",'MAIN CB'!B1616)</f>
        <v>45734</v>
      </c>
      <c r="C1602" s="161" t="str">
        <f>IF('MAIN CB'!C1616="","",'MAIN CB'!C1616)</f>
        <v>Income</v>
      </c>
      <c r="D1602" s="237" t="str">
        <f>IF('MAIN CB'!D1616="","",'MAIN CB'!D1616)</f>
        <v>Sales</v>
      </c>
      <c r="E1602" s="157" t="str">
        <f>IF('MAIN CB'!E1616="","",'MAIN CB'!E1616)</f>
        <v xml:space="preserve">Takeaway Sale </v>
      </c>
      <c r="F1602" s="238" t="str">
        <f>IF('MAIN CB'!C1616="Asset",'MAIN CB'!F1616,"")</f>
        <v/>
      </c>
      <c r="G1602" s="162">
        <f>IF('MAIN CB'!C1616="Capital",'MAIN CB'!F1616,IF('MAIN CB'!C1616="Income",'MAIN CB'!F1616,IF('MAIN CB'!C1616="Liability",'MAIN CB'!F1616,"")))</f>
        <v>-35</v>
      </c>
      <c r="H1602" s="163" t="str">
        <f>IF('MAIN CB'!C1616="Expense",'MAIN CB'!F1616,IF('MAIN CB'!C1616="Drawing",'MAIN CB'!F1616,IF('MAIN CB'!C1616="COS",'MAIN CB'!F1616,"")))</f>
        <v/>
      </c>
    </row>
    <row r="1603" spans="2:8" x14ac:dyDescent="0.3">
      <c r="B1603" s="160">
        <f>IF('MAIN CB'!B1617="","",'MAIN CB'!B1617)</f>
        <v>45734</v>
      </c>
      <c r="C1603" s="161" t="str">
        <f>IF('MAIN CB'!C1617="","",'MAIN CB'!C1617)</f>
        <v>Asset</v>
      </c>
      <c r="D1603" s="237" t="str">
        <f>IF('MAIN CB'!D1617="","",'MAIN CB'!D1617)</f>
        <v>Vault Cash</v>
      </c>
      <c r="E1603" s="157" t="str">
        <f>IF('MAIN CB'!E1617="","",'MAIN CB'!E1617)</f>
        <v xml:space="preserve">Takeaway Sale </v>
      </c>
      <c r="F1603" s="238">
        <f>IF('MAIN CB'!C1617="Asset",'MAIN CB'!F1617,"")</f>
        <v>35</v>
      </c>
      <c r="G1603" s="162" t="str">
        <f>IF('MAIN CB'!C1617="Capital",'MAIN CB'!F1617,IF('MAIN CB'!C1617="Income",'MAIN CB'!F1617,IF('MAIN CB'!C1617="Liability",'MAIN CB'!F1617,"")))</f>
        <v/>
      </c>
      <c r="H1603" s="163" t="str">
        <f>IF('MAIN CB'!C1617="Expense",'MAIN CB'!F1617,IF('MAIN CB'!C1617="Drawing",'MAIN CB'!F1617,IF('MAIN CB'!C1617="COS",'MAIN CB'!F1617,"")))</f>
        <v/>
      </c>
    </row>
    <row r="1604" spans="2:8" x14ac:dyDescent="0.3">
      <c r="B1604" s="160">
        <f>IF('MAIN CB'!B1618="","",'MAIN CB'!B1618)</f>
        <v>45734</v>
      </c>
      <c r="C1604" s="161" t="str">
        <f>IF('MAIN CB'!C1618="","",'MAIN CB'!C1618)</f>
        <v>Asset</v>
      </c>
      <c r="D1604" s="237" t="str">
        <f>IF('MAIN CB'!D1618="","",'MAIN CB'!D1618)</f>
        <v>Vault Cash</v>
      </c>
      <c r="E1604" s="157" t="str">
        <f>IF('MAIN CB'!E1618="","",'MAIN CB'!E1618)</f>
        <v>Airtel Money Withdraw</v>
      </c>
      <c r="F1604" s="238">
        <f>IF('MAIN CB'!C1618="Asset",'MAIN CB'!F1618,"")</f>
        <v>-530</v>
      </c>
      <c r="G1604" s="162" t="str">
        <f>IF('MAIN CB'!C1618="Capital",'MAIN CB'!F1618,IF('MAIN CB'!C1618="Income",'MAIN CB'!F1618,IF('MAIN CB'!C1618="Liability",'MAIN CB'!F1618,"")))</f>
        <v/>
      </c>
      <c r="H1604" s="163" t="str">
        <f>IF('MAIN CB'!C1618="Expense",'MAIN CB'!F1618,IF('MAIN CB'!C1618="Drawing",'MAIN CB'!F1618,IF('MAIN CB'!C1618="COS",'MAIN CB'!F1618,"")))</f>
        <v/>
      </c>
    </row>
    <row r="1605" spans="2:8" x14ac:dyDescent="0.3">
      <c r="B1605" s="160">
        <f>IF('MAIN CB'!B1619="","",'MAIN CB'!B1619)</f>
        <v>45734</v>
      </c>
      <c r="C1605" s="161" t="str">
        <f>IF('MAIN CB'!C1619="","",'MAIN CB'!C1619)</f>
        <v>Asset</v>
      </c>
      <c r="D1605" s="237" t="str">
        <f>IF('MAIN CB'!D1619="","",'MAIN CB'!D1619)</f>
        <v>Airtel Money</v>
      </c>
      <c r="E1605" s="157" t="str">
        <f>IF('MAIN CB'!E1619="","",'MAIN CB'!E1619)</f>
        <v>Airtel Money Withdraw</v>
      </c>
      <c r="F1605" s="238">
        <f>IF('MAIN CB'!C1619="Asset",'MAIN CB'!F1619,"")</f>
        <v>530</v>
      </c>
      <c r="G1605" s="162" t="str">
        <f>IF('MAIN CB'!C1619="Capital",'MAIN CB'!F1619,IF('MAIN CB'!C1619="Income",'MAIN CB'!F1619,IF('MAIN CB'!C1619="Liability",'MAIN CB'!F1619,"")))</f>
        <v/>
      </c>
      <c r="H1605" s="163" t="str">
        <f>IF('MAIN CB'!C1619="Expense",'MAIN CB'!F1619,IF('MAIN CB'!C1619="Drawing",'MAIN CB'!F1619,IF('MAIN CB'!C1619="COS",'MAIN CB'!F1619,"")))</f>
        <v/>
      </c>
    </row>
    <row r="1606" spans="2:8" x14ac:dyDescent="0.3">
      <c r="B1606" s="160">
        <f>IF('MAIN CB'!B1620="","",'MAIN CB'!B1620)</f>
        <v>45734</v>
      </c>
      <c r="C1606" s="161" t="str">
        <f>IF('MAIN CB'!C1620="","",'MAIN CB'!C1620)</f>
        <v>Income</v>
      </c>
      <c r="D1606" s="237" t="str">
        <f>IF('MAIN CB'!D1620="","",'MAIN CB'!D1620)</f>
        <v>Sales</v>
      </c>
      <c r="E1606" s="157" t="str">
        <f>IF('MAIN CB'!E1620="","",'MAIN CB'!E1620)</f>
        <v xml:space="preserve">Takeaway Sale </v>
      </c>
      <c r="F1606" s="238" t="str">
        <f>IF('MAIN CB'!C1620="Asset",'MAIN CB'!F1620,"")</f>
        <v/>
      </c>
      <c r="G1606" s="162">
        <f>IF('MAIN CB'!C1620="Capital",'MAIN CB'!F1620,IF('MAIN CB'!C1620="Income",'MAIN CB'!F1620,IF('MAIN CB'!C1620="Liability",'MAIN CB'!F1620,"")))</f>
        <v>-35</v>
      </c>
      <c r="H1606" s="163" t="str">
        <f>IF('MAIN CB'!C1620="Expense",'MAIN CB'!F1620,IF('MAIN CB'!C1620="Drawing",'MAIN CB'!F1620,IF('MAIN CB'!C1620="COS",'MAIN CB'!F1620,"")))</f>
        <v/>
      </c>
    </row>
    <row r="1607" spans="2:8" x14ac:dyDescent="0.3">
      <c r="B1607" s="160">
        <f>IF('MAIN CB'!B1621="","",'MAIN CB'!B1621)</f>
        <v>45734</v>
      </c>
      <c r="C1607" s="161" t="str">
        <f>IF('MAIN CB'!C1621="","",'MAIN CB'!C1621)</f>
        <v>Asset</v>
      </c>
      <c r="D1607" s="237" t="str">
        <f>IF('MAIN CB'!D1621="","",'MAIN CB'!D1621)</f>
        <v>Vault Cash</v>
      </c>
      <c r="E1607" s="157" t="str">
        <f>IF('MAIN CB'!E1621="","",'MAIN CB'!E1621)</f>
        <v xml:space="preserve">Takeaway Sale </v>
      </c>
      <c r="F1607" s="238">
        <f>IF('MAIN CB'!C1621="Asset",'MAIN CB'!F1621,"")</f>
        <v>35</v>
      </c>
      <c r="G1607" s="162" t="str">
        <f>IF('MAIN CB'!C1621="Capital",'MAIN CB'!F1621,IF('MAIN CB'!C1621="Income",'MAIN CB'!F1621,IF('MAIN CB'!C1621="Liability",'MAIN CB'!F1621,"")))</f>
        <v/>
      </c>
      <c r="H1607" s="163" t="str">
        <f>IF('MAIN CB'!C1621="Expense",'MAIN CB'!F1621,IF('MAIN CB'!C1621="Drawing",'MAIN CB'!F1621,IF('MAIN CB'!C1621="COS",'MAIN CB'!F1621,"")))</f>
        <v/>
      </c>
    </row>
    <row r="1608" spans="2:8" x14ac:dyDescent="0.3">
      <c r="B1608" s="160">
        <f>IF('MAIN CB'!B1622="","",'MAIN CB'!B1622)</f>
        <v>45734</v>
      </c>
      <c r="C1608" s="161" t="str">
        <f>IF('MAIN CB'!C1622="","",'MAIN CB'!C1622)</f>
        <v>Asset</v>
      </c>
      <c r="D1608" s="237" t="str">
        <f>IF('MAIN CB'!D1622="","",'MAIN CB'!D1622)</f>
        <v>Vault Cash</v>
      </c>
      <c r="E1608" s="157" t="str">
        <f>IF('MAIN CB'!E1622="","",'MAIN CB'!E1622)</f>
        <v>Airtel Money Withdraw</v>
      </c>
      <c r="F1608" s="238">
        <f>IF('MAIN CB'!C1622="Asset",'MAIN CB'!F1622,"")</f>
        <v>-600</v>
      </c>
      <c r="G1608" s="162" t="str">
        <f>IF('MAIN CB'!C1622="Capital",'MAIN CB'!F1622,IF('MAIN CB'!C1622="Income",'MAIN CB'!F1622,IF('MAIN CB'!C1622="Liability",'MAIN CB'!F1622,"")))</f>
        <v/>
      </c>
      <c r="H1608" s="163" t="str">
        <f>IF('MAIN CB'!C1622="Expense",'MAIN CB'!F1622,IF('MAIN CB'!C1622="Drawing",'MAIN CB'!F1622,IF('MAIN CB'!C1622="COS",'MAIN CB'!F1622,"")))</f>
        <v/>
      </c>
    </row>
    <row r="1609" spans="2:8" x14ac:dyDescent="0.3">
      <c r="B1609" s="160">
        <f>IF('MAIN CB'!B1623="","",'MAIN CB'!B1623)</f>
        <v>45734</v>
      </c>
      <c r="C1609" s="161" t="str">
        <f>IF('MAIN CB'!C1623="","",'MAIN CB'!C1623)</f>
        <v>Asset</v>
      </c>
      <c r="D1609" s="237" t="str">
        <f>IF('MAIN CB'!D1623="","",'MAIN CB'!D1623)</f>
        <v>Airtel Money</v>
      </c>
      <c r="E1609" s="157" t="str">
        <f>IF('MAIN CB'!E1623="","",'MAIN CB'!E1623)</f>
        <v>Airtel Money Withdraw</v>
      </c>
      <c r="F1609" s="238">
        <f>IF('MAIN CB'!C1623="Asset",'MAIN CB'!F1623,"")</f>
        <v>600</v>
      </c>
      <c r="G1609" s="162" t="str">
        <f>IF('MAIN CB'!C1623="Capital",'MAIN CB'!F1623,IF('MAIN CB'!C1623="Income",'MAIN CB'!F1623,IF('MAIN CB'!C1623="Liability",'MAIN CB'!F1623,"")))</f>
        <v/>
      </c>
      <c r="H1609" s="163" t="str">
        <f>IF('MAIN CB'!C1623="Expense",'MAIN CB'!F1623,IF('MAIN CB'!C1623="Drawing",'MAIN CB'!F1623,IF('MAIN CB'!C1623="COS",'MAIN CB'!F1623,"")))</f>
        <v/>
      </c>
    </row>
    <row r="1610" spans="2:8" x14ac:dyDescent="0.3">
      <c r="B1610" s="160">
        <f>IF('MAIN CB'!B1624="","",'MAIN CB'!B1624)</f>
        <v>45734</v>
      </c>
      <c r="C1610" s="161" t="str">
        <f>IF('MAIN CB'!C1624="","",'MAIN CB'!C1624)</f>
        <v>Income</v>
      </c>
      <c r="D1610" s="237" t="str">
        <f>IF('MAIN CB'!D1624="","",'MAIN CB'!D1624)</f>
        <v>Sales</v>
      </c>
      <c r="E1610" s="157" t="str">
        <f>IF('MAIN CB'!E1624="","",'MAIN CB'!E1624)</f>
        <v xml:space="preserve">Takeaway Sale </v>
      </c>
      <c r="F1610" s="238" t="str">
        <f>IF('MAIN CB'!C1624="Asset",'MAIN CB'!F1624,"")</f>
        <v/>
      </c>
      <c r="G1610" s="162">
        <f>IF('MAIN CB'!C1624="Capital",'MAIN CB'!F1624,IF('MAIN CB'!C1624="Income",'MAIN CB'!F1624,IF('MAIN CB'!C1624="Liability",'MAIN CB'!F1624,"")))</f>
        <v>-35</v>
      </c>
      <c r="H1610" s="163" t="str">
        <f>IF('MAIN CB'!C1624="Expense",'MAIN CB'!F1624,IF('MAIN CB'!C1624="Drawing",'MAIN CB'!F1624,IF('MAIN CB'!C1624="COS",'MAIN CB'!F1624,"")))</f>
        <v/>
      </c>
    </row>
    <row r="1611" spans="2:8" x14ac:dyDescent="0.3">
      <c r="B1611" s="160">
        <f>IF('MAIN CB'!B1625="","",'MAIN CB'!B1625)</f>
        <v>45734</v>
      </c>
      <c r="C1611" s="161" t="str">
        <f>IF('MAIN CB'!C1625="","",'MAIN CB'!C1625)</f>
        <v>Asset</v>
      </c>
      <c r="D1611" s="237" t="str">
        <f>IF('MAIN CB'!D1625="","",'MAIN CB'!D1625)</f>
        <v>Vault Cash</v>
      </c>
      <c r="E1611" s="157" t="str">
        <f>IF('MAIN CB'!E1625="","",'MAIN CB'!E1625)</f>
        <v xml:space="preserve">Takeaway Sale </v>
      </c>
      <c r="F1611" s="238">
        <f>IF('MAIN CB'!C1625="Asset",'MAIN CB'!F1625,"")</f>
        <v>35</v>
      </c>
      <c r="G1611" s="162" t="str">
        <f>IF('MAIN CB'!C1625="Capital",'MAIN CB'!F1625,IF('MAIN CB'!C1625="Income",'MAIN CB'!F1625,IF('MAIN CB'!C1625="Liability",'MAIN CB'!F1625,"")))</f>
        <v/>
      </c>
      <c r="H1611" s="163" t="str">
        <f>IF('MAIN CB'!C1625="Expense",'MAIN CB'!F1625,IF('MAIN CB'!C1625="Drawing",'MAIN CB'!F1625,IF('MAIN CB'!C1625="COS",'MAIN CB'!F1625,"")))</f>
        <v/>
      </c>
    </row>
    <row r="1612" spans="2:8" x14ac:dyDescent="0.3">
      <c r="B1612" s="160">
        <f>IF('MAIN CB'!B1626="","",'MAIN CB'!B1626)</f>
        <v>45734</v>
      </c>
      <c r="C1612" s="161" t="str">
        <f>IF('MAIN CB'!C1626="","",'MAIN CB'!C1626)</f>
        <v>Income</v>
      </c>
      <c r="D1612" s="237" t="str">
        <f>IF('MAIN CB'!D1626="","",'MAIN CB'!D1626)</f>
        <v>Sales</v>
      </c>
      <c r="E1612" s="157" t="str">
        <f>IF('MAIN CB'!E1626="","",'MAIN CB'!E1626)</f>
        <v xml:space="preserve">Takeaway Sale </v>
      </c>
      <c r="F1612" s="238" t="str">
        <f>IF('MAIN CB'!C1626="Asset",'MAIN CB'!F1626,"")</f>
        <v/>
      </c>
      <c r="G1612" s="162">
        <f>IF('MAIN CB'!C1626="Capital",'MAIN CB'!F1626,IF('MAIN CB'!C1626="Income",'MAIN CB'!F1626,IF('MAIN CB'!C1626="Liability",'MAIN CB'!F1626,"")))</f>
        <v>-35</v>
      </c>
      <c r="H1612" s="163" t="str">
        <f>IF('MAIN CB'!C1626="Expense",'MAIN CB'!F1626,IF('MAIN CB'!C1626="Drawing",'MAIN CB'!F1626,IF('MAIN CB'!C1626="COS",'MAIN CB'!F1626,"")))</f>
        <v/>
      </c>
    </row>
    <row r="1613" spans="2:8" x14ac:dyDescent="0.3">
      <c r="B1613" s="160">
        <f>IF('MAIN CB'!B1627="","",'MAIN CB'!B1627)</f>
        <v>45734</v>
      </c>
      <c r="C1613" s="161" t="str">
        <f>IF('MAIN CB'!C1627="","",'MAIN CB'!C1627)</f>
        <v>Asset</v>
      </c>
      <c r="D1613" s="237" t="str">
        <f>IF('MAIN CB'!D1627="","",'MAIN CB'!D1627)</f>
        <v>Airtel Money</v>
      </c>
      <c r="E1613" s="157" t="str">
        <f>IF('MAIN CB'!E1627="","",'MAIN CB'!E1627)</f>
        <v xml:space="preserve">Takeaway Sale </v>
      </c>
      <c r="F1613" s="238">
        <f>IF('MAIN CB'!C1627="Asset",'MAIN CB'!F1627,"")</f>
        <v>35</v>
      </c>
      <c r="G1613" s="162" t="str">
        <f>IF('MAIN CB'!C1627="Capital",'MAIN CB'!F1627,IF('MAIN CB'!C1627="Income",'MAIN CB'!F1627,IF('MAIN CB'!C1627="Liability",'MAIN CB'!F1627,"")))</f>
        <v/>
      </c>
      <c r="H1613" s="163" t="str">
        <f>IF('MAIN CB'!C1627="Expense",'MAIN CB'!F1627,IF('MAIN CB'!C1627="Drawing",'MAIN CB'!F1627,IF('MAIN CB'!C1627="COS",'MAIN CB'!F1627,"")))</f>
        <v/>
      </c>
    </row>
    <row r="1614" spans="2:8" x14ac:dyDescent="0.3">
      <c r="B1614" s="160">
        <f>IF('MAIN CB'!B1628="","",'MAIN CB'!B1628)</f>
        <v>45734</v>
      </c>
      <c r="C1614" s="161" t="str">
        <f>IF('MAIN CB'!C1628="","",'MAIN CB'!C1628)</f>
        <v>Income</v>
      </c>
      <c r="D1614" s="237" t="str">
        <f>IF('MAIN CB'!D1628="","",'MAIN CB'!D1628)</f>
        <v>Sales</v>
      </c>
      <c r="E1614" s="157" t="str">
        <f>IF('MAIN CB'!E1628="","",'MAIN CB'!E1628)</f>
        <v xml:space="preserve">Takeaway Sale </v>
      </c>
      <c r="F1614" s="238" t="str">
        <f>IF('MAIN CB'!C1628="Asset",'MAIN CB'!F1628,"")</f>
        <v/>
      </c>
      <c r="G1614" s="162">
        <f>IF('MAIN CB'!C1628="Capital",'MAIN CB'!F1628,IF('MAIN CB'!C1628="Income",'MAIN CB'!F1628,IF('MAIN CB'!C1628="Liability",'MAIN CB'!F1628,"")))</f>
        <v>-35</v>
      </c>
      <c r="H1614" s="163" t="str">
        <f>IF('MAIN CB'!C1628="Expense",'MAIN CB'!F1628,IF('MAIN CB'!C1628="Drawing",'MAIN CB'!F1628,IF('MAIN CB'!C1628="COS",'MAIN CB'!F1628,"")))</f>
        <v/>
      </c>
    </row>
    <row r="1615" spans="2:8" x14ac:dyDescent="0.3">
      <c r="B1615" s="160">
        <f>IF('MAIN CB'!B1629="","",'MAIN CB'!B1629)</f>
        <v>45734</v>
      </c>
      <c r="C1615" s="161" t="str">
        <f>IF('MAIN CB'!C1629="","",'MAIN CB'!C1629)</f>
        <v>Asset</v>
      </c>
      <c r="D1615" s="237" t="str">
        <f>IF('MAIN CB'!D1629="","",'MAIN CB'!D1629)</f>
        <v>543 Konse Konse</v>
      </c>
      <c r="E1615" s="157" t="str">
        <f>IF('MAIN CB'!E1629="","",'MAIN CB'!E1629)</f>
        <v xml:space="preserve">Takeaway Sale </v>
      </c>
      <c r="F1615" s="238">
        <f>IF('MAIN CB'!C1629="Asset",'MAIN CB'!F1629,"")</f>
        <v>35</v>
      </c>
      <c r="G1615" s="162" t="str">
        <f>IF('MAIN CB'!C1629="Capital",'MAIN CB'!F1629,IF('MAIN CB'!C1629="Income",'MAIN CB'!F1629,IF('MAIN CB'!C1629="Liability",'MAIN CB'!F1629,"")))</f>
        <v/>
      </c>
      <c r="H1615" s="163" t="str">
        <f>IF('MAIN CB'!C1629="Expense",'MAIN CB'!F1629,IF('MAIN CB'!C1629="Drawing",'MAIN CB'!F1629,IF('MAIN CB'!C1629="COS",'MAIN CB'!F1629,"")))</f>
        <v/>
      </c>
    </row>
    <row r="1616" spans="2:8" x14ac:dyDescent="0.3">
      <c r="B1616" s="160">
        <f>IF('MAIN CB'!B1630="","",'MAIN CB'!B1630)</f>
        <v>45734</v>
      </c>
      <c r="C1616" s="161" t="str">
        <f>IF('MAIN CB'!C1630="","",'MAIN CB'!C1630)</f>
        <v>Income</v>
      </c>
      <c r="D1616" s="237" t="str">
        <f>IF('MAIN CB'!D1630="","",'MAIN CB'!D1630)</f>
        <v>Sales</v>
      </c>
      <c r="E1616" s="157" t="str">
        <f>IF('MAIN CB'!E1630="","",'MAIN CB'!E1630)</f>
        <v xml:space="preserve">Takeaway Sale </v>
      </c>
      <c r="F1616" s="238" t="str">
        <f>IF('MAIN CB'!C1630="Asset",'MAIN CB'!F1630,"")</f>
        <v/>
      </c>
      <c r="G1616" s="162">
        <f>IF('MAIN CB'!C1630="Capital",'MAIN CB'!F1630,IF('MAIN CB'!C1630="Income",'MAIN CB'!F1630,IF('MAIN CB'!C1630="Liability",'MAIN CB'!F1630,"")))</f>
        <v>-35</v>
      </c>
      <c r="H1616" s="163" t="str">
        <f>IF('MAIN CB'!C1630="Expense",'MAIN CB'!F1630,IF('MAIN CB'!C1630="Drawing",'MAIN CB'!F1630,IF('MAIN CB'!C1630="COS",'MAIN CB'!F1630,"")))</f>
        <v/>
      </c>
    </row>
    <row r="1617" spans="2:8" x14ac:dyDescent="0.3">
      <c r="B1617" s="160">
        <f>IF('MAIN CB'!B1631="","",'MAIN CB'!B1631)</f>
        <v>45734</v>
      </c>
      <c r="C1617" s="161" t="str">
        <f>IF('MAIN CB'!C1631="","",'MAIN CB'!C1631)</f>
        <v>Asset</v>
      </c>
      <c r="D1617" s="237" t="str">
        <f>IF('MAIN CB'!D1631="","",'MAIN CB'!D1631)</f>
        <v>Vault Cash</v>
      </c>
      <c r="E1617" s="157" t="str">
        <f>IF('MAIN CB'!E1631="","",'MAIN CB'!E1631)</f>
        <v xml:space="preserve">Takeaway Sale </v>
      </c>
      <c r="F1617" s="238">
        <f>IF('MAIN CB'!C1631="Asset",'MAIN CB'!F1631,"")</f>
        <v>35</v>
      </c>
      <c r="G1617" s="162" t="str">
        <f>IF('MAIN CB'!C1631="Capital",'MAIN CB'!F1631,IF('MAIN CB'!C1631="Income",'MAIN CB'!F1631,IF('MAIN CB'!C1631="Liability",'MAIN CB'!F1631,"")))</f>
        <v/>
      </c>
      <c r="H1617" s="163" t="str">
        <f>IF('MAIN CB'!C1631="Expense",'MAIN CB'!F1631,IF('MAIN CB'!C1631="Drawing",'MAIN CB'!F1631,IF('MAIN CB'!C1631="COS",'MAIN CB'!F1631,"")))</f>
        <v/>
      </c>
    </row>
    <row r="1618" spans="2:8" x14ac:dyDescent="0.3">
      <c r="B1618" s="160">
        <f>IF('MAIN CB'!B1632="","",'MAIN CB'!B1632)</f>
        <v>45734</v>
      </c>
      <c r="C1618" s="161" t="str">
        <f>IF('MAIN CB'!C1632="","",'MAIN CB'!C1632)</f>
        <v>Asset</v>
      </c>
      <c r="D1618" s="237" t="str">
        <f>IF('MAIN CB'!D1632="","",'MAIN CB'!D1632)</f>
        <v>Vault Cash</v>
      </c>
      <c r="E1618" s="157" t="str">
        <f>IF('MAIN CB'!E1632="","",'MAIN CB'!E1632)</f>
        <v>Airtel Money Withdraw</v>
      </c>
      <c r="F1618" s="238">
        <f>IF('MAIN CB'!C1632="Asset",'MAIN CB'!F1632,"")</f>
        <v>-265</v>
      </c>
      <c r="G1618" s="162" t="str">
        <f>IF('MAIN CB'!C1632="Capital",'MAIN CB'!F1632,IF('MAIN CB'!C1632="Income",'MAIN CB'!F1632,IF('MAIN CB'!C1632="Liability",'MAIN CB'!F1632,"")))</f>
        <v/>
      </c>
      <c r="H1618" s="163" t="str">
        <f>IF('MAIN CB'!C1632="Expense",'MAIN CB'!F1632,IF('MAIN CB'!C1632="Drawing",'MAIN CB'!F1632,IF('MAIN CB'!C1632="COS",'MAIN CB'!F1632,"")))</f>
        <v/>
      </c>
    </row>
    <row r="1619" spans="2:8" x14ac:dyDescent="0.3">
      <c r="B1619" s="160">
        <f>IF('MAIN CB'!B1633="","",'MAIN CB'!B1633)</f>
        <v>45734</v>
      </c>
      <c r="C1619" s="161" t="str">
        <f>IF('MAIN CB'!C1633="","",'MAIN CB'!C1633)</f>
        <v>Asset</v>
      </c>
      <c r="D1619" s="237" t="str">
        <f>IF('MAIN CB'!D1633="","",'MAIN CB'!D1633)</f>
        <v>Airtel Money</v>
      </c>
      <c r="E1619" s="157" t="str">
        <f>IF('MAIN CB'!E1633="","",'MAIN CB'!E1633)</f>
        <v>Airtel Money Withdraw</v>
      </c>
      <c r="F1619" s="238">
        <f>IF('MAIN CB'!C1633="Asset",'MAIN CB'!F1633,"")</f>
        <v>265</v>
      </c>
      <c r="G1619" s="162" t="str">
        <f>IF('MAIN CB'!C1633="Capital",'MAIN CB'!F1633,IF('MAIN CB'!C1633="Income",'MAIN CB'!F1633,IF('MAIN CB'!C1633="Liability",'MAIN CB'!F1633,"")))</f>
        <v/>
      </c>
      <c r="H1619" s="163" t="str">
        <f>IF('MAIN CB'!C1633="Expense",'MAIN CB'!F1633,IF('MAIN CB'!C1633="Drawing",'MAIN CB'!F1633,IF('MAIN CB'!C1633="COS",'MAIN CB'!F1633,"")))</f>
        <v/>
      </c>
    </row>
    <row r="1620" spans="2:8" x14ac:dyDescent="0.3">
      <c r="B1620" s="160">
        <f>IF('MAIN CB'!B1634="","",'MAIN CB'!B1634)</f>
        <v>45734</v>
      </c>
      <c r="C1620" s="161" t="str">
        <f>IF('MAIN CB'!C1634="","",'MAIN CB'!C1634)</f>
        <v>Asset</v>
      </c>
      <c r="D1620" s="237" t="str">
        <f>IF('MAIN CB'!D1634="","",'MAIN CB'!D1634)</f>
        <v>Vault Cash</v>
      </c>
      <c r="E1620" s="157" t="str">
        <f>IF('MAIN CB'!E1634="","",'MAIN CB'!E1634)</f>
        <v>Zanaco Xpress Deposit</v>
      </c>
      <c r="F1620" s="238">
        <f>IF('MAIN CB'!C1634="Asset",'MAIN CB'!F1634,"")</f>
        <v>265</v>
      </c>
      <c r="G1620" s="162" t="str">
        <f>IF('MAIN CB'!C1634="Capital",'MAIN CB'!F1634,IF('MAIN CB'!C1634="Income",'MAIN CB'!F1634,IF('MAIN CB'!C1634="Liability",'MAIN CB'!F1634,"")))</f>
        <v/>
      </c>
      <c r="H1620" s="163" t="str">
        <f>IF('MAIN CB'!C1634="Expense",'MAIN CB'!F1634,IF('MAIN CB'!C1634="Drawing",'MAIN CB'!F1634,IF('MAIN CB'!C1634="COS",'MAIN CB'!F1634,"")))</f>
        <v/>
      </c>
    </row>
    <row r="1621" spans="2:8" x14ac:dyDescent="0.3">
      <c r="B1621" s="160">
        <f>IF('MAIN CB'!B1635="","",'MAIN CB'!B1635)</f>
        <v>45734</v>
      </c>
      <c r="C1621" s="161" t="str">
        <f>IF('MAIN CB'!C1635="","",'MAIN CB'!C1635)</f>
        <v>Asset</v>
      </c>
      <c r="D1621" s="237" t="str">
        <f>IF('MAIN CB'!D1635="","",'MAIN CB'!D1635)</f>
        <v>Zanaco Xpress</v>
      </c>
      <c r="E1621" s="157" t="str">
        <f>IF('MAIN CB'!E1635="","",'MAIN CB'!E1635)</f>
        <v>Zanaco Xpress Deposit</v>
      </c>
      <c r="F1621" s="238">
        <f>IF('MAIN CB'!C1635="Asset",'MAIN CB'!F1635,"")</f>
        <v>-265</v>
      </c>
      <c r="G1621" s="162" t="str">
        <f>IF('MAIN CB'!C1635="Capital",'MAIN CB'!F1635,IF('MAIN CB'!C1635="Income",'MAIN CB'!F1635,IF('MAIN CB'!C1635="Liability",'MAIN CB'!F1635,"")))</f>
        <v/>
      </c>
      <c r="H1621" s="163" t="str">
        <f>IF('MAIN CB'!C1635="Expense",'MAIN CB'!F1635,IF('MAIN CB'!C1635="Drawing",'MAIN CB'!F1635,IF('MAIN CB'!C1635="COS",'MAIN CB'!F1635,"")))</f>
        <v/>
      </c>
    </row>
    <row r="1622" spans="2:8" x14ac:dyDescent="0.3">
      <c r="B1622" s="160">
        <f>IF('MAIN CB'!B1636="","",'MAIN CB'!B1636)</f>
        <v>45734</v>
      </c>
      <c r="C1622" s="161" t="str">
        <f>IF('MAIN CB'!C1636="","",'MAIN CB'!C1636)</f>
        <v>Asset</v>
      </c>
      <c r="D1622" s="237" t="str">
        <f>IF('MAIN CB'!D1636="","",'MAIN CB'!D1636)</f>
        <v>Vault Cash</v>
      </c>
      <c r="E1622" s="157" t="str">
        <f>IF('MAIN CB'!E1636="","",'MAIN CB'!E1636)</f>
        <v>Airtel Money Deposit</v>
      </c>
      <c r="F1622" s="238">
        <f>IF('MAIN CB'!C1636="Asset",'MAIN CB'!F1636,"")</f>
        <v>10</v>
      </c>
      <c r="G1622" s="162" t="str">
        <f>IF('MAIN CB'!C1636="Capital",'MAIN CB'!F1636,IF('MAIN CB'!C1636="Income",'MAIN CB'!F1636,IF('MAIN CB'!C1636="Liability",'MAIN CB'!F1636,"")))</f>
        <v/>
      </c>
      <c r="H1622" s="163" t="str">
        <f>IF('MAIN CB'!C1636="Expense",'MAIN CB'!F1636,IF('MAIN CB'!C1636="Drawing",'MAIN CB'!F1636,IF('MAIN CB'!C1636="COS",'MAIN CB'!F1636,"")))</f>
        <v/>
      </c>
    </row>
    <row r="1623" spans="2:8" x14ac:dyDescent="0.3">
      <c r="B1623" s="160">
        <f>IF('MAIN CB'!B1637="","",'MAIN CB'!B1637)</f>
        <v>45734</v>
      </c>
      <c r="C1623" s="161" t="str">
        <f>IF('MAIN CB'!C1637="","",'MAIN CB'!C1637)</f>
        <v>Asset</v>
      </c>
      <c r="D1623" s="237" t="str">
        <f>IF('MAIN CB'!D1637="","",'MAIN CB'!D1637)</f>
        <v>Airtel Money</v>
      </c>
      <c r="E1623" s="157" t="str">
        <f>IF('MAIN CB'!E1637="","",'MAIN CB'!E1637)</f>
        <v>Airtel Money Deposit</v>
      </c>
      <c r="F1623" s="238">
        <f>IF('MAIN CB'!C1637="Asset",'MAIN CB'!F1637,"")</f>
        <v>-10</v>
      </c>
      <c r="G1623" s="162" t="str">
        <f>IF('MAIN CB'!C1637="Capital",'MAIN CB'!F1637,IF('MAIN CB'!C1637="Income",'MAIN CB'!F1637,IF('MAIN CB'!C1637="Liability",'MAIN CB'!F1637,"")))</f>
        <v/>
      </c>
      <c r="H1623" s="163" t="str">
        <f>IF('MAIN CB'!C1637="Expense",'MAIN CB'!F1637,IF('MAIN CB'!C1637="Drawing",'MAIN CB'!F1637,IF('MAIN CB'!C1637="COS",'MAIN CB'!F1637,"")))</f>
        <v/>
      </c>
    </row>
    <row r="1624" spans="2:8" x14ac:dyDescent="0.3">
      <c r="B1624" s="160">
        <f>IF('MAIN CB'!B1638="","",'MAIN CB'!B1638)</f>
        <v>45734</v>
      </c>
      <c r="C1624" s="161" t="str">
        <f>IF('MAIN CB'!C1638="","",'MAIN CB'!C1638)</f>
        <v>Income</v>
      </c>
      <c r="D1624" s="237" t="str">
        <f>IF('MAIN CB'!D1638="","",'MAIN CB'!D1638)</f>
        <v>Sales</v>
      </c>
      <c r="E1624" s="157" t="str">
        <f>IF('MAIN CB'!E1638="","",'MAIN CB'!E1638)</f>
        <v xml:space="preserve">Takeaway Sale </v>
      </c>
      <c r="F1624" s="238" t="str">
        <f>IF('MAIN CB'!C1638="Asset",'MAIN CB'!F1638,"")</f>
        <v/>
      </c>
      <c r="G1624" s="162">
        <f>IF('MAIN CB'!C1638="Capital",'MAIN CB'!F1638,IF('MAIN CB'!C1638="Income",'MAIN CB'!F1638,IF('MAIN CB'!C1638="Liability",'MAIN CB'!F1638,"")))</f>
        <v>-35</v>
      </c>
      <c r="H1624" s="163" t="str">
        <f>IF('MAIN CB'!C1638="Expense",'MAIN CB'!F1638,IF('MAIN CB'!C1638="Drawing",'MAIN CB'!F1638,IF('MAIN CB'!C1638="COS",'MAIN CB'!F1638,"")))</f>
        <v/>
      </c>
    </row>
    <row r="1625" spans="2:8" x14ac:dyDescent="0.3">
      <c r="B1625" s="160">
        <f>IF('MAIN CB'!B1639="","",'MAIN CB'!B1639)</f>
        <v>45734</v>
      </c>
      <c r="C1625" s="161" t="str">
        <f>IF('MAIN CB'!C1639="","",'MAIN CB'!C1639)</f>
        <v>Asset</v>
      </c>
      <c r="D1625" s="237" t="str">
        <f>IF('MAIN CB'!D1639="","",'MAIN CB'!D1639)</f>
        <v>Airtel Money</v>
      </c>
      <c r="E1625" s="157" t="str">
        <f>IF('MAIN CB'!E1639="","",'MAIN CB'!E1639)</f>
        <v xml:space="preserve">Takeaway Sale </v>
      </c>
      <c r="F1625" s="238">
        <f>IF('MAIN CB'!C1639="Asset",'MAIN CB'!F1639,"")</f>
        <v>35</v>
      </c>
      <c r="G1625" s="162" t="str">
        <f>IF('MAIN CB'!C1639="Capital",'MAIN CB'!F1639,IF('MAIN CB'!C1639="Income",'MAIN CB'!F1639,IF('MAIN CB'!C1639="Liability",'MAIN CB'!F1639,"")))</f>
        <v/>
      </c>
      <c r="H1625" s="163" t="str">
        <f>IF('MAIN CB'!C1639="Expense",'MAIN CB'!F1639,IF('MAIN CB'!C1639="Drawing",'MAIN CB'!F1639,IF('MAIN CB'!C1639="COS",'MAIN CB'!F1639,"")))</f>
        <v/>
      </c>
    </row>
    <row r="1626" spans="2:8" x14ac:dyDescent="0.3">
      <c r="B1626" s="160">
        <f>IF('MAIN CB'!B1640="","",'MAIN CB'!B1640)</f>
        <v>45734</v>
      </c>
      <c r="C1626" s="161" t="str">
        <f>IF('MAIN CB'!C1640="","",'MAIN CB'!C1640)</f>
        <v>Income</v>
      </c>
      <c r="D1626" s="237" t="str">
        <f>IF('MAIN CB'!D1640="","",'MAIN CB'!D1640)</f>
        <v>Sales</v>
      </c>
      <c r="E1626" s="157" t="str">
        <f>IF('MAIN CB'!E1640="","",'MAIN CB'!E1640)</f>
        <v xml:space="preserve">Takeaway Sale </v>
      </c>
      <c r="F1626" s="238" t="str">
        <f>IF('MAIN CB'!C1640="Asset",'MAIN CB'!F1640,"")</f>
        <v/>
      </c>
      <c r="G1626" s="162">
        <f>IF('MAIN CB'!C1640="Capital",'MAIN CB'!F1640,IF('MAIN CB'!C1640="Income",'MAIN CB'!F1640,IF('MAIN CB'!C1640="Liability",'MAIN CB'!F1640,"")))</f>
        <v>-35</v>
      </c>
      <c r="H1626" s="163" t="str">
        <f>IF('MAIN CB'!C1640="Expense",'MAIN CB'!F1640,IF('MAIN CB'!C1640="Drawing",'MAIN CB'!F1640,IF('MAIN CB'!C1640="COS",'MAIN CB'!F1640,"")))</f>
        <v/>
      </c>
    </row>
    <row r="1627" spans="2:8" x14ac:dyDescent="0.3">
      <c r="B1627" s="160">
        <f>IF('MAIN CB'!B1641="","",'MAIN CB'!B1641)</f>
        <v>45734</v>
      </c>
      <c r="C1627" s="161" t="str">
        <f>IF('MAIN CB'!C1641="","",'MAIN CB'!C1641)</f>
        <v>Asset</v>
      </c>
      <c r="D1627" s="237" t="str">
        <f>IF('MAIN CB'!D1641="","",'MAIN CB'!D1641)</f>
        <v>Vault Cash</v>
      </c>
      <c r="E1627" s="157" t="str">
        <f>IF('MAIN CB'!E1641="","",'MAIN CB'!E1641)</f>
        <v xml:space="preserve">Takeaway Sale </v>
      </c>
      <c r="F1627" s="238">
        <f>IF('MAIN CB'!C1641="Asset",'MAIN CB'!F1641,"")</f>
        <v>35</v>
      </c>
      <c r="G1627" s="162" t="str">
        <f>IF('MAIN CB'!C1641="Capital",'MAIN CB'!F1641,IF('MAIN CB'!C1641="Income",'MAIN CB'!F1641,IF('MAIN CB'!C1641="Liability",'MAIN CB'!F1641,"")))</f>
        <v/>
      </c>
      <c r="H1627" s="163" t="str">
        <f>IF('MAIN CB'!C1641="Expense",'MAIN CB'!F1641,IF('MAIN CB'!C1641="Drawing",'MAIN CB'!F1641,IF('MAIN CB'!C1641="COS",'MAIN CB'!F1641,"")))</f>
        <v/>
      </c>
    </row>
    <row r="1628" spans="2:8" x14ac:dyDescent="0.3">
      <c r="B1628" s="160">
        <f>IF('MAIN CB'!B1642="","",'MAIN CB'!B1642)</f>
        <v>45734</v>
      </c>
      <c r="C1628" s="161" t="str">
        <f>IF('MAIN CB'!C1642="","",'MAIN CB'!C1642)</f>
        <v>Income</v>
      </c>
      <c r="D1628" s="237" t="str">
        <f>IF('MAIN CB'!D1642="","",'MAIN CB'!D1642)</f>
        <v>Sales</v>
      </c>
      <c r="E1628" s="157" t="str">
        <f>IF('MAIN CB'!E1642="","",'MAIN CB'!E1642)</f>
        <v xml:space="preserve">Takeaway Sale </v>
      </c>
      <c r="F1628" s="238" t="str">
        <f>IF('MAIN CB'!C1642="Asset",'MAIN CB'!F1642,"")</f>
        <v/>
      </c>
      <c r="G1628" s="162">
        <f>IF('MAIN CB'!C1642="Capital",'MAIN CB'!F1642,IF('MAIN CB'!C1642="Income",'MAIN CB'!F1642,IF('MAIN CB'!C1642="Liability",'MAIN CB'!F1642,"")))</f>
        <v>-35</v>
      </c>
      <c r="H1628" s="163" t="str">
        <f>IF('MAIN CB'!C1642="Expense",'MAIN CB'!F1642,IF('MAIN CB'!C1642="Drawing",'MAIN CB'!F1642,IF('MAIN CB'!C1642="COS",'MAIN CB'!F1642,"")))</f>
        <v/>
      </c>
    </row>
    <row r="1629" spans="2:8" x14ac:dyDescent="0.3">
      <c r="B1629" s="160">
        <f>IF('MAIN CB'!B1643="","",'MAIN CB'!B1643)</f>
        <v>45734</v>
      </c>
      <c r="C1629" s="161" t="str">
        <f>IF('MAIN CB'!C1643="","",'MAIN CB'!C1643)</f>
        <v>Asset</v>
      </c>
      <c r="D1629" s="237" t="str">
        <f>IF('MAIN CB'!D1643="","",'MAIN CB'!D1643)</f>
        <v>Vault Cash</v>
      </c>
      <c r="E1629" s="157" t="str">
        <f>IF('MAIN CB'!E1643="","",'MAIN CB'!E1643)</f>
        <v xml:space="preserve">Takeaway Sale </v>
      </c>
      <c r="F1629" s="238">
        <f>IF('MAIN CB'!C1643="Asset",'MAIN CB'!F1643,"")</f>
        <v>35</v>
      </c>
      <c r="G1629" s="162" t="str">
        <f>IF('MAIN CB'!C1643="Capital",'MAIN CB'!F1643,IF('MAIN CB'!C1643="Income",'MAIN CB'!F1643,IF('MAIN CB'!C1643="Liability",'MAIN CB'!F1643,"")))</f>
        <v/>
      </c>
      <c r="H1629" s="163" t="str">
        <f>IF('MAIN CB'!C1643="Expense",'MAIN CB'!F1643,IF('MAIN CB'!C1643="Drawing",'MAIN CB'!F1643,IF('MAIN CB'!C1643="COS",'MAIN CB'!F1643,"")))</f>
        <v/>
      </c>
    </row>
    <row r="1630" spans="2:8" x14ac:dyDescent="0.3">
      <c r="B1630" s="160">
        <f>IF('MAIN CB'!B1644="","",'MAIN CB'!B1644)</f>
        <v>45734</v>
      </c>
      <c r="C1630" s="161" t="str">
        <f>IF('MAIN CB'!C1644="","",'MAIN CB'!C1644)</f>
        <v>Asset</v>
      </c>
      <c r="D1630" s="237" t="str">
        <f>IF('MAIN CB'!D1644="","",'MAIN CB'!D1644)</f>
        <v>Vault Cash</v>
      </c>
      <c r="E1630" s="157" t="str">
        <f>IF('MAIN CB'!E1644="","",'MAIN CB'!E1644)</f>
        <v>Airtel Money Withdraw</v>
      </c>
      <c r="F1630" s="238">
        <f>IF('MAIN CB'!C1644="Asset",'MAIN CB'!F1644,"")</f>
        <v>-150</v>
      </c>
      <c r="G1630" s="162" t="str">
        <f>IF('MAIN CB'!C1644="Capital",'MAIN CB'!F1644,IF('MAIN CB'!C1644="Income",'MAIN CB'!F1644,IF('MAIN CB'!C1644="Liability",'MAIN CB'!F1644,"")))</f>
        <v/>
      </c>
      <c r="H1630" s="163" t="str">
        <f>IF('MAIN CB'!C1644="Expense",'MAIN CB'!F1644,IF('MAIN CB'!C1644="Drawing",'MAIN CB'!F1644,IF('MAIN CB'!C1644="COS",'MAIN CB'!F1644,"")))</f>
        <v/>
      </c>
    </row>
    <row r="1631" spans="2:8" x14ac:dyDescent="0.3">
      <c r="B1631" s="160">
        <f>IF('MAIN CB'!B1645="","",'MAIN CB'!B1645)</f>
        <v>45734</v>
      </c>
      <c r="C1631" s="161" t="str">
        <f>IF('MAIN CB'!C1645="","",'MAIN CB'!C1645)</f>
        <v>Asset</v>
      </c>
      <c r="D1631" s="237" t="str">
        <f>IF('MAIN CB'!D1645="","",'MAIN CB'!D1645)</f>
        <v>Airtel Money</v>
      </c>
      <c r="E1631" s="157" t="str">
        <f>IF('MAIN CB'!E1645="","",'MAIN CB'!E1645)</f>
        <v>Airtel Money Withdraw</v>
      </c>
      <c r="F1631" s="238">
        <f>IF('MAIN CB'!C1645="Asset",'MAIN CB'!F1645,"")</f>
        <v>150</v>
      </c>
      <c r="G1631" s="162" t="str">
        <f>IF('MAIN CB'!C1645="Capital",'MAIN CB'!F1645,IF('MAIN CB'!C1645="Income",'MAIN CB'!F1645,IF('MAIN CB'!C1645="Liability",'MAIN CB'!F1645,"")))</f>
        <v/>
      </c>
      <c r="H1631" s="163" t="str">
        <f>IF('MAIN CB'!C1645="Expense",'MAIN CB'!F1645,IF('MAIN CB'!C1645="Drawing",'MAIN CB'!F1645,IF('MAIN CB'!C1645="COS",'MAIN CB'!F1645,"")))</f>
        <v/>
      </c>
    </row>
    <row r="1632" spans="2:8" x14ac:dyDescent="0.3">
      <c r="B1632" s="160">
        <f>IF('MAIN CB'!B1646="","",'MAIN CB'!B1646)</f>
        <v>45734</v>
      </c>
      <c r="C1632" s="161" t="str">
        <f>IF('MAIN CB'!C1646="","",'MAIN CB'!C1646)</f>
        <v>Asset</v>
      </c>
      <c r="D1632" s="237" t="str">
        <f>IF('MAIN CB'!D1646="","",'MAIN CB'!D1646)</f>
        <v>Vault Cash</v>
      </c>
      <c r="E1632" s="157" t="str">
        <f>IF('MAIN CB'!E1646="","",'MAIN CB'!E1646)</f>
        <v>Airtel Money Withdraw</v>
      </c>
      <c r="F1632" s="238">
        <f>IF('MAIN CB'!C1646="Asset",'MAIN CB'!F1646,"")</f>
        <v>-320</v>
      </c>
      <c r="G1632" s="162" t="str">
        <f>IF('MAIN CB'!C1646="Capital",'MAIN CB'!F1646,IF('MAIN CB'!C1646="Income",'MAIN CB'!F1646,IF('MAIN CB'!C1646="Liability",'MAIN CB'!F1646,"")))</f>
        <v/>
      </c>
      <c r="H1632" s="163" t="str">
        <f>IF('MAIN CB'!C1646="Expense",'MAIN CB'!F1646,IF('MAIN CB'!C1646="Drawing",'MAIN CB'!F1646,IF('MAIN CB'!C1646="COS",'MAIN CB'!F1646,"")))</f>
        <v/>
      </c>
    </row>
    <row r="1633" spans="2:8" x14ac:dyDescent="0.3">
      <c r="B1633" s="160">
        <f>IF('MAIN CB'!B1647="","",'MAIN CB'!B1647)</f>
        <v>45734</v>
      </c>
      <c r="C1633" s="161" t="str">
        <f>IF('MAIN CB'!C1647="","",'MAIN CB'!C1647)</f>
        <v>Asset</v>
      </c>
      <c r="D1633" s="237" t="str">
        <f>IF('MAIN CB'!D1647="","",'MAIN CB'!D1647)</f>
        <v>Airtel Money</v>
      </c>
      <c r="E1633" s="157" t="str">
        <f>IF('MAIN CB'!E1647="","",'MAIN CB'!E1647)</f>
        <v>Airtel Money Withdraw</v>
      </c>
      <c r="F1633" s="238">
        <f>IF('MAIN CB'!C1647="Asset",'MAIN CB'!F1647,"")</f>
        <v>320</v>
      </c>
      <c r="G1633" s="162" t="str">
        <f>IF('MAIN CB'!C1647="Capital",'MAIN CB'!F1647,IF('MAIN CB'!C1647="Income",'MAIN CB'!F1647,IF('MAIN CB'!C1647="Liability",'MAIN CB'!F1647,"")))</f>
        <v/>
      </c>
      <c r="H1633" s="163" t="str">
        <f>IF('MAIN CB'!C1647="Expense",'MAIN CB'!F1647,IF('MAIN CB'!C1647="Drawing",'MAIN CB'!F1647,IF('MAIN CB'!C1647="COS",'MAIN CB'!F1647,"")))</f>
        <v/>
      </c>
    </row>
    <row r="1634" spans="2:8" x14ac:dyDescent="0.3">
      <c r="B1634" s="160">
        <f>IF('MAIN CB'!B1648="","",'MAIN CB'!B1648)</f>
        <v>45734</v>
      </c>
      <c r="C1634" s="161" t="str">
        <f>IF('MAIN CB'!C1648="","",'MAIN CB'!C1648)</f>
        <v>Asset</v>
      </c>
      <c r="D1634" s="237" t="str">
        <f>IF('MAIN CB'!D1648="","",'MAIN CB'!D1648)</f>
        <v>Vault Cash</v>
      </c>
      <c r="E1634" s="157" t="str">
        <f>IF('MAIN CB'!E1648="","",'MAIN CB'!E1648)</f>
        <v>Airtel Money Deposit</v>
      </c>
      <c r="F1634" s="238">
        <f>IF('MAIN CB'!C1648="Asset",'MAIN CB'!F1648,"")</f>
        <v>300</v>
      </c>
      <c r="G1634" s="162" t="str">
        <f>IF('MAIN CB'!C1648="Capital",'MAIN CB'!F1648,IF('MAIN CB'!C1648="Income",'MAIN CB'!F1648,IF('MAIN CB'!C1648="Liability",'MAIN CB'!F1648,"")))</f>
        <v/>
      </c>
      <c r="H1634" s="163" t="str">
        <f>IF('MAIN CB'!C1648="Expense",'MAIN CB'!F1648,IF('MAIN CB'!C1648="Drawing",'MAIN CB'!F1648,IF('MAIN CB'!C1648="COS",'MAIN CB'!F1648,"")))</f>
        <v/>
      </c>
    </row>
    <row r="1635" spans="2:8" x14ac:dyDescent="0.3">
      <c r="B1635" s="160">
        <f>IF('MAIN CB'!B1649="","",'MAIN CB'!B1649)</f>
        <v>45734</v>
      </c>
      <c r="C1635" s="161" t="str">
        <f>IF('MAIN CB'!C1649="","",'MAIN CB'!C1649)</f>
        <v>Asset</v>
      </c>
      <c r="D1635" s="237" t="str">
        <f>IF('MAIN CB'!D1649="","",'MAIN CB'!D1649)</f>
        <v>Airtel Money</v>
      </c>
      <c r="E1635" s="157" t="str">
        <f>IF('MAIN CB'!E1649="","",'MAIN CB'!E1649)</f>
        <v>Airtel Money Deposit</v>
      </c>
      <c r="F1635" s="238">
        <f>IF('MAIN CB'!C1649="Asset",'MAIN CB'!F1649,"")</f>
        <v>-300</v>
      </c>
      <c r="G1635" s="162" t="str">
        <f>IF('MAIN CB'!C1649="Capital",'MAIN CB'!F1649,IF('MAIN CB'!C1649="Income",'MAIN CB'!F1649,IF('MAIN CB'!C1649="Liability",'MAIN CB'!F1649,"")))</f>
        <v/>
      </c>
      <c r="H1635" s="163" t="str">
        <f>IF('MAIN CB'!C1649="Expense",'MAIN CB'!F1649,IF('MAIN CB'!C1649="Drawing",'MAIN CB'!F1649,IF('MAIN CB'!C1649="COS",'MAIN CB'!F1649,"")))</f>
        <v/>
      </c>
    </row>
    <row r="1636" spans="2:8" x14ac:dyDescent="0.3">
      <c r="B1636" s="160">
        <f>IF('MAIN CB'!B1650="","",'MAIN CB'!B1650)</f>
        <v>45734</v>
      </c>
      <c r="C1636" s="161" t="str">
        <f>IF('MAIN CB'!C1650="","",'MAIN CB'!C1650)</f>
        <v>Asset</v>
      </c>
      <c r="D1636" s="237" t="str">
        <f>IF('MAIN CB'!D1650="","",'MAIN CB'!D1650)</f>
        <v>Vault Cash</v>
      </c>
      <c r="E1636" s="157" t="str">
        <f>IF('MAIN CB'!E1650="","",'MAIN CB'!E1650)</f>
        <v>Airtel Money Withdraw</v>
      </c>
      <c r="F1636" s="238">
        <f>IF('MAIN CB'!C1650="Asset",'MAIN CB'!F1650,"")</f>
        <v>-87</v>
      </c>
      <c r="G1636" s="162" t="str">
        <f>IF('MAIN CB'!C1650="Capital",'MAIN CB'!F1650,IF('MAIN CB'!C1650="Income",'MAIN CB'!F1650,IF('MAIN CB'!C1650="Liability",'MAIN CB'!F1650,"")))</f>
        <v/>
      </c>
      <c r="H1636" s="163" t="str">
        <f>IF('MAIN CB'!C1650="Expense",'MAIN CB'!F1650,IF('MAIN CB'!C1650="Drawing",'MAIN CB'!F1650,IF('MAIN CB'!C1650="COS",'MAIN CB'!F1650,"")))</f>
        <v/>
      </c>
    </row>
    <row r="1637" spans="2:8" x14ac:dyDescent="0.3">
      <c r="B1637" s="160">
        <f>IF('MAIN CB'!B1651="","",'MAIN CB'!B1651)</f>
        <v>45734</v>
      </c>
      <c r="C1637" s="161" t="str">
        <f>IF('MAIN CB'!C1651="","",'MAIN CB'!C1651)</f>
        <v>Asset</v>
      </c>
      <c r="D1637" s="237" t="str">
        <f>IF('MAIN CB'!D1651="","",'MAIN CB'!D1651)</f>
        <v>Airtel Money</v>
      </c>
      <c r="E1637" s="157" t="str">
        <f>IF('MAIN CB'!E1651="","",'MAIN CB'!E1651)</f>
        <v>Airtel Money Withdraw</v>
      </c>
      <c r="F1637" s="238">
        <f>IF('MAIN CB'!C1651="Asset",'MAIN CB'!F1651,"")</f>
        <v>87</v>
      </c>
      <c r="G1637" s="162" t="str">
        <f>IF('MAIN CB'!C1651="Capital",'MAIN CB'!F1651,IF('MAIN CB'!C1651="Income",'MAIN CB'!F1651,IF('MAIN CB'!C1651="Liability",'MAIN CB'!F1651,"")))</f>
        <v/>
      </c>
      <c r="H1637" s="163" t="str">
        <f>IF('MAIN CB'!C1651="Expense",'MAIN CB'!F1651,IF('MAIN CB'!C1651="Drawing",'MAIN CB'!F1651,IF('MAIN CB'!C1651="COS",'MAIN CB'!F1651,"")))</f>
        <v/>
      </c>
    </row>
    <row r="1638" spans="2:8" x14ac:dyDescent="0.3">
      <c r="B1638" s="160">
        <f>IF('MAIN CB'!B1652="","",'MAIN CB'!B1652)</f>
        <v>45734</v>
      </c>
      <c r="C1638" s="161" t="str">
        <f>IF('MAIN CB'!C1652="","",'MAIN CB'!C1652)</f>
        <v>Asset</v>
      </c>
      <c r="D1638" s="237" t="str">
        <f>IF('MAIN CB'!D1652="","",'MAIN CB'!D1652)</f>
        <v>Vault Cash</v>
      </c>
      <c r="E1638" s="157" t="str">
        <f>IF('MAIN CB'!E1652="","",'MAIN CB'!E1652)</f>
        <v>Airtel Money Deposit</v>
      </c>
      <c r="F1638" s="238">
        <f>IF('MAIN CB'!C1652="Asset",'MAIN CB'!F1652,"")</f>
        <v>10000</v>
      </c>
      <c r="G1638" s="162" t="str">
        <f>IF('MAIN CB'!C1652="Capital",'MAIN CB'!F1652,IF('MAIN CB'!C1652="Income",'MAIN CB'!F1652,IF('MAIN CB'!C1652="Liability",'MAIN CB'!F1652,"")))</f>
        <v/>
      </c>
      <c r="H1638" s="163" t="str">
        <f>IF('MAIN CB'!C1652="Expense",'MAIN CB'!F1652,IF('MAIN CB'!C1652="Drawing",'MAIN CB'!F1652,IF('MAIN CB'!C1652="COS",'MAIN CB'!F1652,"")))</f>
        <v/>
      </c>
    </row>
    <row r="1639" spans="2:8" x14ac:dyDescent="0.3">
      <c r="B1639" s="160">
        <f>IF('MAIN CB'!B1653="","",'MAIN CB'!B1653)</f>
        <v>45734</v>
      </c>
      <c r="C1639" s="161" t="str">
        <f>IF('MAIN CB'!C1653="","",'MAIN CB'!C1653)</f>
        <v>Asset</v>
      </c>
      <c r="D1639" s="237" t="str">
        <f>IF('MAIN CB'!D1653="","",'MAIN CB'!D1653)</f>
        <v>Airtel Money</v>
      </c>
      <c r="E1639" s="157" t="str">
        <f>IF('MAIN CB'!E1653="","",'MAIN CB'!E1653)</f>
        <v>Airtel Money Deposit</v>
      </c>
      <c r="F1639" s="238">
        <f>IF('MAIN CB'!C1653="Asset",'MAIN CB'!F1653,"")</f>
        <v>-10000</v>
      </c>
      <c r="G1639" s="162" t="str">
        <f>IF('MAIN CB'!C1653="Capital",'MAIN CB'!F1653,IF('MAIN CB'!C1653="Income",'MAIN CB'!F1653,IF('MAIN CB'!C1653="Liability",'MAIN CB'!F1653,"")))</f>
        <v/>
      </c>
      <c r="H1639" s="163" t="str">
        <f>IF('MAIN CB'!C1653="Expense",'MAIN CB'!F1653,IF('MAIN CB'!C1653="Drawing",'MAIN CB'!F1653,IF('MAIN CB'!C1653="COS",'MAIN CB'!F1653,"")))</f>
        <v/>
      </c>
    </row>
    <row r="1640" spans="2:8" x14ac:dyDescent="0.3">
      <c r="B1640" s="160">
        <f>IF('MAIN CB'!B1654="","",'MAIN CB'!B1654)</f>
        <v>45734</v>
      </c>
      <c r="C1640" s="161" t="str">
        <f>IF('MAIN CB'!C1654="","",'MAIN CB'!C1654)</f>
        <v>Income</v>
      </c>
      <c r="D1640" s="237" t="str">
        <f>IF('MAIN CB'!D1654="","",'MAIN CB'!D1654)</f>
        <v>Sales</v>
      </c>
      <c r="E1640" s="157" t="str">
        <f>IF('MAIN CB'!E1654="","",'MAIN CB'!E1654)</f>
        <v xml:space="preserve">Takeaway Sale </v>
      </c>
      <c r="F1640" s="238" t="str">
        <f>IF('MAIN CB'!C1654="Asset",'MAIN CB'!F1654,"")</f>
        <v/>
      </c>
      <c r="G1640" s="162">
        <f>IF('MAIN CB'!C1654="Capital",'MAIN CB'!F1654,IF('MAIN CB'!C1654="Income",'MAIN CB'!F1654,IF('MAIN CB'!C1654="Liability",'MAIN CB'!F1654,"")))</f>
        <v>-140</v>
      </c>
      <c r="H1640" s="163" t="str">
        <f>IF('MAIN CB'!C1654="Expense",'MAIN CB'!F1654,IF('MAIN CB'!C1654="Drawing",'MAIN CB'!F1654,IF('MAIN CB'!C1654="COS",'MAIN CB'!F1654,"")))</f>
        <v/>
      </c>
    </row>
    <row r="1641" spans="2:8" x14ac:dyDescent="0.3">
      <c r="B1641" s="160">
        <f>IF('MAIN CB'!B1655="","",'MAIN CB'!B1655)</f>
        <v>45734</v>
      </c>
      <c r="C1641" s="161" t="str">
        <f>IF('MAIN CB'!C1655="","",'MAIN CB'!C1655)</f>
        <v>Asset</v>
      </c>
      <c r="D1641" s="237" t="str">
        <f>IF('MAIN CB'!D1655="","",'MAIN CB'!D1655)</f>
        <v>Vault Cash</v>
      </c>
      <c r="E1641" s="157" t="str">
        <f>IF('MAIN CB'!E1655="","",'MAIN CB'!E1655)</f>
        <v xml:space="preserve">Takeaway Sale </v>
      </c>
      <c r="F1641" s="238">
        <f>IF('MAIN CB'!C1655="Asset",'MAIN CB'!F1655,"")</f>
        <v>140</v>
      </c>
      <c r="G1641" s="162" t="str">
        <f>IF('MAIN CB'!C1655="Capital",'MAIN CB'!F1655,IF('MAIN CB'!C1655="Income",'MAIN CB'!F1655,IF('MAIN CB'!C1655="Liability",'MAIN CB'!F1655,"")))</f>
        <v/>
      </c>
      <c r="H1641" s="163" t="str">
        <f>IF('MAIN CB'!C1655="Expense",'MAIN CB'!F1655,IF('MAIN CB'!C1655="Drawing",'MAIN CB'!F1655,IF('MAIN CB'!C1655="COS",'MAIN CB'!F1655,"")))</f>
        <v/>
      </c>
    </row>
    <row r="1642" spans="2:8" x14ac:dyDescent="0.3">
      <c r="B1642" s="160">
        <f>IF('MAIN CB'!B1656="","",'MAIN CB'!B1656)</f>
        <v>45734</v>
      </c>
      <c r="C1642" s="161" t="str">
        <f>IF('MAIN CB'!C1656="","",'MAIN CB'!C1656)</f>
        <v>Asset</v>
      </c>
      <c r="D1642" s="237" t="str">
        <f>IF('MAIN CB'!D1656="","",'MAIN CB'!D1656)</f>
        <v>Vault Cash</v>
      </c>
      <c r="E1642" s="157" t="str">
        <f>IF('MAIN CB'!E1656="","",'MAIN CB'!E1656)</f>
        <v>Zanaco Xpress Deposit</v>
      </c>
      <c r="F1642" s="238">
        <f>IF('MAIN CB'!C1656="Asset",'MAIN CB'!F1656,"")</f>
        <v>100</v>
      </c>
      <c r="G1642" s="162" t="str">
        <f>IF('MAIN CB'!C1656="Capital",'MAIN CB'!F1656,IF('MAIN CB'!C1656="Income",'MAIN CB'!F1656,IF('MAIN CB'!C1656="Liability",'MAIN CB'!F1656,"")))</f>
        <v/>
      </c>
      <c r="H1642" s="163" t="str">
        <f>IF('MAIN CB'!C1656="Expense",'MAIN CB'!F1656,IF('MAIN CB'!C1656="Drawing",'MAIN CB'!F1656,IF('MAIN CB'!C1656="COS",'MAIN CB'!F1656,"")))</f>
        <v/>
      </c>
    </row>
    <row r="1643" spans="2:8" x14ac:dyDescent="0.3">
      <c r="B1643" s="160">
        <f>IF('MAIN CB'!B1657="","",'MAIN CB'!B1657)</f>
        <v>45734</v>
      </c>
      <c r="C1643" s="161" t="str">
        <f>IF('MAIN CB'!C1657="","",'MAIN CB'!C1657)</f>
        <v>Asset</v>
      </c>
      <c r="D1643" s="237" t="str">
        <f>IF('MAIN CB'!D1657="","",'MAIN CB'!D1657)</f>
        <v>Zanaco Xpress</v>
      </c>
      <c r="E1643" s="157" t="str">
        <f>IF('MAIN CB'!E1657="","",'MAIN CB'!E1657)</f>
        <v>Zanaco Xpress Deposit</v>
      </c>
      <c r="F1643" s="238">
        <f>IF('MAIN CB'!C1657="Asset",'MAIN CB'!F1657,"")</f>
        <v>-100</v>
      </c>
      <c r="G1643" s="162" t="str">
        <f>IF('MAIN CB'!C1657="Capital",'MAIN CB'!F1657,IF('MAIN CB'!C1657="Income",'MAIN CB'!F1657,IF('MAIN CB'!C1657="Liability",'MAIN CB'!F1657,"")))</f>
        <v/>
      </c>
      <c r="H1643" s="163" t="str">
        <f>IF('MAIN CB'!C1657="Expense",'MAIN CB'!F1657,IF('MAIN CB'!C1657="Drawing",'MAIN CB'!F1657,IF('MAIN CB'!C1657="COS",'MAIN CB'!F1657,"")))</f>
        <v/>
      </c>
    </row>
    <row r="1644" spans="2:8" x14ac:dyDescent="0.3">
      <c r="B1644" s="160">
        <f>IF('MAIN CB'!B1658="","",'MAIN CB'!B1658)</f>
        <v>45734</v>
      </c>
      <c r="C1644" s="161" t="str">
        <f>IF('MAIN CB'!C1658="","",'MAIN CB'!C1658)</f>
        <v>Income</v>
      </c>
      <c r="D1644" s="237" t="str">
        <f>IF('MAIN CB'!D1658="","",'MAIN CB'!D1658)</f>
        <v>Sales</v>
      </c>
      <c r="E1644" s="157" t="str">
        <f>IF('MAIN CB'!E1658="","",'MAIN CB'!E1658)</f>
        <v xml:space="preserve">Takeaway Sale </v>
      </c>
      <c r="F1644" s="238" t="str">
        <f>IF('MAIN CB'!C1658="Asset",'MAIN CB'!F1658,"")</f>
        <v/>
      </c>
      <c r="G1644" s="162">
        <f>IF('MAIN CB'!C1658="Capital",'MAIN CB'!F1658,IF('MAIN CB'!C1658="Income",'MAIN CB'!F1658,IF('MAIN CB'!C1658="Liability",'MAIN CB'!F1658,"")))</f>
        <v>-35</v>
      </c>
      <c r="H1644" s="163" t="str">
        <f>IF('MAIN CB'!C1658="Expense",'MAIN CB'!F1658,IF('MAIN CB'!C1658="Drawing",'MAIN CB'!F1658,IF('MAIN CB'!C1658="COS",'MAIN CB'!F1658,"")))</f>
        <v/>
      </c>
    </row>
    <row r="1645" spans="2:8" x14ac:dyDescent="0.3">
      <c r="B1645" s="160">
        <f>IF('MAIN CB'!B1659="","",'MAIN CB'!B1659)</f>
        <v>45734</v>
      </c>
      <c r="C1645" s="161" t="str">
        <f>IF('MAIN CB'!C1659="","",'MAIN CB'!C1659)</f>
        <v>Asset</v>
      </c>
      <c r="D1645" s="237" t="str">
        <f>IF('MAIN CB'!D1659="","",'MAIN CB'!D1659)</f>
        <v>Vault Cash</v>
      </c>
      <c r="E1645" s="157" t="str">
        <f>IF('MAIN CB'!E1659="","",'MAIN CB'!E1659)</f>
        <v xml:space="preserve">Takeaway Sale </v>
      </c>
      <c r="F1645" s="238">
        <f>IF('MAIN CB'!C1659="Asset",'MAIN CB'!F1659,"")</f>
        <v>35</v>
      </c>
      <c r="G1645" s="162" t="str">
        <f>IF('MAIN CB'!C1659="Capital",'MAIN CB'!F1659,IF('MAIN CB'!C1659="Income",'MAIN CB'!F1659,IF('MAIN CB'!C1659="Liability",'MAIN CB'!F1659,"")))</f>
        <v/>
      </c>
      <c r="H1645" s="163" t="str">
        <f>IF('MAIN CB'!C1659="Expense",'MAIN CB'!F1659,IF('MAIN CB'!C1659="Drawing",'MAIN CB'!F1659,IF('MAIN CB'!C1659="COS",'MAIN CB'!F1659,"")))</f>
        <v/>
      </c>
    </row>
    <row r="1646" spans="2:8" x14ac:dyDescent="0.3">
      <c r="B1646" s="160">
        <f>IF('MAIN CB'!B1660="","",'MAIN CB'!B1660)</f>
        <v>45734</v>
      </c>
      <c r="C1646" s="161" t="str">
        <f>IF('MAIN CB'!C1660="","",'MAIN CB'!C1660)</f>
        <v>Asset</v>
      </c>
      <c r="D1646" s="237" t="str">
        <f>IF('MAIN CB'!D1660="","",'MAIN CB'!D1660)</f>
        <v>Vault Cash</v>
      </c>
      <c r="E1646" s="157" t="str">
        <f>IF('MAIN CB'!E1660="","",'MAIN CB'!E1660)</f>
        <v>Cash Added</v>
      </c>
      <c r="F1646" s="238">
        <f>IF('MAIN CB'!C1660="Asset",'MAIN CB'!F1660,"")</f>
        <v>1</v>
      </c>
      <c r="G1646" s="162" t="str">
        <f>IF('MAIN CB'!C1660="Capital",'MAIN CB'!F1660,IF('MAIN CB'!C1660="Income",'MAIN CB'!F1660,IF('MAIN CB'!C1660="Liability",'MAIN CB'!F1660,"")))</f>
        <v/>
      </c>
      <c r="H1646" s="163" t="str">
        <f>IF('MAIN CB'!C1660="Expense",'MAIN CB'!F1660,IF('MAIN CB'!C1660="Drawing",'MAIN CB'!F1660,IF('MAIN CB'!C1660="COS",'MAIN CB'!F1660,"")))</f>
        <v/>
      </c>
    </row>
    <row r="1647" spans="2:8" x14ac:dyDescent="0.3">
      <c r="B1647" s="160">
        <f>IF('MAIN CB'!B1661="","",'MAIN CB'!B1661)</f>
        <v>45734</v>
      </c>
      <c r="C1647" s="161" t="str">
        <f>IF('MAIN CB'!C1661="","",'MAIN CB'!C1661)</f>
        <v>Capital</v>
      </c>
      <c r="D1647" s="237" t="str">
        <f>IF('MAIN CB'!D1661="","",'MAIN CB'!D1661)</f>
        <v>Capital (Net-worth)</v>
      </c>
      <c r="E1647" s="157" t="str">
        <f>IF('MAIN CB'!E1661="","",'MAIN CB'!E1661)</f>
        <v>Cash Added</v>
      </c>
      <c r="F1647" s="238" t="str">
        <f>IF('MAIN CB'!C1661="Asset",'MAIN CB'!F1661,"")</f>
        <v/>
      </c>
      <c r="G1647" s="162">
        <f>IF('MAIN CB'!C1661="Capital",'MAIN CB'!F1661,IF('MAIN CB'!C1661="Income",'MAIN CB'!F1661,IF('MAIN CB'!C1661="Liability",'MAIN CB'!F1661,"")))</f>
        <v>-1</v>
      </c>
      <c r="H1647" s="163" t="str">
        <f>IF('MAIN CB'!C1661="Expense",'MAIN CB'!F1661,IF('MAIN CB'!C1661="Drawing",'MAIN CB'!F1661,IF('MAIN CB'!C1661="COS",'MAIN CB'!F1661,"")))</f>
        <v/>
      </c>
    </row>
    <row r="1648" spans="2:8" x14ac:dyDescent="0.3">
      <c r="B1648" s="160">
        <f>IF('MAIN CB'!B1662="","",'MAIN CB'!B1662)</f>
        <v>45734</v>
      </c>
      <c r="C1648" s="161" t="str">
        <f>IF('MAIN CB'!C1662="","",'MAIN CB'!C1662)</f>
        <v>Asset</v>
      </c>
      <c r="D1648" s="237" t="str">
        <f>IF('MAIN CB'!D1662="","",'MAIN CB'!D1662)</f>
        <v>Vault Cash</v>
      </c>
      <c r="E1648" s="157" t="str">
        <f>IF('MAIN CB'!E1662="","",'MAIN CB'!E1662)</f>
        <v>?</v>
      </c>
      <c r="F1648" s="238">
        <f>IF('MAIN CB'!C1662="Asset",'MAIN CB'!F1662,"")</f>
        <v>-20</v>
      </c>
      <c r="G1648" s="162" t="str">
        <f>IF('MAIN CB'!C1662="Capital",'MAIN CB'!F1662,IF('MAIN CB'!C1662="Income",'MAIN CB'!F1662,IF('MAIN CB'!C1662="Liability",'MAIN CB'!F1662,"")))</f>
        <v/>
      </c>
      <c r="H1648" s="163" t="str">
        <f>IF('MAIN CB'!C1662="Expense",'MAIN CB'!F1662,IF('MAIN CB'!C1662="Drawing",'MAIN CB'!F1662,IF('MAIN CB'!C1662="COS",'MAIN CB'!F1662,"")))</f>
        <v/>
      </c>
    </row>
    <row r="1649" spans="2:8" x14ac:dyDescent="0.3">
      <c r="B1649" s="160">
        <f>IF('MAIN CB'!B1663="","",'MAIN CB'!B1663)</f>
        <v>45734</v>
      </c>
      <c r="C1649" s="161" t="str">
        <f>IF('MAIN CB'!C1663="","",'MAIN CB'!C1663)</f>
        <v>Expense</v>
      </c>
      <c r="D1649" s="237" t="str">
        <f>IF('MAIN CB'!D1663="","",'MAIN CB'!D1663)</f>
        <v>Transport Costs</v>
      </c>
      <c r="E1649" s="157" t="str">
        <f>IF('MAIN CB'!E1663="","",'MAIN CB'!E1663)</f>
        <v>?</v>
      </c>
      <c r="F1649" s="238" t="str">
        <f>IF('MAIN CB'!C1663="Asset",'MAIN CB'!F1663,"")</f>
        <v/>
      </c>
      <c r="G1649" s="162" t="str">
        <f>IF('MAIN CB'!C1663="Capital",'MAIN CB'!F1663,IF('MAIN CB'!C1663="Income",'MAIN CB'!F1663,IF('MAIN CB'!C1663="Liability",'MAIN CB'!F1663,"")))</f>
        <v/>
      </c>
      <c r="H1649" s="163">
        <f>IF('MAIN CB'!C1663="Expense",'MAIN CB'!F1663,IF('MAIN CB'!C1663="Drawing",'MAIN CB'!F1663,IF('MAIN CB'!C1663="COS",'MAIN CB'!F1663,"")))</f>
        <v>20</v>
      </c>
    </row>
    <row r="1650" spans="2:8" x14ac:dyDescent="0.3">
      <c r="B1650" s="160">
        <f>IF('MAIN CB'!B1664="","",'MAIN CB'!B1664)</f>
        <v>45734</v>
      </c>
      <c r="C1650" s="161" t="str">
        <f>IF('MAIN CB'!C1664="","",'MAIN CB'!C1664)</f>
        <v>Income</v>
      </c>
      <c r="D1650" s="237" t="str">
        <f>IF('MAIN CB'!D1664="","",'MAIN CB'!D1664)</f>
        <v>Sales</v>
      </c>
      <c r="E1650" s="157" t="str">
        <f>IF('MAIN CB'!E1664="","",'MAIN CB'!E1664)</f>
        <v xml:space="preserve">Takeaway Sale </v>
      </c>
      <c r="F1650" s="238" t="str">
        <f>IF('MAIN CB'!C1664="Asset",'MAIN CB'!F1664,"")</f>
        <v/>
      </c>
      <c r="G1650" s="162">
        <f>IF('MAIN CB'!C1664="Capital",'MAIN CB'!F1664,IF('MAIN CB'!C1664="Income",'MAIN CB'!F1664,IF('MAIN CB'!C1664="Liability",'MAIN CB'!F1664,"")))</f>
        <v>-70</v>
      </c>
      <c r="H1650" s="163" t="str">
        <f>IF('MAIN CB'!C1664="Expense",'MAIN CB'!F1664,IF('MAIN CB'!C1664="Drawing",'MAIN CB'!F1664,IF('MAIN CB'!C1664="COS",'MAIN CB'!F1664,"")))</f>
        <v/>
      </c>
    </row>
    <row r="1651" spans="2:8" x14ac:dyDescent="0.3">
      <c r="B1651" s="160">
        <f>IF('MAIN CB'!B1665="","",'MAIN CB'!B1665)</f>
        <v>45734</v>
      </c>
      <c r="C1651" s="161" t="str">
        <f>IF('MAIN CB'!C1665="","",'MAIN CB'!C1665)</f>
        <v>Asset</v>
      </c>
      <c r="D1651" s="237" t="str">
        <f>IF('MAIN CB'!D1665="","",'MAIN CB'!D1665)</f>
        <v>Vault Cash</v>
      </c>
      <c r="E1651" s="157" t="str">
        <f>IF('MAIN CB'!E1665="","",'MAIN CB'!E1665)</f>
        <v xml:space="preserve">Takeaway Sale </v>
      </c>
      <c r="F1651" s="238">
        <f>IF('MAIN CB'!C1665="Asset",'MAIN CB'!F1665,"")</f>
        <v>70</v>
      </c>
      <c r="G1651" s="162" t="str">
        <f>IF('MAIN CB'!C1665="Capital",'MAIN CB'!F1665,IF('MAIN CB'!C1665="Income",'MAIN CB'!F1665,IF('MAIN CB'!C1665="Liability",'MAIN CB'!F1665,"")))</f>
        <v/>
      </c>
      <c r="H1651" s="163" t="str">
        <f>IF('MAIN CB'!C1665="Expense",'MAIN CB'!F1665,IF('MAIN CB'!C1665="Drawing",'MAIN CB'!F1665,IF('MAIN CB'!C1665="COS",'MAIN CB'!F1665,"")))</f>
        <v/>
      </c>
    </row>
    <row r="1652" spans="2:8" x14ac:dyDescent="0.3">
      <c r="B1652" s="160">
        <f>IF('MAIN CB'!B1666="","",'MAIN CB'!B1666)</f>
        <v>45734</v>
      </c>
      <c r="C1652" s="161" t="str">
        <f>IF('MAIN CB'!C1666="","",'MAIN CB'!C1666)</f>
        <v>Income</v>
      </c>
      <c r="D1652" s="237" t="str">
        <f>IF('MAIN CB'!D1666="","",'MAIN CB'!D1666)</f>
        <v>Sales</v>
      </c>
      <c r="E1652" s="157" t="str">
        <f>IF('MAIN CB'!E1666="","",'MAIN CB'!E1666)</f>
        <v xml:space="preserve">Takeaway Sale </v>
      </c>
      <c r="F1652" s="238" t="str">
        <f>IF('MAIN CB'!C1666="Asset",'MAIN CB'!F1666,"")</f>
        <v/>
      </c>
      <c r="G1652" s="162">
        <f>IF('MAIN CB'!C1666="Capital",'MAIN CB'!F1666,IF('MAIN CB'!C1666="Income",'MAIN CB'!F1666,IF('MAIN CB'!C1666="Liability",'MAIN CB'!F1666,"")))</f>
        <v>-35</v>
      </c>
      <c r="H1652" s="163" t="str">
        <f>IF('MAIN CB'!C1666="Expense",'MAIN CB'!F1666,IF('MAIN CB'!C1666="Drawing",'MAIN CB'!F1666,IF('MAIN CB'!C1666="COS",'MAIN CB'!F1666,"")))</f>
        <v/>
      </c>
    </row>
    <row r="1653" spans="2:8" x14ac:dyDescent="0.3">
      <c r="B1653" s="160">
        <f>IF('MAIN CB'!B1667="","",'MAIN CB'!B1667)</f>
        <v>45734</v>
      </c>
      <c r="C1653" s="161" t="str">
        <f>IF('MAIN CB'!C1667="","",'MAIN CB'!C1667)</f>
        <v>Asset</v>
      </c>
      <c r="D1653" s="237" t="str">
        <f>IF('MAIN CB'!D1667="","",'MAIN CB'!D1667)</f>
        <v>Vault Cash</v>
      </c>
      <c r="E1653" s="157" t="str">
        <f>IF('MAIN CB'!E1667="","",'MAIN CB'!E1667)</f>
        <v xml:space="preserve">Takeaway Sale </v>
      </c>
      <c r="F1653" s="238">
        <f>IF('MAIN CB'!C1667="Asset",'MAIN CB'!F1667,"")</f>
        <v>35</v>
      </c>
      <c r="G1653" s="162" t="str">
        <f>IF('MAIN CB'!C1667="Capital",'MAIN CB'!F1667,IF('MAIN CB'!C1667="Income",'MAIN CB'!F1667,IF('MAIN CB'!C1667="Liability",'MAIN CB'!F1667,"")))</f>
        <v/>
      </c>
      <c r="H1653" s="163" t="str">
        <f>IF('MAIN CB'!C1667="Expense",'MAIN CB'!F1667,IF('MAIN CB'!C1667="Drawing",'MAIN CB'!F1667,IF('MAIN CB'!C1667="COS",'MAIN CB'!F1667,"")))</f>
        <v/>
      </c>
    </row>
    <row r="1654" spans="2:8" x14ac:dyDescent="0.3">
      <c r="B1654" s="160">
        <f>IF('MAIN CB'!B1668="","",'MAIN CB'!B1668)</f>
        <v>45734</v>
      </c>
      <c r="C1654" s="161" t="str">
        <f>IF('MAIN CB'!C1668="","",'MAIN CB'!C1668)</f>
        <v>Asset</v>
      </c>
      <c r="D1654" s="237" t="str">
        <f>IF('MAIN CB'!D1668="","",'MAIN CB'!D1668)</f>
        <v>Vault Cash</v>
      </c>
      <c r="E1654" s="157" t="str">
        <f>IF('MAIN CB'!E1668="","",'MAIN CB'!E1668)</f>
        <v>Airtel Money Deposit</v>
      </c>
      <c r="F1654" s="238">
        <f>IF('MAIN CB'!C1668="Asset",'MAIN CB'!F1668,"")</f>
        <v>1500</v>
      </c>
      <c r="G1654" s="162" t="str">
        <f>IF('MAIN CB'!C1668="Capital",'MAIN CB'!F1668,IF('MAIN CB'!C1668="Income",'MAIN CB'!F1668,IF('MAIN CB'!C1668="Liability",'MAIN CB'!F1668,"")))</f>
        <v/>
      </c>
      <c r="H1654" s="163" t="str">
        <f>IF('MAIN CB'!C1668="Expense",'MAIN CB'!F1668,IF('MAIN CB'!C1668="Drawing",'MAIN CB'!F1668,IF('MAIN CB'!C1668="COS",'MAIN CB'!F1668,"")))</f>
        <v/>
      </c>
    </row>
    <row r="1655" spans="2:8" x14ac:dyDescent="0.3">
      <c r="B1655" s="160">
        <f>IF('MAIN CB'!B1669="","",'MAIN CB'!B1669)</f>
        <v>45734</v>
      </c>
      <c r="C1655" s="161" t="str">
        <f>IF('MAIN CB'!C1669="","",'MAIN CB'!C1669)</f>
        <v>Asset</v>
      </c>
      <c r="D1655" s="237" t="str">
        <f>IF('MAIN CB'!D1669="","",'MAIN CB'!D1669)</f>
        <v>Airtel Money</v>
      </c>
      <c r="E1655" s="157" t="str">
        <f>IF('MAIN CB'!E1669="","",'MAIN CB'!E1669)</f>
        <v>Airtel Money Deposit</v>
      </c>
      <c r="F1655" s="238">
        <f>IF('MAIN CB'!C1669="Asset",'MAIN CB'!F1669,"")</f>
        <v>-1500</v>
      </c>
      <c r="G1655" s="162" t="str">
        <f>IF('MAIN CB'!C1669="Capital",'MAIN CB'!F1669,IF('MAIN CB'!C1669="Income",'MAIN CB'!F1669,IF('MAIN CB'!C1669="Liability",'MAIN CB'!F1669,"")))</f>
        <v/>
      </c>
      <c r="H1655" s="163" t="str">
        <f>IF('MAIN CB'!C1669="Expense",'MAIN CB'!F1669,IF('MAIN CB'!C1669="Drawing",'MAIN CB'!F1669,IF('MAIN CB'!C1669="COS",'MAIN CB'!F1669,"")))</f>
        <v/>
      </c>
    </row>
    <row r="1656" spans="2:8" x14ac:dyDescent="0.3">
      <c r="B1656" s="160">
        <f>IF('MAIN CB'!B1670="","",'MAIN CB'!B1670)</f>
        <v>45734</v>
      </c>
      <c r="C1656" s="161" t="str">
        <f>IF('MAIN CB'!C1670="","",'MAIN CB'!C1670)</f>
        <v>Income</v>
      </c>
      <c r="D1656" s="237" t="str">
        <f>IF('MAIN CB'!D1670="","",'MAIN CB'!D1670)</f>
        <v>Sales</v>
      </c>
      <c r="E1656" s="157" t="str">
        <f>IF('MAIN CB'!E1670="","",'MAIN CB'!E1670)</f>
        <v xml:space="preserve">Takeaway Sale </v>
      </c>
      <c r="F1656" s="238" t="str">
        <f>IF('MAIN CB'!C1670="Asset",'MAIN CB'!F1670,"")</f>
        <v/>
      </c>
      <c r="G1656" s="162">
        <f>IF('MAIN CB'!C1670="Capital",'MAIN CB'!F1670,IF('MAIN CB'!C1670="Income",'MAIN CB'!F1670,IF('MAIN CB'!C1670="Liability",'MAIN CB'!F1670,"")))</f>
        <v>-35</v>
      </c>
      <c r="H1656" s="163" t="str">
        <f>IF('MAIN CB'!C1670="Expense",'MAIN CB'!F1670,IF('MAIN CB'!C1670="Drawing",'MAIN CB'!F1670,IF('MAIN CB'!C1670="COS",'MAIN CB'!F1670,"")))</f>
        <v/>
      </c>
    </row>
    <row r="1657" spans="2:8" x14ac:dyDescent="0.3">
      <c r="B1657" s="160">
        <f>IF('MAIN CB'!B1671="","",'MAIN CB'!B1671)</f>
        <v>45734</v>
      </c>
      <c r="C1657" s="161" t="str">
        <f>IF('MAIN CB'!C1671="","",'MAIN CB'!C1671)</f>
        <v>Asset</v>
      </c>
      <c r="D1657" s="237" t="str">
        <f>IF('MAIN CB'!D1671="","",'MAIN CB'!D1671)</f>
        <v>Vault Cash</v>
      </c>
      <c r="E1657" s="157" t="str">
        <f>IF('MAIN CB'!E1671="","",'MAIN CB'!E1671)</f>
        <v xml:space="preserve">Takeaway Sale </v>
      </c>
      <c r="F1657" s="238">
        <f>IF('MAIN CB'!C1671="Asset",'MAIN CB'!F1671,"")</f>
        <v>35</v>
      </c>
      <c r="G1657" s="162" t="str">
        <f>IF('MAIN CB'!C1671="Capital",'MAIN CB'!F1671,IF('MAIN CB'!C1671="Income",'MAIN CB'!F1671,IF('MAIN CB'!C1671="Liability",'MAIN CB'!F1671,"")))</f>
        <v/>
      </c>
      <c r="H1657" s="163" t="str">
        <f>IF('MAIN CB'!C1671="Expense",'MAIN CB'!F1671,IF('MAIN CB'!C1671="Drawing",'MAIN CB'!F1671,IF('MAIN CB'!C1671="COS",'MAIN CB'!F1671,"")))</f>
        <v/>
      </c>
    </row>
    <row r="1658" spans="2:8" x14ac:dyDescent="0.3">
      <c r="B1658" s="160">
        <f>IF('MAIN CB'!B1672="","",'MAIN CB'!B1672)</f>
        <v>45734</v>
      </c>
      <c r="C1658" s="161" t="str">
        <f>IF('MAIN CB'!C1672="","",'MAIN CB'!C1672)</f>
        <v>Income</v>
      </c>
      <c r="D1658" s="237" t="str">
        <f>IF('MAIN CB'!D1672="","",'MAIN CB'!D1672)</f>
        <v>Sales</v>
      </c>
      <c r="E1658" s="157" t="str">
        <f>IF('MAIN CB'!E1672="","",'MAIN CB'!E1672)</f>
        <v xml:space="preserve">Takeaway Sale </v>
      </c>
      <c r="F1658" s="238" t="str">
        <f>IF('MAIN CB'!C1672="Asset",'MAIN CB'!F1672,"")</f>
        <v/>
      </c>
      <c r="G1658" s="162">
        <f>IF('MAIN CB'!C1672="Capital",'MAIN CB'!F1672,IF('MAIN CB'!C1672="Income",'MAIN CB'!F1672,IF('MAIN CB'!C1672="Liability",'MAIN CB'!F1672,"")))</f>
        <v>-35</v>
      </c>
      <c r="H1658" s="163" t="str">
        <f>IF('MAIN CB'!C1672="Expense",'MAIN CB'!F1672,IF('MAIN CB'!C1672="Drawing",'MAIN CB'!F1672,IF('MAIN CB'!C1672="COS",'MAIN CB'!F1672,"")))</f>
        <v/>
      </c>
    </row>
    <row r="1659" spans="2:8" x14ac:dyDescent="0.3">
      <c r="B1659" s="160">
        <f>IF('MAIN CB'!B1673="","",'MAIN CB'!B1673)</f>
        <v>45734</v>
      </c>
      <c r="C1659" s="161" t="str">
        <f>IF('MAIN CB'!C1673="","",'MAIN CB'!C1673)</f>
        <v>Asset</v>
      </c>
      <c r="D1659" s="237" t="str">
        <f>IF('MAIN CB'!D1673="","",'MAIN CB'!D1673)</f>
        <v>Vault Cash</v>
      </c>
      <c r="E1659" s="157" t="str">
        <f>IF('MAIN CB'!E1673="","",'MAIN CB'!E1673)</f>
        <v xml:space="preserve">Takeaway Sale </v>
      </c>
      <c r="F1659" s="238">
        <f>IF('MAIN CB'!C1673="Asset",'MAIN CB'!F1673,"")</f>
        <v>35</v>
      </c>
      <c r="G1659" s="162" t="str">
        <f>IF('MAIN CB'!C1673="Capital",'MAIN CB'!F1673,IF('MAIN CB'!C1673="Income",'MAIN CB'!F1673,IF('MAIN CB'!C1673="Liability",'MAIN CB'!F1673,"")))</f>
        <v/>
      </c>
      <c r="H1659" s="163" t="str">
        <f>IF('MAIN CB'!C1673="Expense",'MAIN CB'!F1673,IF('MAIN CB'!C1673="Drawing",'MAIN CB'!F1673,IF('MAIN CB'!C1673="COS",'MAIN CB'!F1673,"")))</f>
        <v/>
      </c>
    </row>
    <row r="1660" spans="2:8" x14ac:dyDescent="0.3">
      <c r="B1660" s="160">
        <f>IF('MAIN CB'!B1674="","",'MAIN CB'!B1674)</f>
        <v>45734</v>
      </c>
      <c r="C1660" s="161" t="str">
        <f>IF('MAIN CB'!C1674="","",'MAIN CB'!C1674)</f>
        <v>Asset</v>
      </c>
      <c r="D1660" s="237" t="str">
        <f>IF('MAIN CB'!D1674="","",'MAIN CB'!D1674)</f>
        <v>Vault Cash</v>
      </c>
      <c r="E1660" s="157" t="str">
        <f>IF('MAIN CB'!E1674="","",'MAIN CB'!E1674)</f>
        <v>Airtel Money Deposit</v>
      </c>
      <c r="F1660" s="238">
        <f>IF('MAIN CB'!C1674="Asset",'MAIN CB'!F1674,"")</f>
        <v>5</v>
      </c>
      <c r="G1660" s="162" t="str">
        <f>IF('MAIN CB'!C1674="Capital",'MAIN CB'!F1674,IF('MAIN CB'!C1674="Income",'MAIN CB'!F1674,IF('MAIN CB'!C1674="Liability",'MAIN CB'!F1674,"")))</f>
        <v/>
      </c>
      <c r="H1660" s="163" t="str">
        <f>IF('MAIN CB'!C1674="Expense",'MAIN CB'!F1674,IF('MAIN CB'!C1674="Drawing",'MAIN CB'!F1674,IF('MAIN CB'!C1674="COS",'MAIN CB'!F1674,"")))</f>
        <v/>
      </c>
    </row>
    <row r="1661" spans="2:8" x14ac:dyDescent="0.3">
      <c r="B1661" s="160">
        <f>IF('MAIN CB'!B1675="","",'MAIN CB'!B1675)</f>
        <v>45734</v>
      </c>
      <c r="C1661" s="161" t="str">
        <f>IF('MAIN CB'!C1675="","",'MAIN CB'!C1675)</f>
        <v>Asset</v>
      </c>
      <c r="D1661" s="237" t="str">
        <f>IF('MAIN CB'!D1675="","",'MAIN CB'!D1675)</f>
        <v>Airtel Money</v>
      </c>
      <c r="E1661" s="157" t="str">
        <f>IF('MAIN CB'!E1675="","",'MAIN CB'!E1675)</f>
        <v>Airtel Money Deposit</v>
      </c>
      <c r="F1661" s="238">
        <f>IF('MAIN CB'!C1675="Asset",'MAIN CB'!F1675,"")</f>
        <v>-5</v>
      </c>
      <c r="G1661" s="162" t="str">
        <f>IF('MAIN CB'!C1675="Capital",'MAIN CB'!F1675,IF('MAIN CB'!C1675="Income",'MAIN CB'!F1675,IF('MAIN CB'!C1675="Liability",'MAIN CB'!F1675,"")))</f>
        <v/>
      </c>
      <c r="H1661" s="163" t="str">
        <f>IF('MAIN CB'!C1675="Expense",'MAIN CB'!F1675,IF('MAIN CB'!C1675="Drawing",'MAIN CB'!F1675,IF('MAIN CB'!C1675="COS",'MAIN CB'!F1675,"")))</f>
        <v/>
      </c>
    </row>
    <row r="1662" spans="2:8" x14ac:dyDescent="0.3">
      <c r="B1662" s="160">
        <f>IF('MAIN CB'!B1676="","",'MAIN CB'!B1676)</f>
        <v>45734</v>
      </c>
      <c r="C1662" s="161" t="str">
        <f>IF('MAIN CB'!C1676="","",'MAIN CB'!C1676)</f>
        <v>Income</v>
      </c>
      <c r="D1662" s="237" t="str">
        <f>IF('MAIN CB'!D1676="","",'MAIN CB'!D1676)</f>
        <v>Sales</v>
      </c>
      <c r="E1662" s="157" t="str">
        <f>IF('MAIN CB'!E1676="","",'MAIN CB'!E1676)</f>
        <v xml:space="preserve">Takeaway Sale </v>
      </c>
      <c r="F1662" s="238" t="str">
        <f>IF('MAIN CB'!C1676="Asset",'MAIN CB'!F1676,"")</f>
        <v/>
      </c>
      <c r="G1662" s="162">
        <f>IF('MAIN CB'!C1676="Capital",'MAIN CB'!F1676,IF('MAIN CB'!C1676="Income",'MAIN CB'!F1676,IF('MAIN CB'!C1676="Liability",'MAIN CB'!F1676,"")))</f>
        <v>-70</v>
      </c>
      <c r="H1662" s="163" t="str">
        <f>IF('MAIN CB'!C1676="Expense",'MAIN CB'!F1676,IF('MAIN CB'!C1676="Drawing",'MAIN CB'!F1676,IF('MAIN CB'!C1676="COS",'MAIN CB'!F1676,"")))</f>
        <v/>
      </c>
    </row>
    <row r="1663" spans="2:8" x14ac:dyDescent="0.3">
      <c r="B1663" s="160">
        <f>IF('MAIN CB'!B1677="","",'MAIN CB'!B1677)</f>
        <v>45734</v>
      </c>
      <c r="C1663" s="161" t="str">
        <f>IF('MAIN CB'!C1677="","",'MAIN CB'!C1677)</f>
        <v>Asset</v>
      </c>
      <c r="D1663" s="237" t="str">
        <f>IF('MAIN CB'!D1677="","",'MAIN CB'!D1677)</f>
        <v>Airtel Money</v>
      </c>
      <c r="E1663" s="157" t="str">
        <f>IF('MAIN CB'!E1677="","",'MAIN CB'!E1677)</f>
        <v xml:space="preserve">Takeaway Sale </v>
      </c>
      <c r="F1663" s="238">
        <f>IF('MAIN CB'!C1677="Asset",'MAIN CB'!F1677,"")</f>
        <v>70</v>
      </c>
      <c r="G1663" s="162" t="str">
        <f>IF('MAIN CB'!C1677="Capital",'MAIN CB'!F1677,IF('MAIN CB'!C1677="Income",'MAIN CB'!F1677,IF('MAIN CB'!C1677="Liability",'MAIN CB'!F1677,"")))</f>
        <v/>
      </c>
      <c r="H1663" s="163" t="str">
        <f>IF('MAIN CB'!C1677="Expense",'MAIN CB'!F1677,IF('MAIN CB'!C1677="Drawing",'MAIN CB'!F1677,IF('MAIN CB'!C1677="COS",'MAIN CB'!F1677,"")))</f>
        <v/>
      </c>
    </row>
    <row r="1664" spans="2:8" x14ac:dyDescent="0.3">
      <c r="B1664" s="160">
        <f>IF('MAIN CB'!B1678="","",'MAIN CB'!B1678)</f>
        <v>45734</v>
      </c>
      <c r="C1664" s="161" t="str">
        <f>IF('MAIN CB'!C1678="","",'MAIN CB'!C1678)</f>
        <v>Income</v>
      </c>
      <c r="D1664" s="237" t="str">
        <f>IF('MAIN CB'!D1678="","",'MAIN CB'!D1678)</f>
        <v>Sales</v>
      </c>
      <c r="E1664" s="157" t="str">
        <f>IF('MAIN CB'!E1678="","",'MAIN CB'!E1678)</f>
        <v xml:space="preserve">Takeaway Sale </v>
      </c>
      <c r="F1664" s="238" t="str">
        <f>IF('MAIN CB'!C1678="Asset",'MAIN CB'!F1678,"")</f>
        <v/>
      </c>
      <c r="G1664" s="162">
        <f>IF('MAIN CB'!C1678="Capital",'MAIN CB'!F1678,IF('MAIN CB'!C1678="Income",'MAIN CB'!F1678,IF('MAIN CB'!C1678="Liability",'MAIN CB'!F1678,"")))</f>
        <v>-70</v>
      </c>
      <c r="H1664" s="163" t="str">
        <f>IF('MAIN CB'!C1678="Expense",'MAIN CB'!F1678,IF('MAIN CB'!C1678="Drawing",'MAIN CB'!F1678,IF('MAIN CB'!C1678="COS",'MAIN CB'!F1678,"")))</f>
        <v/>
      </c>
    </row>
    <row r="1665" spans="2:8" x14ac:dyDescent="0.3">
      <c r="B1665" s="160">
        <f>IF('MAIN CB'!B1679="","",'MAIN CB'!B1679)</f>
        <v>45734</v>
      </c>
      <c r="C1665" s="161" t="str">
        <f>IF('MAIN CB'!C1679="","",'MAIN CB'!C1679)</f>
        <v>Asset</v>
      </c>
      <c r="D1665" s="237" t="str">
        <f>IF('MAIN CB'!D1679="","",'MAIN CB'!D1679)</f>
        <v>Vault Cash</v>
      </c>
      <c r="E1665" s="157" t="str">
        <f>IF('MAIN CB'!E1679="","",'MAIN CB'!E1679)</f>
        <v xml:space="preserve">Takeaway Sale </v>
      </c>
      <c r="F1665" s="238">
        <f>IF('MAIN CB'!C1679="Asset",'MAIN CB'!F1679,"")</f>
        <v>70</v>
      </c>
      <c r="G1665" s="162" t="str">
        <f>IF('MAIN CB'!C1679="Capital",'MAIN CB'!F1679,IF('MAIN CB'!C1679="Income",'MAIN CB'!F1679,IF('MAIN CB'!C1679="Liability",'MAIN CB'!F1679,"")))</f>
        <v/>
      </c>
      <c r="H1665" s="163" t="str">
        <f>IF('MAIN CB'!C1679="Expense",'MAIN CB'!F1679,IF('MAIN CB'!C1679="Drawing",'MAIN CB'!F1679,IF('MAIN CB'!C1679="COS",'MAIN CB'!F1679,"")))</f>
        <v/>
      </c>
    </row>
    <row r="1666" spans="2:8" x14ac:dyDescent="0.3">
      <c r="B1666" s="160">
        <f>IF('MAIN CB'!B1680="","",'MAIN CB'!B1680)</f>
        <v>45734</v>
      </c>
      <c r="C1666" s="161" t="str">
        <f>IF('MAIN CB'!C1680="","",'MAIN CB'!C1680)</f>
        <v>Asset</v>
      </c>
      <c r="D1666" s="237" t="str">
        <f>IF('MAIN CB'!D1680="","",'MAIN CB'!D1680)</f>
        <v>Vault Cash</v>
      </c>
      <c r="E1666" s="157" t="str">
        <f>IF('MAIN CB'!E1680="","",'MAIN CB'!E1680)</f>
        <v>?</v>
      </c>
      <c r="F1666" s="238">
        <f>IF('MAIN CB'!C1680="Asset",'MAIN CB'!F1680,"")</f>
        <v>-1233</v>
      </c>
      <c r="G1666" s="162" t="str">
        <f>IF('MAIN CB'!C1680="Capital",'MAIN CB'!F1680,IF('MAIN CB'!C1680="Income",'MAIN CB'!F1680,IF('MAIN CB'!C1680="Liability",'MAIN CB'!F1680,"")))</f>
        <v/>
      </c>
      <c r="H1666" s="163" t="str">
        <f>IF('MAIN CB'!C1680="Expense",'MAIN CB'!F1680,IF('MAIN CB'!C1680="Drawing",'MAIN CB'!F1680,IF('MAIN CB'!C1680="COS",'MAIN CB'!F1680,"")))</f>
        <v/>
      </c>
    </row>
    <row r="1667" spans="2:8" x14ac:dyDescent="0.3">
      <c r="B1667" s="160">
        <f>IF('MAIN CB'!B1681="","",'MAIN CB'!B1681)</f>
        <v>45734</v>
      </c>
      <c r="C1667" s="161" t="str">
        <f>IF('MAIN CB'!C1681="","",'MAIN CB'!C1681)</f>
        <v>COS</v>
      </c>
      <c r="D1667" s="237" t="str">
        <f>IF('MAIN CB'!D1681="","",'MAIN CB'!D1681)</f>
        <v>Add: Purchases (for business)</v>
      </c>
      <c r="E1667" s="157" t="str">
        <f>IF('MAIN CB'!E1681="","",'MAIN CB'!E1681)</f>
        <v>?</v>
      </c>
      <c r="F1667" s="238" t="str">
        <f>IF('MAIN CB'!C1681="Asset",'MAIN CB'!F1681,"")</f>
        <v/>
      </c>
      <c r="G1667" s="162" t="str">
        <f>IF('MAIN CB'!C1681="Capital",'MAIN CB'!F1681,IF('MAIN CB'!C1681="Income",'MAIN CB'!F1681,IF('MAIN CB'!C1681="Liability",'MAIN CB'!F1681,"")))</f>
        <v/>
      </c>
      <c r="H1667" s="163">
        <f>IF('MAIN CB'!C1681="Expense",'MAIN CB'!F1681,IF('MAIN CB'!C1681="Drawing",'MAIN CB'!F1681,IF('MAIN CB'!C1681="COS",'MAIN CB'!F1681,"")))</f>
        <v>1233</v>
      </c>
    </row>
    <row r="1668" spans="2:8" x14ac:dyDescent="0.3">
      <c r="B1668" s="160">
        <f>IF('MAIN CB'!B1682="","",'MAIN CB'!B1682)</f>
        <v>45734</v>
      </c>
      <c r="C1668" s="161" t="str">
        <f>IF('MAIN CB'!C1682="","",'MAIN CB'!C1682)</f>
        <v>Asset</v>
      </c>
      <c r="D1668" s="237" t="str">
        <f>IF('MAIN CB'!D1682="","",'MAIN CB'!D1682)</f>
        <v>Vault Cash</v>
      </c>
      <c r="E1668" s="157" t="str">
        <f>IF('MAIN CB'!E1682="","",'MAIN CB'!E1682)</f>
        <v>?</v>
      </c>
      <c r="F1668" s="238">
        <f>IF('MAIN CB'!C1682="Asset",'MAIN CB'!F1682,"")</f>
        <v>-17</v>
      </c>
      <c r="G1668" s="162" t="str">
        <f>IF('MAIN CB'!C1682="Capital",'MAIN CB'!F1682,IF('MAIN CB'!C1682="Income",'MAIN CB'!F1682,IF('MAIN CB'!C1682="Liability",'MAIN CB'!F1682,"")))</f>
        <v/>
      </c>
      <c r="H1668" s="163" t="str">
        <f>IF('MAIN CB'!C1682="Expense",'MAIN CB'!F1682,IF('MAIN CB'!C1682="Drawing",'MAIN CB'!F1682,IF('MAIN CB'!C1682="COS",'MAIN CB'!F1682,"")))</f>
        <v/>
      </c>
    </row>
    <row r="1669" spans="2:8" x14ac:dyDescent="0.3">
      <c r="B1669" s="160">
        <f>IF('MAIN CB'!B1683="","",'MAIN CB'!B1683)</f>
        <v>45734</v>
      </c>
      <c r="C1669" s="161" t="str">
        <f>IF('MAIN CB'!C1683="","",'MAIN CB'!C1683)</f>
        <v>Expense</v>
      </c>
      <c r="D1669" s="237" t="str">
        <f>IF('MAIN CB'!D1683="","",'MAIN CB'!D1683)</f>
        <v>Transport Costs</v>
      </c>
      <c r="E1669" s="157" t="str">
        <f>IF('MAIN CB'!E1683="","",'MAIN CB'!E1683)</f>
        <v>?</v>
      </c>
      <c r="F1669" s="238" t="str">
        <f>IF('MAIN CB'!C1683="Asset",'MAIN CB'!F1683,"")</f>
        <v/>
      </c>
      <c r="G1669" s="162" t="str">
        <f>IF('MAIN CB'!C1683="Capital",'MAIN CB'!F1683,IF('MAIN CB'!C1683="Income",'MAIN CB'!F1683,IF('MAIN CB'!C1683="Liability",'MAIN CB'!F1683,"")))</f>
        <v/>
      </c>
      <c r="H1669" s="163">
        <f>IF('MAIN CB'!C1683="Expense",'MAIN CB'!F1683,IF('MAIN CB'!C1683="Drawing",'MAIN CB'!F1683,IF('MAIN CB'!C1683="COS",'MAIN CB'!F1683,"")))</f>
        <v>17</v>
      </c>
    </row>
    <row r="1670" spans="2:8" x14ac:dyDescent="0.3">
      <c r="B1670" s="160">
        <f>IF('MAIN CB'!B1684="","",'MAIN CB'!B1684)</f>
        <v>45734</v>
      </c>
      <c r="C1670" s="161" t="str">
        <f>IF('MAIN CB'!C1684="","",'MAIN CB'!C1684)</f>
        <v>Asset</v>
      </c>
      <c r="D1670" s="237" t="str">
        <f>IF('MAIN CB'!D1684="","",'MAIN CB'!D1684)</f>
        <v>Vault Cash</v>
      </c>
      <c r="E1670" s="157" t="str">
        <f>IF('MAIN CB'!E1684="","",'MAIN CB'!E1684)</f>
        <v>Airtel Money Withdraw</v>
      </c>
      <c r="F1670" s="238">
        <f>IF('MAIN CB'!C1684="Asset",'MAIN CB'!F1684,"")</f>
        <v>-50</v>
      </c>
      <c r="G1670" s="162" t="str">
        <f>IF('MAIN CB'!C1684="Capital",'MAIN CB'!F1684,IF('MAIN CB'!C1684="Income",'MAIN CB'!F1684,IF('MAIN CB'!C1684="Liability",'MAIN CB'!F1684,"")))</f>
        <v/>
      </c>
      <c r="H1670" s="163" t="str">
        <f>IF('MAIN CB'!C1684="Expense",'MAIN CB'!F1684,IF('MAIN CB'!C1684="Drawing",'MAIN CB'!F1684,IF('MAIN CB'!C1684="COS",'MAIN CB'!F1684,"")))</f>
        <v/>
      </c>
    </row>
    <row r="1671" spans="2:8" x14ac:dyDescent="0.3">
      <c r="B1671" s="160">
        <f>IF('MAIN CB'!B1685="","",'MAIN CB'!B1685)</f>
        <v>45734</v>
      </c>
      <c r="C1671" s="161" t="str">
        <f>IF('MAIN CB'!C1685="","",'MAIN CB'!C1685)</f>
        <v>Asset</v>
      </c>
      <c r="D1671" s="237" t="str">
        <f>IF('MAIN CB'!D1685="","",'MAIN CB'!D1685)</f>
        <v>Airtel Money</v>
      </c>
      <c r="E1671" s="157" t="str">
        <f>IF('MAIN CB'!E1685="","",'MAIN CB'!E1685)</f>
        <v>Airtel Money Withdraw</v>
      </c>
      <c r="F1671" s="238">
        <f>IF('MAIN CB'!C1685="Asset",'MAIN CB'!F1685,"")</f>
        <v>50</v>
      </c>
      <c r="G1671" s="162" t="str">
        <f>IF('MAIN CB'!C1685="Capital",'MAIN CB'!F1685,IF('MAIN CB'!C1685="Income",'MAIN CB'!F1685,IF('MAIN CB'!C1685="Liability",'MAIN CB'!F1685,"")))</f>
        <v/>
      </c>
      <c r="H1671" s="163" t="str">
        <f>IF('MAIN CB'!C1685="Expense",'MAIN CB'!F1685,IF('MAIN CB'!C1685="Drawing",'MAIN CB'!F1685,IF('MAIN CB'!C1685="COS",'MAIN CB'!F1685,"")))</f>
        <v/>
      </c>
    </row>
    <row r="1672" spans="2:8" x14ac:dyDescent="0.3">
      <c r="B1672" s="160">
        <f>IF('MAIN CB'!B1686="","",'MAIN CB'!B1686)</f>
        <v>45735</v>
      </c>
      <c r="C1672" s="161" t="str">
        <f>IF('MAIN CB'!C1686="","",'MAIN CB'!C1686)</f>
        <v>Income</v>
      </c>
      <c r="D1672" s="237" t="str">
        <f>IF('MAIN CB'!D1686="","",'MAIN CB'!D1686)</f>
        <v>Sales</v>
      </c>
      <c r="E1672" s="157" t="str">
        <f>IF('MAIN CB'!E1686="","",'MAIN CB'!E1686)</f>
        <v xml:space="preserve">Takeaway Sale </v>
      </c>
      <c r="F1672" s="238" t="str">
        <f>IF('MAIN CB'!C1686="Asset",'MAIN CB'!F1686,"")</f>
        <v/>
      </c>
      <c r="G1672" s="162">
        <f>IF('MAIN CB'!C1686="Capital",'MAIN CB'!F1686,IF('MAIN CB'!C1686="Income",'MAIN CB'!F1686,IF('MAIN CB'!C1686="Liability",'MAIN CB'!F1686,"")))</f>
        <v>-105</v>
      </c>
      <c r="H1672" s="163" t="str">
        <f>IF('MAIN CB'!C1686="Expense",'MAIN CB'!F1686,IF('MAIN CB'!C1686="Drawing",'MAIN CB'!F1686,IF('MAIN CB'!C1686="COS",'MAIN CB'!F1686,"")))</f>
        <v/>
      </c>
    </row>
    <row r="1673" spans="2:8" x14ac:dyDescent="0.3">
      <c r="B1673" s="160">
        <f>IF('MAIN CB'!B1687="","",'MAIN CB'!B1687)</f>
        <v>45735</v>
      </c>
      <c r="C1673" s="161" t="str">
        <f>IF('MAIN CB'!C1687="","",'MAIN CB'!C1687)</f>
        <v>Asset</v>
      </c>
      <c r="D1673" s="237" t="str">
        <f>IF('MAIN CB'!D1687="","",'MAIN CB'!D1687)</f>
        <v>Vault Cash</v>
      </c>
      <c r="E1673" s="157" t="str">
        <f>IF('MAIN CB'!E1687="","",'MAIN CB'!E1687)</f>
        <v xml:space="preserve">Takeaway Sale </v>
      </c>
      <c r="F1673" s="238">
        <f>IF('MAIN CB'!C1687="Asset",'MAIN CB'!F1687,"")</f>
        <v>105</v>
      </c>
      <c r="G1673" s="162" t="str">
        <f>IF('MAIN CB'!C1687="Capital",'MAIN CB'!F1687,IF('MAIN CB'!C1687="Income",'MAIN CB'!F1687,IF('MAIN CB'!C1687="Liability",'MAIN CB'!F1687,"")))</f>
        <v/>
      </c>
      <c r="H1673" s="163" t="str">
        <f>IF('MAIN CB'!C1687="Expense",'MAIN CB'!F1687,IF('MAIN CB'!C1687="Drawing",'MAIN CB'!F1687,IF('MAIN CB'!C1687="COS",'MAIN CB'!F1687,"")))</f>
        <v/>
      </c>
    </row>
    <row r="1674" spans="2:8" x14ac:dyDescent="0.3">
      <c r="B1674" s="160">
        <f>IF('MAIN CB'!B1688="","",'MAIN CB'!B1688)</f>
        <v>45735</v>
      </c>
      <c r="C1674" s="161" t="str">
        <f>IF('MAIN CB'!C1688="","",'MAIN CB'!C1688)</f>
        <v>Asset</v>
      </c>
      <c r="D1674" s="237" t="str">
        <f>IF('MAIN CB'!D1688="","",'MAIN CB'!D1688)</f>
        <v>Vault Cash</v>
      </c>
      <c r="E1674" s="157" t="str">
        <f>IF('MAIN CB'!E1688="","",'MAIN CB'!E1688)</f>
        <v>Airtel Money Withdraw</v>
      </c>
      <c r="F1674" s="238">
        <f>IF('MAIN CB'!C1688="Asset",'MAIN CB'!F1688,"")</f>
        <v>-300</v>
      </c>
      <c r="G1674" s="162" t="str">
        <f>IF('MAIN CB'!C1688="Capital",'MAIN CB'!F1688,IF('MAIN CB'!C1688="Income",'MAIN CB'!F1688,IF('MAIN CB'!C1688="Liability",'MAIN CB'!F1688,"")))</f>
        <v/>
      </c>
      <c r="H1674" s="163" t="str">
        <f>IF('MAIN CB'!C1688="Expense",'MAIN CB'!F1688,IF('MAIN CB'!C1688="Drawing",'MAIN CB'!F1688,IF('MAIN CB'!C1688="COS",'MAIN CB'!F1688,"")))</f>
        <v/>
      </c>
    </row>
    <row r="1675" spans="2:8" x14ac:dyDescent="0.3">
      <c r="B1675" s="160">
        <f>IF('MAIN CB'!B1689="","",'MAIN CB'!B1689)</f>
        <v>45735</v>
      </c>
      <c r="C1675" s="161" t="str">
        <f>IF('MAIN CB'!C1689="","",'MAIN CB'!C1689)</f>
        <v>Asset</v>
      </c>
      <c r="D1675" s="237" t="str">
        <f>IF('MAIN CB'!D1689="","",'MAIN CB'!D1689)</f>
        <v>Airtel Money</v>
      </c>
      <c r="E1675" s="157" t="str">
        <f>IF('MAIN CB'!E1689="","",'MAIN CB'!E1689)</f>
        <v>Airtel Money Withdraw</v>
      </c>
      <c r="F1675" s="238">
        <f>IF('MAIN CB'!C1689="Asset",'MAIN CB'!F1689,"")</f>
        <v>300</v>
      </c>
      <c r="G1675" s="162" t="str">
        <f>IF('MAIN CB'!C1689="Capital",'MAIN CB'!F1689,IF('MAIN CB'!C1689="Income",'MAIN CB'!F1689,IF('MAIN CB'!C1689="Liability",'MAIN CB'!F1689,"")))</f>
        <v/>
      </c>
      <c r="H1675" s="163" t="str">
        <f>IF('MAIN CB'!C1689="Expense",'MAIN CB'!F1689,IF('MAIN CB'!C1689="Drawing",'MAIN CB'!F1689,IF('MAIN CB'!C1689="COS",'MAIN CB'!F1689,"")))</f>
        <v/>
      </c>
    </row>
    <row r="1676" spans="2:8" x14ac:dyDescent="0.3">
      <c r="B1676" s="160">
        <f>IF('MAIN CB'!B1690="","",'MAIN CB'!B1690)</f>
        <v>45735</v>
      </c>
      <c r="C1676" s="161" t="str">
        <f>IF('MAIN CB'!C1690="","",'MAIN CB'!C1690)</f>
        <v>Asset</v>
      </c>
      <c r="D1676" s="237" t="str">
        <f>IF('MAIN CB'!D1690="","",'MAIN CB'!D1690)</f>
        <v>Vault Cash</v>
      </c>
      <c r="E1676" s="157" t="str">
        <f>IF('MAIN CB'!E1690="","",'MAIN CB'!E1690)</f>
        <v>Airtel Money Withdraw</v>
      </c>
      <c r="F1676" s="238">
        <f>IF('MAIN CB'!C1690="Asset",'MAIN CB'!F1690,"")</f>
        <v>-600</v>
      </c>
      <c r="G1676" s="162" t="str">
        <f>IF('MAIN CB'!C1690="Capital",'MAIN CB'!F1690,IF('MAIN CB'!C1690="Income",'MAIN CB'!F1690,IF('MAIN CB'!C1690="Liability",'MAIN CB'!F1690,"")))</f>
        <v/>
      </c>
      <c r="H1676" s="163" t="str">
        <f>IF('MAIN CB'!C1690="Expense",'MAIN CB'!F1690,IF('MAIN CB'!C1690="Drawing",'MAIN CB'!F1690,IF('MAIN CB'!C1690="COS",'MAIN CB'!F1690,"")))</f>
        <v/>
      </c>
    </row>
    <row r="1677" spans="2:8" x14ac:dyDescent="0.3">
      <c r="B1677" s="160">
        <f>IF('MAIN CB'!B1691="","",'MAIN CB'!B1691)</f>
        <v>45735</v>
      </c>
      <c r="C1677" s="161" t="str">
        <f>IF('MAIN CB'!C1691="","",'MAIN CB'!C1691)</f>
        <v>Asset</v>
      </c>
      <c r="D1677" s="237" t="str">
        <f>IF('MAIN CB'!D1691="","",'MAIN CB'!D1691)</f>
        <v>Airtel Money</v>
      </c>
      <c r="E1677" s="157" t="str">
        <f>IF('MAIN CB'!E1691="","",'MAIN CB'!E1691)</f>
        <v>Airtel Money Withdraw</v>
      </c>
      <c r="F1677" s="238">
        <f>IF('MAIN CB'!C1691="Asset",'MAIN CB'!F1691,"")</f>
        <v>600</v>
      </c>
      <c r="G1677" s="162" t="str">
        <f>IF('MAIN CB'!C1691="Capital",'MAIN CB'!F1691,IF('MAIN CB'!C1691="Income",'MAIN CB'!F1691,IF('MAIN CB'!C1691="Liability",'MAIN CB'!F1691,"")))</f>
        <v/>
      </c>
      <c r="H1677" s="163" t="str">
        <f>IF('MAIN CB'!C1691="Expense",'MAIN CB'!F1691,IF('MAIN CB'!C1691="Drawing",'MAIN CB'!F1691,IF('MAIN CB'!C1691="COS",'MAIN CB'!F1691,"")))</f>
        <v/>
      </c>
    </row>
    <row r="1678" spans="2:8" x14ac:dyDescent="0.3">
      <c r="B1678" s="160">
        <f>IF('MAIN CB'!B1692="","",'MAIN CB'!B1692)</f>
        <v>45735</v>
      </c>
      <c r="C1678" s="161" t="str">
        <f>IF('MAIN CB'!C1692="","",'MAIN CB'!C1692)</f>
        <v>Asset</v>
      </c>
      <c r="D1678" s="237" t="str">
        <f>IF('MAIN CB'!D1692="","",'MAIN CB'!D1692)</f>
        <v>Vault Cash</v>
      </c>
      <c r="E1678" s="157" t="str">
        <f>IF('MAIN CB'!E1692="","",'MAIN CB'!E1692)</f>
        <v>Zanaco Xpress Deposit</v>
      </c>
      <c r="F1678" s="238">
        <f>IF('MAIN CB'!C1692="Asset",'MAIN CB'!F1692,"")</f>
        <v>210</v>
      </c>
      <c r="G1678" s="162" t="str">
        <f>IF('MAIN CB'!C1692="Capital",'MAIN CB'!F1692,IF('MAIN CB'!C1692="Income",'MAIN CB'!F1692,IF('MAIN CB'!C1692="Liability",'MAIN CB'!F1692,"")))</f>
        <v/>
      </c>
      <c r="H1678" s="163" t="str">
        <f>IF('MAIN CB'!C1692="Expense",'MAIN CB'!F1692,IF('MAIN CB'!C1692="Drawing",'MAIN CB'!F1692,IF('MAIN CB'!C1692="COS",'MAIN CB'!F1692,"")))</f>
        <v/>
      </c>
    </row>
    <row r="1679" spans="2:8" x14ac:dyDescent="0.3">
      <c r="B1679" s="160">
        <f>IF('MAIN CB'!B1693="","",'MAIN CB'!B1693)</f>
        <v>45735</v>
      </c>
      <c r="C1679" s="161" t="str">
        <f>IF('MAIN CB'!C1693="","",'MAIN CB'!C1693)</f>
        <v>Asset</v>
      </c>
      <c r="D1679" s="237" t="str">
        <f>IF('MAIN CB'!D1693="","",'MAIN CB'!D1693)</f>
        <v>Zanaco Xpress</v>
      </c>
      <c r="E1679" s="157" t="str">
        <f>IF('MAIN CB'!E1693="","",'MAIN CB'!E1693)</f>
        <v>Zanaco Xpress Deposit</v>
      </c>
      <c r="F1679" s="238">
        <f>IF('MAIN CB'!C1693="Asset",'MAIN CB'!F1693,"")</f>
        <v>-210</v>
      </c>
      <c r="G1679" s="162" t="str">
        <f>IF('MAIN CB'!C1693="Capital",'MAIN CB'!F1693,IF('MAIN CB'!C1693="Income",'MAIN CB'!F1693,IF('MAIN CB'!C1693="Liability",'MAIN CB'!F1693,"")))</f>
        <v/>
      </c>
      <c r="H1679" s="163" t="str">
        <f>IF('MAIN CB'!C1693="Expense",'MAIN CB'!F1693,IF('MAIN CB'!C1693="Drawing",'MAIN CB'!F1693,IF('MAIN CB'!C1693="COS",'MAIN CB'!F1693,"")))</f>
        <v/>
      </c>
    </row>
    <row r="1680" spans="2:8" x14ac:dyDescent="0.3">
      <c r="B1680" s="160">
        <f>IF('MAIN CB'!B1694="","",'MAIN CB'!B1694)</f>
        <v>45735</v>
      </c>
      <c r="C1680" s="161" t="str">
        <f>IF('MAIN CB'!C1694="","",'MAIN CB'!C1694)</f>
        <v>Asset</v>
      </c>
      <c r="D1680" s="237" t="str">
        <f>IF('MAIN CB'!D1694="","",'MAIN CB'!D1694)</f>
        <v>Vault Cash</v>
      </c>
      <c r="E1680" s="157" t="str">
        <f>IF('MAIN CB'!E1694="","",'MAIN CB'!E1694)</f>
        <v>Airtel Money Withdraw</v>
      </c>
      <c r="F1680" s="238">
        <f>IF('MAIN CB'!C1694="Asset",'MAIN CB'!F1694,"")</f>
        <v>-300</v>
      </c>
      <c r="G1680" s="162" t="str">
        <f>IF('MAIN CB'!C1694="Capital",'MAIN CB'!F1694,IF('MAIN CB'!C1694="Income",'MAIN CB'!F1694,IF('MAIN CB'!C1694="Liability",'MAIN CB'!F1694,"")))</f>
        <v/>
      </c>
      <c r="H1680" s="163" t="str">
        <f>IF('MAIN CB'!C1694="Expense",'MAIN CB'!F1694,IF('MAIN CB'!C1694="Drawing",'MAIN CB'!F1694,IF('MAIN CB'!C1694="COS",'MAIN CB'!F1694,"")))</f>
        <v/>
      </c>
    </row>
    <row r="1681" spans="2:8" x14ac:dyDescent="0.3">
      <c r="B1681" s="160">
        <f>IF('MAIN CB'!B1695="","",'MAIN CB'!B1695)</f>
        <v>45735</v>
      </c>
      <c r="C1681" s="161" t="str">
        <f>IF('MAIN CB'!C1695="","",'MAIN CB'!C1695)</f>
        <v>Asset</v>
      </c>
      <c r="D1681" s="237" t="str">
        <f>IF('MAIN CB'!D1695="","",'MAIN CB'!D1695)</f>
        <v>Airtel Money</v>
      </c>
      <c r="E1681" s="157" t="str">
        <f>IF('MAIN CB'!E1695="","",'MAIN CB'!E1695)</f>
        <v>Airtel Money Withdraw</v>
      </c>
      <c r="F1681" s="238">
        <f>IF('MAIN CB'!C1695="Asset",'MAIN CB'!F1695,"")</f>
        <v>300</v>
      </c>
      <c r="G1681" s="162" t="str">
        <f>IF('MAIN CB'!C1695="Capital",'MAIN CB'!F1695,IF('MAIN CB'!C1695="Income",'MAIN CB'!F1695,IF('MAIN CB'!C1695="Liability",'MAIN CB'!F1695,"")))</f>
        <v/>
      </c>
      <c r="H1681" s="163" t="str">
        <f>IF('MAIN CB'!C1695="Expense",'MAIN CB'!F1695,IF('MAIN CB'!C1695="Drawing",'MAIN CB'!F1695,IF('MAIN CB'!C1695="COS",'MAIN CB'!F1695,"")))</f>
        <v/>
      </c>
    </row>
    <row r="1682" spans="2:8" x14ac:dyDescent="0.3">
      <c r="B1682" s="160">
        <f>IF('MAIN CB'!B1696="","",'MAIN CB'!B1696)</f>
        <v>45735</v>
      </c>
      <c r="C1682" s="161" t="str">
        <f>IF('MAIN CB'!C1696="","",'MAIN CB'!C1696)</f>
        <v>Asset</v>
      </c>
      <c r="D1682" s="237" t="str">
        <f>IF('MAIN CB'!D1696="","",'MAIN CB'!D1696)</f>
        <v>Vault Cash</v>
      </c>
      <c r="E1682" s="157" t="str">
        <f>IF('MAIN CB'!E1696="","",'MAIN CB'!E1696)</f>
        <v>Zanaco Xpress Withdraw</v>
      </c>
      <c r="F1682" s="238">
        <f>IF('MAIN CB'!C1696="Asset",'MAIN CB'!F1696,"")</f>
        <v>-500</v>
      </c>
      <c r="G1682" s="162" t="str">
        <f>IF('MAIN CB'!C1696="Capital",'MAIN CB'!F1696,IF('MAIN CB'!C1696="Income",'MAIN CB'!F1696,IF('MAIN CB'!C1696="Liability",'MAIN CB'!F1696,"")))</f>
        <v/>
      </c>
      <c r="H1682" s="163" t="str">
        <f>IF('MAIN CB'!C1696="Expense",'MAIN CB'!F1696,IF('MAIN CB'!C1696="Drawing",'MAIN CB'!F1696,IF('MAIN CB'!C1696="COS",'MAIN CB'!F1696,"")))</f>
        <v/>
      </c>
    </row>
    <row r="1683" spans="2:8" x14ac:dyDescent="0.3">
      <c r="B1683" s="160">
        <f>IF('MAIN CB'!B1697="","",'MAIN CB'!B1697)</f>
        <v>45735</v>
      </c>
      <c r="C1683" s="161" t="str">
        <f>IF('MAIN CB'!C1697="","",'MAIN CB'!C1697)</f>
        <v>Asset</v>
      </c>
      <c r="D1683" s="237" t="str">
        <f>IF('MAIN CB'!D1697="","",'MAIN CB'!D1697)</f>
        <v>Zanaco Xpress</v>
      </c>
      <c r="E1683" s="157" t="str">
        <f>IF('MAIN CB'!E1697="","",'MAIN CB'!E1697)</f>
        <v>Zanaco Xpress Withdraw</v>
      </c>
      <c r="F1683" s="238">
        <f>IF('MAIN CB'!C1697="Asset",'MAIN CB'!F1697,"")</f>
        <v>500</v>
      </c>
      <c r="G1683" s="162" t="str">
        <f>IF('MAIN CB'!C1697="Capital",'MAIN CB'!F1697,IF('MAIN CB'!C1697="Income",'MAIN CB'!F1697,IF('MAIN CB'!C1697="Liability",'MAIN CB'!F1697,"")))</f>
        <v/>
      </c>
      <c r="H1683" s="163" t="str">
        <f>IF('MAIN CB'!C1697="Expense",'MAIN CB'!F1697,IF('MAIN CB'!C1697="Drawing",'MAIN CB'!F1697,IF('MAIN CB'!C1697="COS",'MAIN CB'!F1697,"")))</f>
        <v/>
      </c>
    </row>
    <row r="1684" spans="2:8" x14ac:dyDescent="0.3">
      <c r="B1684" s="160">
        <f>IF('MAIN CB'!B1698="","",'MAIN CB'!B1698)</f>
        <v>45735</v>
      </c>
      <c r="C1684" s="161" t="str">
        <f>IF('MAIN CB'!C1698="","",'MAIN CB'!C1698)</f>
        <v>Asset</v>
      </c>
      <c r="D1684" s="237" t="str">
        <f>IF('MAIN CB'!D1698="","",'MAIN CB'!D1698)</f>
        <v>Vault Cash</v>
      </c>
      <c r="E1684" s="157" t="str">
        <f>IF('MAIN CB'!E1698="","",'MAIN CB'!E1698)</f>
        <v>Airtel Money Withdraw</v>
      </c>
      <c r="F1684" s="238">
        <f>IF('MAIN CB'!C1698="Asset",'MAIN CB'!F1698,"")</f>
        <v>-50</v>
      </c>
      <c r="G1684" s="162" t="str">
        <f>IF('MAIN CB'!C1698="Capital",'MAIN CB'!F1698,IF('MAIN CB'!C1698="Income",'MAIN CB'!F1698,IF('MAIN CB'!C1698="Liability",'MAIN CB'!F1698,"")))</f>
        <v/>
      </c>
      <c r="H1684" s="163" t="str">
        <f>IF('MAIN CB'!C1698="Expense",'MAIN CB'!F1698,IF('MAIN CB'!C1698="Drawing",'MAIN CB'!F1698,IF('MAIN CB'!C1698="COS",'MAIN CB'!F1698,"")))</f>
        <v/>
      </c>
    </row>
    <row r="1685" spans="2:8" x14ac:dyDescent="0.3">
      <c r="B1685" s="160">
        <f>IF('MAIN CB'!B1699="","",'MAIN CB'!B1699)</f>
        <v>45735</v>
      </c>
      <c r="C1685" s="161" t="str">
        <f>IF('MAIN CB'!C1699="","",'MAIN CB'!C1699)</f>
        <v>Asset</v>
      </c>
      <c r="D1685" s="237" t="str">
        <f>IF('MAIN CB'!D1699="","",'MAIN CB'!D1699)</f>
        <v>Airtel Money</v>
      </c>
      <c r="E1685" s="157" t="str">
        <f>IF('MAIN CB'!E1699="","",'MAIN CB'!E1699)</f>
        <v>Airtel Money Withdraw</v>
      </c>
      <c r="F1685" s="238">
        <f>IF('MAIN CB'!C1699="Asset",'MAIN CB'!F1699,"")</f>
        <v>50</v>
      </c>
      <c r="G1685" s="162" t="str">
        <f>IF('MAIN CB'!C1699="Capital",'MAIN CB'!F1699,IF('MAIN CB'!C1699="Income",'MAIN CB'!F1699,IF('MAIN CB'!C1699="Liability",'MAIN CB'!F1699,"")))</f>
        <v/>
      </c>
      <c r="H1685" s="163" t="str">
        <f>IF('MAIN CB'!C1699="Expense",'MAIN CB'!F1699,IF('MAIN CB'!C1699="Drawing",'MAIN CB'!F1699,IF('MAIN CB'!C1699="COS",'MAIN CB'!F1699,"")))</f>
        <v/>
      </c>
    </row>
    <row r="1686" spans="2:8" x14ac:dyDescent="0.3">
      <c r="B1686" s="160">
        <f>IF('MAIN CB'!B1700="","",'MAIN CB'!B1700)</f>
        <v>45735</v>
      </c>
      <c r="C1686" s="161" t="str">
        <f>IF('MAIN CB'!C1700="","",'MAIN CB'!C1700)</f>
        <v>Income</v>
      </c>
      <c r="D1686" s="237" t="str">
        <f>IF('MAIN CB'!D1700="","",'MAIN CB'!D1700)</f>
        <v>Sales</v>
      </c>
      <c r="E1686" s="157" t="str">
        <f>IF('MAIN CB'!E1700="","",'MAIN CB'!E1700)</f>
        <v xml:space="preserve">Takeaway Sale </v>
      </c>
      <c r="F1686" s="238" t="str">
        <f>IF('MAIN CB'!C1700="Asset",'MAIN CB'!F1700,"")</f>
        <v/>
      </c>
      <c r="G1686" s="162">
        <f>IF('MAIN CB'!C1700="Capital",'MAIN CB'!F1700,IF('MAIN CB'!C1700="Income",'MAIN CB'!F1700,IF('MAIN CB'!C1700="Liability",'MAIN CB'!F1700,"")))</f>
        <v>-35</v>
      </c>
      <c r="H1686" s="163" t="str">
        <f>IF('MAIN CB'!C1700="Expense",'MAIN CB'!F1700,IF('MAIN CB'!C1700="Drawing",'MAIN CB'!F1700,IF('MAIN CB'!C1700="COS",'MAIN CB'!F1700,"")))</f>
        <v/>
      </c>
    </row>
    <row r="1687" spans="2:8" x14ac:dyDescent="0.3">
      <c r="B1687" s="160">
        <f>IF('MAIN CB'!B1701="","",'MAIN CB'!B1701)</f>
        <v>45735</v>
      </c>
      <c r="C1687" s="161" t="str">
        <f>IF('MAIN CB'!C1701="","",'MAIN CB'!C1701)</f>
        <v>Asset</v>
      </c>
      <c r="D1687" s="237" t="str">
        <f>IF('MAIN CB'!D1701="","",'MAIN CB'!D1701)</f>
        <v>Vault Cash</v>
      </c>
      <c r="E1687" s="157" t="str">
        <f>IF('MAIN CB'!E1701="","",'MAIN CB'!E1701)</f>
        <v xml:space="preserve">Takeaway Sale </v>
      </c>
      <c r="F1687" s="238">
        <f>IF('MAIN CB'!C1701="Asset",'MAIN CB'!F1701,"")</f>
        <v>35</v>
      </c>
      <c r="G1687" s="162" t="str">
        <f>IF('MAIN CB'!C1701="Capital",'MAIN CB'!F1701,IF('MAIN CB'!C1701="Income",'MAIN CB'!F1701,IF('MAIN CB'!C1701="Liability",'MAIN CB'!F1701,"")))</f>
        <v/>
      </c>
      <c r="H1687" s="163" t="str">
        <f>IF('MAIN CB'!C1701="Expense",'MAIN CB'!F1701,IF('MAIN CB'!C1701="Drawing",'MAIN CB'!F1701,IF('MAIN CB'!C1701="COS",'MAIN CB'!F1701,"")))</f>
        <v/>
      </c>
    </row>
    <row r="1688" spans="2:8" x14ac:dyDescent="0.3">
      <c r="B1688" s="160">
        <f>IF('MAIN CB'!B1702="","",'MAIN CB'!B1702)</f>
        <v>45735</v>
      </c>
      <c r="C1688" s="161" t="str">
        <f>IF('MAIN CB'!C1702="","",'MAIN CB'!C1702)</f>
        <v>Asset</v>
      </c>
      <c r="D1688" s="237" t="str">
        <f>IF('MAIN CB'!D1702="","",'MAIN CB'!D1702)</f>
        <v>Vault Cash</v>
      </c>
      <c r="E1688" s="157" t="str">
        <f>IF('MAIN CB'!E1702="","",'MAIN CB'!E1702)</f>
        <v>Airtel Money Deposit</v>
      </c>
      <c r="F1688" s="238">
        <f>IF('MAIN CB'!C1702="Asset",'MAIN CB'!F1702,"")</f>
        <v>250</v>
      </c>
      <c r="G1688" s="162" t="str">
        <f>IF('MAIN CB'!C1702="Capital",'MAIN CB'!F1702,IF('MAIN CB'!C1702="Income",'MAIN CB'!F1702,IF('MAIN CB'!C1702="Liability",'MAIN CB'!F1702,"")))</f>
        <v/>
      </c>
      <c r="H1688" s="163" t="str">
        <f>IF('MAIN CB'!C1702="Expense",'MAIN CB'!F1702,IF('MAIN CB'!C1702="Drawing",'MAIN CB'!F1702,IF('MAIN CB'!C1702="COS",'MAIN CB'!F1702,"")))</f>
        <v/>
      </c>
    </row>
    <row r="1689" spans="2:8" x14ac:dyDescent="0.3">
      <c r="B1689" s="160">
        <f>IF('MAIN CB'!B1703="","",'MAIN CB'!B1703)</f>
        <v>45735</v>
      </c>
      <c r="C1689" s="161" t="str">
        <f>IF('MAIN CB'!C1703="","",'MAIN CB'!C1703)</f>
        <v>Asset</v>
      </c>
      <c r="D1689" s="237" t="str">
        <f>IF('MAIN CB'!D1703="","",'MAIN CB'!D1703)</f>
        <v>Airtel Money</v>
      </c>
      <c r="E1689" s="157" t="str">
        <f>IF('MAIN CB'!E1703="","",'MAIN CB'!E1703)</f>
        <v>Airtel Money Deposit</v>
      </c>
      <c r="F1689" s="238">
        <f>IF('MAIN CB'!C1703="Asset",'MAIN CB'!F1703,"")</f>
        <v>-250</v>
      </c>
      <c r="G1689" s="162" t="str">
        <f>IF('MAIN CB'!C1703="Capital",'MAIN CB'!F1703,IF('MAIN CB'!C1703="Income",'MAIN CB'!F1703,IF('MAIN CB'!C1703="Liability",'MAIN CB'!F1703,"")))</f>
        <v/>
      </c>
      <c r="H1689" s="163" t="str">
        <f>IF('MAIN CB'!C1703="Expense",'MAIN CB'!F1703,IF('MAIN CB'!C1703="Drawing",'MAIN CB'!F1703,IF('MAIN CB'!C1703="COS",'MAIN CB'!F1703,"")))</f>
        <v/>
      </c>
    </row>
    <row r="1690" spans="2:8" x14ac:dyDescent="0.3">
      <c r="B1690" s="160">
        <f>IF('MAIN CB'!B1704="","",'MAIN CB'!B1704)</f>
        <v>45735</v>
      </c>
      <c r="C1690" s="161" t="str">
        <f>IF('MAIN CB'!C1704="","",'MAIN CB'!C1704)</f>
        <v>Income</v>
      </c>
      <c r="D1690" s="237" t="str">
        <f>IF('MAIN CB'!D1704="","",'MAIN CB'!D1704)</f>
        <v>Sales</v>
      </c>
      <c r="E1690" s="157" t="str">
        <f>IF('MAIN CB'!E1704="","",'MAIN CB'!E1704)</f>
        <v xml:space="preserve">Takeaway Sale </v>
      </c>
      <c r="F1690" s="238" t="str">
        <f>IF('MAIN CB'!C1704="Asset",'MAIN CB'!F1704,"")</f>
        <v/>
      </c>
      <c r="G1690" s="162">
        <f>IF('MAIN CB'!C1704="Capital",'MAIN CB'!F1704,IF('MAIN CB'!C1704="Income",'MAIN CB'!F1704,IF('MAIN CB'!C1704="Liability",'MAIN CB'!F1704,"")))</f>
        <v>-35</v>
      </c>
      <c r="H1690" s="163" t="str">
        <f>IF('MAIN CB'!C1704="Expense",'MAIN CB'!F1704,IF('MAIN CB'!C1704="Drawing",'MAIN CB'!F1704,IF('MAIN CB'!C1704="COS",'MAIN CB'!F1704,"")))</f>
        <v/>
      </c>
    </row>
    <row r="1691" spans="2:8" x14ac:dyDescent="0.3">
      <c r="B1691" s="160">
        <f>IF('MAIN CB'!B1705="","",'MAIN CB'!B1705)</f>
        <v>45735</v>
      </c>
      <c r="C1691" s="161" t="str">
        <f>IF('MAIN CB'!C1705="","",'MAIN CB'!C1705)</f>
        <v>Asset</v>
      </c>
      <c r="D1691" s="237" t="str">
        <f>IF('MAIN CB'!D1705="","",'MAIN CB'!D1705)</f>
        <v>Vault Cash</v>
      </c>
      <c r="E1691" s="157" t="str">
        <f>IF('MAIN CB'!E1705="","",'MAIN CB'!E1705)</f>
        <v xml:space="preserve">Takeaway Sale </v>
      </c>
      <c r="F1691" s="238">
        <f>IF('MAIN CB'!C1705="Asset",'MAIN CB'!F1705,"")</f>
        <v>35</v>
      </c>
      <c r="G1691" s="162" t="str">
        <f>IF('MAIN CB'!C1705="Capital",'MAIN CB'!F1705,IF('MAIN CB'!C1705="Income",'MAIN CB'!F1705,IF('MAIN CB'!C1705="Liability",'MAIN CB'!F1705,"")))</f>
        <v/>
      </c>
      <c r="H1691" s="163" t="str">
        <f>IF('MAIN CB'!C1705="Expense",'MAIN CB'!F1705,IF('MAIN CB'!C1705="Drawing",'MAIN CB'!F1705,IF('MAIN CB'!C1705="COS",'MAIN CB'!F1705,"")))</f>
        <v/>
      </c>
    </row>
    <row r="1692" spans="2:8" x14ac:dyDescent="0.3">
      <c r="B1692" s="160">
        <f>IF('MAIN CB'!B1706="","",'MAIN CB'!B1706)</f>
        <v>45735</v>
      </c>
      <c r="C1692" s="161" t="str">
        <f>IF('MAIN CB'!C1706="","",'MAIN CB'!C1706)</f>
        <v>Asset</v>
      </c>
      <c r="D1692" s="237" t="str">
        <f>IF('MAIN CB'!D1706="","",'MAIN CB'!D1706)</f>
        <v>Vault Cash</v>
      </c>
      <c r="E1692" s="157" t="str">
        <f>IF('MAIN CB'!E1706="","",'MAIN CB'!E1706)</f>
        <v>Airtel Money Deposit</v>
      </c>
      <c r="F1692" s="238">
        <f>IF('MAIN CB'!C1706="Asset",'MAIN CB'!F1706,"")</f>
        <v>10</v>
      </c>
      <c r="G1692" s="162" t="str">
        <f>IF('MAIN CB'!C1706="Capital",'MAIN CB'!F1706,IF('MAIN CB'!C1706="Income",'MAIN CB'!F1706,IF('MAIN CB'!C1706="Liability",'MAIN CB'!F1706,"")))</f>
        <v/>
      </c>
      <c r="H1692" s="163" t="str">
        <f>IF('MAIN CB'!C1706="Expense",'MAIN CB'!F1706,IF('MAIN CB'!C1706="Drawing",'MAIN CB'!F1706,IF('MAIN CB'!C1706="COS",'MAIN CB'!F1706,"")))</f>
        <v/>
      </c>
    </row>
    <row r="1693" spans="2:8" x14ac:dyDescent="0.3">
      <c r="B1693" s="160">
        <f>IF('MAIN CB'!B1707="","",'MAIN CB'!B1707)</f>
        <v>45735</v>
      </c>
      <c r="C1693" s="161" t="str">
        <f>IF('MAIN CB'!C1707="","",'MAIN CB'!C1707)</f>
        <v>Asset</v>
      </c>
      <c r="D1693" s="237" t="str">
        <f>IF('MAIN CB'!D1707="","",'MAIN CB'!D1707)</f>
        <v>Airtel Money</v>
      </c>
      <c r="E1693" s="157" t="str">
        <f>IF('MAIN CB'!E1707="","",'MAIN CB'!E1707)</f>
        <v>Airtel Money Deposit</v>
      </c>
      <c r="F1693" s="238">
        <f>IF('MAIN CB'!C1707="Asset",'MAIN CB'!F1707,"")</f>
        <v>-10</v>
      </c>
      <c r="G1693" s="162" t="str">
        <f>IF('MAIN CB'!C1707="Capital",'MAIN CB'!F1707,IF('MAIN CB'!C1707="Income",'MAIN CB'!F1707,IF('MAIN CB'!C1707="Liability",'MAIN CB'!F1707,"")))</f>
        <v/>
      </c>
      <c r="H1693" s="163" t="str">
        <f>IF('MAIN CB'!C1707="Expense",'MAIN CB'!F1707,IF('MAIN CB'!C1707="Drawing",'MAIN CB'!F1707,IF('MAIN CB'!C1707="COS",'MAIN CB'!F1707,"")))</f>
        <v/>
      </c>
    </row>
    <row r="1694" spans="2:8" x14ac:dyDescent="0.3">
      <c r="B1694" s="160">
        <f>IF('MAIN CB'!B1708="","",'MAIN CB'!B1708)</f>
        <v>45735</v>
      </c>
      <c r="C1694" s="161" t="str">
        <f>IF('MAIN CB'!C1708="","",'MAIN CB'!C1708)</f>
        <v>Asset</v>
      </c>
      <c r="D1694" s="237" t="str">
        <f>IF('MAIN CB'!D1708="","",'MAIN CB'!D1708)</f>
        <v>Vault Cash</v>
      </c>
      <c r="E1694" s="157" t="str">
        <f>IF('MAIN CB'!E1708="","",'MAIN CB'!E1708)</f>
        <v>Zanaco Xpress Deposit</v>
      </c>
      <c r="F1694" s="238">
        <f>IF('MAIN CB'!C1708="Asset",'MAIN CB'!F1708,"")</f>
        <v>195</v>
      </c>
      <c r="G1694" s="162" t="str">
        <f>IF('MAIN CB'!C1708="Capital",'MAIN CB'!F1708,IF('MAIN CB'!C1708="Income",'MAIN CB'!F1708,IF('MAIN CB'!C1708="Liability",'MAIN CB'!F1708,"")))</f>
        <v/>
      </c>
      <c r="H1694" s="163" t="str">
        <f>IF('MAIN CB'!C1708="Expense",'MAIN CB'!F1708,IF('MAIN CB'!C1708="Drawing",'MAIN CB'!F1708,IF('MAIN CB'!C1708="COS",'MAIN CB'!F1708,"")))</f>
        <v/>
      </c>
    </row>
    <row r="1695" spans="2:8" x14ac:dyDescent="0.3">
      <c r="B1695" s="160">
        <f>IF('MAIN CB'!B1709="","",'MAIN CB'!B1709)</f>
        <v>45735</v>
      </c>
      <c r="C1695" s="161" t="str">
        <f>IF('MAIN CB'!C1709="","",'MAIN CB'!C1709)</f>
        <v>Asset</v>
      </c>
      <c r="D1695" s="237" t="str">
        <f>IF('MAIN CB'!D1709="","",'MAIN CB'!D1709)</f>
        <v>Zanaco Xpress</v>
      </c>
      <c r="E1695" s="157" t="str">
        <f>IF('MAIN CB'!E1709="","",'MAIN CB'!E1709)</f>
        <v>Zanaco Xpress Deposit</v>
      </c>
      <c r="F1695" s="238">
        <f>IF('MAIN CB'!C1709="Asset",'MAIN CB'!F1709,"")</f>
        <v>-195</v>
      </c>
      <c r="G1695" s="162" t="str">
        <f>IF('MAIN CB'!C1709="Capital",'MAIN CB'!F1709,IF('MAIN CB'!C1709="Income",'MAIN CB'!F1709,IF('MAIN CB'!C1709="Liability",'MAIN CB'!F1709,"")))</f>
        <v/>
      </c>
      <c r="H1695" s="163" t="str">
        <f>IF('MAIN CB'!C1709="Expense",'MAIN CB'!F1709,IF('MAIN CB'!C1709="Drawing",'MAIN CB'!F1709,IF('MAIN CB'!C1709="COS",'MAIN CB'!F1709,"")))</f>
        <v/>
      </c>
    </row>
    <row r="1696" spans="2:8" x14ac:dyDescent="0.3">
      <c r="B1696" s="160">
        <f>IF('MAIN CB'!B1710="","",'MAIN CB'!B1710)</f>
        <v>45735</v>
      </c>
      <c r="C1696" s="161" t="str">
        <f>IF('MAIN CB'!C1710="","",'MAIN CB'!C1710)</f>
        <v>Income</v>
      </c>
      <c r="D1696" s="237" t="str">
        <f>IF('MAIN CB'!D1710="","",'MAIN CB'!D1710)</f>
        <v>Sales</v>
      </c>
      <c r="E1696" s="157" t="str">
        <f>IF('MAIN CB'!E1710="","",'MAIN CB'!E1710)</f>
        <v xml:space="preserve">Takeaway Sale </v>
      </c>
      <c r="F1696" s="238" t="str">
        <f>IF('MAIN CB'!C1710="Asset",'MAIN CB'!F1710,"")</f>
        <v/>
      </c>
      <c r="G1696" s="162">
        <f>IF('MAIN CB'!C1710="Capital",'MAIN CB'!F1710,IF('MAIN CB'!C1710="Income",'MAIN CB'!F1710,IF('MAIN CB'!C1710="Liability",'MAIN CB'!F1710,"")))</f>
        <v>-70</v>
      </c>
      <c r="H1696" s="163" t="str">
        <f>IF('MAIN CB'!C1710="Expense",'MAIN CB'!F1710,IF('MAIN CB'!C1710="Drawing",'MAIN CB'!F1710,IF('MAIN CB'!C1710="COS",'MAIN CB'!F1710,"")))</f>
        <v/>
      </c>
    </row>
    <row r="1697" spans="2:8" x14ac:dyDescent="0.3">
      <c r="B1697" s="160">
        <f>IF('MAIN CB'!B1711="","",'MAIN CB'!B1711)</f>
        <v>45735</v>
      </c>
      <c r="C1697" s="161" t="str">
        <f>IF('MAIN CB'!C1711="","",'MAIN CB'!C1711)</f>
        <v>Asset</v>
      </c>
      <c r="D1697" s="237" t="str">
        <f>IF('MAIN CB'!D1711="","",'MAIN CB'!D1711)</f>
        <v>Airtel Money</v>
      </c>
      <c r="E1697" s="157" t="str">
        <f>IF('MAIN CB'!E1711="","",'MAIN CB'!E1711)</f>
        <v xml:space="preserve">Takeaway Sale </v>
      </c>
      <c r="F1697" s="238">
        <f>IF('MAIN CB'!C1711="Asset",'MAIN CB'!F1711,"")</f>
        <v>70</v>
      </c>
      <c r="G1697" s="162" t="str">
        <f>IF('MAIN CB'!C1711="Capital",'MAIN CB'!F1711,IF('MAIN CB'!C1711="Income",'MAIN CB'!F1711,IF('MAIN CB'!C1711="Liability",'MAIN CB'!F1711,"")))</f>
        <v/>
      </c>
      <c r="H1697" s="163" t="str">
        <f>IF('MAIN CB'!C1711="Expense",'MAIN CB'!F1711,IF('MAIN CB'!C1711="Drawing",'MAIN CB'!F1711,IF('MAIN CB'!C1711="COS",'MAIN CB'!F1711,"")))</f>
        <v/>
      </c>
    </row>
    <row r="1698" spans="2:8" x14ac:dyDescent="0.3">
      <c r="B1698" s="160">
        <f>IF('MAIN CB'!B1712="","",'MAIN CB'!B1712)</f>
        <v>45735</v>
      </c>
      <c r="C1698" s="161" t="str">
        <f>IF('MAIN CB'!C1712="","",'MAIN CB'!C1712)</f>
        <v>Asset</v>
      </c>
      <c r="D1698" s="237" t="str">
        <f>IF('MAIN CB'!D1712="","",'MAIN CB'!D1712)</f>
        <v>Vault Cash</v>
      </c>
      <c r="E1698" s="157" t="str">
        <f>IF('MAIN CB'!E1712="","",'MAIN CB'!E1712)</f>
        <v>Airtel Money Deposit</v>
      </c>
      <c r="F1698" s="238">
        <f>IF('MAIN CB'!C1712="Asset",'MAIN CB'!F1712,"")</f>
        <v>105</v>
      </c>
      <c r="G1698" s="162" t="str">
        <f>IF('MAIN CB'!C1712="Capital",'MAIN CB'!F1712,IF('MAIN CB'!C1712="Income",'MAIN CB'!F1712,IF('MAIN CB'!C1712="Liability",'MAIN CB'!F1712,"")))</f>
        <v/>
      </c>
      <c r="H1698" s="163" t="str">
        <f>IF('MAIN CB'!C1712="Expense",'MAIN CB'!F1712,IF('MAIN CB'!C1712="Drawing",'MAIN CB'!F1712,IF('MAIN CB'!C1712="COS",'MAIN CB'!F1712,"")))</f>
        <v/>
      </c>
    </row>
    <row r="1699" spans="2:8" x14ac:dyDescent="0.3">
      <c r="B1699" s="160">
        <f>IF('MAIN CB'!B1713="","",'MAIN CB'!B1713)</f>
        <v>45735</v>
      </c>
      <c r="C1699" s="161" t="str">
        <f>IF('MAIN CB'!C1713="","",'MAIN CB'!C1713)</f>
        <v>Asset</v>
      </c>
      <c r="D1699" s="237" t="str">
        <f>IF('MAIN CB'!D1713="","",'MAIN CB'!D1713)</f>
        <v>Airtel Money</v>
      </c>
      <c r="E1699" s="157" t="str">
        <f>IF('MAIN CB'!E1713="","",'MAIN CB'!E1713)</f>
        <v>Airtel Money Deposit</v>
      </c>
      <c r="F1699" s="238">
        <f>IF('MAIN CB'!C1713="Asset",'MAIN CB'!F1713,"")</f>
        <v>-105</v>
      </c>
      <c r="G1699" s="162" t="str">
        <f>IF('MAIN CB'!C1713="Capital",'MAIN CB'!F1713,IF('MAIN CB'!C1713="Income",'MAIN CB'!F1713,IF('MAIN CB'!C1713="Liability",'MAIN CB'!F1713,"")))</f>
        <v/>
      </c>
      <c r="H1699" s="163" t="str">
        <f>IF('MAIN CB'!C1713="Expense",'MAIN CB'!F1713,IF('MAIN CB'!C1713="Drawing",'MAIN CB'!F1713,IF('MAIN CB'!C1713="COS",'MAIN CB'!F1713,"")))</f>
        <v/>
      </c>
    </row>
    <row r="1700" spans="2:8" x14ac:dyDescent="0.3">
      <c r="B1700" s="160">
        <f>IF('MAIN CB'!B1714="","",'MAIN CB'!B1714)</f>
        <v>45735</v>
      </c>
      <c r="C1700" s="161" t="str">
        <f>IF('MAIN CB'!C1714="","",'MAIN CB'!C1714)</f>
        <v>Asset</v>
      </c>
      <c r="D1700" s="237" t="str">
        <f>IF('MAIN CB'!D1714="","",'MAIN CB'!D1714)</f>
        <v>Vault Cash</v>
      </c>
      <c r="E1700" s="157" t="str">
        <f>IF('MAIN CB'!E1714="","",'MAIN CB'!E1714)</f>
        <v>Airtel Money Withdraw</v>
      </c>
      <c r="F1700" s="238">
        <f>IF('MAIN CB'!C1714="Asset",'MAIN CB'!F1714,"")</f>
        <v>-800</v>
      </c>
      <c r="G1700" s="162" t="str">
        <f>IF('MAIN CB'!C1714="Capital",'MAIN CB'!F1714,IF('MAIN CB'!C1714="Income",'MAIN CB'!F1714,IF('MAIN CB'!C1714="Liability",'MAIN CB'!F1714,"")))</f>
        <v/>
      </c>
      <c r="H1700" s="163" t="str">
        <f>IF('MAIN CB'!C1714="Expense",'MAIN CB'!F1714,IF('MAIN CB'!C1714="Drawing",'MAIN CB'!F1714,IF('MAIN CB'!C1714="COS",'MAIN CB'!F1714,"")))</f>
        <v/>
      </c>
    </row>
    <row r="1701" spans="2:8" x14ac:dyDescent="0.3">
      <c r="B1701" s="160">
        <f>IF('MAIN CB'!B1715="","",'MAIN CB'!B1715)</f>
        <v>45735</v>
      </c>
      <c r="C1701" s="161" t="str">
        <f>IF('MAIN CB'!C1715="","",'MAIN CB'!C1715)</f>
        <v>Asset</v>
      </c>
      <c r="D1701" s="237" t="str">
        <f>IF('MAIN CB'!D1715="","",'MAIN CB'!D1715)</f>
        <v>Airtel Money</v>
      </c>
      <c r="E1701" s="157" t="str">
        <f>IF('MAIN CB'!E1715="","",'MAIN CB'!E1715)</f>
        <v>Airtel Money Withdraw</v>
      </c>
      <c r="F1701" s="238">
        <f>IF('MAIN CB'!C1715="Asset",'MAIN CB'!F1715,"")</f>
        <v>800</v>
      </c>
      <c r="G1701" s="162" t="str">
        <f>IF('MAIN CB'!C1715="Capital",'MAIN CB'!F1715,IF('MAIN CB'!C1715="Income",'MAIN CB'!F1715,IF('MAIN CB'!C1715="Liability",'MAIN CB'!F1715,"")))</f>
        <v/>
      </c>
      <c r="H1701" s="163" t="str">
        <f>IF('MAIN CB'!C1715="Expense",'MAIN CB'!F1715,IF('MAIN CB'!C1715="Drawing",'MAIN CB'!F1715,IF('MAIN CB'!C1715="COS",'MAIN CB'!F1715,"")))</f>
        <v/>
      </c>
    </row>
    <row r="1702" spans="2:8" x14ac:dyDescent="0.3">
      <c r="B1702" s="160">
        <f>IF('MAIN CB'!B1716="","",'MAIN CB'!B1716)</f>
        <v>45735</v>
      </c>
      <c r="C1702" s="161" t="str">
        <f>IF('MAIN CB'!C1716="","",'MAIN CB'!C1716)</f>
        <v>Asset</v>
      </c>
      <c r="D1702" s="237" t="str">
        <f>IF('MAIN CB'!D1716="","",'MAIN CB'!D1716)</f>
        <v>Vault Cash</v>
      </c>
      <c r="E1702" s="157" t="str">
        <f>IF('MAIN CB'!E1716="","",'MAIN CB'!E1716)</f>
        <v>Airtel Money Withdraw</v>
      </c>
      <c r="F1702" s="238">
        <f>IF('MAIN CB'!C1716="Asset",'MAIN CB'!F1716,"")</f>
        <v>-300</v>
      </c>
      <c r="G1702" s="162" t="str">
        <f>IF('MAIN CB'!C1716="Capital",'MAIN CB'!F1716,IF('MAIN CB'!C1716="Income",'MAIN CB'!F1716,IF('MAIN CB'!C1716="Liability",'MAIN CB'!F1716,"")))</f>
        <v/>
      </c>
      <c r="H1702" s="163" t="str">
        <f>IF('MAIN CB'!C1716="Expense",'MAIN CB'!F1716,IF('MAIN CB'!C1716="Drawing",'MAIN CB'!F1716,IF('MAIN CB'!C1716="COS",'MAIN CB'!F1716,"")))</f>
        <v/>
      </c>
    </row>
    <row r="1703" spans="2:8" x14ac:dyDescent="0.3">
      <c r="B1703" s="160">
        <f>IF('MAIN CB'!B1717="","",'MAIN CB'!B1717)</f>
        <v>45735</v>
      </c>
      <c r="C1703" s="161" t="str">
        <f>IF('MAIN CB'!C1717="","",'MAIN CB'!C1717)</f>
        <v>Asset</v>
      </c>
      <c r="D1703" s="237" t="str">
        <f>IF('MAIN CB'!D1717="","",'MAIN CB'!D1717)</f>
        <v>Airtel Money</v>
      </c>
      <c r="E1703" s="157" t="str">
        <f>IF('MAIN CB'!E1717="","",'MAIN CB'!E1717)</f>
        <v>Airtel Money Withdraw</v>
      </c>
      <c r="F1703" s="238">
        <f>IF('MAIN CB'!C1717="Asset",'MAIN CB'!F1717,"")</f>
        <v>300</v>
      </c>
      <c r="G1703" s="162" t="str">
        <f>IF('MAIN CB'!C1717="Capital",'MAIN CB'!F1717,IF('MAIN CB'!C1717="Income",'MAIN CB'!F1717,IF('MAIN CB'!C1717="Liability",'MAIN CB'!F1717,"")))</f>
        <v/>
      </c>
      <c r="H1703" s="163" t="str">
        <f>IF('MAIN CB'!C1717="Expense",'MAIN CB'!F1717,IF('MAIN CB'!C1717="Drawing",'MAIN CB'!F1717,IF('MAIN CB'!C1717="COS",'MAIN CB'!F1717,"")))</f>
        <v/>
      </c>
    </row>
    <row r="1704" spans="2:8" x14ac:dyDescent="0.3">
      <c r="B1704" s="160">
        <f>IF('MAIN CB'!B1718="","",'MAIN CB'!B1718)</f>
        <v>45735</v>
      </c>
      <c r="C1704" s="161" t="str">
        <f>IF('MAIN CB'!C1718="","",'MAIN CB'!C1718)</f>
        <v>Asset</v>
      </c>
      <c r="D1704" s="237" t="str">
        <f>IF('MAIN CB'!D1718="","",'MAIN CB'!D1718)</f>
        <v>Vault Cash</v>
      </c>
      <c r="E1704" s="157" t="str">
        <f>IF('MAIN CB'!E1718="","",'MAIN CB'!E1718)</f>
        <v>Zanaco Xpress Deposit</v>
      </c>
      <c r="F1704" s="238">
        <f>IF('MAIN CB'!C1718="Asset",'MAIN CB'!F1718,"")</f>
        <v>265</v>
      </c>
      <c r="G1704" s="162" t="str">
        <f>IF('MAIN CB'!C1718="Capital",'MAIN CB'!F1718,IF('MAIN CB'!C1718="Income",'MAIN CB'!F1718,IF('MAIN CB'!C1718="Liability",'MAIN CB'!F1718,"")))</f>
        <v/>
      </c>
      <c r="H1704" s="163" t="str">
        <f>IF('MAIN CB'!C1718="Expense",'MAIN CB'!F1718,IF('MAIN CB'!C1718="Drawing",'MAIN CB'!F1718,IF('MAIN CB'!C1718="COS",'MAIN CB'!F1718,"")))</f>
        <v/>
      </c>
    </row>
    <row r="1705" spans="2:8" x14ac:dyDescent="0.3">
      <c r="B1705" s="160">
        <f>IF('MAIN CB'!B1719="","",'MAIN CB'!B1719)</f>
        <v>45735</v>
      </c>
      <c r="C1705" s="161" t="str">
        <f>IF('MAIN CB'!C1719="","",'MAIN CB'!C1719)</f>
        <v>Asset</v>
      </c>
      <c r="D1705" s="237" t="str">
        <f>IF('MAIN CB'!D1719="","",'MAIN CB'!D1719)</f>
        <v>Zanaco Xpress</v>
      </c>
      <c r="E1705" s="157" t="str">
        <f>IF('MAIN CB'!E1719="","",'MAIN CB'!E1719)</f>
        <v>Zanaco Xpress Deposit</v>
      </c>
      <c r="F1705" s="238">
        <f>IF('MAIN CB'!C1719="Asset",'MAIN CB'!F1719,"")</f>
        <v>-265</v>
      </c>
      <c r="G1705" s="162" t="str">
        <f>IF('MAIN CB'!C1719="Capital",'MAIN CB'!F1719,IF('MAIN CB'!C1719="Income",'MAIN CB'!F1719,IF('MAIN CB'!C1719="Liability",'MAIN CB'!F1719,"")))</f>
        <v/>
      </c>
      <c r="H1705" s="163" t="str">
        <f>IF('MAIN CB'!C1719="Expense",'MAIN CB'!F1719,IF('MAIN CB'!C1719="Drawing",'MAIN CB'!F1719,IF('MAIN CB'!C1719="COS",'MAIN CB'!F1719,"")))</f>
        <v/>
      </c>
    </row>
    <row r="1706" spans="2:8" x14ac:dyDescent="0.3">
      <c r="B1706" s="160">
        <f>IF('MAIN CB'!B1720="","",'MAIN CB'!B1720)</f>
        <v>45735</v>
      </c>
      <c r="C1706" s="161" t="str">
        <f>IF('MAIN CB'!C1720="","",'MAIN CB'!C1720)</f>
        <v>Asset</v>
      </c>
      <c r="D1706" s="237" t="str">
        <f>IF('MAIN CB'!D1720="","",'MAIN CB'!D1720)</f>
        <v>Vault Cash</v>
      </c>
      <c r="E1706" s="157" t="str">
        <f>IF('MAIN CB'!E1720="","",'MAIN CB'!E1720)</f>
        <v>Zanaco Xpress Deposit</v>
      </c>
      <c r="F1706" s="238">
        <f>IF('MAIN CB'!C1720="Asset",'MAIN CB'!F1720,"")</f>
        <v>400</v>
      </c>
      <c r="G1706" s="162" t="str">
        <f>IF('MAIN CB'!C1720="Capital",'MAIN CB'!F1720,IF('MAIN CB'!C1720="Income",'MAIN CB'!F1720,IF('MAIN CB'!C1720="Liability",'MAIN CB'!F1720,"")))</f>
        <v/>
      </c>
      <c r="H1706" s="163" t="str">
        <f>IF('MAIN CB'!C1720="Expense",'MAIN CB'!F1720,IF('MAIN CB'!C1720="Drawing",'MAIN CB'!F1720,IF('MAIN CB'!C1720="COS",'MAIN CB'!F1720,"")))</f>
        <v/>
      </c>
    </row>
    <row r="1707" spans="2:8" x14ac:dyDescent="0.3">
      <c r="B1707" s="160">
        <f>IF('MAIN CB'!B1721="","",'MAIN CB'!B1721)</f>
        <v>45735</v>
      </c>
      <c r="C1707" s="161" t="str">
        <f>IF('MAIN CB'!C1721="","",'MAIN CB'!C1721)</f>
        <v>Asset</v>
      </c>
      <c r="D1707" s="237" t="str">
        <f>IF('MAIN CB'!D1721="","",'MAIN CB'!D1721)</f>
        <v>Zanaco Xpress</v>
      </c>
      <c r="E1707" s="157" t="str">
        <f>IF('MAIN CB'!E1721="","",'MAIN CB'!E1721)</f>
        <v>Zanaco Xpress Deposit</v>
      </c>
      <c r="F1707" s="238">
        <f>IF('MAIN CB'!C1721="Asset",'MAIN CB'!F1721,"")</f>
        <v>-400</v>
      </c>
      <c r="G1707" s="162" t="str">
        <f>IF('MAIN CB'!C1721="Capital",'MAIN CB'!F1721,IF('MAIN CB'!C1721="Income",'MAIN CB'!F1721,IF('MAIN CB'!C1721="Liability",'MAIN CB'!F1721,"")))</f>
        <v/>
      </c>
      <c r="H1707" s="163" t="str">
        <f>IF('MAIN CB'!C1721="Expense",'MAIN CB'!F1721,IF('MAIN CB'!C1721="Drawing",'MAIN CB'!F1721,IF('MAIN CB'!C1721="COS",'MAIN CB'!F1721,"")))</f>
        <v/>
      </c>
    </row>
    <row r="1708" spans="2:8" x14ac:dyDescent="0.3">
      <c r="B1708" s="160">
        <f>IF('MAIN CB'!B1722="","",'MAIN CB'!B1722)</f>
        <v>45735</v>
      </c>
      <c r="C1708" s="161" t="str">
        <f>IF('MAIN CB'!C1722="","",'MAIN CB'!C1722)</f>
        <v>Asset</v>
      </c>
      <c r="D1708" s="237" t="str">
        <f>IF('MAIN CB'!D1722="","",'MAIN CB'!D1722)</f>
        <v>Vault Cash</v>
      </c>
      <c r="E1708" s="157" t="str">
        <f>IF('MAIN CB'!E1722="","",'MAIN CB'!E1722)</f>
        <v>Zanaco Xpress Deposit</v>
      </c>
      <c r="F1708" s="238">
        <f>IF('MAIN CB'!C1722="Asset",'MAIN CB'!F1722,"")</f>
        <v>257</v>
      </c>
      <c r="G1708" s="162" t="str">
        <f>IF('MAIN CB'!C1722="Capital",'MAIN CB'!F1722,IF('MAIN CB'!C1722="Income",'MAIN CB'!F1722,IF('MAIN CB'!C1722="Liability",'MAIN CB'!F1722,"")))</f>
        <v/>
      </c>
      <c r="H1708" s="163" t="str">
        <f>IF('MAIN CB'!C1722="Expense",'MAIN CB'!F1722,IF('MAIN CB'!C1722="Drawing",'MAIN CB'!F1722,IF('MAIN CB'!C1722="COS",'MAIN CB'!F1722,"")))</f>
        <v/>
      </c>
    </row>
    <row r="1709" spans="2:8" x14ac:dyDescent="0.3">
      <c r="B1709" s="160">
        <f>IF('MAIN CB'!B1723="","",'MAIN CB'!B1723)</f>
        <v>45735</v>
      </c>
      <c r="C1709" s="161" t="str">
        <f>IF('MAIN CB'!C1723="","",'MAIN CB'!C1723)</f>
        <v>Asset</v>
      </c>
      <c r="D1709" s="237" t="str">
        <f>IF('MAIN CB'!D1723="","",'MAIN CB'!D1723)</f>
        <v>Zanaco Xpress</v>
      </c>
      <c r="E1709" s="157" t="str">
        <f>IF('MAIN CB'!E1723="","",'MAIN CB'!E1723)</f>
        <v>Zanaco Xpress Deposit</v>
      </c>
      <c r="F1709" s="238">
        <f>IF('MAIN CB'!C1723="Asset",'MAIN CB'!F1723,"")</f>
        <v>-257</v>
      </c>
      <c r="G1709" s="162" t="str">
        <f>IF('MAIN CB'!C1723="Capital",'MAIN CB'!F1723,IF('MAIN CB'!C1723="Income",'MAIN CB'!F1723,IF('MAIN CB'!C1723="Liability",'MAIN CB'!F1723,"")))</f>
        <v/>
      </c>
      <c r="H1709" s="163" t="str">
        <f>IF('MAIN CB'!C1723="Expense",'MAIN CB'!F1723,IF('MAIN CB'!C1723="Drawing",'MAIN CB'!F1723,IF('MAIN CB'!C1723="COS",'MAIN CB'!F1723,"")))</f>
        <v/>
      </c>
    </row>
    <row r="1710" spans="2:8" x14ac:dyDescent="0.3">
      <c r="B1710" s="160">
        <f>IF('MAIN CB'!B1724="","",'MAIN CB'!B1724)</f>
        <v>45735</v>
      </c>
      <c r="C1710" s="161" t="str">
        <f>IF('MAIN CB'!C1724="","",'MAIN CB'!C1724)</f>
        <v>Asset</v>
      </c>
      <c r="D1710" s="237" t="str">
        <f>IF('MAIN CB'!D1724="","",'MAIN CB'!D1724)</f>
        <v>Vault Cash</v>
      </c>
      <c r="E1710" s="157" t="str">
        <f>IF('MAIN CB'!E1724="","",'MAIN CB'!E1724)</f>
        <v>Airtel Money Withdraw</v>
      </c>
      <c r="F1710" s="238">
        <f>IF('MAIN CB'!C1724="Asset",'MAIN CB'!F1724,"")</f>
        <v>-60</v>
      </c>
      <c r="G1710" s="162" t="str">
        <f>IF('MAIN CB'!C1724="Capital",'MAIN CB'!F1724,IF('MAIN CB'!C1724="Income",'MAIN CB'!F1724,IF('MAIN CB'!C1724="Liability",'MAIN CB'!F1724,"")))</f>
        <v/>
      </c>
      <c r="H1710" s="163" t="str">
        <f>IF('MAIN CB'!C1724="Expense",'MAIN CB'!F1724,IF('MAIN CB'!C1724="Drawing",'MAIN CB'!F1724,IF('MAIN CB'!C1724="COS",'MAIN CB'!F1724,"")))</f>
        <v/>
      </c>
    </row>
    <row r="1711" spans="2:8" x14ac:dyDescent="0.3">
      <c r="B1711" s="160">
        <f>IF('MAIN CB'!B1725="","",'MAIN CB'!B1725)</f>
        <v>45735</v>
      </c>
      <c r="C1711" s="161" t="str">
        <f>IF('MAIN CB'!C1725="","",'MAIN CB'!C1725)</f>
        <v>Asset</v>
      </c>
      <c r="D1711" s="237" t="str">
        <f>IF('MAIN CB'!D1725="","",'MAIN CB'!D1725)</f>
        <v>Airtel Money</v>
      </c>
      <c r="E1711" s="157" t="str">
        <f>IF('MAIN CB'!E1725="","",'MAIN CB'!E1725)</f>
        <v>Airtel Money Withdraw</v>
      </c>
      <c r="F1711" s="238">
        <f>IF('MAIN CB'!C1725="Asset",'MAIN CB'!F1725,"")</f>
        <v>60</v>
      </c>
      <c r="G1711" s="162" t="str">
        <f>IF('MAIN CB'!C1725="Capital",'MAIN CB'!F1725,IF('MAIN CB'!C1725="Income",'MAIN CB'!F1725,IF('MAIN CB'!C1725="Liability",'MAIN CB'!F1725,"")))</f>
        <v/>
      </c>
      <c r="H1711" s="163" t="str">
        <f>IF('MAIN CB'!C1725="Expense",'MAIN CB'!F1725,IF('MAIN CB'!C1725="Drawing",'MAIN CB'!F1725,IF('MAIN CB'!C1725="COS",'MAIN CB'!F1725,"")))</f>
        <v/>
      </c>
    </row>
    <row r="1712" spans="2:8" x14ac:dyDescent="0.3">
      <c r="B1712" s="160">
        <f>IF('MAIN CB'!B1726="","",'MAIN CB'!B1726)</f>
        <v>45735</v>
      </c>
      <c r="C1712" s="161" t="str">
        <f>IF('MAIN CB'!C1726="","",'MAIN CB'!C1726)</f>
        <v>Asset</v>
      </c>
      <c r="D1712" s="237" t="str">
        <f>IF('MAIN CB'!D1726="","",'MAIN CB'!D1726)</f>
        <v>Vault Cash</v>
      </c>
      <c r="E1712" s="157" t="str">
        <f>IF('MAIN CB'!E1726="","",'MAIN CB'!E1726)</f>
        <v>Airtel Money Withdraw</v>
      </c>
      <c r="F1712" s="238">
        <f>IF('MAIN CB'!C1726="Asset",'MAIN CB'!F1726,"")</f>
        <v>-2000</v>
      </c>
      <c r="G1712" s="162" t="str">
        <f>IF('MAIN CB'!C1726="Capital",'MAIN CB'!F1726,IF('MAIN CB'!C1726="Income",'MAIN CB'!F1726,IF('MAIN CB'!C1726="Liability",'MAIN CB'!F1726,"")))</f>
        <v/>
      </c>
      <c r="H1712" s="163" t="str">
        <f>IF('MAIN CB'!C1726="Expense",'MAIN CB'!F1726,IF('MAIN CB'!C1726="Drawing",'MAIN CB'!F1726,IF('MAIN CB'!C1726="COS",'MAIN CB'!F1726,"")))</f>
        <v/>
      </c>
    </row>
    <row r="1713" spans="2:8" x14ac:dyDescent="0.3">
      <c r="B1713" s="160">
        <f>IF('MAIN CB'!B1727="","",'MAIN CB'!B1727)</f>
        <v>45735</v>
      </c>
      <c r="C1713" s="161" t="str">
        <f>IF('MAIN CB'!C1727="","",'MAIN CB'!C1727)</f>
        <v>Asset</v>
      </c>
      <c r="D1713" s="237" t="str">
        <f>IF('MAIN CB'!D1727="","",'MAIN CB'!D1727)</f>
        <v>Airtel Money</v>
      </c>
      <c r="E1713" s="157" t="str">
        <f>IF('MAIN CB'!E1727="","",'MAIN CB'!E1727)</f>
        <v>Airtel Money Withdraw</v>
      </c>
      <c r="F1713" s="238">
        <f>IF('MAIN CB'!C1727="Asset",'MAIN CB'!F1727,"")</f>
        <v>2000</v>
      </c>
      <c r="G1713" s="162" t="str">
        <f>IF('MAIN CB'!C1727="Capital",'MAIN CB'!F1727,IF('MAIN CB'!C1727="Income",'MAIN CB'!F1727,IF('MAIN CB'!C1727="Liability",'MAIN CB'!F1727,"")))</f>
        <v/>
      </c>
      <c r="H1713" s="163" t="str">
        <f>IF('MAIN CB'!C1727="Expense",'MAIN CB'!F1727,IF('MAIN CB'!C1727="Drawing",'MAIN CB'!F1727,IF('MAIN CB'!C1727="COS",'MAIN CB'!F1727,"")))</f>
        <v/>
      </c>
    </row>
    <row r="1714" spans="2:8" x14ac:dyDescent="0.3">
      <c r="B1714" s="160">
        <f>IF('MAIN CB'!B1728="","",'MAIN CB'!B1728)</f>
        <v>45735</v>
      </c>
      <c r="C1714" s="161" t="str">
        <f>IF('MAIN CB'!C1728="","",'MAIN CB'!C1728)</f>
        <v>Asset</v>
      </c>
      <c r="D1714" s="237" t="str">
        <f>IF('MAIN CB'!D1728="","",'MAIN CB'!D1728)</f>
        <v>Vault Cash</v>
      </c>
      <c r="E1714" s="157" t="str">
        <f>IF('MAIN CB'!E1728="","",'MAIN CB'!E1728)</f>
        <v>Zanaco Xpress Deposit</v>
      </c>
      <c r="F1714" s="238">
        <f>IF('MAIN CB'!C1728="Asset",'MAIN CB'!F1728,"")</f>
        <v>420</v>
      </c>
      <c r="G1714" s="162" t="str">
        <f>IF('MAIN CB'!C1728="Capital",'MAIN CB'!F1728,IF('MAIN CB'!C1728="Income",'MAIN CB'!F1728,IF('MAIN CB'!C1728="Liability",'MAIN CB'!F1728,"")))</f>
        <v/>
      </c>
      <c r="H1714" s="163" t="str">
        <f>IF('MAIN CB'!C1728="Expense",'MAIN CB'!F1728,IF('MAIN CB'!C1728="Drawing",'MAIN CB'!F1728,IF('MAIN CB'!C1728="COS",'MAIN CB'!F1728,"")))</f>
        <v/>
      </c>
    </row>
    <row r="1715" spans="2:8" x14ac:dyDescent="0.3">
      <c r="B1715" s="160">
        <f>IF('MAIN CB'!B1729="","",'MAIN CB'!B1729)</f>
        <v>45735</v>
      </c>
      <c r="C1715" s="161" t="str">
        <f>IF('MAIN CB'!C1729="","",'MAIN CB'!C1729)</f>
        <v>Asset</v>
      </c>
      <c r="D1715" s="237" t="str">
        <f>IF('MAIN CB'!D1729="","",'MAIN CB'!D1729)</f>
        <v>Zanaco Xpress</v>
      </c>
      <c r="E1715" s="157" t="str">
        <f>IF('MAIN CB'!E1729="","",'MAIN CB'!E1729)</f>
        <v>Zanaco Xpress Deposit</v>
      </c>
      <c r="F1715" s="238">
        <f>IF('MAIN CB'!C1729="Asset",'MAIN CB'!F1729,"")</f>
        <v>-420</v>
      </c>
      <c r="G1715" s="162" t="str">
        <f>IF('MAIN CB'!C1729="Capital",'MAIN CB'!F1729,IF('MAIN CB'!C1729="Income",'MAIN CB'!F1729,IF('MAIN CB'!C1729="Liability",'MAIN CB'!F1729,"")))</f>
        <v/>
      </c>
      <c r="H1715" s="163" t="str">
        <f>IF('MAIN CB'!C1729="Expense",'MAIN CB'!F1729,IF('MAIN CB'!C1729="Drawing",'MAIN CB'!F1729,IF('MAIN CB'!C1729="COS",'MAIN CB'!F1729,"")))</f>
        <v/>
      </c>
    </row>
    <row r="1716" spans="2:8" x14ac:dyDescent="0.3">
      <c r="B1716" s="160">
        <f>IF('MAIN CB'!B1730="","",'MAIN CB'!B1730)</f>
        <v>45735</v>
      </c>
      <c r="C1716" s="161" t="str">
        <f>IF('MAIN CB'!C1730="","",'MAIN CB'!C1730)</f>
        <v>Asset</v>
      </c>
      <c r="D1716" s="237" t="str">
        <f>IF('MAIN CB'!D1730="","",'MAIN CB'!D1730)</f>
        <v>Vault Cash</v>
      </c>
      <c r="E1716" s="157" t="str">
        <f>IF('MAIN CB'!E1730="","",'MAIN CB'!E1730)</f>
        <v>Airtel Money Deposit</v>
      </c>
      <c r="F1716" s="238">
        <f>IF('MAIN CB'!C1730="Asset",'MAIN CB'!F1730,"")</f>
        <v>320</v>
      </c>
      <c r="G1716" s="162" t="str">
        <f>IF('MAIN CB'!C1730="Capital",'MAIN CB'!F1730,IF('MAIN CB'!C1730="Income",'MAIN CB'!F1730,IF('MAIN CB'!C1730="Liability",'MAIN CB'!F1730,"")))</f>
        <v/>
      </c>
      <c r="H1716" s="163" t="str">
        <f>IF('MAIN CB'!C1730="Expense",'MAIN CB'!F1730,IF('MAIN CB'!C1730="Drawing",'MAIN CB'!F1730,IF('MAIN CB'!C1730="COS",'MAIN CB'!F1730,"")))</f>
        <v/>
      </c>
    </row>
    <row r="1717" spans="2:8" x14ac:dyDescent="0.3">
      <c r="B1717" s="160">
        <f>IF('MAIN CB'!B1731="","",'MAIN CB'!B1731)</f>
        <v>45735</v>
      </c>
      <c r="C1717" s="161" t="str">
        <f>IF('MAIN CB'!C1731="","",'MAIN CB'!C1731)</f>
        <v>Asset</v>
      </c>
      <c r="D1717" s="237" t="str">
        <f>IF('MAIN CB'!D1731="","",'MAIN CB'!D1731)</f>
        <v>Airtel Money</v>
      </c>
      <c r="E1717" s="157" t="str">
        <f>IF('MAIN CB'!E1731="","",'MAIN CB'!E1731)</f>
        <v>Airtel Money Deposit</v>
      </c>
      <c r="F1717" s="238">
        <f>IF('MAIN CB'!C1731="Asset",'MAIN CB'!F1731,"")</f>
        <v>-320</v>
      </c>
      <c r="G1717" s="162" t="str">
        <f>IF('MAIN CB'!C1731="Capital",'MAIN CB'!F1731,IF('MAIN CB'!C1731="Income",'MAIN CB'!F1731,IF('MAIN CB'!C1731="Liability",'MAIN CB'!F1731,"")))</f>
        <v/>
      </c>
      <c r="H1717" s="163" t="str">
        <f>IF('MAIN CB'!C1731="Expense",'MAIN CB'!F1731,IF('MAIN CB'!C1731="Drawing",'MAIN CB'!F1731,IF('MAIN CB'!C1731="COS",'MAIN CB'!F1731,"")))</f>
        <v/>
      </c>
    </row>
    <row r="1718" spans="2:8" x14ac:dyDescent="0.3">
      <c r="B1718" s="160">
        <f>IF('MAIN CB'!B1732="","",'MAIN CB'!B1732)</f>
        <v>45735</v>
      </c>
      <c r="C1718" s="161" t="str">
        <f>IF('MAIN CB'!C1732="","",'MAIN CB'!C1732)</f>
        <v>Income</v>
      </c>
      <c r="D1718" s="237" t="str">
        <f>IF('MAIN CB'!D1732="","",'MAIN CB'!D1732)</f>
        <v>Sales</v>
      </c>
      <c r="E1718" s="157" t="str">
        <f>IF('MAIN CB'!E1732="","",'MAIN CB'!E1732)</f>
        <v xml:space="preserve">Takeaway Sale </v>
      </c>
      <c r="F1718" s="238" t="str">
        <f>IF('MAIN CB'!C1732="Asset",'MAIN CB'!F1732,"")</f>
        <v/>
      </c>
      <c r="G1718" s="162">
        <f>IF('MAIN CB'!C1732="Capital",'MAIN CB'!F1732,IF('MAIN CB'!C1732="Income",'MAIN CB'!F1732,IF('MAIN CB'!C1732="Liability",'MAIN CB'!F1732,"")))</f>
        <v>-35</v>
      </c>
      <c r="H1718" s="163" t="str">
        <f>IF('MAIN CB'!C1732="Expense",'MAIN CB'!F1732,IF('MAIN CB'!C1732="Drawing",'MAIN CB'!F1732,IF('MAIN CB'!C1732="COS",'MAIN CB'!F1732,"")))</f>
        <v/>
      </c>
    </row>
    <row r="1719" spans="2:8" x14ac:dyDescent="0.3">
      <c r="B1719" s="160">
        <f>IF('MAIN CB'!B1733="","",'MAIN CB'!B1733)</f>
        <v>45735</v>
      </c>
      <c r="C1719" s="161" t="str">
        <f>IF('MAIN CB'!C1733="","",'MAIN CB'!C1733)</f>
        <v>Asset</v>
      </c>
      <c r="D1719" s="237" t="str">
        <f>IF('MAIN CB'!D1733="","",'MAIN CB'!D1733)</f>
        <v>Airtel Money</v>
      </c>
      <c r="E1719" s="157" t="str">
        <f>IF('MAIN CB'!E1733="","",'MAIN CB'!E1733)</f>
        <v xml:space="preserve">Takeaway Sale </v>
      </c>
      <c r="F1719" s="238">
        <f>IF('MAIN CB'!C1733="Asset",'MAIN CB'!F1733,"")</f>
        <v>35</v>
      </c>
      <c r="G1719" s="162" t="str">
        <f>IF('MAIN CB'!C1733="Capital",'MAIN CB'!F1733,IF('MAIN CB'!C1733="Income",'MAIN CB'!F1733,IF('MAIN CB'!C1733="Liability",'MAIN CB'!F1733,"")))</f>
        <v/>
      </c>
      <c r="H1719" s="163" t="str">
        <f>IF('MAIN CB'!C1733="Expense",'MAIN CB'!F1733,IF('MAIN CB'!C1733="Drawing",'MAIN CB'!F1733,IF('MAIN CB'!C1733="COS",'MAIN CB'!F1733,"")))</f>
        <v/>
      </c>
    </row>
    <row r="1720" spans="2:8" x14ac:dyDescent="0.3">
      <c r="B1720" s="160">
        <f>IF('MAIN CB'!B1734="","",'MAIN CB'!B1734)</f>
        <v>45735</v>
      </c>
      <c r="C1720" s="161" t="str">
        <f>IF('MAIN CB'!C1734="","",'MAIN CB'!C1734)</f>
        <v>Income</v>
      </c>
      <c r="D1720" s="237" t="str">
        <f>IF('MAIN CB'!D1734="","",'MAIN CB'!D1734)</f>
        <v>Sales</v>
      </c>
      <c r="E1720" s="157" t="str">
        <f>IF('MAIN CB'!E1734="","",'MAIN CB'!E1734)</f>
        <v xml:space="preserve">Takeaway Sale </v>
      </c>
      <c r="F1720" s="238" t="str">
        <f>IF('MAIN CB'!C1734="Asset",'MAIN CB'!F1734,"")</f>
        <v/>
      </c>
      <c r="G1720" s="162">
        <f>IF('MAIN CB'!C1734="Capital",'MAIN CB'!F1734,IF('MAIN CB'!C1734="Income",'MAIN CB'!F1734,IF('MAIN CB'!C1734="Liability",'MAIN CB'!F1734,"")))</f>
        <v>-35</v>
      </c>
      <c r="H1720" s="163" t="str">
        <f>IF('MAIN CB'!C1734="Expense",'MAIN CB'!F1734,IF('MAIN CB'!C1734="Drawing",'MAIN CB'!F1734,IF('MAIN CB'!C1734="COS",'MAIN CB'!F1734,"")))</f>
        <v/>
      </c>
    </row>
    <row r="1721" spans="2:8" x14ac:dyDescent="0.3">
      <c r="B1721" s="160">
        <f>IF('MAIN CB'!B1735="","",'MAIN CB'!B1735)</f>
        <v>45735</v>
      </c>
      <c r="C1721" s="161" t="str">
        <f>IF('MAIN CB'!C1735="","",'MAIN CB'!C1735)</f>
        <v>Asset</v>
      </c>
      <c r="D1721" s="237" t="str">
        <f>IF('MAIN CB'!D1735="","",'MAIN CB'!D1735)</f>
        <v>Airtel Money</v>
      </c>
      <c r="E1721" s="157" t="str">
        <f>IF('MAIN CB'!E1735="","",'MAIN CB'!E1735)</f>
        <v xml:space="preserve">Takeaway Sale </v>
      </c>
      <c r="F1721" s="238">
        <f>IF('MAIN CB'!C1735="Asset",'MAIN CB'!F1735,"")</f>
        <v>35</v>
      </c>
      <c r="G1721" s="162" t="str">
        <f>IF('MAIN CB'!C1735="Capital",'MAIN CB'!F1735,IF('MAIN CB'!C1735="Income",'MAIN CB'!F1735,IF('MAIN CB'!C1735="Liability",'MAIN CB'!F1735,"")))</f>
        <v/>
      </c>
      <c r="H1721" s="163" t="str">
        <f>IF('MAIN CB'!C1735="Expense",'MAIN CB'!F1735,IF('MAIN CB'!C1735="Drawing",'MAIN CB'!F1735,IF('MAIN CB'!C1735="COS",'MAIN CB'!F1735,"")))</f>
        <v/>
      </c>
    </row>
    <row r="1722" spans="2:8" x14ac:dyDescent="0.3">
      <c r="B1722" s="160">
        <f>IF('MAIN CB'!B1736="","",'MAIN CB'!B1736)</f>
        <v>45735</v>
      </c>
      <c r="C1722" s="161" t="str">
        <f>IF('MAIN CB'!C1736="","",'MAIN CB'!C1736)</f>
        <v>Income</v>
      </c>
      <c r="D1722" s="237" t="str">
        <f>IF('MAIN CB'!D1736="","",'MAIN CB'!D1736)</f>
        <v>Sales</v>
      </c>
      <c r="E1722" s="157" t="str">
        <f>IF('MAIN CB'!E1736="","",'MAIN CB'!E1736)</f>
        <v xml:space="preserve">Takeaway Sale </v>
      </c>
      <c r="F1722" s="238" t="str">
        <f>IF('MAIN CB'!C1736="Asset",'MAIN CB'!F1736,"")</f>
        <v/>
      </c>
      <c r="G1722" s="162">
        <f>IF('MAIN CB'!C1736="Capital",'MAIN CB'!F1736,IF('MAIN CB'!C1736="Income",'MAIN CB'!F1736,IF('MAIN CB'!C1736="Liability",'MAIN CB'!F1736,"")))</f>
        <v>-35</v>
      </c>
      <c r="H1722" s="163" t="str">
        <f>IF('MAIN CB'!C1736="Expense",'MAIN CB'!F1736,IF('MAIN CB'!C1736="Drawing",'MAIN CB'!F1736,IF('MAIN CB'!C1736="COS",'MAIN CB'!F1736,"")))</f>
        <v/>
      </c>
    </row>
    <row r="1723" spans="2:8" x14ac:dyDescent="0.3">
      <c r="B1723" s="160">
        <f>IF('MAIN CB'!B1737="","",'MAIN CB'!B1737)</f>
        <v>45735</v>
      </c>
      <c r="C1723" s="161" t="str">
        <f>IF('MAIN CB'!C1737="","",'MAIN CB'!C1737)</f>
        <v>Asset</v>
      </c>
      <c r="D1723" s="237" t="str">
        <f>IF('MAIN CB'!D1737="","",'MAIN CB'!D1737)</f>
        <v>Vault Cash</v>
      </c>
      <c r="E1723" s="157" t="str">
        <f>IF('MAIN CB'!E1737="","",'MAIN CB'!E1737)</f>
        <v xml:space="preserve">Takeaway Sale </v>
      </c>
      <c r="F1723" s="238">
        <f>IF('MAIN CB'!C1737="Asset",'MAIN CB'!F1737,"")</f>
        <v>35</v>
      </c>
      <c r="G1723" s="162" t="str">
        <f>IF('MAIN CB'!C1737="Capital",'MAIN CB'!F1737,IF('MAIN CB'!C1737="Income",'MAIN CB'!F1737,IF('MAIN CB'!C1737="Liability",'MAIN CB'!F1737,"")))</f>
        <v/>
      </c>
      <c r="H1723" s="163" t="str">
        <f>IF('MAIN CB'!C1737="Expense",'MAIN CB'!F1737,IF('MAIN CB'!C1737="Drawing",'MAIN CB'!F1737,IF('MAIN CB'!C1737="COS",'MAIN CB'!F1737,"")))</f>
        <v/>
      </c>
    </row>
    <row r="1724" spans="2:8" x14ac:dyDescent="0.3">
      <c r="B1724" s="160">
        <f>IF('MAIN CB'!B1738="","",'MAIN CB'!B1738)</f>
        <v>45735</v>
      </c>
      <c r="C1724" s="161" t="str">
        <f>IF('MAIN CB'!C1738="","",'MAIN CB'!C1738)</f>
        <v>Asset</v>
      </c>
      <c r="D1724" s="237" t="str">
        <f>IF('MAIN CB'!D1738="","",'MAIN CB'!D1738)</f>
        <v>Vault Cash</v>
      </c>
      <c r="E1724" s="157" t="str">
        <f>IF('MAIN CB'!E1738="","",'MAIN CB'!E1738)</f>
        <v>Airtel Money Withdraw</v>
      </c>
      <c r="F1724" s="238">
        <f>IF('MAIN CB'!C1738="Asset",'MAIN CB'!F1738,"")</f>
        <v>-100</v>
      </c>
      <c r="G1724" s="162" t="str">
        <f>IF('MAIN CB'!C1738="Capital",'MAIN CB'!F1738,IF('MAIN CB'!C1738="Income",'MAIN CB'!F1738,IF('MAIN CB'!C1738="Liability",'MAIN CB'!F1738,"")))</f>
        <v/>
      </c>
      <c r="H1724" s="163" t="str">
        <f>IF('MAIN CB'!C1738="Expense",'MAIN CB'!F1738,IF('MAIN CB'!C1738="Drawing",'MAIN CB'!F1738,IF('MAIN CB'!C1738="COS",'MAIN CB'!F1738,"")))</f>
        <v/>
      </c>
    </row>
    <row r="1725" spans="2:8" x14ac:dyDescent="0.3">
      <c r="B1725" s="160">
        <f>IF('MAIN CB'!B1739="","",'MAIN CB'!B1739)</f>
        <v>45735</v>
      </c>
      <c r="C1725" s="161" t="str">
        <f>IF('MAIN CB'!C1739="","",'MAIN CB'!C1739)</f>
        <v>Asset</v>
      </c>
      <c r="D1725" s="237" t="str">
        <f>IF('MAIN CB'!D1739="","",'MAIN CB'!D1739)</f>
        <v>Airtel Money</v>
      </c>
      <c r="E1725" s="157" t="str">
        <f>IF('MAIN CB'!E1739="","",'MAIN CB'!E1739)</f>
        <v>Airtel Money Withdraw</v>
      </c>
      <c r="F1725" s="238">
        <f>IF('MAIN CB'!C1739="Asset",'MAIN CB'!F1739,"")</f>
        <v>100</v>
      </c>
      <c r="G1725" s="162" t="str">
        <f>IF('MAIN CB'!C1739="Capital",'MAIN CB'!F1739,IF('MAIN CB'!C1739="Income",'MAIN CB'!F1739,IF('MAIN CB'!C1739="Liability",'MAIN CB'!F1739,"")))</f>
        <v/>
      </c>
      <c r="H1725" s="163" t="str">
        <f>IF('MAIN CB'!C1739="Expense",'MAIN CB'!F1739,IF('MAIN CB'!C1739="Drawing",'MAIN CB'!F1739,IF('MAIN CB'!C1739="COS",'MAIN CB'!F1739,"")))</f>
        <v/>
      </c>
    </row>
    <row r="1726" spans="2:8" x14ac:dyDescent="0.3">
      <c r="B1726" s="160">
        <f>IF('MAIN CB'!B1740="","",'MAIN CB'!B1740)</f>
        <v>45735</v>
      </c>
      <c r="C1726" s="161" t="str">
        <f>IF('MAIN CB'!C1740="","",'MAIN CB'!C1740)</f>
        <v>Asset</v>
      </c>
      <c r="D1726" s="237" t="str">
        <f>IF('MAIN CB'!D1740="","",'MAIN CB'!D1740)</f>
        <v>Vault Cash</v>
      </c>
      <c r="E1726" s="157" t="str">
        <f>IF('MAIN CB'!E1740="","",'MAIN CB'!E1740)</f>
        <v>Airtel Money Withdraw</v>
      </c>
      <c r="F1726" s="238">
        <f>IF('MAIN CB'!C1740="Asset",'MAIN CB'!F1740,"")</f>
        <v>-200</v>
      </c>
      <c r="G1726" s="162" t="str">
        <f>IF('MAIN CB'!C1740="Capital",'MAIN CB'!F1740,IF('MAIN CB'!C1740="Income",'MAIN CB'!F1740,IF('MAIN CB'!C1740="Liability",'MAIN CB'!F1740,"")))</f>
        <v/>
      </c>
      <c r="H1726" s="163" t="str">
        <f>IF('MAIN CB'!C1740="Expense",'MAIN CB'!F1740,IF('MAIN CB'!C1740="Drawing",'MAIN CB'!F1740,IF('MAIN CB'!C1740="COS",'MAIN CB'!F1740,"")))</f>
        <v/>
      </c>
    </row>
    <row r="1727" spans="2:8" x14ac:dyDescent="0.3">
      <c r="B1727" s="160">
        <f>IF('MAIN CB'!B1741="","",'MAIN CB'!B1741)</f>
        <v>45735</v>
      </c>
      <c r="C1727" s="161" t="str">
        <f>IF('MAIN CB'!C1741="","",'MAIN CB'!C1741)</f>
        <v>Asset</v>
      </c>
      <c r="D1727" s="237" t="str">
        <f>IF('MAIN CB'!D1741="","",'MAIN CB'!D1741)</f>
        <v>Airtel Money</v>
      </c>
      <c r="E1727" s="157" t="str">
        <f>IF('MAIN CB'!E1741="","",'MAIN CB'!E1741)</f>
        <v>Airtel Money Withdraw</v>
      </c>
      <c r="F1727" s="238">
        <f>IF('MAIN CB'!C1741="Asset",'MAIN CB'!F1741,"")</f>
        <v>200</v>
      </c>
      <c r="G1727" s="162" t="str">
        <f>IF('MAIN CB'!C1741="Capital",'MAIN CB'!F1741,IF('MAIN CB'!C1741="Income",'MAIN CB'!F1741,IF('MAIN CB'!C1741="Liability",'MAIN CB'!F1741,"")))</f>
        <v/>
      </c>
      <c r="H1727" s="163" t="str">
        <f>IF('MAIN CB'!C1741="Expense",'MAIN CB'!F1741,IF('MAIN CB'!C1741="Drawing",'MAIN CB'!F1741,IF('MAIN CB'!C1741="COS",'MAIN CB'!F1741,"")))</f>
        <v/>
      </c>
    </row>
    <row r="1728" spans="2:8" x14ac:dyDescent="0.3">
      <c r="B1728" s="160">
        <f>IF('MAIN CB'!B1742="","",'MAIN CB'!B1742)</f>
        <v>45735</v>
      </c>
      <c r="C1728" s="161" t="str">
        <f>IF('MAIN CB'!C1742="","",'MAIN CB'!C1742)</f>
        <v>Income</v>
      </c>
      <c r="D1728" s="237" t="str">
        <f>IF('MAIN CB'!D1742="","",'MAIN CB'!D1742)</f>
        <v>Sales</v>
      </c>
      <c r="E1728" s="157" t="str">
        <f>IF('MAIN CB'!E1742="","",'MAIN CB'!E1742)</f>
        <v xml:space="preserve">Takeaway Sale </v>
      </c>
      <c r="F1728" s="238" t="str">
        <f>IF('MAIN CB'!C1742="Asset",'MAIN CB'!F1742,"")</f>
        <v/>
      </c>
      <c r="G1728" s="162">
        <f>IF('MAIN CB'!C1742="Capital",'MAIN CB'!F1742,IF('MAIN CB'!C1742="Income",'MAIN CB'!F1742,IF('MAIN CB'!C1742="Liability",'MAIN CB'!F1742,"")))</f>
        <v>-35</v>
      </c>
      <c r="H1728" s="163" t="str">
        <f>IF('MAIN CB'!C1742="Expense",'MAIN CB'!F1742,IF('MAIN CB'!C1742="Drawing",'MAIN CB'!F1742,IF('MAIN CB'!C1742="COS",'MAIN CB'!F1742,"")))</f>
        <v/>
      </c>
    </row>
    <row r="1729" spans="2:8" x14ac:dyDescent="0.3">
      <c r="B1729" s="160">
        <f>IF('MAIN CB'!B1743="","",'MAIN CB'!B1743)</f>
        <v>45735</v>
      </c>
      <c r="C1729" s="161" t="str">
        <f>IF('MAIN CB'!C1743="","",'MAIN CB'!C1743)</f>
        <v>Asset</v>
      </c>
      <c r="D1729" s="237" t="str">
        <f>IF('MAIN CB'!D1743="","",'MAIN CB'!D1743)</f>
        <v>Vault Cash</v>
      </c>
      <c r="E1729" s="157" t="str">
        <f>IF('MAIN CB'!E1743="","",'MAIN CB'!E1743)</f>
        <v xml:space="preserve">Takeaway Sale </v>
      </c>
      <c r="F1729" s="238">
        <f>IF('MAIN CB'!C1743="Asset",'MAIN CB'!F1743,"")</f>
        <v>35</v>
      </c>
      <c r="G1729" s="162" t="str">
        <f>IF('MAIN CB'!C1743="Capital",'MAIN CB'!F1743,IF('MAIN CB'!C1743="Income",'MAIN CB'!F1743,IF('MAIN CB'!C1743="Liability",'MAIN CB'!F1743,"")))</f>
        <v/>
      </c>
      <c r="H1729" s="163" t="str">
        <f>IF('MAIN CB'!C1743="Expense",'MAIN CB'!F1743,IF('MAIN CB'!C1743="Drawing",'MAIN CB'!F1743,IF('MAIN CB'!C1743="COS",'MAIN CB'!F1743,"")))</f>
        <v/>
      </c>
    </row>
    <row r="1730" spans="2:8" x14ac:dyDescent="0.3">
      <c r="B1730" s="160">
        <f>IF('MAIN CB'!B1744="","",'MAIN CB'!B1744)</f>
        <v>45735</v>
      </c>
      <c r="C1730" s="161" t="str">
        <f>IF('MAIN CB'!C1744="","",'MAIN CB'!C1744)</f>
        <v>Asset</v>
      </c>
      <c r="D1730" s="237" t="str">
        <f>IF('MAIN CB'!D1744="","",'MAIN CB'!D1744)</f>
        <v>Vault Cash</v>
      </c>
      <c r="E1730" s="157" t="str">
        <f>IF('MAIN CB'!E1744="","",'MAIN CB'!E1744)</f>
        <v>Airtel Money Withdraw</v>
      </c>
      <c r="F1730" s="238">
        <f>IF('MAIN CB'!C1744="Asset",'MAIN CB'!F1744,"")</f>
        <v>-80</v>
      </c>
      <c r="G1730" s="162" t="str">
        <f>IF('MAIN CB'!C1744="Capital",'MAIN CB'!F1744,IF('MAIN CB'!C1744="Income",'MAIN CB'!F1744,IF('MAIN CB'!C1744="Liability",'MAIN CB'!F1744,"")))</f>
        <v/>
      </c>
      <c r="H1730" s="163" t="str">
        <f>IF('MAIN CB'!C1744="Expense",'MAIN CB'!F1744,IF('MAIN CB'!C1744="Drawing",'MAIN CB'!F1744,IF('MAIN CB'!C1744="COS",'MAIN CB'!F1744,"")))</f>
        <v/>
      </c>
    </row>
    <row r="1731" spans="2:8" x14ac:dyDescent="0.3">
      <c r="B1731" s="160">
        <f>IF('MAIN CB'!B1745="","",'MAIN CB'!B1745)</f>
        <v>45735</v>
      </c>
      <c r="C1731" s="161" t="str">
        <f>IF('MAIN CB'!C1745="","",'MAIN CB'!C1745)</f>
        <v>Asset</v>
      </c>
      <c r="D1731" s="237" t="str">
        <f>IF('MAIN CB'!D1745="","",'MAIN CB'!D1745)</f>
        <v>Airtel Money</v>
      </c>
      <c r="E1731" s="157" t="str">
        <f>IF('MAIN CB'!E1745="","",'MAIN CB'!E1745)</f>
        <v>Airtel Money Withdraw</v>
      </c>
      <c r="F1731" s="238">
        <f>IF('MAIN CB'!C1745="Asset",'MAIN CB'!F1745,"")</f>
        <v>80</v>
      </c>
      <c r="G1731" s="162" t="str">
        <f>IF('MAIN CB'!C1745="Capital",'MAIN CB'!F1745,IF('MAIN CB'!C1745="Income",'MAIN CB'!F1745,IF('MAIN CB'!C1745="Liability",'MAIN CB'!F1745,"")))</f>
        <v/>
      </c>
      <c r="H1731" s="163" t="str">
        <f>IF('MAIN CB'!C1745="Expense",'MAIN CB'!F1745,IF('MAIN CB'!C1745="Drawing",'MAIN CB'!F1745,IF('MAIN CB'!C1745="COS",'MAIN CB'!F1745,"")))</f>
        <v/>
      </c>
    </row>
    <row r="1732" spans="2:8" x14ac:dyDescent="0.3">
      <c r="B1732" s="160">
        <f>IF('MAIN CB'!B1746="","",'MAIN CB'!B1746)</f>
        <v>45735</v>
      </c>
      <c r="C1732" s="161" t="str">
        <f>IF('MAIN CB'!C1746="","",'MAIN CB'!C1746)</f>
        <v>Asset</v>
      </c>
      <c r="D1732" s="237" t="str">
        <f>IF('MAIN CB'!D1746="","",'MAIN CB'!D1746)</f>
        <v>Vault Cash</v>
      </c>
      <c r="E1732" s="157" t="str">
        <f>IF('MAIN CB'!E1746="","",'MAIN CB'!E1746)</f>
        <v>Cash Added</v>
      </c>
      <c r="F1732" s="238">
        <f>IF('MAIN CB'!C1746="Asset",'MAIN CB'!F1746,"")</f>
        <v>5</v>
      </c>
      <c r="G1732" s="162" t="str">
        <f>IF('MAIN CB'!C1746="Capital",'MAIN CB'!F1746,IF('MAIN CB'!C1746="Income",'MAIN CB'!F1746,IF('MAIN CB'!C1746="Liability",'MAIN CB'!F1746,"")))</f>
        <v/>
      </c>
      <c r="H1732" s="163" t="str">
        <f>IF('MAIN CB'!C1746="Expense",'MAIN CB'!F1746,IF('MAIN CB'!C1746="Drawing",'MAIN CB'!F1746,IF('MAIN CB'!C1746="COS",'MAIN CB'!F1746,"")))</f>
        <v/>
      </c>
    </row>
    <row r="1733" spans="2:8" x14ac:dyDescent="0.3">
      <c r="B1733" s="160">
        <f>IF('MAIN CB'!B1747="","",'MAIN CB'!B1747)</f>
        <v>45735</v>
      </c>
      <c r="C1733" s="161" t="str">
        <f>IF('MAIN CB'!C1747="","",'MAIN CB'!C1747)</f>
        <v>Capital</v>
      </c>
      <c r="D1733" s="237" t="str">
        <f>IF('MAIN CB'!D1747="","",'MAIN CB'!D1747)</f>
        <v>Capital (Net-worth)</v>
      </c>
      <c r="E1733" s="157" t="str">
        <f>IF('MAIN CB'!E1747="","",'MAIN CB'!E1747)</f>
        <v>Cash Added</v>
      </c>
      <c r="F1733" s="238" t="str">
        <f>IF('MAIN CB'!C1747="Asset",'MAIN CB'!F1747,"")</f>
        <v/>
      </c>
      <c r="G1733" s="162">
        <f>IF('MAIN CB'!C1747="Capital",'MAIN CB'!F1747,IF('MAIN CB'!C1747="Income",'MAIN CB'!F1747,IF('MAIN CB'!C1747="Liability",'MAIN CB'!F1747,"")))</f>
        <v>-5</v>
      </c>
      <c r="H1733" s="163" t="str">
        <f>IF('MAIN CB'!C1747="Expense",'MAIN CB'!F1747,IF('MAIN CB'!C1747="Drawing",'MAIN CB'!F1747,IF('MAIN CB'!C1747="COS",'MAIN CB'!F1747,"")))</f>
        <v/>
      </c>
    </row>
    <row r="1734" spans="2:8" x14ac:dyDescent="0.3">
      <c r="B1734" s="160">
        <f>IF('MAIN CB'!B1748="","",'MAIN CB'!B1748)</f>
        <v>45735</v>
      </c>
      <c r="C1734" s="161" t="str">
        <f>IF('MAIN CB'!C1748="","",'MAIN CB'!C1748)</f>
        <v>Income</v>
      </c>
      <c r="D1734" s="237" t="str">
        <f>IF('MAIN CB'!D1748="","",'MAIN CB'!D1748)</f>
        <v>Sales</v>
      </c>
      <c r="E1734" s="157" t="str">
        <f>IF('MAIN CB'!E1748="","",'MAIN CB'!E1748)</f>
        <v xml:space="preserve">Takeaway Sale </v>
      </c>
      <c r="F1734" s="238" t="str">
        <f>IF('MAIN CB'!C1748="Asset",'MAIN CB'!F1748,"")</f>
        <v/>
      </c>
      <c r="G1734" s="162">
        <f>IF('MAIN CB'!C1748="Capital",'MAIN CB'!F1748,IF('MAIN CB'!C1748="Income",'MAIN CB'!F1748,IF('MAIN CB'!C1748="Liability",'MAIN CB'!F1748,"")))</f>
        <v>-35</v>
      </c>
      <c r="H1734" s="163" t="str">
        <f>IF('MAIN CB'!C1748="Expense",'MAIN CB'!F1748,IF('MAIN CB'!C1748="Drawing",'MAIN CB'!F1748,IF('MAIN CB'!C1748="COS",'MAIN CB'!F1748,"")))</f>
        <v/>
      </c>
    </row>
    <row r="1735" spans="2:8" x14ac:dyDescent="0.3">
      <c r="B1735" s="160">
        <f>IF('MAIN CB'!B1749="","",'MAIN CB'!B1749)</f>
        <v>45735</v>
      </c>
      <c r="C1735" s="161" t="str">
        <f>IF('MAIN CB'!C1749="","",'MAIN CB'!C1749)</f>
        <v>Asset</v>
      </c>
      <c r="D1735" s="237" t="str">
        <f>IF('MAIN CB'!D1749="","",'MAIN CB'!D1749)</f>
        <v>Vault Cash</v>
      </c>
      <c r="E1735" s="157" t="str">
        <f>IF('MAIN CB'!E1749="","",'MAIN CB'!E1749)</f>
        <v xml:space="preserve">Takeaway Sale </v>
      </c>
      <c r="F1735" s="238">
        <f>IF('MAIN CB'!C1749="Asset",'MAIN CB'!F1749,"")</f>
        <v>35</v>
      </c>
      <c r="G1735" s="162" t="str">
        <f>IF('MAIN CB'!C1749="Capital",'MAIN CB'!F1749,IF('MAIN CB'!C1749="Income",'MAIN CB'!F1749,IF('MAIN CB'!C1749="Liability",'MAIN CB'!F1749,"")))</f>
        <v/>
      </c>
      <c r="H1735" s="163" t="str">
        <f>IF('MAIN CB'!C1749="Expense",'MAIN CB'!F1749,IF('MAIN CB'!C1749="Drawing",'MAIN CB'!F1749,IF('MAIN CB'!C1749="COS",'MAIN CB'!F1749,"")))</f>
        <v/>
      </c>
    </row>
    <row r="1736" spans="2:8" x14ac:dyDescent="0.3">
      <c r="B1736" s="160">
        <f>IF('MAIN CB'!B1750="","",'MAIN CB'!B1750)</f>
        <v>45735</v>
      </c>
      <c r="C1736" s="161" t="str">
        <f>IF('MAIN CB'!C1750="","",'MAIN CB'!C1750)</f>
        <v>Income</v>
      </c>
      <c r="D1736" s="237" t="str">
        <f>IF('MAIN CB'!D1750="","",'MAIN CB'!D1750)</f>
        <v>Sales</v>
      </c>
      <c r="E1736" s="157" t="str">
        <f>IF('MAIN CB'!E1750="","",'MAIN CB'!E1750)</f>
        <v xml:space="preserve">Takeaway Sale </v>
      </c>
      <c r="F1736" s="238" t="str">
        <f>IF('MAIN CB'!C1750="Asset",'MAIN CB'!F1750,"")</f>
        <v/>
      </c>
      <c r="G1736" s="162">
        <f>IF('MAIN CB'!C1750="Capital",'MAIN CB'!F1750,IF('MAIN CB'!C1750="Income",'MAIN CB'!F1750,IF('MAIN CB'!C1750="Liability",'MAIN CB'!F1750,"")))</f>
        <v>-35</v>
      </c>
      <c r="H1736" s="163" t="str">
        <f>IF('MAIN CB'!C1750="Expense",'MAIN CB'!F1750,IF('MAIN CB'!C1750="Drawing",'MAIN CB'!F1750,IF('MAIN CB'!C1750="COS",'MAIN CB'!F1750,"")))</f>
        <v/>
      </c>
    </row>
    <row r="1737" spans="2:8" x14ac:dyDescent="0.3">
      <c r="B1737" s="160">
        <f>IF('MAIN CB'!B1751="","",'MAIN CB'!B1751)</f>
        <v>45735</v>
      </c>
      <c r="C1737" s="161" t="str">
        <f>IF('MAIN CB'!C1751="","",'MAIN CB'!C1751)</f>
        <v>Asset</v>
      </c>
      <c r="D1737" s="237" t="str">
        <f>IF('MAIN CB'!D1751="","",'MAIN CB'!D1751)</f>
        <v>Vault Cash</v>
      </c>
      <c r="E1737" s="157" t="str">
        <f>IF('MAIN CB'!E1751="","",'MAIN CB'!E1751)</f>
        <v xml:space="preserve">Takeaway Sale </v>
      </c>
      <c r="F1737" s="238">
        <f>IF('MAIN CB'!C1751="Asset",'MAIN CB'!F1751,"")</f>
        <v>35</v>
      </c>
      <c r="G1737" s="162" t="str">
        <f>IF('MAIN CB'!C1751="Capital",'MAIN CB'!F1751,IF('MAIN CB'!C1751="Income",'MAIN CB'!F1751,IF('MAIN CB'!C1751="Liability",'MAIN CB'!F1751,"")))</f>
        <v/>
      </c>
      <c r="H1737" s="163" t="str">
        <f>IF('MAIN CB'!C1751="Expense",'MAIN CB'!F1751,IF('MAIN CB'!C1751="Drawing",'MAIN CB'!F1751,IF('MAIN CB'!C1751="COS",'MAIN CB'!F1751,"")))</f>
        <v/>
      </c>
    </row>
    <row r="1738" spans="2:8" x14ac:dyDescent="0.3">
      <c r="B1738" s="160">
        <f>IF('MAIN CB'!B1752="","",'MAIN CB'!B1752)</f>
        <v>45735</v>
      </c>
      <c r="C1738" s="161" t="str">
        <f>IF('MAIN CB'!C1752="","",'MAIN CB'!C1752)</f>
        <v>Income</v>
      </c>
      <c r="D1738" s="237" t="str">
        <f>IF('MAIN CB'!D1752="","",'MAIN CB'!D1752)</f>
        <v>Sales</v>
      </c>
      <c r="E1738" s="157" t="str">
        <f>IF('MAIN CB'!E1752="","",'MAIN CB'!E1752)</f>
        <v xml:space="preserve">Takeaway Sale </v>
      </c>
      <c r="F1738" s="238" t="str">
        <f>IF('MAIN CB'!C1752="Asset",'MAIN CB'!F1752,"")</f>
        <v/>
      </c>
      <c r="G1738" s="162">
        <f>IF('MAIN CB'!C1752="Capital",'MAIN CB'!F1752,IF('MAIN CB'!C1752="Income",'MAIN CB'!F1752,IF('MAIN CB'!C1752="Liability",'MAIN CB'!F1752,"")))</f>
        <v>-35</v>
      </c>
      <c r="H1738" s="163" t="str">
        <f>IF('MAIN CB'!C1752="Expense",'MAIN CB'!F1752,IF('MAIN CB'!C1752="Drawing",'MAIN CB'!F1752,IF('MAIN CB'!C1752="COS",'MAIN CB'!F1752,"")))</f>
        <v/>
      </c>
    </row>
    <row r="1739" spans="2:8" x14ac:dyDescent="0.3">
      <c r="B1739" s="160">
        <f>IF('MAIN CB'!B1753="","",'MAIN CB'!B1753)</f>
        <v>45735</v>
      </c>
      <c r="C1739" s="161" t="str">
        <f>IF('MAIN CB'!C1753="","",'MAIN CB'!C1753)</f>
        <v>Asset</v>
      </c>
      <c r="D1739" s="237" t="str">
        <f>IF('MAIN CB'!D1753="","",'MAIN CB'!D1753)</f>
        <v>Airtel Money</v>
      </c>
      <c r="E1739" s="157" t="str">
        <f>IF('MAIN CB'!E1753="","",'MAIN CB'!E1753)</f>
        <v xml:space="preserve">Takeaway Sale </v>
      </c>
      <c r="F1739" s="238">
        <f>IF('MAIN CB'!C1753="Asset",'MAIN CB'!F1753,"")</f>
        <v>35</v>
      </c>
      <c r="G1739" s="162" t="str">
        <f>IF('MAIN CB'!C1753="Capital",'MAIN CB'!F1753,IF('MAIN CB'!C1753="Income",'MAIN CB'!F1753,IF('MAIN CB'!C1753="Liability",'MAIN CB'!F1753,"")))</f>
        <v/>
      </c>
      <c r="H1739" s="163" t="str">
        <f>IF('MAIN CB'!C1753="Expense",'MAIN CB'!F1753,IF('MAIN CB'!C1753="Drawing",'MAIN CB'!F1753,IF('MAIN CB'!C1753="COS",'MAIN CB'!F1753,"")))</f>
        <v/>
      </c>
    </row>
    <row r="1740" spans="2:8" x14ac:dyDescent="0.3">
      <c r="B1740" s="160">
        <f>IF('MAIN CB'!B1754="","",'MAIN CB'!B1754)</f>
        <v>45735</v>
      </c>
      <c r="C1740" s="161" t="str">
        <f>IF('MAIN CB'!C1754="","",'MAIN CB'!C1754)</f>
        <v>Asset</v>
      </c>
      <c r="D1740" s="237" t="str">
        <f>IF('MAIN CB'!D1754="","",'MAIN CB'!D1754)</f>
        <v>Vault Cash</v>
      </c>
      <c r="E1740" s="157" t="str">
        <f>IF('MAIN CB'!E1754="","",'MAIN CB'!E1754)</f>
        <v>543 Withdraw</v>
      </c>
      <c r="F1740" s="238">
        <f>IF('MAIN CB'!C1754="Asset",'MAIN CB'!F1754,"")</f>
        <v>-5600</v>
      </c>
      <c r="G1740" s="162" t="str">
        <f>IF('MAIN CB'!C1754="Capital",'MAIN CB'!F1754,IF('MAIN CB'!C1754="Income",'MAIN CB'!F1754,IF('MAIN CB'!C1754="Liability",'MAIN CB'!F1754,"")))</f>
        <v/>
      </c>
      <c r="H1740" s="163" t="str">
        <f>IF('MAIN CB'!C1754="Expense",'MAIN CB'!F1754,IF('MAIN CB'!C1754="Drawing",'MAIN CB'!F1754,IF('MAIN CB'!C1754="COS",'MAIN CB'!F1754,"")))</f>
        <v/>
      </c>
    </row>
    <row r="1741" spans="2:8" x14ac:dyDescent="0.3">
      <c r="B1741" s="160">
        <f>IF('MAIN CB'!B1755="","",'MAIN CB'!B1755)</f>
        <v>45735</v>
      </c>
      <c r="C1741" s="161" t="str">
        <f>IF('MAIN CB'!C1755="","",'MAIN CB'!C1755)</f>
        <v>Asset</v>
      </c>
      <c r="D1741" s="237" t="str">
        <f>IF('MAIN CB'!D1755="","",'MAIN CB'!D1755)</f>
        <v>543 Konse Konse</v>
      </c>
      <c r="E1741" s="157" t="str">
        <f>IF('MAIN CB'!E1755="","",'MAIN CB'!E1755)</f>
        <v>543 Withdraw</v>
      </c>
      <c r="F1741" s="238">
        <f>IF('MAIN CB'!C1755="Asset",'MAIN CB'!F1755,"")</f>
        <v>5600</v>
      </c>
      <c r="G1741" s="162" t="str">
        <f>IF('MAIN CB'!C1755="Capital",'MAIN CB'!F1755,IF('MAIN CB'!C1755="Income",'MAIN CB'!F1755,IF('MAIN CB'!C1755="Liability",'MAIN CB'!F1755,"")))</f>
        <v/>
      </c>
      <c r="H1741" s="163" t="str">
        <f>IF('MAIN CB'!C1755="Expense",'MAIN CB'!F1755,IF('MAIN CB'!C1755="Drawing",'MAIN CB'!F1755,IF('MAIN CB'!C1755="COS",'MAIN CB'!F1755,"")))</f>
        <v/>
      </c>
    </row>
    <row r="1742" spans="2:8" x14ac:dyDescent="0.3">
      <c r="B1742" s="160">
        <f>IF('MAIN CB'!B1756="","",'MAIN CB'!B1756)</f>
        <v>45735</v>
      </c>
      <c r="C1742" s="161" t="str">
        <f>IF('MAIN CB'!C1756="","",'MAIN CB'!C1756)</f>
        <v>Asset</v>
      </c>
      <c r="D1742" s="237" t="str">
        <f>IF('MAIN CB'!D1756="","",'MAIN CB'!D1756)</f>
        <v>543 Konse Konse</v>
      </c>
      <c r="E1742" s="157" t="str">
        <f>IF('MAIN CB'!E1756="","",'MAIN CB'!E1756)</f>
        <v>Transfer from 543 to Zanaco</v>
      </c>
      <c r="F1742" s="238">
        <f>IF('MAIN CB'!C1756="Asset",'MAIN CB'!F1756,"")</f>
        <v>-9642.5</v>
      </c>
      <c r="G1742" s="162" t="str">
        <f>IF('MAIN CB'!C1756="Capital",'MAIN CB'!F1756,IF('MAIN CB'!C1756="Income",'MAIN CB'!F1756,IF('MAIN CB'!C1756="Liability",'MAIN CB'!F1756,"")))</f>
        <v/>
      </c>
      <c r="H1742" s="163" t="str">
        <f>IF('MAIN CB'!C1756="Expense",'MAIN CB'!F1756,IF('MAIN CB'!C1756="Drawing",'MAIN CB'!F1756,IF('MAIN CB'!C1756="COS",'MAIN CB'!F1756,"")))</f>
        <v/>
      </c>
    </row>
    <row r="1743" spans="2:8" x14ac:dyDescent="0.3">
      <c r="B1743" s="160">
        <f>IF('MAIN CB'!B1757="","",'MAIN CB'!B1757)</f>
        <v>45735</v>
      </c>
      <c r="C1743" s="161" t="str">
        <f>IF('MAIN CB'!C1757="","",'MAIN CB'!C1757)</f>
        <v>Asset</v>
      </c>
      <c r="D1743" s="237" t="str">
        <f>IF('MAIN CB'!D1757="","",'MAIN CB'!D1757)</f>
        <v>Zanaco Xpress</v>
      </c>
      <c r="E1743" s="157" t="str">
        <f>IF('MAIN CB'!E1757="","",'MAIN CB'!E1757)</f>
        <v>Transfer from 543 to Zanaco</v>
      </c>
      <c r="F1743" s="238">
        <f>IF('MAIN CB'!C1757="Asset",'MAIN CB'!F1757,"")</f>
        <v>9642.5</v>
      </c>
      <c r="G1743" s="162" t="str">
        <f>IF('MAIN CB'!C1757="Capital",'MAIN CB'!F1757,IF('MAIN CB'!C1757="Income",'MAIN CB'!F1757,IF('MAIN CB'!C1757="Liability",'MAIN CB'!F1757,"")))</f>
        <v/>
      </c>
      <c r="H1743" s="163" t="str">
        <f>IF('MAIN CB'!C1757="Expense",'MAIN CB'!F1757,IF('MAIN CB'!C1757="Drawing",'MAIN CB'!F1757,IF('MAIN CB'!C1757="COS",'MAIN CB'!F1757,"")))</f>
        <v/>
      </c>
    </row>
    <row r="1744" spans="2:8" x14ac:dyDescent="0.3">
      <c r="B1744" s="160">
        <f>IF('MAIN CB'!B1758="","",'MAIN CB'!B1758)</f>
        <v>45735</v>
      </c>
      <c r="C1744" s="161" t="str">
        <f>IF('MAIN CB'!C1758="","",'MAIN CB'!C1758)</f>
        <v>Asset</v>
      </c>
      <c r="D1744" s="237" t="str">
        <f>IF('MAIN CB'!D1758="","",'MAIN CB'!D1758)</f>
        <v>543 Konse Konse</v>
      </c>
      <c r="E1744" s="157" t="str">
        <f>IF('MAIN CB'!E1758="","",'MAIN CB'!E1758)</f>
        <v>543 transfer charge to Zanaco</v>
      </c>
      <c r="F1744" s="238">
        <f>IF('MAIN CB'!C1758="Asset",'MAIN CB'!F1758,"")</f>
        <v>-7.5</v>
      </c>
      <c r="G1744" s="162" t="str">
        <f>IF('MAIN CB'!C1758="Capital",'MAIN CB'!F1758,IF('MAIN CB'!C1758="Income",'MAIN CB'!F1758,IF('MAIN CB'!C1758="Liability",'MAIN CB'!F1758,"")))</f>
        <v/>
      </c>
      <c r="H1744" s="163" t="str">
        <f>IF('MAIN CB'!C1758="Expense",'MAIN CB'!F1758,IF('MAIN CB'!C1758="Drawing",'MAIN CB'!F1758,IF('MAIN CB'!C1758="COS",'MAIN CB'!F1758,"")))</f>
        <v/>
      </c>
    </row>
    <row r="1745" spans="2:8" x14ac:dyDescent="0.3">
      <c r="B1745" s="160">
        <f>IF('MAIN CB'!B1759="","",'MAIN CB'!B1759)</f>
        <v>45735</v>
      </c>
      <c r="C1745" s="161" t="str">
        <f>IF('MAIN CB'!C1759="","",'MAIN CB'!C1759)</f>
        <v>Expense</v>
      </c>
      <c r="D1745" s="237" t="str">
        <f>IF('MAIN CB'!D1759="","",'MAIN CB'!D1759)</f>
        <v>Charges</v>
      </c>
      <c r="E1745" s="157" t="str">
        <f>IF('MAIN CB'!E1759="","",'MAIN CB'!E1759)</f>
        <v>543 transfer charge to Zanaco</v>
      </c>
      <c r="F1745" s="238" t="str">
        <f>IF('MAIN CB'!C1759="Asset",'MAIN CB'!F1759,"")</f>
        <v/>
      </c>
      <c r="G1745" s="162" t="str">
        <f>IF('MAIN CB'!C1759="Capital",'MAIN CB'!F1759,IF('MAIN CB'!C1759="Income",'MAIN CB'!F1759,IF('MAIN CB'!C1759="Liability",'MAIN CB'!F1759,"")))</f>
        <v/>
      </c>
      <c r="H1745" s="163">
        <f>IF('MAIN CB'!C1759="Expense",'MAIN CB'!F1759,IF('MAIN CB'!C1759="Drawing",'MAIN CB'!F1759,IF('MAIN CB'!C1759="COS",'MAIN CB'!F1759,"")))</f>
        <v>7.5</v>
      </c>
    </row>
    <row r="1746" spans="2:8" x14ac:dyDescent="0.3">
      <c r="B1746" s="160">
        <f>IF('MAIN CB'!B1760="","",'MAIN CB'!B1760)</f>
        <v>45735</v>
      </c>
      <c r="C1746" s="161" t="str">
        <f>IF('MAIN CB'!C1760="","",'MAIN CB'!C1760)</f>
        <v>Asset</v>
      </c>
      <c r="D1746" s="237" t="str">
        <f>IF('MAIN CB'!D1760="","",'MAIN CB'!D1760)</f>
        <v>Vault Cash</v>
      </c>
      <c r="E1746" s="157" t="str">
        <f>IF('MAIN CB'!E1760="","",'MAIN CB'!E1760)</f>
        <v>Zanaco Xpress Deposit</v>
      </c>
      <c r="F1746" s="238">
        <f>IF('MAIN CB'!C1760="Asset",'MAIN CB'!F1760,"")</f>
        <v>5600</v>
      </c>
      <c r="G1746" s="162" t="str">
        <f>IF('MAIN CB'!C1760="Capital",'MAIN CB'!F1760,IF('MAIN CB'!C1760="Income",'MAIN CB'!F1760,IF('MAIN CB'!C1760="Liability",'MAIN CB'!F1760,"")))</f>
        <v/>
      </c>
      <c r="H1746" s="163" t="str">
        <f>IF('MAIN CB'!C1760="Expense",'MAIN CB'!F1760,IF('MAIN CB'!C1760="Drawing",'MAIN CB'!F1760,IF('MAIN CB'!C1760="COS",'MAIN CB'!F1760,"")))</f>
        <v/>
      </c>
    </row>
    <row r="1747" spans="2:8" x14ac:dyDescent="0.3">
      <c r="B1747" s="160">
        <f>IF('MAIN CB'!B1761="","",'MAIN CB'!B1761)</f>
        <v>45735</v>
      </c>
      <c r="C1747" s="161" t="str">
        <f>IF('MAIN CB'!C1761="","",'MAIN CB'!C1761)</f>
        <v>Asset</v>
      </c>
      <c r="D1747" s="237" t="str">
        <f>IF('MAIN CB'!D1761="","",'MAIN CB'!D1761)</f>
        <v>Zanaco Xpress</v>
      </c>
      <c r="E1747" s="157" t="str">
        <f>IF('MAIN CB'!E1761="","",'MAIN CB'!E1761)</f>
        <v>Zanaco Xpress Deposit</v>
      </c>
      <c r="F1747" s="238">
        <f>IF('MAIN CB'!C1761="Asset",'MAIN CB'!F1761,"")</f>
        <v>-5600</v>
      </c>
      <c r="G1747" s="162" t="str">
        <f>IF('MAIN CB'!C1761="Capital",'MAIN CB'!F1761,IF('MAIN CB'!C1761="Income",'MAIN CB'!F1761,IF('MAIN CB'!C1761="Liability",'MAIN CB'!F1761,"")))</f>
        <v/>
      </c>
      <c r="H1747" s="163" t="str">
        <f>IF('MAIN CB'!C1761="Expense",'MAIN CB'!F1761,IF('MAIN CB'!C1761="Drawing",'MAIN CB'!F1761,IF('MAIN CB'!C1761="COS",'MAIN CB'!F1761,"")))</f>
        <v/>
      </c>
    </row>
    <row r="1748" spans="2:8" x14ac:dyDescent="0.3">
      <c r="B1748" s="160">
        <f>IF('MAIN CB'!B1762="","",'MAIN CB'!B1762)</f>
        <v>45735</v>
      </c>
      <c r="C1748" s="161" t="str">
        <f>IF('MAIN CB'!C1762="","",'MAIN CB'!C1762)</f>
        <v>Income</v>
      </c>
      <c r="D1748" s="237" t="str">
        <f>IF('MAIN CB'!D1762="","",'MAIN CB'!D1762)</f>
        <v>Sales</v>
      </c>
      <c r="E1748" s="157" t="str">
        <f>IF('MAIN CB'!E1762="","",'MAIN CB'!E1762)</f>
        <v xml:space="preserve">Takeaway Sale </v>
      </c>
      <c r="F1748" s="238" t="str">
        <f>IF('MAIN CB'!C1762="Asset",'MAIN CB'!F1762,"")</f>
        <v/>
      </c>
      <c r="G1748" s="162">
        <f>IF('MAIN CB'!C1762="Capital",'MAIN CB'!F1762,IF('MAIN CB'!C1762="Income",'MAIN CB'!F1762,IF('MAIN CB'!C1762="Liability",'MAIN CB'!F1762,"")))</f>
        <v>-35</v>
      </c>
      <c r="H1748" s="163" t="str">
        <f>IF('MAIN CB'!C1762="Expense",'MAIN CB'!F1762,IF('MAIN CB'!C1762="Drawing",'MAIN CB'!F1762,IF('MAIN CB'!C1762="COS",'MAIN CB'!F1762,"")))</f>
        <v/>
      </c>
    </row>
    <row r="1749" spans="2:8" x14ac:dyDescent="0.3">
      <c r="B1749" s="160">
        <f>IF('MAIN CB'!B1763="","",'MAIN CB'!B1763)</f>
        <v>45735</v>
      </c>
      <c r="C1749" s="161" t="str">
        <f>IF('MAIN CB'!C1763="","",'MAIN CB'!C1763)</f>
        <v>Asset</v>
      </c>
      <c r="D1749" s="237" t="str">
        <f>IF('MAIN CB'!D1763="","",'MAIN CB'!D1763)</f>
        <v>Airtel Money</v>
      </c>
      <c r="E1749" s="157" t="str">
        <f>IF('MAIN CB'!E1763="","",'MAIN CB'!E1763)</f>
        <v xml:space="preserve">Takeaway Sale </v>
      </c>
      <c r="F1749" s="238">
        <f>IF('MAIN CB'!C1763="Asset",'MAIN CB'!F1763,"")</f>
        <v>35</v>
      </c>
      <c r="G1749" s="162" t="str">
        <f>IF('MAIN CB'!C1763="Capital",'MAIN CB'!F1763,IF('MAIN CB'!C1763="Income",'MAIN CB'!F1763,IF('MAIN CB'!C1763="Liability",'MAIN CB'!F1763,"")))</f>
        <v/>
      </c>
      <c r="H1749" s="163" t="str">
        <f>IF('MAIN CB'!C1763="Expense",'MAIN CB'!F1763,IF('MAIN CB'!C1763="Drawing",'MAIN CB'!F1763,IF('MAIN CB'!C1763="COS",'MAIN CB'!F1763,"")))</f>
        <v/>
      </c>
    </row>
    <row r="1750" spans="2:8" x14ac:dyDescent="0.3">
      <c r="B1750" s="160">
        <f>IF('MAIN CB'!B1764="","",'MAIN CB'!B1764)</f>
        <v>45735</v>
      </c>
      <c r="C1750" s="161" t="str">
        <f>IF('MAIN CB'!C1764="","",'MAIN CB'!C1764)</f>
        <v>Asset</v>
      </c>
      <c r="D1750" s="237" t="str">
        <f>IF('MAIN CB'!D1764="","",'MAIN CB'!D1764)</f>
        <v>Vault Cash</v>
      </c>
      <c r="E1750" s="157" t="str">
        <f>IF('MAIN CB'!E1764="","",'MAIN CB'!E1764)</f>
        <v>Airtel Money Withdraw</v>
      </c>
      <c r="F1750" s="238">
        <f>IF('MAIN CB'!C1764="Asset",'MAIN CB'!F1764,"")</f>
        <v>-210</v>
      </c>
      <c r="G1750" s="162" t="str">
        <f>IF('MAIN CB'!C1764="Capital",'MAIN CB'!F1764,IF('MAIN CB'!C1764="Income",'MAIN CB'!F1764,IF('MAIN CB'!C1764="Liability",'MAIN CB'!F1764,"")))</f>
        <v/>
      </c>
      <c r="H1750" s="163" t="str">
        <f>IF('MAIN CB'!C1764="Expense",'MAIN CB'!F1764,IF('MAIN CB'!C1764="Drawing",'MAIN CB'!F1764,IF('MAIN CB'!C1764="COS",'MAIN CB'!F1764,"")))</f>
        <v/>
      </c>
    </row>
    <row r="1751" spans="2:8" x14ac:dyDescent="0.3">
      <c r="B1751" s="160">
        <f>IF('MAIN CB'!B1765="","",'MAIN CB'!B1765)</f>
        <v>45735</v>
      </c>
      <c r="C1751" s="161" t="str">
        <f>IF('MAIN CB'!C1765="","",'MAIN CB'!C1765)</f>
        <v>Asset</v>
      </c>
      <c r="D1751" s="237" t="str">
        <f>IF('MAIN CB'!D1765="","",'MAIN CB'!D1765)</f>
        <v>Airtel Money</v>
      </c>
      <c r="E1751" s="157" t="str">
        <f>IF('MAIN CB'!E1765="","",'MAIN CB'!E1765)</f>
        <v>Airtel Money Withdraw</v>
      </c>
      <c r="F1751" s="238">
        <f>IF('MAIN CB'!C1765="Asset",'MAIN CB'!F1765,"")</f>
        <v>210</v>
      </c>
      <c r="G1751" s="162" t="str">
        <f>IF('MAIN CB'!C1765="Capital",'MAIN CB'!F1765,IF('MAIN CB'!C1765="Income",'MAIN CB'!F1765,IF('MAIN CB'!C1765="Liability",'MAIN CB'!F1765,"")))</f>
        <v/>
      </c>
      <c r="H1751" s="163" t="str">
        <f>IF('MAIN CB'!C1765="Expense",'MAIN CB'!F1765,IF('MAIN CB'!C1765="Drawing",'MAIN CB'!F1765,IF('MAIN CB'!C1765="COS",'MAIN CB'!F1765,"")))</f>
        <v/>
      </c>
    </row>
    <row r="1752" spans="2:8" x14ac:dyDescent="0.3">
      <c r="B1752" s="160">
        <f>IF('MAIN CB'!B1766="","",'MAIN CB'!B1766)</f>
        <v>45735</v>
      </c>
      <c r="C1752" s="161" t="str">
        <f>IF('MAIN CB'!C1766="","",'MAIN CB'!C1766)</f>
        <v>Asset</v>
      </c>
      <c r="D1752" s="237" t="str">
        <f>IF('MAIN CB'!D1766="","",'MAIN CB'!D1766)</f>
        <v>Vault Cash</v>
      </c>
      <c r="E1752" s="157" t="str">
        <f>IF('MAIN CB'!E1766="","",'MAIN CB'!E1766)</f>
        <v>Zanaco Xpress Deposit</v>
      </c>
      <c r="F1752" s="238">
        <f>IF('MAIN CB'!C1766="Asset",'MAIN CB'!F1766,"")</f>
        <v>210</v>
      </c>
      <c r="G1752" s="162" t="str">
        <f>IF('MAIN CB'!C1766="Capital",'MAIN CB'!F1766,IF('MAIN CB'!C1766="Income",'MAIN CB'!F1766,IF('MAIN CB'!C1766="Liability",'MAIN CB'!F1766,"")))</f>
        <v/>
      </c>
      <c r="H1752" s="163" t="str">
        <f>IF('MAIN CB'!C1766="Expense",'MAIN CB'!F1766,IF('MAIN CB'!C1766="Drawing",'MAIN CB'!F1766,IF('MAIN CB'!C1766="COS",'MAIN CB'!F1766,"")))</f>
        <v/>
      </c>
    </row>
    <row r="1753" spans="2:8" x14ac:dyDescent="0.3">
      <c r="B1753" s="160">
        <f>IF('MAIN CB'!B1767="","",'MAIN CB'!B1767)</f>
        <v>45735</v>
      </c>
      <c r="C1753" s="161" t="str">
        <f>IF('MAIN CB'!C1767="","",'MAIN CB'!C1767)</f>
        <v>Asset</v>
      </c>
      <c r="D1753" s="237" t="str">
        <f>IF('MAIN CB'!D1767="","",'MAIN CB'!D1767)</f>
        <v>Zanaco Xpress</v>
      </c>
      <c r="E1753" s="157" t="str">
        <f>IF('MAIN CB'!E1767="","",'MAIN CB'!E1767)</f>
        <v>Zanaco Xpress Deposit</v>
      </c>
      <c r="F1753" s="238">
        <f>IF('MAIN CB'!C1767="Asset",'MAIN CB'!F1767,"")</f>
        <v>-210</v>
      </c>
      <c r="G1753" s="162" t="str">
        <f>IF('MAIN CB'!C1767="Capital",'MAIN CB'!F1767,IF('MAIN CB'!C1767="Income",'MAIN CB'!F1767,IF('MAIN CB'!C1767="Liability",'MAIN CB'!F1767,"")))</f>
        <v/>
      </c>
      <c r="H1753" s="163" t="str">
        <f>IF('MAIN CB'!C1767="Expense",'MAIN CB'!F1767,IF('MAIN CB'!C1767="Drawing",'MAIN CB'!F1767,IF('MAIN CB'!C1767="COS",'MAIN CB'!F1767,"")))</f>
        <v/>
      </c>
    </row>
    <row r="1754" spans="2:8" x14ac:dyDescent="0.3">
      <c r="B1754" s="160">
        <f>IF('MAIN CB'!B1768="","",'MAIN CB'!B1768)</f>
        <v>45735</v>
      </c>
      <c r="C1754" s="161" t="str">
        <f>IF('MAIN CB'!C1768="","",'MAIN CB'!C1768)</f>
        <v>Income</v>
      </c>
      <c r="D1754" s="237" t="str">
        <f>IF('MAIN CB'!D1768="","",'MAIN CB'!D1768)</f>
        <v>Sales</v>
      </c>
      <c r="E1754" s="157" t="str">
        <f>IF('MAIN CB'!E1768="","",'MAIN CB'!E1768)</f>
        <v xml:space="preserve">Takeaway Sale </v>
      </c>
      <c r="F1754" s="238" t="str">
        <f>IF('MAIN CB'!C1768="Asset",'MAIN CB'!F1768,"")</f>
        <v/>
      </c>
      <c r="G1754" s="162">
        <f>IF('MAIN CB'!C1768="Capital",'MAIN CB'!F1768,IF('MAIN CB'!C1768="Income",'MAIN CB'!F1768,IF('MAIN CB'!C1768="Liability",'MAIN CB'!F1768,"")))</f>
        <v>-35</v>
      </c>
      <c r="H1754" s="163" t="str">
        <f>IF('MAIN CB'!C1768="Expense",'MAIN CB'!F1768,IF('MAIN CB'!C1768="Drawing",'MAIN CB'!F1768,IF('MAIN CB'!C1768="COS",'MAIN CB'!F1768,"")))</f>
        <v/>
      </c>
    </row>
    <row r="1755" spans="2:8" x14ac:dyDescent="0.3">
      <c r="B1755" s="160">
        <f>IF('MAIN CB'!B1769="","",'MAIN CB'!B1769)</f>
        <v>45735</v>
      </c>
      <c r="C1755" s="161" t="str">
        <f>IF('MAIN CB'!C1769="","",'MAIN CB'!C1769)</f>
        <v>Asset</v>
      </c>
      <c r="D1755" s="237" t="str">
        <f>IF('MAIN CB'!D1769="","",'MAIN CB'!D1769)</f>
        <v>Vault Cash</v>
      </c>
      <c r="E1755" s="157" t="str">
        <f>IF('MAIN CB'!E1769="","",'MAIN CB'!E1769)</f>
        <v xml:space="preserve">Takeaway Sale </v>
      </c>
      <c r="F1755" s="238">
        <f>IF('MAIN CB'!C1769="Asset",'MAIN CB'!F1769,"")</f>
        <v>35</v>
      </c>
      <c r="G1755" s="162" t="str">
        <f>IF('MAIN CB'!C1769="Capital",'MAIN CB'!F1769,IF('MAIN CB'!C1769="Income",'MAIN CB'!F1769,IF('MAIN CB'!C1769="Liability",'MAIN CB'!F1769,"")))</f>
        <v/>
      </c>
      <c r="H1755" s="163" t="str">
        <f>IF('MAIN CB'!C1769="Expense",'MAIN CB'!F1769,IF('MAIN CB'!C1769="Drawing",'MAIN CB'!F1769,IF('MAIN CB'!C1769="COS",'MAIN CB'!F1769,"")))</f>
        <v/>
      </c>
    </row>
    <row r="1756" spans="2:8" x14ac:dyDescent="0.3">
      <c r="B1756" s="160">
        <f>IF('MAIN CB'!B1770="","",'MAIN CB'!B1770)</f>
        <v>45735</v>
      </c>
      <c r="C1756" s="161" t="str">
        <f>IF('MAIN CB'!C1770="","",'MAIN CB'!C1770)</f>
        <v>Income</v>
      </c>
      <c r="D1756" s="237" t="str">
        <f>IF('MAIN CB'!D1770="","",'MAIN CB'!D1770)</f>
        <v>Sales</v>
      </c>
      <c r="E1756" s="157" t="str">
        <f>IF('MAIN CB'!E1770="","",'MAIN CB'!E1770)</f>
        <v xml:space="preserve">Takeaway Sale </v>
      </c>
      <c r="F1756" s="238" t="str">
        <f>IF('MAIN CB'!C1770="Asset",'MAIN CB'!F1770,"")</f>
        <v/>
      </c>
      <c r="G1756" s="162">
        <f>IF('MAIN CB'!C1770="Capital",'MAIN CB'!F1770,IF('MAIN CB'!C1770="Income",'MAIN CB'!F1770,IF('MAIN CB'!C1770="Liability",'MAIN CB'!F1770,"")))</f>
        <v>-105</v>
      </c>
      <c r="H1756" s="163" t="str">
        <f>IF('MAIN CB'!C1770="Expense",'MAIN CB'!F1770,IF('MAIN CB'!C1770="Drawing",'MAIN CB'!F1770,IF('MAIN CB'!C1770="COS",'MAIN CB'!F1770,"")))</f>
        <v/>
      </c>
    </row>
    <row r="1757" spans="2:8" x14ac:dyDescent="0.3">
      <c r="B1757" s="160">
        <f>IF('MAIN CB'!B1771="","",'MAIN CB'!B1771)</f>
        <v>45735</v>
      </c>
      <c r="C1757" s="161" t="str">
        <f>IF('MAIN CB'!C1771="","",'MAIN CB'!C1771)</f>
        <v>Asset</v>
      </c>
      <c r="D1757" s="237" t="str">
        <f>IF('MAIN CB'!D1771="","",'MAIN CB'!D1771)</f>
        <v>Airtel Money</v>
      </c>
      <c r="E1757" s="157" t="str">
        <f>IF('MAIN CB'!E1771="","",'MAIN CB'!E1771)</f>
        <v xml:space="preserve">Takeaway Sale </v>
      </c>
      <c r="F1757" s="238">
        <f>IF('MAIN CB'!C1771="Asset",'MAIN CB'!F1771,"")</f>
        <v>105</v>
      </c>
      <c r="G1757" s="162" t="str">
        <f>IF('MAIN CB'!C1771="Capital",'MAIN CB'!F1771,IF('MAIN CB'!C1771="Income",'MAIN CB'!F1771,IF('MAIN CB'!C1771="Liability",'MAIN CB'!F1771,"")))</f>
        <v/>
      </c>
      <c r="H1757" s="163" t="str">
        <f>IF('MAIN CB'!C1771="Expense",'MAIN CB'!F1771,IF('MAIN CB'!C1771="Drawing",'MAIN CB'!F1771,IF('MAIN CB'!C1771="COS",'MAIN CB'!F1771,"")))</f>
        <v/>
      </c>
    </row>
    <row r="1758" spans="2:8" x14ac:dyDescent="0.3">
      <c r="B1758" s="160">
        <f>IF('MAIN CB'!B1772="","",'MAIN CB'!B1772)</f>
        <v>45735</v>
      </c>
      <c r="C1758" s="161" t="str">
        <f>IF('MAIN CB'!C1772="","",'MAIN CB'!C1772)</f>
        <v>Asset</v>
      </c>
      <c r="D1758" s="237" t="str">
        <f>IF('MAIN CB'!D1772="","",'MAIN CB'!D1772)</f>
        <v>Vault Cash</v>
      </c>
      <c r="E1758" s="157" t="str">
        <f>IF('MAIN CB'!E1772="","",'MAIN CB'!E1772)</f>
        <v>Zanaco Xpress Deposit</v>
      </c>
      <c r="F1758" s="238">
        <f>IF('MAIN CB'!C1772="Asset",'MAIN CB'!F1772,"")</f>
        <v>190</v>
      </c>
      <c r="G1758" s="162" t="str">
        <f>IF('MAIN CB'!C1772="Capital",'MAIN CB'!F1772,IF('MAIN CB'!C1772="Income",'MAIN CB'!F1772,IF('MAIN CB'!C1772="Liability",'MAIN CB'!F1772,"")))</f>
        <v/>
      </c>
      <c r="H1758" s="163" t="str">
        <f>IF('MAIN CB'!C1772="Expense",'MAIN CB'!F1772,IF('MAIN CB'!C1772="Drawing",'MAIN CB'!F1772,IF('MAIN CB'!C1772="COS",'MAIN CB'!F1772,"")))</f>
        <v/>
      </c>
    </row>
    <row r="1759" spans="2:8" x14ac:dyDescent="0.3">
      <c r="B1759" s="160">
        <f>IF('MAIN CB'!B1773="","",'MAIN CB'!B1773)</f>
        <v>45735</v>
      </c>
      <c r="C1759" s="161" t="str">
        <f>IF('MAIN CB'!C1773="","",'MAIN CB'!C1773)</f>
        <v>Asset</v>
      </c>
      <c r="D1759" s="237" t="str">
        <f>IF('MAIN CB'!D1773="","",'MAIN CB'!D1773)</f>
        <v>Zanaco Xpress</v>
      </c>
      <c r="E1759" s="157" t="str">
        <f>IF('MAIN CB'!E1773="","",'MAIN CB'!E1773)</f>
        <v>Zanaco Xpress Deposit</v>
      </c>
      <c r="F1759" s="238">
        <f>IF('MAIN CB'!C1773="Asset",'MAIN CB'!F1773,"")</f>
        <v>-190</v>
      </c>
      <c r="G1759" s="162" t="str">
        <f>IF('MAIN CB'!C1773="Capital",'MAIN CB'!F1773,IF('MAIN CB'!C1773="Income",'MAIN CB'!F1773,IF('MAIN CB'!C1773="Liability",'MAIN CB'!F1773,"")))</f>
        <v/>
      </c>
      <c r="H1759" s="163" t="str">
        <f>IF('MAIN CB'!C1773="Expense",'MAIN CB'!F1773,IF('MAIN CB'!C1773="Drawing",'MAIN CB'!F1773,IF('MAIN CB'!C1773="COS",'MAIN CB'!F1773,"")))</f>
        <v/>
      </c>
    </row>
    <row r="1760" spans="2:8" x14ac:dyDescent="0.3">
      <c r="B1760" s="160">
        <f>IF('MAIN CB'!B1774="","",'MAIN CB'!B1774)</f>
        <v>45735</v>
      </c>
      <c r="C1760" s="161" t="str">
        <f>IF('MAIN CB'!C1774="","",'MAIN CB'!C1774)</f>
        <v>Income</v>
      </c>
      <c r="D1760" s="237" t="str">
        <f>IF('MAIN CB'!D1774="","",'MAIN CB'!D1774)</f>
        <v>Sales</v>
      </c>
      <c r="E1760" s="157" t="str">
        <f>IF('MAIN CB'!E1774="","",'MAIN CB'!E1774)</f>
        <v xml:space="preserve">Takeaway Sale </v>
      </c>
      <c r="F1760" s="238" t="str">
        <f>IF('MAIN CB'!C1774="Asset",'MAIN CB'!F1774,"")</f>
        <v/>
      </c>
      <c r="G1760" s="162">
        <f>IF('MAIN CB'!C1774="Capital",'MAIN CB'!F1774,IF('MAIN CB'!C1774="Income",'MAIN CB'!F1774,IF('MAIN CB'!C1774="Liability",'MAIN CB'!F1774,"")))</f>
        <v>-35</v>
      </c>
      <c r="H1760" s="163" t="str">
        <f>IF('MAIN CB'!C1774="Expense",'MAIN CB'!F1774,IF('MAIN CB'!C1774="Drawing",'MAIN CB'!F1774,IF('MAIN CB'!C1774="COS",'MAIN CB'!F1774,"")))</f>
        <v/>
      </c>
    </row>
    <row r="1761" spans="2:8" x14ac:dyDescent="0.3">
      <c r="B1761" s="160">
        <f>IF('MAIN CB'!B1775="","",'MAIN CB'!B1775)</f>
        <v>45735</v>
      </c>
      <c r="C1761" s="161" t="str">
        <f>IF('MAIN CB'!C1775="","",'MAIN CB'!C1775)</f>
        <v>Asset</v>
      </c>
      <c r="D1761" s="237" t="str">
        <f>IF('MAIN CB'!D1775="","",'MAIN CB'!D1775)</f>
        <v>Airtel Money</v>
      </c>
      <c r="E1761" s="157" t="str">
        <f>IF('MAIN CB'!E1775="","",'MAIN CB'!E1775)</f>
        <v xml:space="preserve">Takeaway Sale </v>
      </c>
      <c r="F1761" s="238">
        <f>IF('MAIN CB'!C1775="Asset",'MAIN CB'!F1775,"")</f>
        <v>35</v>
      </c>
      <c r="G1761" s="162" t="str">
        <f>IF('MAIN CB'!C1775="Capital",'MAIN CB'!F1775,IF('MAIN CB'!C1775="Income",'MAIN CB'!F1775,IF('MAIN CB'!C1775="Liability",'MAIN CB'!F1775,"")))</f>
        <v/>
      </c>
      <c r="H1761" s="163" t="str">
        <f>IF('MAIN CB'!C1775="Expense",'MAIN CB'!F1775,IF('MAIN CB'!C1775="Drawing",'MAIN CB'!F1775,IF('MAIN CB'!C1775="COS",'MAIN CB'!F1775,"")))</f>
        <v/>
      </c>
    </row>
    <row r="1762" spans="2:8" x14ac:dyDescent="0.3">
      <c r="B1762" s="160">
        <f>IF('MAIN CB'!B1776="","",'MAIN CB'!B1776)</f>
        <v>45735</v>
      </c>
      <c r="C1762" s="161" t="str">
        <f>IF('MAIN CB'!C1776="","",'MAIN CB'!C1776)</f>
        <v>Asset</v>
      </c>
      <c r="D1762" s="237" t="str">
        <f>IF('MAIN CB'!D1776="","",'MAIN CB'!D1776)</f>
        <v>Airtel Money</v>
      </c>
      <c r="E1762" s="157" t="str">
        <f>IF('MAIN CB'!E1776="","",'MAIN CB'!E1776)</f>
        <v>Transfer from Cash to Airtel</v>
      </c>
      <c r="F1762" s="238">
        <f>IF('MAIN CB'!C1776="Asset",'MAIN CB'!F1776,"")</f>
        <v>5000</v>
      </c>
      <c r="G1762" s="162" t="str">
        <f>IF('MAIN CB'!C1776="Capital",'MAIN CB'!F1776,IF('MAIN CB'!C1776="Income",'MAIN CB'!F1776,IF('MAIN CB'!C1776="Liability",'MAIN CB'!F1776,"")))</f>
        <v/>
      </c>
      <c r="H1762" s="163" t="str">
        <f>IF('MAIN CB'!C1776="Expense",'MAIN CB'!F1776,IF('MAIN CB'!C1776="Drawing",'MAIN CB'!F1776,IF('MAIN CB'!C1776="COS",'MAIN CB'!F1776,"")))</f>
        <v/>
      </c>
    </row>
    <row r="1763" spans="2:8" x14ac:dyDescent="0.3">
      <c r="B1763" s="160">
        <f>IF('MAIN CB'!B1777="","",'MAIN CB'!B1777)</f>
        <v>45735</v>
      </c>
      <c r="C1763" s="161" t="str">
        <f>IF('MAIN CB'!C1777="","",'MAIN CB'!C1777)</f>
        <v>Asset</v>
      </c>
      <c r="D1763" s="237" t="str">
        <f>IF('MAIN CB'!D1777="","",'MAIN CB'!D1777)</f>
        <v>Vault Cash</v>
      </c>
      <c r="E1763" s="157" t="str">
        <f>IF('MAIN CB'!E1777="","",'MAIN CB'!E1777)</f>
        <v>Transfer from Cash to Airtel</v>
      </c>
      <c r="F1763" s="238">
        <f>IF('MAIN CB'!C1777="Asset",'MAIN CB'!F1777,"")</f>
        <v>-5000</v>
      </c>
      <c r="G1763" s="162" t="str">
        <f>IF('MAIN CB'!C1777="Capital",'MAIN CB'!F1777,IF('MAIN CB'!C1777="Income",'MAIN CB'!F1777,IF('MAIN CB'!C1777="Liability",'MAIN CB'!F1777,"")))</f>
        <v/>
      </c>
      <c r="H1763" s="163" t="str">
        <f>IF('MAIN CB'!C1777="Expense",'MAIN CB'!F1777,IF('MAIN CB'!C1777="Drawing",'MAIN CB'!F1777,IF('MAIN CB'!C1777="COS",'MAIN CB'!F1777,"")))</f>
        <v/>
      </c>
    </row>
    <row r="1764" spans="2:8" x14ac:dyDescent="0.3">
      <c r="B1764" s="160">
        <f>IF('MAIN CB'!B1778="","",'MAIN CB'!B1778)</f>
        <v>45735</v>
      </c>
      <c r="C1764" s="161" t="str">
        <f>IF('MAIN CB'!C1778="","",'MAIN CB'!C1778)</f>
        <v>Asset</v>
      </c>
      <c r="D1764" s="237" t="str">
        <f>IF('MAIN CB'!D1778="","",'MAIN CB'!D1778)</f>
        <v>Vault Cash</v>
      </c>
      <c r="E1764" s="157" t="str">
        <f>IF('MAIN CB'!E1778="","",'MAIN CB'!E1778)</f>
        <v>Transfer from Cash to Airtel</v>
      </c>
      <c r="F1764" s="238">
        <f>IF('MAIN CB'!C1778="Asset",'MAIN CB'!F1778,"")</f>
        <v>0</v>
      </c>
      <c r="G1764" s="162" t="str">
        <f>IF('MAIN CB'!C1778="Capital",'MAIN CB'!F1778,IF('MAIN CB'!C1778="Income",'MAIN CB'!F1778,IF('MAIN CB'!C1778="Liability",'MAIN CB'!F1778,"")))</f>
        <v/>
      </c>
      <c r="H1764" s="163" t="str">
        <f>IF('MAIN CB'!C1778="Expense",'MAIN CB'!F1778,IF('MAIN CB'!C1778="Drawing",'MAIN CB'!F1778,IF('MAIN CB'!C1778="COS",'MAIN CB'!F1778,"")))</f>
        <v/>
      </c>
    </row>
    <row r="1765" spans="2:8" x14ac:dyDescent="0.3">
      <c r="B1765" s="160">
        <f>IF('MAIN CB'!B1779="","",'MAIN CB'!B1779)</f>
        <v>45735</v>
      </c>
      <c r="C1765" s="161" t="str">
        <f>IF('MAIN CB'!C1779="","",'MAIN CB'!C1779)</f>
        <v>Expense</v>
      </c>
      <c r="D1765" s="237" t="str">
        <f>IF('MAIN CB'!D1779="","",'MAIN CB'!D1779)</f>
        <v>Charges</v>
      </c>
      <c r="E1765" s="157" t="str">
        <f>IF('MAIN CB'!E1779="","",'MAIN CB'!E1779)</f>
        <v>Transfer from Cash to Airtel</v>
      </c>
      <c r="F1765" s="238" t="str">
        <f>IF('MAIN CB'!C1779="Asset",'MAIN CB'!F1779,"")</f>
        <v/>
      </c>
      <c r="G1765" s="162" t="str">
        <f>IF('MAIN CB'!C1779="Capital",'MAIN CB'!F1779,IF('MAIN CB'!C1779="Income",'MAIN CB'!F1779,IF('MAIN CB'!C1779="Liability",'MAIN CB'!F1779,"")))</f>
        <v/>
      </c>
      <c r="H1765" s="163">
        <f>IF('MAIN CB'!C1779="Expense",'MAIN CB'!F1779,IF('MAIN CB'!C1779="Drawing",'MAIN CB'!F1779,IF('MAIN CB'!C1779="COS",'MAIN CB'!F1779,"")))</f>
        <v>0</v>
      </c>
    </row>
    <row r="1766" spans="2:8" x14ac:dyDescent="0.3">
      <c r="B1766" s="160">
        <f>IF('MAIN CB'!B1780="","",'MAIN CB'!B1780)</f>
        <v>45735</v>
      </c>
      <c r="C1766" s="161" t="str">
        <f>IF('MAIN CB'!C1780="","",'MAIN CB'!C1780)</f>
        <v>Asset</v>
      </c>
      <c r="D1766" s="237" t="str">
        <f>IF('MAIN CB'!D1780="","",'MAIN CB'!D1780)</f>
        <v>Vault Cash</v>
      </c>
      <c r="E1766" s="157" t="str">
        <f>IF('MAIN CB'!E1780="","",'MAIN CB'!E1780)</f>
        <v>Airtel Money Withdraw</v>
      </c>
      <c r="F1766" s="238">
        <f>IF('MAIN CB'!C1780="Asset",'MAIN CB'!F1780,"")</f>
        <v>-60</v>
      </c>
      <c r="G1766" s="162" t="str">
        <f>IF('MAIN CB'!C1780="Capital",'MAIN CB'!F1780,IF('MAIN CB'!C1780="Income",'MAIN CB'!F1780,IF('MAIN CB'!C1780="Liability",'MAIN CB'!F1780,"")))</f>
        <v/>
      </c>
      <c r="H1766" s="163" t="str">
        <f>IF('MAIN CB'!C1780="Expense",'MAIN CB'!F1780,IF('MAIN CB'!C1780="Drawing",'MAIN CB'!F1780,IF('MAIN CB'!C1780="COS",'MAIN CB'!F1780,"")))</f>
        <v/>
      </c>
    </row>
    <row r="1767" spans="2:8" x14ac:dyDescent="0.3">
      <c r="B1767" s="160">
        <f>IF('MAIN CB'!B1781="","",'MAIN CB'!B1781)</f>
        <v>45735</v>
      </c>
      <c r="C1767" s="161" t="str">
        <f>IF('MAIN CB'!C1781="","",'MAIN CB'!C1781)</f>
        <v>Asset</v>
      </c>
      <c r="D1767" s="237" t="str">
        <f>IF('MAIN CB'!D1781="","",'MAIN CB'!D1781)</f>
        <v>Airtel Money</v>
      </c>
      <c r="E1767" s="157" t="str">
        <f>IF('MAIN CB'!E1781="","",'MAIN CB'!E1781)</f>
        <v>Airtel Money Withdraw</v>
      </c>
      <c r="F1767" s="238">
        <f>IF('MAIN CB'!C1781="Asset",'MAIN CB'!F1781,"")</f>
        <v>60</v>
      </c>
      <c r="G1767" s="162" t="str">
        <f>IF('MAIN CB'!C1781="Capital",'MAIN CB'!F1781,IF('MAIN CB'!C1781="Income",'MAIN CB'!F1781,IF('MAIN CB'!C1781="Liability",'MAIN CB'!F1781,"")))</f>
        <v/>
      </c>
      <c r="H1767" s="163" t="str">
        <f>IF('MAIN CB'!C1781="Expense",'MAIN CB'!F1781,IF('MAIN CB'!C1781="Drawing",'MAIN CB'!F1781,IF('MAIN CB'!C1781="COS",'MAIN CB'!F1781,"")))</f>
        <v/>
      </c>
    </row>
    <row r="1768" spans="2:8" x14ac:dyDescent="0.3">
      <c r="B1768" s="160">
        <f>IF('MAIN CB'!B1782="","",'MAIN CB'!B1782)</f>
        <v>45735</v>
      </c>
      <c r="C1768" s="161" t="str">
        <f>IF('MAIN CB'!C1782="","",'MAIN CB'!C1782)</f>
        <v>Income</v>
      </c>
      <c r="D1768" s="237" t="str">
        <f>IF('MAIN CB'!D1782="","",'MAIN CB'!D1782)</f>
        <v>Sales</v>
      </c>
      <c r="E1768" s="157" t="str">
        <f>IF('MAIN CB'!E1782="","",'MAIN CB'!E1782)</f>
        <v xml:space="preserve">Takeaway Sale </v>
      </c>
      <c r="F1768" s="238" t="str">
        <f>IF('MAIN CB'!C1782="Asset",'MAIN CB'!F1782,"")</f>
        <v/>
      </c>
      <c r="G1768" s="162">
        <f>IF('MAIN CB'!C1782="Capital",'MAIN CB'!F1782,IF('MAIN CB'!C1782="Income",'MAIN CB'!F1782,IF('MAIN CB'!C1782="Liability",'MAIN CB'!F1782,"")))</f>
        <v>-175</v>
      </c>
      <c r="H1768" s="163" t="str">
        <f>IF('MAIN CB'!C1782="Expense",'MAIN CB'!F1782,IF('MAIN CB'!C1782="Drawing",'MAIN CB'!F1782,IF('MAIN CB'!C1782="COS",'MAIN CB'!F1782,"")))</f>
        <v/>
      </c>
    </row>
    <row r="1769" spans="2:8" x14ac:dyDescent="0.3">
      <c r="B1769" s="160">
        <f>IF('MAIN CB'!B1783="","",'MAIN CB'!B1783)</f>
        <v>45735</v>
      </c>
      <c r="C1769" s="161" t="str">
        <f>IF('MAIN CB'!C1783="","",'MAIN CB'!C1783)</f>
        <v>Asset</v>
      </c>
      <c r="D1769" s="237" t="str">
        <f>IF('MAIN CB'!D1783="","",'MAIN CB'!D1783)</f>
        <v>Vault Cash</v>
      </c>
      <c r="E1769" s="157" t="str">
        <f>IF('MAIN CB'!E1783="","",'MAIN CB'!E1783)</f>
        <v xml:space="preserve">Takeaway Sale </v>
      </c>
      <c r="F1769" s="238">
        <f>IF('MAIN CB'!C1783="Asset",'MAIN CB'!F1783,"")</f>
        <v>175</v>
      </c>
      <c r="G1769" s="162" t="str">
        <f>IF('MAIN CB'!C1783="Capital",'MAIN CB'!F1783,IF('MAIN CB'!C1783="Income",'MAIN CB'!F1783,IF('MAIN CB'!C1783="Liability",'MAIN CB'!F1783,"")))</f>
        <v/>
      </c>
      <c r="H1769" s="163" t="str">
        <f>IF('MAIN CB'!C1783="Expense",'MAIN CB'!F1783,IF('MAIN CB'!C1783="Drawing",'MAIN CB'!F1783,IF('MAIN CB'!C1783="COS",'MAIN CB'!F1783,"")))</f>
        <v/>
      </c>
    </row>
    <row r="1770" spans="2:8" x14ac:dyDescent="0.3">
      <c r="B1770" s="160">
        <f>IF('MAIN CB'!B1784="","",'MAIN CB'!B1784)</f>
        <v>45735</v>
      </c>
      <c r="C1770" s="161" t="str">
        <f>IF('MAIN CB'!C1784="","",'MAIN CB'!C1784)</f>
        <v>Asset</v>
      </c>
      <c r="D1770" s="237" t="str">
        <f>IF('MAIN CB'!D1784="","",'MAIN CB'!D1784)</f>
        <v>Vault Cash</v>
      </c>
      <c r="E1770" s="157" t="str">
        <f>IF('MAIN CB'!E1784="","",'MAIN CB'!E1784)</f>
        <v>Customer change held</v>
      </c>
      <c r="F1770" s="238">
        <f>IF('MAIN CB'!C1784="Asset",'MAIN CB'!F1784,"")</f>
        <v>5</v>
      </c>
      <c r="G1770" s="162" t="str">
        <f>IF('MAIN CB'!C1784="Capital",'MAIN CB'!F1784,IF('MAIN CB'!C1784="Income",'MAIN CB'!F1784,IF('MAIN CB'!C1784="Liability",'MAIN CB'!F1784,"")))</f>
        <v/>
      </c>
      <c r="H1770" s="163" t="str">
        <f>IF('MAIN CB'!C1784="Expense",'MAIN CB'!F1784,IF('MAIN CB'!C1784="Drawing",'MAIN CB'!F1784,IF('MAIN CB'!C1784="COS",'MAIN CB'!F1784,"")))</f>
        <v/>
      </c>
    </row>
    <row r="1771" spans="2:8" x14ac:dyDescent="0.3">
      <c r="B1771" s="160">
        <f>IF('MAIN CB'!B1785="","",'MAIN CB'!B1785)</f>
        <v>45735</v>
      </c>
      <c r="C1771" s="161" t="str">
        <f>IF('MAIN CB'!C1785="","",'MAIN CB'!C1785)</f>
        <v>Liability</v>
      </c>
      <c r="D1771" s="237" t="str">
        <f>IF('MAIN CB'!D1785="","",'MAIN CB'!D1785)</f>
        <v>Customer Change</v>
      </c>
      <c r="E1771" s="157" t="str">
        <f>IF('MAIN CB'!E1785="","",'MAIN CB'!E1785)</f>
        <v>Customer change held</v>
      </c>
      <c r="F1771" s="238" t="str">
        <f>IF('MAIN CB'!C1785="Asset",'MAIN CB'!F1785,"")</f>
        <v/>
      </c>
      <c r="G1771" s="162">
        <f>IF('MAIN CB'!C1785="Capital",'MAIN CB'!F1785,IF('MAIN CB'!C1785="Income",'MAIN CB'!F1785,IF('MAIN CB'!C1785="Liability",'MAIN CB'!F1785,"")))</f>
        <v>-5</v>
      </c>
      <c r="H1771" s="163" t="str">
        <f>IF('MAIN CB'!C1785="Expense",'MAIN CB'!F1785,IF('MAIN CB'!C1785="Drawing",'MAIN CB'!F1785,IF('MAIN CB'!C1785="COS",'MAIN CB'!F1785,"")))</f>
        <v/>
      </c>
    </row>
    <row r="1772" spans="2:8" x14ac:dyDescent="0.3">
      <c r="B1772" s="160">
        <f>IF('MAIN CB'!B1786="","",'MAIN CB'!B1786)</f>
        <v>45735</v>
      </c>
      <c r="C1772" s="161" t="str">
        <f>IF('MAIN CB'!C1786="","",'MAIN CB'!C1786)</f>
        <v>Asset</v>
      </c>
      <c r="D1772" s="237" t="str">
        <f>IF('MAIN CB'!D1786="","",'MAIN CB'!D1786)</f>
        <v>Vault Cash</v>
      </c>
      <c r="E1772" s="157" t="str">
        <f>IF('MAIN CB'!E1786="","",'MAIN CB'!E1786)</f>
        <v>Airtel Money Deposit</v>
      </c>
      <c r="F1772" s="238">
        <f>IF('MAIN CB'!C1786="Asset",'MAIN CB'!F1786,"")</f>
        <v>62</v>
      </c>
      <c r="G1772" s="162" t="str">
        <f>IF('MAIN CB'!C1786="Capital",'MAIN CB'!F1786,IF('MAIN CB'!C1786="Income",'MAIN CB'!F1786,IF('MAIN CB'!C1786="Liability",'MAIN CB'!F1786,"")))</f>
        <v/>
      </c>
      <c r="H1772" s="163" t="str">
        <f>IF('MAIN CB'!C1786="Expense",'MAIN CB'!F1786,IF('MAIN CB'!C1786="Drawing",'MAIN CB'!F1786,IF('MAIN CB'!C1786="COS",'MAIN CB'!F1786,"")))</f>
        <v/>
      </c>
    </row>
    <row r="1773" spans="2:8" x14ac:dyDescent="0.3">
      <c r="B1773" s="160">
        <f>IF('MAIN CB'!B1787="","",'MAIN CB'!B1787)</f>
        <v>45735</v>
      </c>
      <c r="C1773" s="161" t="str">
        <f>IF('MAIN CB'!C1787="","",'MAIN CB'!C1787)</f>
        <v>Asset</v>
      </c>
      <c r="D1773" s="237" t="str">
        <f>IF('MAIN CB'!D1787="","",'MAIN CB'!D1787)</f>
        <v>Airtel Money</v>
      </c>
      <c r="E1773" s="157" t="str">
        <f>IF('MAIN CB'!E1787="","",'MAIN CB'!E1787)</f>
        <v>Airtel Money Deposit</v>
      </c>
      <c r="F1773" s="238">
        <f>IF('MAIN CB'!C1787="Asset",'MAIN CB'!F1787,"")</f>
        <v>-62</v>
      </c>
      <c r="G1773" s="162" t="str">
        <f>IF('MAIN CB'!C1787="Capital",'MAIN CB'!F1787,IF('MAIN CB'!C1787="Income",'MAIN CB'!F1787,IF('MAIN CB'!C1787="Liability",'MAIN CB'!F1787,"")))</f>
        <v/>
      </c>
      <c r="H1773" s="163" t="str">
        <f>IF('MAIN CB'!C1787="Expense",'MAIN CB'!F1787,IF('MAIN CB'!C1787="Drawing",'MAIN CB'!F1787,IF('MAIN CB'!C1787="COS",'MAIN CB'!F1787,"")))</f>
        <v/>
      </c>
    </row>
    <row r="1774" spans="2:8" x14ac:dyDescent="0.3">
      <c r="B1774" s="160">
        <f>IF('MAIN CB'!B1788="","",'MAIN CB'!B1788)</f>
        <v>45735</v>
      </c>
      <c r="C1774" s="161" t="str">
        <f>IF('MAIN CB'!C1788="","",'MAIN CB'!C1788)</f>
        <v>Asset</v>
      </c>
      <c r="D1774" s="237" t="str">
        <f>IF('MAIN CB'!D1788="","",'MAIN CB'!D1788)</f>
        <v>Vault Cash</v>
      </c>
      <c r="E1774" s="157" t="str">
        <f>IF('MAIN CB'!E1788="","",'MAIN CB'!E1788)</f>
        <v>Customer change held</v>
      </c>
      <c r="F1774" s="238">
        <f>IF('MAIN CB'!C1788="Asset",'MAIN CB'!F1788,"")</f>
        <v>7</v>
      </c>
      <c r="G1774" s="162" t="str">
        <f>IF('MAIN CB'!C1788="Capital",'MAIN CB'!F1788,IF('MAIN CB'!C1788="Income",'MAIN CB'!F1788,IF('MAIN CB'!C1788="Liability",'MAIN CB'!F1788,"")))</f>
        <v/>
      </c>
      <c r="H1774" s="163" t="str">
        <f>IF('MAIN CB'!C1788="Expense",'MAIN CB'!F1788,IF('MAIN CB'!C1788="Drawing",'MAIN CB'!F1788,IF('MAIN CB'!C1788="COS",'MAIN CB'!F1788,"")))</f>
        <v/>
      </c>
    </row>
    <row r="1775" spans="2:8" x14ac:dyDescent="0.3">
      <c r="B1775" s="160">
        <f>IF('MAIN CB'!B1789="","",'MAIN CB'!B1789)</f>
        <v>45735</v>
      </c>
      <c r="C1775" s="161" t="str">
        <f>IF('MAIN CB'!C1789="","",'MAIN CB'!C1789)</f>
        <v>Liability</v>
      </c>
      <c r="D1775" s="237" t="str">
        <f>IF('MAIN CB'!D1789="","",'MAIN CB'!D1789)</f>
        <v>Customer Change</v>
      </c>
      <c r="E1775" s="157" t="str">
        <f>IF('MAIN CB'!E1789="","",'MAIN CB'!E1789)</f>
        <v>Customer change held</v>
      </c>
      <c r="F1775" s="238" t="str">
        <f>IF('MAIN CB'!C1789="Asset",'MAIN CB'!F1789,"")</f>
        <v/>
      </c>
      <c r="G1775" s="162">
        <f>IF('MAIN CB'!C1789="Capital",'MAIN CB'!F1789,IF('MAIN CB'!C1789="Income",'MAIN CB'!F1789,IF('MAIN CB'!C1789="Liability",'MAIN CB'!F1789,"")))</f>
        <v>-7</v>
      </c>
      <c r="H1775" s="163" t="str">
        <f>IF('MAIN CB'!C1789="Expense",'MAIN CB'!F1789,IF('MAIN CB'!C1789="Drawing",'MAIN CB'!F1789,IF('MAIN CB'!C1789="COS",'MAIN CB'!F1789,"")))</f>
        <v/>
      </c>
    </row>
    <row r="1776" spans="2:8" x14ac:dyDescent="0.3">
      <c r="B1776" s="160">
        <f>IF('MAIN CB'!B1790="","",'MAIN CB'!B1790)</f>
        <v>45735</v>
      </c>
      <c r="C1776" s="161" t="str">
        <f>IF('MAIN CB'!C1790="","",'MAIN CB'!C1790)</f>
        <v>Income</v>
      </c>
      <c r="D1776" s="237" t="str">
        <f>IF('MAIN CB'!D1790="","",'MAIN CB'!D1790)</f>
        <v>Sales</v>
      </c>
      <c r="E1776" s="157" t="str">
        <f>IF('MAIN CB'!E1790="","",'MAIN CB'!E1790)</f>
        <v xml:space="preserve">Takeaway Sale </v>
      </c>
      <c r="F1776" s="238" t="str">
        <f>IF('MAIN CB'!C1790="Asset",'MAIN CB'!F1790,"")</f>
        <v/>
      </c>
      <c r="G1776" s="162">
        <f>IF('MAIN CB'!C1790="Capital",'MAIN CB'!F1790,IF('MAIN CB'!C1790="Income",'MAIN CB'!F1790,IF('MAIN CB'!C1790="Liability",'MAIN CB'!F1790,"")))</f>
        <v>-70</v>
      </c>
      <c r="H1776" s="163" t="str">
        <f>IF('MAIN CB'!C1790="Expense",'MAIN CB'!F1790,IF('MAIN CB'!C1790="Drawing",'MAIN CB'!F1790,IF('MAIN CB'!C1790="COS",'MAIN CB'!F1790,"")))</f>
        <v/>
      </c>
    </row>
    <row r="1777" spans="2:8" x14ac:dyDescent="0.3">
      <c r="B1777" s="160">
        <f>IF('MAIN CB'!B1791="","",'MAIN CB'!B1791)</f>
        <v>45735</v>
      </c>
      <c r="C1777" s="161" t="str">
        <f>IF('MAIN CB'!C1791="","",'MAIN CB'!C1791)</f>
        <v>Asset</v>
      </c>
      <c r="D1777" s="237" t="str">
        <f>IF('MAIN CB'!D1791="","",'MAIN CB'!D1791)</f>
        <v>Vault Cash</v>
      </c>
      <c r="E1777" s="157" t="str">
        <f>IF('MAIN CB'!E1791="","",'MAIN CB'!E1791)</f>
        <v xml:space="preserve">Takeaway Sale </v>
      </c>
      <c r="F1777" s="238">
        <f>IF('MAIN CB'!C1791="Asset",'MAIN CB'!F1791,"")</f>
        <v>70</v>
      </c>
      <c r="G1777" s="162" t="str">
        <f>IF('MAIN CB'!C1791="Capital",'MAIN CB'!F1791,IF('MAIN CB'!C1791="Income",'MAIN CB'!F1791,IF('MAIN CB'!C1791="Liability",'MAIN CB'!F1791,"")))</f>
        <v/>
      </c>
      <c r="H1777" s="163" t="str">
        <f>IF('MAIN CB'!C1791="Expense",'MAIN CB'!F1791,IF('MAIN CB'!C1791="Drawing",'MAIN CB'!F1791,IF('MAIN CB'!C1791="COS",'MAIN CB'!F1791,"")))</f>
        <v/>
      </c>
    </row>
    <row r="1778" spans="2:8" x14ac:dyDescent="0.3">
      <c r="B1778" s="160">
        <f>IF('MAIN CB'!B1792="","",'MAIN CB'!B1792)</f>
        <v>45735</v>
      </c>
      <c r="C1778" s="161" t="str">
        <f>IF('MAIN CB'!C1792="","",'MAIN CB'!C1792)</f>
        <v>Asset</v>
      </c>
      <c r="D1778" s="237" t="str">
        <f>IF('MAIN CB'!D1792="","",'MAIN CB'!D1792)</f>
        <v>Vault Cash</v>
      </c>
      <c r="E1778" s="157" t="str">
        <f>IF('MAIN CB'!E1792="","",'MAIN CB'!E1792)</f>
        <v>543 Withdraw</v>
      </c>
      <c r="F1778" s="238">
        <f>IF('MAIN CB'!C1792="Asset",'MAIN CB'!F1792,"")</f>
        <v>-5000</v>
      </c>
      <c r="G1778" s="162" t="str">
        <f>IF('MAIN CB'!C1792="Capital",'MAIN CB'!F1792,IF('MAIN CB'!C1792="Income",'MAIN CB'!F1792,IF('MAIN CB'!C1792="Liability",'MAIN CB'!F1792,"")))</f>
        <v/>
      </c>
      <c r="H1778" s="163" t="str">
        <f>IF('MAIN CB'!C1792="Expense",'MAIN CB'!F1792,IF('MAIN CB'!C1792="Drawing",'MAIN CB'!F1792,IF('MAIN CB'!C1792="COS",'MAIN CB'!F1792,"")))</f>
        <v/>
      </c>
    </row>
    <row r="1779" spans="2:8" x14ac:dyDescent="0.3">
      <c r="B1779" s="160">
        <f>IF('MAIN CB'!B1793="","",'MAIN CB'!B1793)</f>
        <v>45735</v>
      </c>
      <c r="C1779" s="161" t="str">
        <f>IF('MAIN CB'!C1793="","",'MAIN CB'!C1793)</f>
        <v>Asset</v>
      </c>
      <c r="D1779" s="237" t="str">
        <f>IF('MAIN CB'!D1793="","",'MAIN CB'!D1793)</f>
        <v>543 Konse Konse</v>
      </c>
      <c r="E1779" s="157" t="str">
        <f>IF('MAIN CB'!E1793="","",'MAIN CB'!E1793)</f>
        <v>543 Withdraw</v>
      </c>
      <c r="F1779" s="238">
        <f>IF('MAIN CB'!C1793="Asset",'MAIN CB'!F1793,"")</f>
        <v>5000</v>
      </c>
      <c r="G1779" s="162" t="str">
        <f>IF('MAIN CB'!C1793="Capital",'MAIN CB'!F1793,IF('MAIN CB'!C1793="Income",'MAIN CB'!F1793,IF('MAIN CB'!C1793="Liability",'MAIN CB'!F1793,"")))</f>
        <v/>
      </c>
      <c r="H1779" s="163" t="str">
        <f>IF('MAIN CB'!C1793="Expense",'MAIN CB'!F1793,IF('MAIN CB'!C1793="Drawing",'MAIN CB'!F1793,IF('MAIN CB'!C1793="COS",'MAIN CB'!F1793,"")))</f>
        <v/>
      </c>
    </row>
    <row r="1780" spans="2:8" x14ac:dyDescent="0.3">
      <c r="B1780" s="160">
        <f>IF('MAIN CB'!B1794="","",'MAIN CB'!B1794)</f>
        <v>45735</v>
      </c>
      <c r="C1780" s="161" t="str">
        <f>IF('MAIN CB'!C1794="","",'MAIN CB'!C1794)</f>
        <v>Asset</v>
      </c>
      <c r="D1780" s="237" t="str">
        <f>IF('MAIN CB'!D1794="","",'MAIN CB'!D1794)</f>
        <v>Vault Cash</v>
      </c>
      <c r="E1780" s="157" t="str">
        <f>IF('MAIN CB'!E1794="","",'MAIN CB'!E1794)</f>
        <v>Zanaco Xpress Deposit</v>
      </c>
      <c r="F1780" s="238">
        <f>IF('MAIN CB'!C1794="Asset",'MAIN CB'!F1794,"")</f>
        <v>200</v>
      </c>
      <c r="G1780" s="162" t="str">
        <f>IF('MAIN CB'!C1794="Capital",'MAIN CB'!F1794,IF('MAIN CB'!C1794="Income",'MAIN CB'!F1794,IF('MAIN CB'!C1794="Liability",'MAIN CB'!F1794,"")))</f>
        <v/>
      </c>
      <c r="H1780" s="163" t="str">
        <f>IF('MAIN CB'!C1794="Expense",'MAIN CB'!F1794,IF('MAIN CB'!C1794="Drawing",'MAIN CB'!F1794,IF('MAIN CB'!C1794="COS",'MAIN CB'!F1794,"")))</f>
        <v/>
      </c>
    </row>
    <row r="1781" spans="2:8" x14ac:dyDescent="0.3">
      <c r="B1781" s="160">
        <f>IF('MAIN CB'!B1795="","",'MAIN CB'!B1795)</f>
        <v>45735</v>
      </c>
      <c r="C1781" s="161" t="str">
        <f>IF('MAIN CB'!C1795="","",'MAIN CB'!C1795)</f>
        <v>Asset</v>
      </c>
      <c r="D1781" s="237" t="str">
        <f>IF('MAIN CB'!D1795="","",'MAIN CB'!D1795)</f>
        <v>Zanaco Xpress</v>
      </c>
      <c r="E1781" s="157" t="str">
        <f>IF('MAIN CB'!E1795="","",'MAIN CB'!E1795)</f>
        <v>Zanaco Xpress Deposit</v>
      </c>
      <c r="F1781" s="238">
        <f>IF('MAIN CB'!C1795="Asset",'MAIN CB'!F1795,"")</f>
        <v>-200</v>
      </c>
      <c r="G1781" s="162" t="str">
        <f>IF('MAIN CB'!C1795="Capital",'MAIN CB'!F1795,IF('MAIN CB'!C1795="Income",'MAIN CB'!F1795,IF('MAIN CB'!C1795="Liability",'MAIN CB'!F1795,"")))</f>
        <v/>
      </c>
      <c r="H1781" s="163" t="str">
        <f>IF('MAIN CB'!C1795="Expense",'MAIN CB'!F1795,IF('MAIN CB'!C1795="Drawing",'MAIN CB'!F1795,IF('MAIN CB'!C1795="COS",'MAIN CB'!F1795,"")))</f>
        <v/>
      </c>
    </row>
    <row r="1782" spans="2:8" x14ac:dyDescent="0.3">
      <c r="B1782" s="160">
        <f>IF('MAIN CB'!B1796="","",'MAIN CB'!B1796)</f>
        <v>45735</v>
      </c>
      <c r="C1782" s="161" t="str">
        <f>IF('MAIN CB'!C1796="","",'MAIN CB'!C1796)</f>
        <v>Income</v>
      </c>
      <c r="D1782" s="237" t="str">
        <f>IF('MAIN CB'!D1796="","",'MAIN CB'!D1796)</f>
        <v>Sales</v>
      </c>
      <c r="E1782" s="157" t="str">
        <f>IF('MAIN CB'!E1796="","",'MAIN CB'!E1796)</f>
        <v xml:space="preserve">Takeaway Sale </v>
      </c>
      <c r="F1782" s="238" t="str">
        <f>IF('MAIN CB'!C1796="Asset",'MAIN CB'!F1796,"")</f>
        <v/>
      </c>
      <c r="G1782" s="162">
        <f>IF('MAIN CB'!C1796="Capital",'MAIN CB'!F1796,IF('MAIN CB'!C1796="Income",'MAIN CB'!F1796,IF('MAIN CB'!C1796="Liability",'MAIN CB'!F1796,"")))</f>
        <v>-105</v>
      </c>
      <c r="H1782" s="163" t="str">
        <f>IF('MAIN CB'!C1796="Expense",'MAIN CB'!F1796,IF('MAIN CB'!C1796="Drawing",'MAIN CB'!F1796,IF('MAIN CB'!C1796="COS",'MAIN CB'!F1796,"")))</f>
        <v/>
      </c>
    </row>
    <row r="1783" spans="2:8" x14ac:dyDescent="0.3">
      <c r="B1783" s="160">
        <f>IF('MAIN CB'!B1797="","",'MAIN CB'!B1797)</f>
        <v>45735</v>
      </c>
      <c r="C1783" s="161" t="str">
        <f>IF('MAIN CB'!C1797="","",'MAIN CB'!C1797)</f>
        <v>Asset</v>
      </c>
      <c r="D1783" s="237" t="str">
        <f>IF('MAIN CB'!D1797="","",'MAIN CB'!D1797)</f>
        <v>Airtel Money</v>
      </c>
      <c r="E1783" s="157" t="str">
        <f>IF('MAIN CB'!E1797="","",'MAIN CB'!E1797)</f>
        <v xml:space="preserve">Takeaway Sale </v>
      </c>
      <c r="F1783" s="238">
        <f>IF('MAIN CB'!C1797="Asset",'MAIN CB'!F1797,"")</f>
        <v>105</v>
      </c>
      <c r="G1783" s="162" t="str">
        <f>IF('MAIN CB'!C1797="Capital",'MAIN CB'!F1797,IF('MAIN CB'!C1797="Income",'MAIN CB'!F1797,IF('MAIN CB'!C1797="Liability",'MAIN CB'!F1797,"")))</f>
        <v/>
      </c>
      <c r="H1783" s="163" t="str">
        <f>IF('MAIN CB'!C1797="Expense",'MAIN CB'!F1797,IF('MAIN CB'!C1797="Drawing",'MAIN CB'!F1797,IF('MAIN CB'!C1797="COS",'MAIN CB'!F1797,"")))</f>
        <v/>
      </c>
    </row>
    <row r="1784" spans="2:8" x14ac:dyDescent="0.3">
      <c r="B1784" s="160">
        <f>IF('MAIN CB'!B1798="","",'MAIN CB'!B1798)</f>
        <v>45735</v>
      </c>
      <c r="C1784" s="161" t="str">
        <f>IF('MAIN CB'!C1798="","",'MAIN CB'!C1798)</f>
        <v>Asset</v>
      </c>
      <c r="D1784" s="237" t="str">
        <f>IF('MAIN CB'!D1798="","",'MAIN CB'!D1798)</f>
        <v>Vault Cash</v>
      </c>
      <c r="E1784" s="157" t="str">
        <f>IF('MAIN CB'!E1798="","",'MAIN CB'!E1798)</f>
        <v>Airtel Money Deposit</v>
      </c>
      <c r="F1784" s="238">
        <f>IF('MAIN CB'!C1798="Asset",'MAIN CB'!F1798,"")</f>
        <v>300</v>
      </c>
      <c r="G1784" s="162" t="str">
        <f>IF('MAIN CB'!C1798="Capital",'MAIN CB'!F1798,IF('MAIN CB'!C1798="Income",'MAIN CB'!F1798,IF('MAIN CB'!C1798="Liability",'MAIN CB'!F1798,"")))</f>
        <v/>
      </c>
      <c r="H1784" s="163" t="str">
        <f>IF('MAIN CB'!C1798="Expense",'MAIN CB'!F1798,IF('MAIN CB'!C1798="Drawing",'MAIN CB'!F1798,IF('MAIN CB'!C1798="COS",'MAIN CB'!F1798,"")))</f>
        <v/>
      </c>
    </row>
    <row r="1785" spans="2:8" x14ac:dyDescent="0.3">
      <c r="B1785" s="160">
        <f>IF('MAIN CB'!B1799="","",'MAIN CB'!B1799)</f>
        <v>45735</v>
      </c>
      <c r="C1785" s="161" t="str">
        <f>IF('MAIN CB'!C1799="","",'MAIN CB'!C1799)</f>
        <v>Asset</v>
      </c>
      <c r="D1785" s="237" t="str">
        <f>IF('MAIN CB'!D1799="","",'MAIN CB'!D1799)</f>
        <v>Airtel Money</v>
      </c>
      <c r="E1785" s="157" t="str">
        <f>IF('MAIN CB'!E1799="","",'MAIN CB'!E1799)</f>
        <v>Airtel Money Deposit</v>
      </c>
      <c r="F1785" s="238">
        <f>IF('MAIN CB'!C1799="Asset",'MAIN CB'!F1799,"")</f>
        <v>-300</v>
      </c>
      <c r="G1785" s="162" t="str">
        <f>IF('MAIN CB'!C1799="Capital",'MAIN CB'!F1799,IF('MAIN CB'!C1799="Income",'MAIN CB'!F1799,IF('MAIN CB'!C1799="Liability",'MAIN CB'!F1799,"")))</f>
        <v/>
      </c>
      <c r="H1785" s="163" t="str">
        <f>IF('MAIN CB'!C1799="Expense",'MAIN CB'!F1799,IF('MAIN CB'!C1799="Drawing",'MAIN CB'!F1799,IF('MAIN CB'!C1799="COS",'MAIN CB'!F1799,"")))</f>
        <v/>
      </c>
    </row>
    <row r="1786" spans="2:8" x14ac:dyDescent="0.3">
      <c r="B1786" s="160">
        <f>IF('MAIN CB'!B1800="","",'MAIN CB'!B1800)</f>
        <v>45735</v>
      </c>
      <c r="C1786" s="161" t="str">
        <f>IF('MAIN CB'!C1800="","",'MAIN CB'!C1800)</f>
        <v>Income</v>
      </c>
      <c r="D1786" s="237" t="str">
        <f>IF('MAIN CB'!D1800="","",'MAIN CB'!D1800)</f>
        <v>Sales</v>
      </c>
      <c r="E1786" s="157" t="str">
        <f>IF('MAIN CB'!E1800="","",'MAIN CB'!E1800)</f>
        <v xml:space="preserve">Takeaway Sale </v>
      </c>
      <c r="F1786" s="238" t="str">
        <f>IF('MAIN CB'!C1800="Asset",'MAIN CB'!F1800,"")</f>
        <v/>
      </c>
      <c r="G1786" s="162">
        <f>IF('MAIN CB'!C1800="Capital",'MAIN CB'!F1800,IF('MAIN CB'!C1800="Income",'MAIN CB'!F1800,IF('MAIN CB'!C1800="Liability",'MAIN CB'!F1800,"")))</f>
        <v>-35</v>
      </c>
      <c r="H1786" s="163" t="str">
        <f>IF('MAIN CB'!C1800="Expense",'MAIN CB'!F1800,IF('MAIN CB'!C1800="Drawing",'MAIN CB'!F1800,IF('MAIN CB'!C1800="COS",'MAIN CB'!F1800,"")))</f>
        <v/>
      </c>
    </row>
    <row r="1787" spans="2:8" x14ac:dyDescent="0.3">
      <c r="B1787" s="160">
        <f>IF('MAIN CB'!B1801="","",'MAIN CB'!B1801)</f>
        <v>45735</v>
      </c>
      <c r="C1787" s="161" t="str">
        <f>IF('MAIN CB'!C1801="","",'MAIN CB'!C1801)</f>
        <v>Asset</v>
      </c>
      <c r="D1787" s="237" t="str">
        <f>IF('MAIN CB'!D1801="","",'MAIN CB'!D1801)</f>
        <v>Vault Cash</v>
      </c>
      <c r="E1787" s="157" t="str">
        <f>IF('MAIN CB'!E1801="","",'MAIN CB'!E1801)</f>
        <v xml:space="preserve">Takeaway Sale </v>
      </c>
      <c r="F1787" s="238">
        <f>IF('MAIN CB'!C1801="Asset",'MAIN CB'!F1801,"")</f>
        <v>35</v>
      </c>
      <c r="G1787" s="162" t="str">
        <f>IF('MAIN CB'!C1801="Capital",'MAIN CB'!F1801,IF('MAIN CB'!C1801="Income",'MAIN CB'!F1801,IF('MAIN CB'!C1801="Liability",'MAIN CB'!F1801,"")))</f>
        <v/>
      </c>
      <c r="H1787" s="163" t="str">
        <f>IF('MAIN CB'!C1801="Expense",'MAIN CB'!F1801,IF('MAIN CB'!C1801="Drawing",'MAIN CB'!F1801,IF('MAIN CB'!C1801="COS",'MAIN CB'!F1801,"")))</f>
        <v/>
      </c>
    </row>
    <row r="1788" spans="2:8" x14ac:dyDescent="0.3">
      <c r="B1788" s="160">
        <f>IF('MAIN CB'!B1802="","",'MAIN CB'!B1802)</f>
        <v>45735</v>
      </c>
      <c r="C1788" s="161" t="str">
        <f>IF('MAIN CB'!C1802="","",'MAIN CB'!C1802)</f>
        <v>Income</v>
      </c>
      <c r="D1788" s="237" t="str">
        <f>IF('MAIN CB'!D1802="","",'MAIN CB'!D1802)</f>
        <v>Sales</v>
      </c>
      <c r="E1788" s="157" t="str">
        <f>IF('MAIN CB'!E1802="","",'MAIN CB'!E1802)</f>
        <v xml:space="preserve">Takeaway Sale </v>
      </c>
      <c r="F1788" s="238" t="str">
        <f>IF('MAIN CB'!C1802="Asset",'MAIN CB'!F1802,"")</f>
        <v/>
      </c>
      <c r="G1788" s="162">
        <f>IF('MAIN CB'!C1802="Capital",'MAIN CB'!F1802,IF('MAIN CB'!C1802="Income",'MAIN CB'!F1802,IF('MAIN CB'!C1802="Liability",'MAIN CB'!F1802,"")))</f>
        <v>-35</v>
      </c>
      <c r="H1788" s="163" t="str">
        <f>IF('MAIN CB'!C1802="Expense",'MAIN CB'!F1802,IF('MAIN CB'!C1802="Drawing",'MAIN CB'!F1802,IF('MAIN CB'!C1802="COS",'MAIN CB'!F1802,"")))</f>
        <v/>
      </c>
    </row>
    <row r="1789" spans="2:8" x14ac:dyDescent="0.3">
      <c r="B1789" s="160">
        <f>IF('MAIN CB'!B1803="","",'MAIN CB'!B1803)</f>
        <v>45735</v>
      </c>
      <c r="C1789" s="161" t="str">
        <f>IF('MAIN CB'!C1803="","",'MAIN CB'!C1803)</f>
        <v>Asset</v>
      </c>
      <c r="D1789" s="237" t="str">
        <f>IF('MAIN CB'!D1803="","",'MAIN CB'!D1803)</f>
        <v>Vault Cash</v>
      </c>
      <c r="E1789" s="157" t="str">
        <f>IF('MAIN CB'!E1803="","",'MAIN CB'!E1803)</f>
        <v xml:space="preserve">Takeaway Sale </v>
      </c>
      <c r="F1789" s="238">
        <f>IF('MAIN CB'!C1803="Asset",'MAIN CB'!F1803,"")</f>
        <v>35</v>
      </c>
      <c r="G1789" s="162" t="str">
        <f>IF('MAIN CB'!C1803="Capital",'MAIN CB'!F1803,IF('MAIN CB'!C1803="Income",'MAIN CB'!F1803,IF('MAIN CB'!C1803="Liability",'MAIN CB'!F1803,"")))</f>
        <v/>
      </c>
      <c r="H1789" s="163" t="str">
        <f>IF('MAIN CB'!C1803="Expense",'MAIN CB'!F1803,IF('MAIN CB'!C1803="Drawing",'MAIN CB'!F1803,IF('MAIN CB'!C1803="COS",'MAIN CB'!F1803,"")))</f>
        <v/>
      </c>
    </row>
    <row r="1790" spans="2:8" x14ac:dyDescent="0.3">
      <c r="B1790" s="160">
        <f>IF('MAIN CB'!B1804="","",'MAIN CB'!B1804)</f>
        <v>45735</v>
      </c>
      <c r="C1790" s="161" t="str">
        <f>IF('MAIN CB'!C1804="","",'MAIN CB'!C1804)</f>
        <v>Asset</v>
      </c>
      <c r="D1790" s="237" t="str">
        <f>IF('MAIN CB'!D1804="","",'MAIN CB'!D1804)</f>
        <v>Vault Cash</v>
      </c>
      <c r="E1790" s="157" t="str">
        <f>IF('MAIN CB'!E1804="","",'MAIN CB'!E1804)</f>
        <v>Zanaco Xpress Deposit</v>
      </c>
      <c r="F1790" s="238">
        <f>IF('MAIN CB'!C1804="Asset",'MAIN CB'!F1804,"")</f>
        <v>5</v>
      </c>
      <c r="G1790" s="162" t="str">
        <f>IF('MAIN CB'!C1804="Capital",'MAIN CB'!F1804,IF('MAIN CB'!C1804="Income",'MAIN CB'!F1804,IF('MAIN CB'!C1804="Liability",'MAIN CB'!F1804,"")))</f>
        <v/>
      </c>
      <c r="H1790" s="163" t="str">
        <f>IF('MAIN CB'!C1804="Expense",'MAIN CB'!F1804,IF('MAIN CB'!C1804="Drawing",'MAIN CB'!F1804,IF('MAIN CB'!C1804="COS",'MAIN CB'!F1804,"")))</f>
        <v/>
      </c>
    </row>
    <row r="1791" spans="2:8" x14ac:dyDescent="0.3">
      <c r="B1791" s="160">
        <f>IF('MAIN CB'!B1805="","",'MAIN CB'!B1805)</f>
        <v>45735</v>
      </c>
      <c r="C1791" s="161" t="str">
        <f>IF('MAIN CB'!C1805="","",'MAIN CB'!C1805)</f>
        <v>Asset</v>
      </c>
      <c r="D1791" s="237" t="str">
        <f>IF('MAIN CB'!D1805="","",'MAIN CB'!D1805)</f>
        <v>Zanaco Xpress</v>
      </c>
      <c r="E1791" s="157" t="str">
        <f>IF('MAIN CB'!E1805="","",'MAIN CB'!E1805)</f>
        <v>Zanaco Xpress Deposit</v>
      </c>
      <c r="F1791" s="238">
        <f>IF('MAIN CB'!C1805="Asset",'MAIN CB'!F1805,"")</f>
        <v>-5</v>
      </c>
      <c r="G1791" s="162" t="str">
        <f>IF('MAIN CB'!C1805="Capital",'MAIN CB'!F1805,IF('MAIN CB'!C1805="Income",'MAIN CB'!F1805,IF('MAIN CB'!C1805="Liability",'MAIN CB'!F1805,"")))</f>
        <v/>
      </c>
      <c r="H1791" s="163" t="str">
        <f>IF('MAIN CB'!C1805="Expense",'MAIN CB'!F1805,IF('MAIN CB'!C1805="Drawing",'MAIN CB'!F1805,IF('MAIN CB'!C1805="COS",'MAIN CB'!F1805,"")))</f>
        <v/>
      </c>
    </row>
    <row r="1792" spans="2:8" x14ac:dyDescent="0.3">
      <c r="B1792" s="160">
        <f>IF('MAIN CB'!B1806="","",'MAIN CB'!B1806)</f>
        <v>45735</v>
      </c>
      <c r="C1792" s="161" t="str">
        <f>IF('MAIN CB'!C1806="","",'MAIN CB'!C1806)</f>
        <v>Asset</v>
      </c>
      <c r="D1792" s="237" t="str">
        <f>IF('MAIN CB'!D1806="","",'MAIN CB'!D1806)</f>
        <v>Vault Cash</v>
      </c>
      <c r="E1792" s="157" t="str">
        <f>IF('MAIN CB'!E1806="","",'MAIN CB'!E1806)</f>
        <v>Zanaco Xpress Deposit</v>
      </c>
      <c r="F1792" s="238">
        <f>IF('MAIN CB'!C1806="Asset",'MAIN CB'!F1806,"")</f>
        <v>3000</v>
      </c>
      <c r="G1792" s="162" t="str">
        <f>IF('MAIN CB'!C1806="Capital",'MAIN CB'!F1806,IF('MAIN CB'!C1806="Income",'MAIN CB'!F1806,IF('MAIN CB'!C1806="Liability",'MAIN CB'!F1806,"")))</f>
        <v/>
      </c>
      <c r="H1792" s="163" t="str">
        <f>IF('MAIN CB'!C1806="Expense",'MAIN CB'!F1806,IF('MAIN CB'!C1806="Drawing",'MAIN CB'!F1806,IF('MAIN CB'!C1806="COS",'MAIN CB'!F1806,"")))</f>
        <v/>
      </c>
    </row>
    <row r="1793" spans="2:8" x14ac:dyDescent="0.3">
      <c r="B1793" s="160">
        <f>IF('MAIN CB'!B1807="","",'MAIN CB'!B1807)</f>
        <v>45735</v>
      </c>
      <c r="C1793" s="161" t="str">
        <f>IF('MAIN CB'!C1807="","",'MAIN CB'!C1807)</f>
        <v>Asset</v>
      </c>
      <c r="D1793" s="237" t="str">
        <f>IF('MAIN CB'!D1807="","",'MAIN CB'!D1807)</f>
        <v>Zanaco Xpress</v>
      </c>
      <c r="E1793" s="157" t="str">
        <f>IF('MAIN CB'!E1807="","",'MAIN CB'!E1807)</f>
        <v>Zanaco Xpress Deposit</v>
      </c>
      <c r="F1793" s="238">
        <f>IF('MAIN CB'!C1807="Asset",'MAIN CB'!F1807,"")</f>
        <v>-3000</v>
      </c>
      <c r="G1793" s="162" t="str">
        <f>IF('MAIN CB'!C1807="Capital",'MAIN CB'!F1807,IF('MAIN CB'!C1807="Income",'MAIN CB'!F1807,IF('MAIN CB'!C1807="Liability",'MAIN CB'!F1807,"")))</f>
        <v/>
      </c>
      <c r="H1793" s="163" t="str">
        <f>IF('MAIN CB'!C1807="Expense",'MAIN CB'!F1807,IF('MAIN CB'!C1807="Drawing",'MAIN CB'!F1807,IF('MAIN CB'!C1807="COS",'MAIN CB'!F1807,"")))</f>
        <v/>
      </c>
    </row>
    <row r="1794" spans="2:8" x14ac:dyDescent="0.3">
      <c r="B1794" s="160">
        <f>IF('MAIN CB'!B1808="","",'MAIN CB'!B1808)</f>
        <v>45735</v>
      </c>
      <c r="C1794" s="161" t="str">
        <f>IF('MAIN CB'!C1808="","",'MAIN CB'!C1808)</f>
        <v>Asset</v>
      </c>
      <c r="D1794" s="237" t="str">
        <f>IF('MAIN CB'!D1808="","",'MAIN CB'!D1808)</f>
        <v>Vault Cash</v>
      </c>
      <c r="E1794" s="157" t="str">
        <f>IF('MAIN CB'!E1808="","",'MAIN CB'!E1808)</f>
        <v>Airtel Money Withdraw</v>
      </c>
      <c r="F1794" s="238">
        <f>IF('MAIN CB'!C1808="Asset",'MAIN CB'!F1808,"")</f>
        <v>-1100</v>
      </c>
      <c r="G1794" s="162" t="str">
        <f>IF('MAIN CB'!C1808="Capital",'MAIN CB'!F1808,IF('MAIN CB'!C1808="Income",'MAIN CB'!F1808,IF('MAIN CB'!C1808="Liability",'MAIN CB'!F1808,"")))</f>
        <v/>
      </c>
      <c r="H1794" s="163" t="str">
        <f>IF('MAIN CB'!C1808="Expense",'MAIN CB'!F1808,IF('MAIN CB'!C1808="Drawing",'MAIN CB'!F1808,IF('MAIN CB'!C1808="COS",'MAIN CB'!F1808,"")))</f>
        <v/>
      </c>
    </row>
    <row r="1795" spans="2:8" x14ac:dyDescent="0.3">
      <c r="B1795" s="160">
        <f>IF('MAIN CB'!B1809="","",'MAIN CB'!B1809)</f>
        <v>45735</v>
      </c>
      <c r="C1795" s="161" t="str">
        <f>IF('MAIN CB'!C1809="","",'MAIN CB'!C1809)</f>
        <v>Asset</v>
      </c>
      <c r="D1795" s="237" t="str">
        <f>IF('MAIN CB'!D1809="","",'MAIN CB'!D1809)</f>
        <v>Airtel Money</v>
      </c>
      <c r="E1795" s="157" t="str">
        <f>IF('MAIN CB'!E1809="","",'MAIN CB'!E1809)</f>
        <v>Airtel Money Withdraw</v>
      </c>
      <c r="F1795" s="238">
        <f>IF('MAIN CB'!C1809="Asset",'MAIN CB'!F1809,"")</f>
        <v>1100</v>
      </c>
      <c r="G1795" s="162" t="str">
        <f>IF('MAIN CB'!C1809="Capital",'MAIN CB'!F1809,IF('MAIN CB'!C1809="Income",'MAIN CB'!F1809,IF('MAIN CB'!C1809="Liability",'MAIN CB'!F1809,"")))</f>
        <v/>
      </c>
      <c r="H1795" s="163" t="str">
        <f>IF('MAIN CB'!C1809="Expense",'MAIN CB'!F1809,IF('MAIN CB'!C1809="Drawing",'MAIN CB'!F1809,IF('MAIN CB'!C1809="COS",'MAIN CB'!F1809,"")))</f>
        <v/>
      </c>
    </row>
    <row r="1796" spans="2:8" x14ac:dyDescent="0.3">
      <c r="B1796" s="160">
        <f>IF('MAIN CB'!B1810="","",'MAIN CB'!B1810)</f>
        <v>45735</v>
      </c>
      <c r="C1796" s="161" t="str">
        <f>IF('MAIN CB'!C1810="","",'MAIN CB'!C1810)</f>
        <v>Asset</v>
      </c>
      <c r="D1796" s="237" t="str">
        <f>IF('MAIN CB'!D1810="","",'MAIN CB'!D1810)</f>
        <v>Vault Cash</v>
      </c>
      <c r="E1796" s="157" t="str">
        <f>IF('MAIN CB'!E1810="","",'MAIN CB'!E1810)</f>
        <v>Airtel Money Deposit</v>
      </c>
      <c r="F1796" s="238">
        <f>IF('MAIN CB'!C1810="Asset",'MAIN CB'!F1810,"")</f>
        <v>50</v>
      </c>
      <c r="G1796" s="162" t="str">
        <f>IF('MAIN CB'!C1810="Capital",'MAIN CB'!F1810,IF('MAIN CB'!C1810="Income",'MAIN CB'!F1810,IF('MAIN CB'!C1810="Liability",'MAIN CB'!F1810,"")))</f>
        <v/>
      </c>
      <c r="H1796" s="163" t="str">
        <f>IF('MAIN CB'!C1810="Expense",'MAIN CB'!F1810,IF('MAIN CB'!C1810="Drawing",'MAIN CB'!F1810,IF('MAIN CB'!C1810="COS",'MAIN CB'!F1810,"")))</f>
        <v/>
      </c>
    </row>
    <row r="1797" spans="2:8" x14ac:dyDescent="0.3">
      <c r="B1797" s="160">
        <f>IF('MAIN CB'!B1811="","",'MAIN CB'!B1811)</f>
        <v>45735</v>
      </c>
      <c r="C1797" s="161" t="str">
        <f>IF('MAIN CB'!C1811="","",'MAIN CB'!C1811)</f>
        <v>Asset</v>
      </c>
      <c r="D1797" s="237" t="str">
        <f>IF('MAIN CB'!D1811="","",'MAIN CB'!D1811)</f>
        <v>Airtel Money</v>
      </c>
      <c r="E1797" s="157" t="str">
        <f>IF('MAIN CB'!E1811="","",'MAIN CB'!E1811)</f>
        <v>Airtel Money Deposit</v>
      </c>
      <c r="F1797" s="238">
        <f>IF('MAIN CB'!C1811="Asset",'MAIN CB'!F1811,"")</f>
        <v>-50</v>
      </c>
      <c r="G1797" s="162" t="str">
        <f>IF('MAIN CB'!C1811="Capital",'MAIN CB'!F1811,IF('MAIN CB'!C1811="Income",'MAIN CB'!F1811,IF('MAIN CB'!C1811="Liability",'MAIN CB'!F1811,"")))</f>
        <v/>
      </c>
      <c r="H1797" s="163" t="str">
        <f>IF('MAIN CB'!C1811="Expense",'MAIN CB'!F1811,IF('MAIN CB'!C1811="Drawing",'MAIN CB'!F1811,IF('MAIN CB'!C1811="COS",'MAIN CB'!F1811,"")))</f>
        <v/>
      </c>
    </row>
    <row r="1798" spans="2:8" x14ac:dyDescent="0.3">
      <c r="B1798" s="160">
        <f>IF('MAIN CB'!B1812="","",'MAIN CB'!B1812)</f>
        <v>45735</v>
      </c>
      <c r="C1798" s="161" t="str">
        <f>IF('MAIN CB'!C1812="","",'MAIN CB'!C1812)</f>
        <v>Income</v>
      </c>
      <c r="D1798" s="237" t="str">
        <f>IF('MAIN CB'!D1812="","",'MAIN CB'!D1812)</f>
        <v>Sales</v>
      </c>
      <c r="E1798" s="157" t="str">
        <f>IF('MAIN CB'!E1812="","",'MAIN CB'!E1812)</f>
        <v xml:space="preserve">Takeaway Sale </v>
      </c>
      <c r="F1798" s="238" t="str">
        <f>IF('MAIN CB'!C1812="Asset",'MAIN CB'!F1812,"")</f>
        <v/>
      </c>
      <c r="G1798" s="162">
        <f>IF('MAIN CB'!C1812="Capital",'MAIN CB'!F1812,IF('MAIN CB'!C1812="Income",'MAIN CB'!F1812,IF('MAIN CB'!C1812="Liability",'MAIN CB'!F1812,"")))</f>
        <v>-70</v>
      </c>
      <c r="H1798" s="163" t="str">
        <f>IF('MAIN CB'!C1812="Expense",'MAIN CB'!F1812,IF('MAIN CB'!C1812="Drawing",'MAIN CB'!F1812,IF('MAIN CB'!C1812="COS",'MAIN CB'!F1812,"")))</f>
        <v/>
      </c>
    </row>
    <row r="1799" spans="2:8" x14ac:dyDescent="0.3">
      <c r="B1799" s="160">
        <f>IF('MAIN CB'!B1813="","",'MAIN CB'!B1813)</f>
        <v>45735</v>
      </c>
      <c r="C1799" s="161" t="str">
        <f>IF('MAIN CB'!C1813="","",'MAIN CB'!C1813)</f>
        <v>Asset</v>
      </c>
      <c r="D1799" s="237" t="str">
        <f>IF('MAIN CB'!D1813="","",'MAIN CB'!D1813)</f>
        <v>Vault Cash</v>
      </c>
      <c r="E1799" s="157" t="str">
        <f>IF('MAIN CB'!E1813="","",'MAIN CB'!E1813)</f>
        <v xml:space="preserve">Takeaway Sale </v>
      </c>
      <c r="F1799" s="238">
        <f>IF('MAIN CB'!C1813="Asset",'MAIN CB'!F1813,"")</f>
        <v>70</v>
      </c>
      <c r="G1799" s="162" t="str">
        <f>IF('MAIN CB'!C1813="Capital",'MAIN CB'!F1813,IF('MAIN CB'!C1813="Income",'MAIN CB'!F1813,IF('MAIN CB'!C1813="Liability",'MAIN CB'!F1813,"")))</f>
        <v/>
      </c>
      <c r="H1799" s="163" t="str">
        <f>IF('MAIN CB'!C1813="Expense",'MAIN CB'!F1813,IF('MAIN CB'!C1813="Drawing",'MAIN CB'!F1813,IF('MAIN CB'!C1813="COS",'MAIN CB'!F1813,"")))</f>
        <v/>
      </c>
    </row>
    <row r="1800" spans="2:8" x14ac:dyDescent="0.3">
      <c r="B1800" s="160">
        <f>IF('MAIN CB'!B1814="","",'MAIN CB'!B1814)</f>
        <v>45735</v>
      </c>
      <c r="C1800" s="161" t="str">
        <f>IF('MAIN CB'!C1814="","",'MAIN CB'!C1814)</f>
        <v>Asset</v>
      </c>
      <c r="D1800" s="237" t="str">
        <f>IF('MAIN CB'!D1814="","",'MAIN CB'!D1814)</f>
        <v>Vault Cash</v>
      </c>
      <c r="E1800" s="157" t="str">
        <f>IF('MAIN CB'!E1814="","",'MAIN CB'!E1814)</f>
        <v>Airtel Money Withdraw</v>
      </c>
      <c r="F1800" s="238">
        <f>IF('MAIN CB'!C1814="Asset",'MAIN CB'!F1814,"")</f>
        <v>-50</v>
      </c>
      <c r="G1800" s="162" t="str">
        <f>IF('MAIN CB'!C1814="Capital",'MAIN CB'!F1814,IF('MAIN CB'!C1814="Income",'MAIN CB'!F1814,IF('MAIN CB'!C1814="Liability",'MAIN CB'!F1814,"")))</f>
        <v/>
      </c>
      <c r="H1800" s="163" t="str">
        <f>IF('MAIN CB'!C1814="Expense",'MAIN CB'!F1814,IF('MAIN CB'!C1814="Drawing",'MAIN CB'!F1814,IF('MAIN CB'!C1814="COS",'MAIN CB'!F1814,"")))</f>
        <v/>
      </c>
    </row>
    <row r="1801" spans="2:8" x14ac:dyDescent="0.3">
      <c r="B1801" s="160">
        <f>IF('MAIN CB'!B1815="","",'MAIN CB'!B1815)</f>
        <v>45735</v>
      </c>
      <c r="C1801" s="161" t="str">
        <f>IF('MAIN CB'!C1815="","",'MAIN CB'!C1815)</f>
        <v>Asset</v>
      </c>
      <c r="D1801" s="237" t="str">
        <f>IF('MAIN CB'!D1815="","",'MAIN CB'!D1815)</f>
        <v>Airtel Money</v>
      </c>
      <c r="E1801" s="157" t="str">
        <f>IF('MAIN CB'!E1815="","",'MAIN CB'!E1815)</f>
        <v>Airtel Money Withdraw</v>
      </c>
      <c r="F1801" s="238">
        <f>IF('MAIN CB'!C1815="Asset",'MAIN CB'!F1815,"")</f>
        <v>50</v>
      </c>
      <c r="G1801" s="162" t="str">
        <f>IF('MAIN CB'!C1815="Capital",'MAIN CB'!F1815,IF('MAIN CB'!C1815="Income",'MAIN CB'!F1815,IF('MAIN CB'!C1815="Liability",'MAIN CB'!F1815,"")))</f>
        <v/>
      </c>
      <c r="H1801" s="163" t="str">
        <f>IF('MAIN CB'!C1815="Expense",'MAIN CB'!F1815,IF('MAIN CB'!C1815="Drawing",'MAIN CB'!F1815,IF('MAIN CB'!C1815="COS",'MAIN CB'!F1815,"")))</f>
        <v/>
      </c>
    </row>
    <row r="1802" spans="2:8" x14ac:dyDescent="0.3">
      <c r="B1802" s="160">
        <f>IF('MAIN CB'!B1816="","",'MAIN CB'!B1816)</f>
        <v>45735</v>
      </c>
      <c r="C1802" s="161" t="str">
        <f>IF('MAIN CB'!C1816="","",'MAIN CB'!C1816)</f>
        <v>Asset</v>
      </c>
      <c r="D1802" s="237" t="str">
        <f>IF('MAIN CB'!D1816="","",'MAIN CB'!D1816)</f>
        <v>Vault Cash</v>
      </c>
      <c r="E1802" s="157" t="str">
        <f>IF('MAIN CB'!E1816="","",'MAIN CB'!E1816)</f>
        <v>Airtel Money Withdraw</v>
      </c>
      <c r="F1802" s="238">
        <f>IF('MAIN CB'!C1816="Asset",'MAIN CB'!F1816,"")</f>
        <v>-50</v>
      </c>
      <c r="G1802" s="162" t="str">
        <f>IF('MAIN CB'!C1816="Capital",'MAIN CB'!F1816,IF('MAIN CB'!C1816="Income",'MAIN CB'!F1816,IF('MAIN CB'!C1816="Liability",'MAIN CB'!F1816,"")))</f>
        <v/>
      </c>
      <c r="H1802" s="163" t="str">
        <f>IF('MAIN CB'!C1816="Expense",'MAIN CB'!F1816,IF('MAIN CB'!C1816="Drawing",'MAIN CB'!F1816,IF('MAIN CB'!C1816="COS",'MAIN CB'!F1816,"")))</f>
        <v/>
      </c>
    </row>
    <row r="1803" spans="2:8" x14ac:dyDescent="0.3">
      <c r="B1803" s="160">
        <f>IF('MAIN CB'!B1817="","",'MAIN CB'!B1817)</f>
        <v>45735</v>
      </c>
      <c r="C1803" s="161" t="str">
        <f>IF('MAIN CB'!C1817="","",'MAIN CB'!C1817)</f>
        <v>Asset</v>
      </c>
      <c r="D1803" s="237" t="str">
        <f>IF('MAIN CB'!D1817="","",'MAIN CB'!D1817)</f>
        <v>Airtel Money</v>
      </c>
      <c r="E1803" s="157" t="str">
        <f>IF('MAIN CB'!E1817="","",'MAIN CB'!E1817)</f>
        <v>Airtel Money Withdraw</v>
      </c>
      <c r="F1803" s="238">
        <f>IF('MAIN CB'!C1817="Asset",'MAIN CB'!F1817,"")</f>
        <v>50</v>
      </c>
      <c r="G1803" s="162" t="str">
        <f>IF('MAIN CB'!C1817="Capital",'MAIN CB'!F1817,IF('MAIN CB'!C1817="Income",'MAIN CB'!F1817,IF('MAIN CB'!C1817="Liability",'MAIN CB'!F1817,"")))</f>
        <v/>
      </c>
      <c r="H1803" s="163" t="str">
        <f>IF('MAIN CB'!C1817="Expense",'MAIN CB'!F1817,IF('MAIN CB'!C1817="Drawing",'MAIN CB'!F1817,IF('MAIN CB'!C1817="COS",'MAIN CB'!F1817,"")))</f>
        <v/>
      </c>
    </row>
    <row r="1804" spans="2:8" x14ac:dyDescent="0.3">
      <c r="B1804" s="160">
        <f>IF('MAIN CB'!B1818="","",'MAIN CB'!B1818)</f>
        <v>45735</v>
      </c>
      <c r="C1804" s="161" t="str">
        <f>IF('MAIN CB'!C1818="","",'MAIN CB'!C1818)</f>
        <v>Income</v>
      </c>
      <c r="D1804" s="237" t="str">
        <f>IF('MAIN CB'!D1818="","",'MAIN CB'!D1818)</f>
        <v>Sales</v>
      </c>
      <c r="E1804" s="157" t="str">
        <f>IF('MAIN CB'!E1818="","",'MAIN CB'!E1818)</f>
        <v xml:space="preserve">Takeaway Sale </v>
      </c>
      <c r="F1804" s="238" t="str">
        <f>IF('MAIN CB'!C1818="Asset",'MAIN CB'!F1818,"")</f>
        <v/>
      </c>
      <c r="G1804" s="162">
        <f>IF('MAIN CB'!C1818="Capital",'MAIN CB'!F1818,IF('MAIN CB'!C1818="Income",'MAIN CB'!F1818,IF('MAIN CB'!C1818="Liability",'MAIN CB'!F1818,"")))</f>
        <v>-105</v>
      </c>
      <c r="H1804" s="163" t="str">
        <f>IF('MAIN CB'!C1818="Expense",'MAIN CB'!F1818,IF('MAIN CB'!C1818="Drawing",'MAIN CB'!F1818,IF('MAIN CB'!C1818="COS",'MAIN CB'!F1818,"")))</f>
        <v/>
      </c>
    </row>
    <row r="1805" spans="2:8" x14ac:dyDescent="0.3">
      <c r="B1805" s="160">
        <f>IF('MAIN CB'!B1819="","",'MAIN CB'!B1819)</f>
        <v>45735</v>
      </c>
      <c r="C1805" s="161" t="str">
        <f>IF('MAIN CB'!C1819="","",'MAIN CB'!C1819)</f>
        <v>Asset</v>
      </c>
      <c r="D1805" s="237" t="str">
        <f>IF('MAIN CB'!D1819="","",'MAIN CB'!D1819)</f>
        <v>Vault Cash</v>
      </c>
      <c r="E1805" s="157" t="str">
        <f>IF('MAIN CB'!E1819="","",'MAIN CB'!E1819)</f>
        <v xml:space="preserve">Takeaway Sale </v>
      </c>
      <c r="F1805" s="238">
        <f>IF('MAIN CB'!C1819="Asset",'MAIN CB'!F1819,"")</f>
        <v>105</v>
      </c>
      <c r="G1805" s="162" t="str">
        <f>IF('MAIN CB'!C1819="Capital",'MAIN CB'!F1819,IF('MAIN CB'!C1819="Income",'MAIN CB'!F1819,IF('MAIN CB'!C1819="Liability",'MAIN CB'!F1819,"")))</f>
        <v/>
      </c>
      <c r="H1805" s="163" t="str">
        <f>IF('MAIN CB'!C1819="Expense",'MAIN CB'!F1819,IF('MAIN CB'!C1819="Drawing",'MAIN CB'!F1819,IF('MAIN CB'!C1819="COS",'MAIN CB'!F1819,"")))</f>
        <v/>
      </c>
    </row>
    <row r="1806" spans="2:8" x14ac:dyDescent="0.3">
      <c r="B1806" s="160">
        <f>IF('MAIN CB'!B1820="","",'MAIN CB'!B1820)</f>
        <v>45735</v>
      </c>
      <c r="C1806" s="161" t="str">
        <f>IF('MAIN CB'!C1820="","",'MAIN CB'!C1820)</f>
        <v>Asset</v>
      </c>
      <c r="D1806" s="237" t="str">
        <f>IF('MAIN CB'!D1820="","",'MAIN CB'!D1820)</f>
        <v>Vault Cash</v>
      </c>
      <c r="E1806" s="157" t="str">
        <f>IF('MAIN CB'!E1820="","",'MAIN CB'!E1820)</f>
        <v>Zanaco Xpress Deposit</v>
      </c>
      <c r="F1806" s="238">
        <f>IF('MAIN CB'!C1820="Asset",'MAIN CB'!F1820,"")</f>
        <v>600</v>
      </c>
      <c r="G1806" s="162" t="str">
        <f>IF('MAIN CB'!C1820="Capital",'MAIN CB'!F1820,IF('MAIN CB'!C1820="Income",'MAIN CB'!F1820,IF('MAIN CB'!C1820="Liability",'MAIN CB'!F1820,"")))</f>
        <v/>
      </c>
      <c r="H1806" s="163" t="str">
        <f>IF('MAIN CB'!C1820="Expense",'MAIN CB'!F1820,IF('MAIN CB'!C1820="Drawing",'MAIN CB'!F1820,IF('MAIN CB'!C1820="COS",'MAIN CB'!F1820,"")))</f>
        <v/>
      </c>
    </row>
    <row r="1807" spans="2:8" x14ac:dyDescent="0.3">
      <c r="B1807" s="160">
        <f>IF('MAIN CB'!B1821="","",'MAIN CB'!B1821)</f>
        <v>45735</v>
      </c>
      <c r="C1807" s="161" t="str">
        <f>IF('MAIN CB'!C1821="","",'MAIN CB'!C1821)</f>
        <v>Asset</v>
      </c>
      <c r="D1807" s="237" t="str">
        <f>IF('MAIN CB'!D1821="","",'MAIN CB'!D1821)</f>
        <v>Zanaco Xpress</v>
      </c>
      <c r="E1807" s="157" t="str">
        <f>IF('MAIN CB'!E1821="","",'MAIN CB'!E1821)</f>
        <v>Zanaco Xpress Deposit</v>
      </c>
      <c r="F1807" s="238">
        <f>IF('MAIN CB'!C1821="Asset",'MAIN CB'!F1821,"")</f>
        <v>-600</v>
      </c>
      <c r="G1807" s="162" t="str">
        <f>IF('MAIN CB'!C1821="Capital",'MAIN CB'!F1821,IF('MAIN CB'!C1821="Income",'MAIN CB'!F1821,IF('MAIN CB'!C1821="Liability",'MAIN CB'!F1821,"")))</f>
        <v/>
      </c>
      <c r="H1807" s="163" t="str">
        <f>IF('MAIN CB'!C1821="Expense",'MAIN CB'!F1821,IF('MAIN CB'!C1821="Drawing",'MAIN CB'!F1821,IF('MAIN CB'!C1821="COS",'MAIN CB'!F1821,"")))</f>
        <v/>
      </c>
    </row>
    <row r="1808" spans="2:8" x14ac:dyDescent="0.3">
      <c r="B1808" s="160">
        <f>IF('MAIN CB'!B1822="","",'MAIN CB'!B1822)</f>
        <v>45735</v>
      </c>
      <c r="C1808" s="161" t="str">
        <f>IF('MAIN CB'!C1822="","",'MAIN CB'!C1822)</f>
        <v>Asset</v>
      </c>
      <c r="D1808" s="237" t="str">
        <f>IF('MAIN CB'!D1822="","",'MAIN CB'!D1822)</f>
        <v>Vault Cash</v>
      </c>
      <c r="E1808" s="157" t="str">
        <f>IF('MAIN CB'!E1822="","",'MAIN CB'!E1822)</f>
        <v>Zanaco Xpress Deposit</v>
      </c>
      <c r="F1808" s="238">
        <f>IF('MAIN CB'!C1822="Asset",'MAIN CB'!F1822,"")</f>
        <v>500</v>
      </c>
      <c r="G1808" s="162" t="str">
        <f>IF('MAIN CB'!C1822="Capital",'MAIN CB'!F1822,IF('MAIN CB'!C1822="Income",'MAIN CB'!F1822,IF('MAIN CB'!C1822="Liability",'MAIN CB'!F1822,"")))</f>
        <v/>
      </c>
      <c r="H1808" s="163" t="str">
        <f>IF('MAIN CB'!C1822="Expense",'MAIN CB'!F1822,IF('MAIN CB'!C1822="Drawing",'MAIN CB'!F1822,IF('MAIN CB'!C1822="COS",'MAIN CB'!F1822,"")))</f>
        <v/>
      </c>
    </row>
    <row r="1809" spans="2:8" x14ac:dyDescent="0.3">
      <c r="B1809" s="160">
        <f>IF('MAIN CB'!B1823="","",'MAIN CB'!B1823)</f>
        <v>45735</v>
      </c>
      <c r="C1809" s="161" t="str">
        <f>IF('MAIN CB'!C1823="","",'MAIN CB'!C1823)</f>
        <v>Asset</v>
      </c>
      <c r="D1809" s="237" t="str">
        <f>IF('MAIN CB'!D1823="","",'MAIN CB'!D1823)</f>
        <v>Zanaco Xpress</v>
      </c>
      <c r="E1809" s="157" t="str">
        <f>IF('MAIN CB'!E1823="","",'MAIN CB'!E1823)</f>
        <v>Zanaco Xpress Deposit</v>
      </c>
      <c r="F1809" s="238">
        <f>IF('MAIN CB'!C1823="Asset",'MAIN CB'!F1823,"")</f>
        <v>-500</v>
      </c>
      <c r="G1809" s="162" t="str">
        <f>IF('MAIN CB'!C1823="Capital",'MAIN CB'!F1823,IF('MAIN CB'!C1823="Income",'MAIN CB'!F1823,IF('MAIN CB'!C1823="Liability",'MAIN CB'!F1823,"")))</f>
        <v/>
      </c>
      <c r="H1809" s="163" t="str">
        <f>IF('MAIN CB'!C1823="Expense",'MAIN CB'!F1823,IF('MAIN CB'!C1823="Drawing",'MAIN CB'!F1823,IF('MAIN CB'!C1823="COS",'MAIN CB'!F1823,"")))</f>
        <v/>
      </c>
    </row>
    <row r="1810" spans="2:8" x14ac:dyDescent="0.3">
      <c r="B1810" s="160">
        <f>IF('MAIN CB'!B1824="","",'MAIN CB'!B1824)</f>
        <v>45735</v>
      </c>
      <c r="C1810" s="161" t="str">
        <f>IF('MAIN CB'!C1824="","",'MAIN CB'!C1824)</f>
        <v>Income</v>
      </c>
      <c r="D1810" s="237" t="str">
        <f>IF('MAIN CB'!D1824="","",'MAIN CB'!D1824)</f>
        <v>Sales</v>
      </c>
      <c r="E1810" s="157" t="str">
        <f>IF('MAIN CB'!E1824="","",'MAIN CB'!E1824)</f>
        <v xml:space="preserve">Takeaway Sale </v>
      </c>
      <c r="F1810" s="238" t="str">
        <f>IF('MAIN CB'!C1824="Asset",'MAIN CB'!F1824,"")</f>
        <v/>
      </c>
      <c r="G1810" s="162">
        <f>IF('MAIN CB'!C1824="Capital",'MAIN CB'!F1824,IF('MAIN CB'!C1824="Income",'MAIN CB'!F1824,IF('MAIN CB'!C1824="Liability",'MAIN CB'!F1824,"")))</f>
        <v>-35</v>
      </c>
      <c r="H1810" s="163" t="str">
        <f>IF('MAIN CB'!C1824="Expense",'MAIN CB'!F1824,IF('MAIN CB'!C1824="Drawing",'MAIN CB'!F1824,IF('MAIN CB'!C1824="COS",'MAIN CB'!F1824,"")))</f>
        <v/>
      </c>
    </row>
    <row r="1811" spans="2:8" x14ac:dyDescent="0.3">
      <c r="B1811" s="160">
        <f>IF('MAIN CB'!B1825="","",'MAIN CB'!B1825)</f>
        <v>45735</v>
      </c>
      <c r="C1811" s="161" t="str">
        <f>IF('MAIN CB'!C1825="","",'MAIN CB'!C1825)</f>
        <v>Asset</v>
      </c>
      <c r="D1811" s="237" t="str">
        <f>IF('MAIN CB'!D1825="","",'MAIN CB'!D1825)</f>
        <v>Vault Cash</v>
      </c>
      <c r="E1811" s="157" t="str">
        <f>IF('MAIN CB'!E1825="","",'MAIN CB'!E1825)</f>
        <v xml:space="preserve">Takeaway Sale </v>
      </c>
      <c r="F1811" s="238">
        <f>IF('MAIN CB'!C1825="Asset",'MAIN CB'!F1825,"")</f>
        <v>35</v>
      </c>
      <c r="G1811" s="162" t="str">
        <f>IF('MAIN CB'!C1825="Capital",'MAIN CB'!F1825,IF('MAIN CB'!C1825="Income",'MAIN CB'!F1825,IF('MAIN CB'!C1825="Liability",'MAIN CB'!F1825,"")))</f>
        <v/>
      </c>
      <c r="H1811" s="163" t="str">
        <f>IF('MAIN CB'!C1825="Expense",'MAIN CB'!F1825,IF('MAIN CB'!C1825="Drawing",'MAIN CB'!F1825,IF('MAIN CB'!C1825="COS",'MAIN CB'!F1825,"")))</f>
        <v/>
      </c>
    </row>
    <row r="1812" spans="2:8" x14ac:dyDescent="0.3">
      <c r="B1812" s="160">
        <f>IF('MAIN CB'!B1826="","",'MAIN CB'!B1826)</f>
        <v>45735</v>
      </c>
      <c r="C1812" s="161" t="str">
        <f>IF('MAIN CB'!C1826="","",'MAIN CB'!C1826)</f>
        <v>Asset</v>
      </c>
      <c r="D1812" s="237" t="str">
        <f>IF('MAIN CB'!D1826="","",'MAIN CB'!D1826)</f>
        <v>Vault Cash</v>
      </c>
      <c r="E1812" s="157" t="str">
        <f>IF('MAIN CB'!E1826="","",'MAIN CB'!E1826)</f>
        <v>Shawarma Papers</v>
      </c>
      <c r="F1812" s="238">
        <f>IF('MAIN CB'!C1826="Asset",'MAIN CB'!F1826,"")</f>
        <v>-150</v>
      </c>
      <c r="G1812" s="162" t="str">
        <f>IF('MAIN CB'!C1826="Capital",'MAIN CB'!F1826,IF('MAIN CB'!C1826="Income",'MAIN CB'!F1826,IF('MAIN CB'!C1826="Liability",'MAIN CB'!F1826,"")))</f>
        <v/>
      </c>
      <c r="H1812" s="163" t="str">
        <f>IF('MAIN CB'!C1826="Expense",'MAIN CB'!F1826,IF('MAIN CB'!C1826="Drawing",'MAIN CB'!F1826,IF('MAIN CB'!C1826="COS",'MAIN CB'!F1826,"")))</f>
        <v/>
      </c>
    </row>
    <row r="1813" spans="2:8" x14ac:dyDescent="0.3">
      <c r="B1813" s="160">
        <f>IF('MAIN CB'!B1827="","",'MAIN CB'!B1827)</f>
        <v>45735</v>
      </c>
      <c r="C1813" s="161" t="str">
        <f>IF('MAIN CB'!C1827="","",'MAIN CB'!C1827)</f>
        <v>COS</v>
      </c>
      <c r="D1813" s="237" t="str">
        <f>IF('MAIN CB'!D1827="","",'MAIN CB'!D1827)</f>
        <v>Add: Purchases (for business)</v>
      </c>
      <c r="E1813" s="157" t="str">
        <f>IF('MAIN CB'!E1827="","",'MAIN CB'!E1827)</f>
        <v>Shawarma Papers</v>
      </c>
      <c r="F1813" s="238" t="str">
        <f>IF('MAIN CB'!C1827="Asset",'MAIN CB'!F1827,"")</f>
        <v/>
      </c>
      <c r="G1813" s="162" t="str">
        <f>IF('MAIN CB'!C1827="Capital",'MAIN CB'!F1827,IF('MAIN CB'!C1827="Income",'MAIN CB'!F1827,IF('MAIN CB'!C1827="Liability",'MAIN CB'!F1827,"")))</f>
        <v/>
      </c>
      <c r="H1813" s="163">
        <f>IF('MAIN CB'!C1827="Expense",'MAIN CB'!F1827,IF('MAIN CB'!C1827="Drawing",'MAIN CB'!F1827,IF('MAIN CB'!C1827="COS",'MAIN CB'!F1827,"")))</f>
        <v>150</v>
      </c>
    </row>
    <row r="1814" spans="2:8" x14ac:dyDescent="0.3">
      <c r="B1814" s="160">
        <f>IF('MAIN CB'!B1828="","",'MAIN CB'!B1828)</f>
        <v>45735</v>
      </c>
      <c r="C1814" s="161" t="str">
        <f>IF('MAIN CB'!C1828="","",'MAIN CB'!C1828)</f>
        <v>Income</v>
      </c>
      <c r="D1814" s="237" t="str">
        <f>IF('MAIN CB'!D1828="","",'MAIN CB'!D1828)</f>
        <v>Sales</v>
      </c>
      <c r="E1814" s="157" t="str">
        <f>IF('MAIN CB'!E1828="","",'MAIN CB'!E1828)</f>
        <v xml:space="preserve">Takeaway Sale </v>
      </c>
      <c r="F1814" s="238" t="str">
        <f>IF('MAIN CB'!C1828="Asset",'MAIN CB'!F1828,"")</f>
        <v/>
      </c>
      <c r="G1814" s="162">
        <f>IF('MAIN CB'!C1828="Capital",'MAIN CB'!F1828,IF('MAIN CB'!C1828="Income",'MAIN CB'!F1828,IF('MAIN CB'!C1828="Liability",'MAIN CB'!F1828,"")))</f>
        <v>-140</v>
      </c>
      <c r="H1814" s="163" t="str">
        <f>IF('MAIN CB'!C1828="Expense",'MAIN CB'!F1828,IF('MAIN CB'!C1828="Drawing",'MAIN CB'!F1828,IF('MAIN CB'!C1828="COS",'MAIN CB'!F1828,"")))</f>
        <v/>
      </c>
    </row>
    <row r="1815" spans="2:8" x14ac:dyDescent="0.3">
      <c r="B1815" s="160">
        <f>IF('MAIN CB'!B1829="","",'MAIN CB'!B1829)</f>
        <v>45735</v>
      </c>
      <c r="C1815" s="161" t="str">
        <f>IF('MAIN CB'!C1829="","",'MAIN CB'!C1829)</f>
        <v>Asset</v>
      </c>
      <c r="D1815" s="237" t="str">
        <f>IF('MAIN CB'!D1829="","",'MAIN CB'!D1829)</f>
        <v>Vault Cash</v>
      </c>
      <c r="E1815" s="157" t="str">
        <f>IF('MAIN CB'!E1829="","",'MAIN CB'!E1829)</f>
        <v xml:space="preserve">Takeaway Sale </v>
      </c>
      <c r="F1815" s="238">
        <f>IF('MAIN CB'!C1829="Asset",'MAIN CB'!F1829,"")</f>
        <v>140</v>
      </c>
      <c r="G1815" s="162" t="str">
        <f>IF('MAIN CB'!C1829="Capital",'MAIN CB'!F1829,IF('MAIN CB'!C1829="Income",'MAIN CB'!F1829,IF('MAIN CB'!C1829="Liability",'MAIN CB'!F1829,"")))</f>
        <v/>
      </c>
      <c r="H1815" s="163" t="str">
        <f>IF('MAIN CB'!C1829="Expense",'MAIN CB'!F1829,IF('MAIN CB'!C1829="Drawing",'MAIN CB'!F1829,IF('MAIN CB'!C1829="COS",'MAIN CB'!F1829,"")))</f>
        <v/>
      </c>
    </row>
    <row r="1816" spans="2:8" x14ac:dyDescent="0.3">
      <c r="B1816" s="160">
        <f>IF('MAIN CB'!B1830="","",'MAIN CB'!B1830)</f>
        <v>45735</v>
      </c>
      <c r="C1816" s="161" t="str">
        <f>IF('MAIN CB'!C1830="","",'MAIN CB'!C1830)</f>
        <v>Asset</v>
      </c>
      <c r="D1816" s="237" t="str">
        <f>IF('MAIN CB'!D1830="","",'MAIN CB'!D1830)</f>
        <v>Vault Cash</v>
      </c>
      <c r="E1816" s="157" t="str">
        <f>IF('MAIN CB'!E1830="","",'MAIN CB'!E1830)</f>
        <v>Cash Added</v>
      </c>
      <c r="F1816" s="238">
        <f>IF('MAIN CB'!C1830="Asset",'MAIN CB'!F1830,"")</f>
        <v>8</v>
      </c>
      <c r="G1816" s="162" t="str">
        <f>IF('MAIN CB'!C1830="Capital",'MAIN CB'!F1830,IF('MAIN CB'!C1830="Income",'MAIN CB'!F1830,IF('MAIN CB'!C1830="Liability",'MAIN CB'!F1830,"")))</f>
        <v/>
      </c>
      <c r="H1816" s="163" t="str">
        <f>IF('MAIN CB'!C1830="Expense",'MAIN CB'!F1830,IF('MAIN CB'!C1830="Drawing",'MAIN CB'!F1830,IF('MAIN CB'!C1830="COS",'MAIN CB'!F1830,"")))</f>
        <v/>
      </c>
    </row>
    <row r="1817" spans="2:8" x14ac:dyDescent="0.3">
      <c r="B1817" s="160">
        <f>IF('MAIN CB'!B1831="","",'MAIN CB'!B1831)</f>
        <v>45735</v>
      </c>
      <c r="C1817" s="161" t="str">
        <f>IF('MAIN CB'!C1831="","",'MAIN CB'!C1831)</f>
        <v>Capital</v>
      </c>
      <c r="D1817" s="237" t="str">
        <f>IF('MAIN CB'!D1831="","",'MAIN CB'!D1831)</f>
        <v>Capital (Net-worth)</v>
      </c>
      <c r="E1817" s="157" t="str">
        <f>IF('MAIN CB'!E1831="","",'MAIN CB'!E1831)</f>
        <v>Cash Added</v>
      </c>
      <c r="F1817" s="238" t="str">
        <f>IF('MAIN CB'!C1831="Asset",'MAIN CB'!F1831,"")</f>
        <v/>
      </c>
      <c r="G1817" s="162">
        <f>IF('MAIN CB'!C1831="Capital",'MAIN CB'!F1831,IF('MAIN CB'!C1831="Income",'MAIN CB'!F1831,IF('MAIN CB'!C1831="Liability",'MAIN CB'!F1831,"")))</f>
        <v>-8</v>
      </c>
      <c r="H1817" s="163" t="str">
        <f>IF('MAIN CB'!C1831="Expense",'MAIN CB'!F1831,IF('MAIN CB'!C1831="Drawing",'MAIN CB'!F1831,IF('MAIN CB'!C1831="COS",'MAIN CB'!F1831,"")))</f>
        <v/>
      </c>
    </row>
    <row r="1818" spans="2:8" x14ac:dyDescent="0.3">
      <c r="B1818" s="160">
        <f>IF('MAIN CB'!B1832="","",'MAIN CB'!B1832)</f>
        <v>45735</v>
      </c>
      <c r="C1818" s="161" t="str">
        <f>IF('MAIN CB'!C1832="","",'MAIN CB'!C1832)</f>
        <v>Asset</v>
      </c>
      <c r="D1818" s="237" t="str">
        <f>IF('MAIN CB'!D1832="","",'MAIN CB'!D1832)</f>
        <v>Vault Cash</v>
      </c>
      <c r="E1818" s="157" t="str">
        <f>IF('MAIN CB'!E1832="","",'MAIN CB'!E1832)</f>
        <v>Airtel Money Withdraw</v>
      </c>
      <c r="F1818" s="238">
        <f>IF('MAIN CB'!C1832="Asset",'MAIN CB'!F1832,"")</f>
        <v>-50</v>
      </c>
      <c r="G1818" s="162" t="str">
        <f>IF('MAIN CB'!C1832="Capital",'MAIN CB'!F1832,IF('MAIN CB'!C1832="Income",'MAIN CB'!F1832,IF('MAIN CB'!C1832="Liability",'MAIN CB'!F1832,"")))</f>
        <v/>
      </c>
      <c r="H1818" s="163" t="str">
        <f>IF('MAIN CB'!C1832="Expense",'MAIN CB'!F1832,IF('MAIN CB'!C1832="Drawing",'MAIN CB'!F1832,IF('MAIN CB'!C1832="COS",'MAIN CB'!F1832,"")))</f>
        <v/>
      </c>
    </row>
    <row r="1819" spans="2:8" x14ac:dyDescent="0.3">
      <c r="B1819" s="160">
        <f>IF('MAIN CB'!B1833="","",'MAIN CB'!B1833)</f>
        <v>45735</v>
      </c>
      <c r="C1819" s="161" t="str">
        <f>IF('MAIN CB'!C1833="","",'MAIN CB'!C1833)</f>
        <v>Asset</v>
      </c>
      <c r="D1819" s="237" t="str">
        <f>IF('MAIN CB'!D1833="","",'MAIN CB'!D1833)</f>
        <v>Airtel Money</v>
      </c>
      <c r="E1819" s="157" t="str">
        <f>IF('MAIN CB'!E1833="","",'MAIN CB'!E1833)</f>
        <v>Airtel Money Withdraw</v>
      </c>
      <c r="F1819" s="238">
        <f>IF('MAIN CB'!C1833="Asset",'MAIN CB'!F1833,"")</f>
        <v>50</v>
      </c>
      <c r="G1819" s="162" t="str">
        <f>IF('MAIN CB'!C1833="Capital",'MAIN CB'!F1833,IF('MAIN CB'!C1833="Income",'MAIN CB'!F1833,IF('MAIN CB'!C1833="Liability",'MAIN CB'!F1833,"")))</f>
        <v/>
      </c>
      <c r="H1819" s="163" t="str">
        <f>IF('MAIN CB'!C1833="Expense",'MAIN CB'!F1833,IF('MAIN CB'!C1833="Drawing",'MAIN CB'!F1833,IF('MAIN CB'!C1833="COS",'MAIN CB'!F1833,"")))</f>
        <v/>
      </c>
    </row>
    <row r="1820" spans="2:8" x14ac:dyDescent="0.3">
      <c r="B1820" s="160">
        <f>IF('MAIN CB'!B1834="","",'MAIN CB'!B1834)</f>
        <v>45735</v>
      </c>
      <c r="C1820" s="161" t="str">
        <f>IF('MAIN CB'!C1834="","",'MAIN CB'!C1834)</f>
        <v>Asset</v>
      </c>
      <c r="D1820" s="237" t="str">
        <f>IF('MAIN CB'!D1834="","",'MAIN CB'!D1834)</f>
        <v>Vault Cash</v>
      </c>
      <c r="E1820" s="157" t="str">
        <f>IF('MAIN CB'!E1834="","",'MAIN CB'!E1834)</f>
        <v>Airtel Money Deposit</v>
      </c>
      <c r="F1820" s="238">
        <f>IF('MAIN CB'!C1834="Asset",'MAIN CB'!F1834,"")</f>
        <v>1700</v>
      </c>
      <c r="G1820" s="162" t="str">
        <f>IF('MAIN CB'!C1834="Capital",'MAIN CB'!F1834,IF('MAIN CB'!C1834="Income",'MAIN CB'!F1834,IF('MAIN CB'!C1834="Liability",'MAIN CB'!F1834,"")))</f>
        <v/>
      </c>
      <c r="H1820" s="163" t="str">
        <f>IF('MAIN CB'!C1834="Expense",'MAIN CB'!F1834,IF('MAIN CB'!C1834="Drawing",'MAIN CB'!F1834,IF('MAIN CB'!C1834="COS",'MAIN CB'!F1834,"")))</f>
        <v/>
      </c>
    </row>
    <row r="1821" spans="2:8" x14ac:dyDescent="0.3">
      <c r="B1821" s="160">
        <f>IF('MAIN CB'!B1835="","",'MAIN CB'!B1835)</f>
        <v>45735</v>
      </c>
      <c r="C1821" s="161" t="str">
        <f>IF('MAIN CB'!C1835="","",'MAIN CB'!C1835)</f>
        <v>Asset</v>
      </c>
      <c r="D1821" s="237" t="str">
        <f>IF('MAIN CB'!D1835="","",'MAIN CB'!D1835)</f>
        <v>Airtel Money</v>
      </c>
      <c r="E1821" s="157" t="str">
        <f>IF('MAIN CB'!E1835="","",'MAIN CB'!E1835)</f>
        <v>Airtel Money Deposit</v>
      </c>
      <c r="F1821" s="238">
        <f>IF('MAIN CB'!C1835="Asset",'MAIN CB'!F1835,"")</f>
        <v>-1700</v>
      </c>
      <c r="G1821" s="162" t="str">
        <f>IF('MAIN CB'!C1835="Capital",'MAIN CB'!F1835,IF('MAIN CB'!C1835="Income",'MAIN CB'!F1835,IF('MAIN CB'!C1835="Liability",'MAIN CB'!F1835,"")))</f>
        <v/>
      </c>
      <c r="H1821" s="163" t="str">
        <f>IF('MAIN CB'!C1835="Expense",'MAIN CB'!F1835,IF('MAIN CB'!C1835="Drawing",'MAIN CB'!F1835,IF('MAIN CB'!C1835="COS",'MAIN CB'!F1835,"")))</f>
        <v/>
      </c>
    </row>
    <row r="1822" spans="2:8" x14ac:dyDescent="0.3">
      <c r="B1822" s="160">
        <f>IF('MAIN CB'!B1836="","",'MAIN CB'!B1836)</f>
        <v>45735</v>
      </c>
      <c r="C1822" s="161" t="str">
        <f>IF('MAIN CB'!C1836="","",'MAIN CB'!C1836)</f>
        <v>Asset</v>
      </c>
      <c r="D1822" s="237" t="str">
        <f>IF('MAIN CB'!D1836="","",'MAIN CB'!D1836)</f>
        <v>Vault Cash</v>
      </c>
      <c r="E1822" s="157" t="str">
        <f>IF('MAIN CB'!E1836="","",'MAIN CB'!E1836)</f>
        <v>Airtel Money Withdraw</v>
      </c>
      <c r="F1822" s="238">
        <f>IF('MAIN CB'!C1836="Asset",'MAIN CB'!F1836,"")</f>
        <v>-1000</v>
      </c>
      <c r="G1822" s="162" t="str">
        <f>IF('MAIN CB'!C1836="Capital",'MAIN CB'!F1836,IF('MAIN CB'!C1836="Income",'MAIN CB'!F1836,IF('MAIN CB'!C1836="Liability",'MAIN CB'!F1836,"")))</f>
        <v/>
      </c>
      <c r="H1822" s="163" t="str">
        <f>IF('MAIN CB'!C1836="Expense",'MAIN CB'!F1836,IF('MAIN CB'!C1836="Drawing",'MAIN CB'!F1836,IF('MAIN CB'!C1836="COS",'MAIN CB'!F1836,"")))</f>
        <v/>
      </c>
    </row>
    <row r="1823" spans="2:8" x14ac:dyDescent="0.3">
      <c r="B1823" s="160">
        <f>IF('MAIN CB'!B1837="","",'MAIN CB'!B1837)</f>
        <v>45735</v>
      </c>
      <c r="C1823" s="161" t="str">
        <f>IF('MAIN CB'!C1837="","",'MAIN CB'!C1837)</f>
        <v>Asset</v>
      </c>
      <c r="D1823" s="237" t="str">
        <f>IF('MAIN CB'!D1837="","",'MAIN CB'!D1837)</f>
        <v>Airtel Money</v>
      </c>
      <c r="E1823" s="157" t="str">
        <f>IF('MAIN CB'!E1837="","",'MAIN CB'!E1837)</f>
        <v>Airtel Money Withdraw</v>
      </c>
      <c r="F1823" s="238">
        <f>IF('MAIN CB'!C1837="Asset",'MAIN CB'!F1837,"")</f>
        <v>1000</v>
      </c>
      <c r="G1823" s="162" t="str">
        <f>IF('MAIN CB'!C1837="Capital",'MAIN CB'!F1837,IF('MAIN CB'!C1837="Income",'MAIN CB'!F1837,IF('MAIN CB'!C1837="Liability",'MAIN CB'!F1837,"")))</f>
        <v/>
      </c>
      <c r="H1823" s="163" t="str">
        <f>IF('MAIN CB'!C1837="Expense",'MAIN CB'!F1837,IF('MAIN CB'!C1837="Drawing",'MAIN CB'!F1837,IF('MAIN CB'!C1837="COS",'MAIN CB'!F1837,"")))</f>
        <v/>
      </c>
    </row>
    <row r="1824" spans="2:8" x14ac:dyDescent="0.3">
      <c r="B1824" s="160">
        <f>IF('MAIN CB'!B1838="","",'MAIN CB'!B1838)</f>
        <v>45735</v>
      </c>
      <c r="C1824" s="161" t="str">
        <f>IF('MAIN CB'!C1838="","",'MAIN CB'!C1838)</f>
        <v>Asset</v>
      </c>
      <c r="D1824" s="237" t="str">
        <f>IF('MAIN CB'!D1838="","",'MAIN CB'!D1838)</f>
        <v>Vault Cash</v>
      </c>
      <c r="E1824" s="157" t="str">
        <f>IF('MAIN CB'!E1838="","",'MAIN CB'!E1838)</f>
        <v>Zanaco Xpress Deposit</v>
      </c>
      <c r="F1824" s="238">
        <f>IF('MAIN CB'!C1838="Asset",'MAIN CB'!F1838,"")</f>
        <v>1000</v>
      </c>
      <c r="G1824" s="162" t="str">
        <f>IF('MAIN CB'!C1838="Capital",'MAIN CB'!F1838,IF('MAIN CB'!C1838="Income",'MAIN CB'!F1838,IF('MAIN CB'!C1838="Liability",'MAIN CB'!F1838,"")))</f>
        <v/>
      </c>
      <c r="H1824" s="163" t="str">
        <f>IF('MAIN CB'!C1838="Expense",'MAIN CB'!F1838,IF('MAIN CB'!C1838="Drawing",'MAIN CB'!F1838,IF('MAIN CB'!C1838="COS",'MAIN CB'!F1838,"")))</f>
        <v/>
      </c>
    </row>
    <row r="1825" spans="2:8" x14ac:dyDescent="0.3">
      <c r="B1825" s="160">
        <f>IF('MAIN CB'!B1839="","",'MAIN CB'!B1839)</f>
        <v>45735</v>
      </c>
      <c r="C1825" s="161" t="str">
        <f>IF('MAIN CB'!C1839="","",'MAIN CB'!C1839)</f>
        <v>Asset</v>
      </c>
      <c r="D1825" s="237" t="str">
        <f>IF('MAIN CB'!D1839="","",'MAIN CB'!D1839)</f>
        <v>Zanaco Xpress</v>
      </c>
      <c r="E1825" s="157" t="str">
        <f>IF('MAIN CB'!E1839="","",'MAIN CB'!E1839)</f>
        <v>Zanaco Xpress Deposit</v>
      </c>
      <c r="F1825" s="238">
        <f>IF('MAIN CB'!C1839="Asset",'MAIN CB'!F1839,"")</f>
        <v>-1000</v>
      </c>
      <c r="G1825" s="162" t="str">
        <f>IF('MAIN CB'!C1839="Capital",'MAIN CB'!F1839,IF('MAIN CB'!C1839="Income",'MAIN CB'!F1839,IF('MAIN CB'!C1839="Liability",'MAIN CB'!F1839,"")))</f>
        <v/>
      </c>
      <c r="H1825" s="163" t="str">
        <f>IF('MAIN CB'!C1839="Expense",'MAIN CB'!F1839,IF('MAIN CB'!C1839="Drawing",'MAIN CB'!F1839,IF('MAIN CB'!C1839="COS",'MAIN CB'!F1839,"")))</f>
        <v/>
      </c>
    </row>
    <row r="1826" spans="2:8" x14ac:dyDescent="0.3">
      <c r="B1826" s="160">
        <f>IF('MAIN CB'!B1840="","",'MAIN CB'!B1840)</f>
        <v>45735</v>
      </c>
      <c r="C1826" s="161" t="str">
        <f>IF('MAIN CB'!C1840="","",'MAIN CB'!C1840)</f>
        <v>Asset</v>
      </c>
      <c r="D1826" s="237" t="str">
        <f>IF('MAIN CB'!D1840="","",'MAIN CB'!D1840)</f>
        <v>Vault Cash</v>
      </c>
      <c r="E1826" s="157" t="str">
        <f>IF('MAIN CB'!E1840="","",'MAIN CB'!E1840)</f>
        <v>Airtel Money Withdraw</v>
      </c>
      <c r="F1826" s="238">
        <f>IF('MAIN CB'!C1840="Asset",'MAIN CB'!F1840,"")</f>
        <v>-60</v>
      </c>
      <c r="G1826" s="162" t="str">
        <f>IF('MAIN CB'!C1840="Capital",'MAIN CB'!F1840,IF('MAIN CB'!C1840="Income",'MAIN CB'!F1840,IF('MAIN CB'!C1840="Liability",'MAIN CB'!F1840,"")))</f>
        <v/>
      </c>
      <c r="H1826" s="163" t="str">
        <f>IF('MAIN CB'!C1840="Expense",'MAIN CB'!F1840,IF('MAIN CB'!C1840="Drawing",'MAIN CB'!F1840,IF('MAIN CB'!C1840="COS",'MAIN CB'!F1840,"")))</f>
        <v/>
      </c>
    </row>
    <row r="1827" spans="2:8" x14ac:dyDescent="0.3">
      <c r="B1827" s="160">
        <f>IF('MAIN CB'!B1841="","",'MAIN CB'!B1841)</f>
        <v>45735</v>
      </c>
      <c r="C1827" s="161" t="str">
        <f>IF('MAIN CB'!C1841="","",'MAIN CB'!C1841)</f>
        <v>Asset</v>
      </c>
      <c r="D1827" s="237" t="str">
        <f>IF('MAIN CB'!D1841="","",'MAIN CB'!D1841)</f>
        <v>Airtel Money</v>
      </c>
      <c r="E1827" s="157" t="str">
        <f>IF('MAIN CB'!E1841="","",'MAIN CB'!E1841)</f>
        <v>Airtel Money Withdraw</v>
      </c>
      <c r="F1827" s="238">
        <f>IF('MAIN CB'!C1841="Asset",'MAIN CB'!F1841,"")</f>
        <v>60</v>
      </c>
      <c r="G1827" s="162" t="str">
        <f>IF('MAIN CB'!C1841="Capital",'MAIN CB'!F1841,IF('MAIN CB'!C1841="Income",'MAIN CB'!F1841,IF('MAIN CB'!C1841="Liability",'MAIN CB'!F1841,"")))</f>
        <v/>
      </c>
      <c r="H1827" s="163" t="str">
        <f>IF('MAIN CB'!C1841="Expense",'MAIN CB'!F1841,IF('MAIN CB'!C1841="Drawing",'MAIN CB'!F1841,IF('MAIN CB'!C1841="COS",'MAIN CB'!F1841,"")))</f>
        <v/>
      </c>
    </row>
    <row r="1828" spans="2:8" x14ac:dyDescent="0.3">
      <c r="B1828" s="160">
        <f>IF('MAIN CB'!B1842="","",'MAIN CB'!B1842)</f>
        <v>45735</v>
      </c>
      <c r="C1828" s="161" t="str">
        <f>IF('MAIN CB'!C1842="","",'MAIN CB'!C1842)</f>
        <v>Asset</v>
      </c>
      <c r="D1828" s="237" t="str">
        <f>IF('MAIN CB'!D1842="","",'MAIN CB'!D1842)</f>
        <v>Vault Cash</v>
      </c>
      <c r="E1828" s="157" t="str">
        <f>IF('MAIN CB'!E1842="","",'MAIN CB'!E1842)</f>
        <v>Customer change settled</v>
      </c>
      <c r="F1828" s="238">
        <f>IF('MAIN CB'!C1842="Asset",'MAIN CB'!F1842,"")</f>
        <v>-5</v>
      </c>
      <c r="G1828" s="162" t="str">
        <f>IF('MAIN CB'!C1842="Capital",'MAIN CB'!F1842,IF('MAIN CB'!C1842="Income",'MAIN CB'!F1842,IF('MAIN CB'!C1842="Liability",'MAIN CB'!F1842,"")))</f>
        <v/>
      </c>
      <c r="H1828" s="163" t="str">
        <f>IF('MAIN CB'!C1842="Expense",'MAIN CB'!F1842,IF('MAIN CB'!C1842="Drawing",'MAIN CB'!F1842,IF('MAIN CB'!C1842="COS",'MAIN CB'!F1842,"")))</f>
        <v/>
      </c>
    </row>
    <row r="1829" spans="2:8" x14ac:dyDescent="0.3">
      <c r="B1829" s="160">
        <f>IF('MAIN CB'!B1843="","",'MAIN CB'!B1843)</f>
        <v>45735</v>
      </c>
      <c r="C1829" s="161" t="str">
        <f>IF('MAIN CB'!C1843="","",'MAIN CB'!C1843)</f>
        <v>Liability</v>
      </c>
      <c r="D1829" s="237" t="str">
        <f>IF('MAIN CB'!D1843="","",'MAIN CB'!D1843)</f>
        <v>Customer Change</v>
      </c>
      <c r="E1829" s="157" t="str">
        <f>IF('MAIN CB'!E1843="","",'MAIN CB'!E1843)</f>
        <v>Customer change settled</v>
      </c>
      <c r="F1829" s="238" t="str">
        <f>IF('MAIN CB'!C1843="Asset",'MAIN CB'!F1843,"")</f>
        <v/>
      </c>
      <c r="G1829" s="162">
        <f>IF('MAIN CB'!C1843="Capital",'MAIN CB'!F1843,IF('MAIN CB'!C1843="Income",'MAIN CB'!F1843,IF('MAIN CB'!C1843="Liability",'MAIN CB'!F1843,"")))</f>
        <v>5</v>
      </c>
      <c r="H1829" s="163" t="str">
        <f>IF('MAIN CB'!C1843="Expense",'MAIN CB'!F1843,IF('MAIN CB'!C1843="Drawing",'MAIN CB'!F1843,IF('MAIN CB'!C1843="COS",'MAIN CB'!F1843,"")))</f>
        <v/>
      </c>
    </row>
    <row r="1830" spans="2:8" x14ac:dyDescent="0.3">
      <c r="B1830" s="160">
        <f>IF('MAIN CB'!B1844="","",'MAIN CB'!B1844)</f>
        <v>45735</v>
      </c>
      <c r="C1830" s="161" t="str">
        <f>IF('MAIN CB'!C1844="","",'MAIN CB'!C1844)</f>
        <v>Asset</v>
      </c>
      <c r="D1830" s="237" t="str">
        <f>IF('MAIN CB'!D1844="","",'MAIN CB'!D1844)</f>
        <v>Vault Cash</v>
      </c>
      <c r="E1830" s="157" t="str">
        <f>IF('MAIN CB'!E1844="","",'MAIN CB'!E1844)</f>
        <v>Airtel Money Withdraw</v>
      </c>
      <c r="F1830" s="238">
        <f>IF('MAIN CB'!C1844="Asset",'MAIN CB'!F1844,"")</f>
        <v>-160</v>
      </c>
      <c r="G1830" s="162" t="str">
        <f>IF('MAIN CB'!C1844="Capital",'MAIN CB'!F1844,IF('MAIN CB'!C1844="Income",'MAIN CB'!F1844,IF('MAIN CB'!C1844="Liability",'MAIN CB'!F1844,"")))</f>
        <v/>
      </c>
      <c r="H1830" s="163" t="str">
        <f>IF('MAIN CB'!C1844="Expense",'MAIN CB'!F1844,IF('MAIN CB'!C1844="Drawing",'MAIN CB'!F1844,IF('MAIN CB'!C1844="COS",'MAIN CB'!F1844,"")))</f>
        <v/>
      </c>
    </row>
    <row r="1831" spans="2:8" x14ac:dyDescent="0.3">
      <c r="B1831" s="160">
        <f>IF('MAIN CB'!B1845="","",'MAIN CB'!B1845)</f>
        <v>45735</v>
      </c>
      <c r="C1831" s="161" t="str">
        <f>IF('MAIN CB'!C1845="","",'MAIN CB'!C1845)</f>
        <v>Asset</v>
      </c>
      <c r="D1831" s="237" t="str">
        <f>IF('MAIN CB'!D1845="","",'MAIN CB'!D1845)</f>
        <v>Airtel Money</v>
      </c>
      <c r="E1831" s="157" t="str">
        <f>IF('MAIN CB'!E1845="","",'MAIN CB'!E1845)</f>
        <v>Airtel Money Withdraw</v>
      </c>
      <c r="F1831" s="238">
        <f>IF('MAIN CB'!C1845="Asset",'MAIN CB'!F1845,"")</f>
        <v>160</v>
      </c>
      <c r="G1831" s="162" t="str">
        <f>IF('MAIN CB'!C1845="Capital",'MAIN CB'!F1845,IF('MAIN CB'!C1845="Income",'MAIN CB'!F1845,IF('MAIN CB'!C1845="Liability",'MAIN CB'!F1845,"")))</f>
        <v/>
      </c>
      <c r="H1831" s="163" t="str">
        <f>IF('MAIN CB'!C1845="Expense",'MAIN CB'!F1845,IF('MAIN CB'!C1845="Drawing",'MAIN CB'!F1845,IF('MAIN CB'!C1845="COS",'MAIN CB'!F1845,"")))</f>
        <v/>
      </c>
    </row>
    <row r="1832" spans="2:8" x14ac:dyDescent="0.3">
      <c r="B1832" s="160">
        <f>IF('MAIN CB'!B1846="","",'MAIN CB'!B1846)</f>
        <v>45735</v>
      </c>
      <c r="C1832" s="161" t="str">
        <f>IF('MAIN CB'!C1846="","",'MAIN CB'!C1846)</f>
        <v>Income</v>
      </c>
      <c r="D1832" s="237" t="str">
        <f>IF('MAIN CB'!D1846="","",'MAIN CB'!D1846)</f>
        <v>Sales</v>
      </c>
      <c r="E1832" s="157" t="str">
        <f>IF('MAIN CB'!E1846="","",'MAIN CB'!E1846)</f>
        <v xml:space="preserve">Takeaway Sale </v>
      </c>
      <c r="F1832" s="238" t="str">
        <f>IF('MAIN CB'!C1846="Asset",'MAIN CB'!F1846,"")</f>
        <v/>
      </c>
      <c r="G1832" s="162">
        <f>IF('MAIN CB'!C1846="Capital",'MAIN CB'!F1846,IF('MAIN CB'!C1846="Income",'MAIN CB'!F1846,IF('MAIN CB'!C1846="Liability",'MAIN CB'!F1846,"")))</f>
        <v>-105</v>
      </c>
      <c r="H1832" s="163" t="str">
        <f>IF('MAIN CB'!C1846="Expense",'MAIN CB'!F1846,IF('MAIN CB'!C1846="Drawing",'MAIN CB'!F1846,IF('MAIN CB'!C1846="COS",'MAIN CB'!F1846,"")))</f>
        <v/>
      </c>
    </row>
    <row r="1833" spans="2:8" x14ac:dyDescent="0.3">
      <c r="B1833" s="160">
        <f>IF('MAIN CB'!B1847="","",'MAIN CB'!B1847)</f>
        <v>45735</v>
      </c>
      <c r="C1833" s="161" t="str">
        <f>IF('MAIN CB'!C1847="","",'MAIN CB'!C1847)</f>
        <v>Asset</v>
      </c>
      <c r="D1833" s="237" t="str">
        <f>IF('MAIN CB'!D1847="","",'MAIN CB'!D1847)</f>
        <v>Vault Cash</v>
      </c>
      <c r="E1833" s="157" t="str">
        <f>IF('MAIN CB'!E1847="","",'MAIN CB'!E1847)</f>
        <v xml:space="preserve">Takeaway Sale </v>
      </c>
      <c r="F1833" s="238">
        <f>IF('MAIN CB'!C1847="Asset",'MAIN CB'!F1847,"")</f>
        <v>105</v>
      </c>
      <c r="G1833" s="162" t="str">
        <f>IF('MAIN CB'!C1847="Capital",'MAIN CB'!F1847,IF('MAIN CB'!C1847="Income",'MAIN CB'!F1847,IF('MAIN CB'!C1847="Liability",'MAIN CB'!F1847,"")))</f>
        <v/>
      </c>
      <c r="H1833" s="163" t="str">
        <f>IF('MAIN CB'!C1847="Expense",'MAIN CB'!F1847,IF('MAIN CB'!C1847="Drawing",'MAIN CB'!F1847,IF('MAIN CB'!C1847="COS",'MAIN CB'!F1847,"")))</f>
        <v/>
      </c>
    </row>
    <row r="1834" spans="2:8" x14ac:dyDescent="0.3">
      <c r="B1834" s="160">
        <f>IF('MAIN CB'!B1848="","",'MAIN CB'!B1848)</f>
        <v>45735</v>
      </c>
      <c r="C1834" s="161" t="str">
        <f>IF('MAIN CB'!C1848="","",'MAIN CB'!C1848)</f>
        <v>Asset</v>
      </c>
      <c r="D1834" s="237" t="str">
        <f>IF('MAIN CB'!D1848="","",'MAIN CB'!D1848)</f>
        <v>Vault Cash</v>
      </c>
      <c r="E1834" s="157" t="str">
        <f>IF('MAIN CB'!E1848="","",'MAIN CB'!E1848)</f>
        <v>?</v>
      </c>
      <c r="F1834" s="238">
        <f>IF('MAIN CB'!C1848="Asset",'MAIN CB'!F1848,"")</f>
        <v>-35</v>
      </c>
      <c r="G1834" s="162" t="str">
        <f>IF('MAIN CB'!C1848="Capital",'MAIN CB'!F1848,IF('MAIN CB'!C1848="Income",'MAIN CB'!F1848,IF('MAIN CB'!C1848="Liability",'MAIN CB'!F1848,"")))</f>
        <v/>
      </c>
      <c r="H1834" s="163" t="str">
        <f>IF('MAIN CB'!C1848="Expense",'MAIN CB'!F1848,IF('MAIN CB'!C1848="Drawing",'MAIN CB'!F1848,IF('MAIN CB'!C1848="COS",'MAIN CB'!F1848,"")))</f>
        <v/>
      </c>
    </row>
    <row r="1835" spans="2:8" x14ac:dyDescent="0.3">
      <c r="B1835" s="160">
        <f>IF('MAIN CB'!B1849="","",'MAIN CB'!B1849)</f>
        <v>45735</v>
      </c>
      <c r="C1835" s="161" t="str">
        <f>IF('MAIN CB'!C1849="","",'MAIN CB'!C1849)</f>
        <v>Expense</v>
      </c>
      <c r="D1835" s="237" t="str">
        <f>IF('MAIN CB'!D1849="","",'MAIN CB'!D1849)</f>
        <v>Transport Costs</v>
      </c>
      <c r="E1835" s="157" t="str">
        <f>IF('MAIN CB'!E1849="","",'MAIN CB'!E1849)</f>
        <v>?</v>
      </c>
      <c r="F1835" s="238" t="str">
        <f>IF('MAIN CB'!C1849="Asset",'MAIN CB'!F1849,"")</f>
        <v/>
      </c>
      <c r="G1835" s="162" t="str">
        <f>IF('MAIN CB'!C1849="Capital",'MAIN CB'!F1849,IF('MAIN CB'!C1849="Income",'MAIN CB'!F1849,IF('MAIN CB'!C1849="Liability",'MAIN CB'!F1849,"")))</f>
        <v/>
      </c>
      <c r="H1835" s="163">
        <f>IF('MAIN CB'!C1849="Expense",'MAIN CB'!F1849,IF('MAIN CB'!C1849="Drawing",'MAIN CB'!F1849,IF('MAIN CB'!C1849="COS",'MAIN CB'!F1849,"")))</f>
        <v>35</v>
      </c>
    </row>
    <row r="1836" spans="2:8" x14ac:dyDescent="0.3">
      <c r="B1836" s="160">
        <f>IF('MAIN CB'!B1850="","",'MAIN CB'!B1850)</f>
        <v>45735</v>
      </c>
      <c r="C1836" s="161" t="str">
        <f>IF('MAIN CB'!C1850="","",'MAIN CB'!C1850)</f>
        <v>Asset</v>
      </c>
      <c r="D1836" s="237" t="str">
        <f>IF('MAIN CB'!D1850="","",'MAIN CB'!D1850)</f>
        <v>Airtel Money</v>
      </c>
      <c r="E1836" s="157" t="str">
        <f>IF('MAIN CB'!E1850="","",'MAIN CB'!E1850)</f>
        <v>?</v>
      </c>
      <c r="F1836" s="238">
        <f>IF('MAIN CB'!C1850="Asset",'MAIN CB'!F1850,"")</f>
        <v>-848</v>
      </c>
      <c r="G1836" s="162" t="str">
        <f>IF('MAIN CB'!C1850="Capital",'MAIN CB'!F1850,IF('MAIN CB'!C1850="Income",'MAIN CB'!F1850,IF('MAIN CB'!C1850="Liability",'MAIN CB'!F1850,"")))</f>
        <v/>
      </c>
      <c r="H1836" s="163" t="str">
        <f>IF('MAIN CB'!C1850="Expense",'MAIN CB'!F1850,IF('MAIN CB'!C1850="Drawing",'MAIN CB'!F1850,IF('MAIN CB'!C1850="COS",'MAIN CB'!F1850,"")))</f>
        <v/>
      </c>
    </row>
    <row r="1837" spans="2:8" x14ac:dyDescent="0.3">
      <c r="B1837" s="160">
        <f>IF('MAIN CB'!B1851="","",'MAIN CB'!B1851)</f>
        <v>45735</v>
      </c>
      <c r="C1837" s="161" t="str">
        <f>IF('MAIN CB'!C1851="","",'MAIN CB'!C1851)</f>
        <v>COS</v>
      </c>
      <c r="D1837" s="237" t="str">
        <f>IF('MAIN CB'!D1851="","",'MAIN CB'!D1851)</f>
        <v>Add: Purchases (for business)</v>
      </c>
      <c r="E1837" s="157" t="str">
        <f>IF('MAIN CB'!E1851="","",'MAIN CB'!E1851)</f>
        <v>?</v>
      </c>
      <c r="F1837" s="238" t="str">
        <f>IF('MAIN CB'!C1851="Asset",'MAIN CB'!F1851,"")</f>
        <v/>
      </c>
      <c r="G1837" s="162" t="str">
        <f>IF('MAIN CB'!C1851="Capital",'MAIN CB'!F1851,IF('MAIN CB'!C1851="Income",'MAIN CB'!F1851,IF('MAIN CB'!C1851="Liability",'MAIN CB'!F1851,"")))</f>
        <v/>
      </c>
      <c r="H1837" s="163">
        <f>IF('MAIN CB'!C1851="Expense",'MAIN CB'!F1851,IF('MAIN CB'!C1851="Drawing",'MAIN CB'!F1851,IF('MAIN CB'!C1851="COS",'MAIN CB'!F1851,"")))</f>
        <v>848</v>
      </c>
    </row>
    <row r="1838" spans="2:8" x14ac:dyDescent="0.3">
      <c r="B1838" s="160">
        <f>IF('MAIN CB'!B1852="","",'MAIN CB'!B1852)</f>
        <v>45735</v>
      </c>
      <c r="C1838" s="161" t="str">
        <f>IF('MAIN CB'!C1852="","",'MAIN CB'!C1852)</f>
        <v>Asset</v>
      </c>
      <c r="D1838" s="237" t="str">
        <f>IF('MAIN CB'!D1852="","",'MAIN CB'!D1852)</f>
        <v>Vault Cash</v>
      </c>
      <c r="E1838" s="157" t="str">
        <f>IF('MAIN CB'!E1852="","",'MAIN CB'!E1852)</f>
        <v>Airtel Money Withdraw</v>
      </c>
      <c r="F1838" s="238">
        <f>IF('MAIN CB'!C1852="Asset",'MAIN CB'!F1852,"")</f>
        <v>-50</v>
      </c>
      <c r="G1838" s="162" t="str">
        <f>IF('MAIN CB'!C1852="Capital",'MAIN CB'!F1852,IF('MAIN CB'!C1852="Income",'MAIN CB'!F1852,IF('MAIN CB'!C1852="Liability",'MAIN CB'!F1852,"")))</f>
        <v/>
      </c>
      <c r="H1838" s="163" t="str">
        <f>IF('MAIN CB'!C1852="Expense",'MAIN CB'!F1852,IF('MAIN CB'!C1852="Drawing",'MAIN CB'!F1852,IF('MAIN CB'!C1852="COS",'MAIN CB'!F1852,"")))</f>
        <v/>
      </c>
    </row>
    <row r="1839" spans="2:8" x14ac:dyDescent="0.3">
      <c r="B1839" s="160">
        <f>IF('MAIN CB'!B1853="","",'MAIN CB'!B1853)</f>
        <v>45735</v>
      </c>
      <c r="C1839" s="161" t="str">
        <f>IF('MAIN CB'!C1853="","",'MAIN CB'!C1853)</f>
        <v>Asset</v>
      </c>
      <c r="D1839" s="237" t="str">
        <f>IF('MAIN CB'!D1853="","",'MAIN CB'!D1853)</f>
        <v>Airtel Money</v>
      </c>
      <c r="E1839" s="157" t="str">
        <f>IF('MAIN CB'!E1853="","",'MAIN CB'!E1853)</f>
        <v>Airtel Money Withdraw</v>
      </c>
      <c r="F1839" s="238">
        <f>IF('MAIN CB'!C1853="Asset",'MAIN CB'!F1853,"")</f>
        <v>50</v>
      </c>
      <c r="G1839" s="162" t="str">
        <f>IF('MAIN CB'!C1853="Capital",'MAIN CB'!F1853,IF('MAIN CB'!C1853="Income",'MAIN CB'!F1853,IF('MAIN CB'!C1853="Liability",'MAIN CB'!F1853,"")))</f>
        <v/>
      </c>
      <c r="H1839" s="163" t="str">
        <f>IF('MAIN CB'!C1853="Expense",'MAIN CB'!F1853,IF('MAIN CB'!C1853="Drawing",'MAIN CB'!F1853,IF('MAIN CB'!C1853="COS",'MAIN CB'!F1853,"")))</f>
        <v/>
      </c>
    </row>
    <row r="1840" spans="2:8" x14ac:dyDescent="0.3">
      <c r="B1840" s="160">
        <f>IF('MAIN CB'!B1854="","",'MAIN CB'!B1854)</f>
        <v>45736</v>
      </c>
      <c r="C1840" s="161" t="str">
        <f>IF('MAIN CB'!C1854="","",'MAIN CB'!C1854)</f>
        <v>Asset</v>
      </c>
      <c r="D1840" s="237" t="str">
        <f>IF('MAIN CB'!D1854="","",'MAIN CB'!D1854)</f>
        <v>543 Konse Konse</v>
      </c>
      <c r="E1840" s="157" t="str">
        <f>IF('MAIN CB'!E1854="","",'MAIN CB'!E1854)</f>
        <v>Money drawn out by director</v>
      </c>
      <c r="F1840" s="238">
        <f>IF('MAIN CB'!C1854="Asset",'MAIN CB'!F1854,"")</f>
        <v>-450</v>
      </c>
      <c r="G1840" s="162" t="str">
        <f>IF('MAIN CB'!C1854="Capital",'MAIN CB'!F1854,IF('MAIN CB'!C1854="Income",'MAIN CB'!F1854,IF('MAIN CB'!C1854="Liability",'MAIN CB'!F1854,"")))</f>
        <v/>
      </c>
      <c r="H1840" s="163" t="str">
        <f>IF('MAIN CB'!C1854="Expense",'MAIN CB'!F1854,IF('MAIN CB'!C1854="Drawing",'MAIN CB'!F1854,IF('MAIN CB'!C1854="COS",'MAIN CB'!F1854,"")))</f>
        <v/>
      </c>
    </row>
    <row r="1841" spans="2:8" x14ac:dyDescent="0.3">
      <c r="B1841" s="160">
        <f>IF('MAIN CB'!B1855="","",'MAIN CB'!B1855)</f>
        <v>45736</v>
      </c>
      <c r="C1841" s="161" t="str">
        <f>IF('MAIN CB'!C1855="","",'MAIN CB'!C1855)</f>
        <v>Drawing</v>
      </c>
      <c r="D1841" s="237" t="str">
        <f>IF('MAIN CB'!D1855="","",'MAIN CB'!D1855)</f>
        <v>Less: Drawings (Cash &amp; Goods)</v>
      </c>
      <c r="E1841" s="157" t="str">
        <f>IF('MAIN CB'!E1855="","",'MAIN CB'!E1855)</f>
        <v>Money drawn out by director</v>
      </c>
      <c r="F1841" s="238" t="str">
        <f>IF('MAIN CB'!C1855="Asset",'MAIN CB'!F1855,"")</f>
        <v/>
      </c>
      <c r="G1841" s="162" t="str">
        <f>IF('MAIN CB'!C1855="Capital",'MAIN CB'!F1855,IF('MAIN CB'!C1855="Income",'MAIN CB'!F1855,IF('MAIN CB'!C1855="Liability",'MAIN CB'!F1855,"")))</f>
        <v/>
      </c>
      <c r="H1841" s="163">
        <f>IF('MAIN CB'!C1855="Expense",'MAIN CB'!F1855,IF('MAIN CB'!C1855="Drawing",'MAIN CB'!F1855,IF('MAIN CB'!C1855="COS",'MAIN CB'!F1855,"")))</f>
        <v>450</v>
      </c>
    </row>
    <row r="1842" spans="2:8" x14ac:dyDescent="0.3">
      <c r="B1842" s="160">
        <f>IF('MAIN CB'!B1856="","",'MAIN CB'!B1856)</f>
        <v>45736</v>
      </c>
      <c r="C1842" s="161" t="str">
        <f>IF('MAIN CB'!C1856="","",'MAIN CB'!C1856)</f>
        <v>Income</v>
      </c>
      <c r="D1842" s="237" t="str">
        <f>IF('MAIN CB'!D1856="","",'MAIN CB'!D1856)</f>
        <v>Sales</v>
      </c>
      <c r="E1842" s="157" t="str">
        <f>IF('MAIN CB'!E1856="","",'MAIN CB'!E1856)</f>
        <v xml:space="preserve">Takeaway Sale </v>
      </c>
      <c r="F1842" s="238" t="str">
        <f>IF('MAIN CB'!C1856="Asset",'MAIN CB'!F1856,"")</f>
        <v/>
      </c>
      <c r="G1842" s="162">
        <f>IF('MAIN CB'!C1856="Capital",'MAIN CB'!F1856,IF('MAIN CB'!C1856="Income",'MAIN CB'!F1856,IF('MAIN CB'!C1856="Liability",'MAIN CB'!F1856,"")))</f>
        <v>-140</v>
      </c>
      <c r="H1842" s="163" t="str">
        <f>IF('MAIN CB'!C1856="Expense",'MAIN CB'!F1856,IF('MAIN CB'!C1856="Drawing",'MAIN CB'!F1856,IF('MAIN CB'!C1856="COS",'MAIN CB'!F1856,"")))</f>
        <v/>
      </c>
    </row>
    <row r="1843" spans="2:8" x14ac:dyDescent="0.3">
      <c r="B1843" s="160">
        <f>IF('MAIN CB'!B1857="","",'MAIN CB'!B1857)</f>
        <v>45736</v>
      </c>
      <c r="C1843" s="161" t="str">
        <f>IF('MAIN CB'!C1857="","",'MAIN CB'!C1857)</f>
        <v>Asset</v>
      </c>
      <c r="D1843" s="237" t="str">
        <f>IF('MAIN CB'!D1857="","",'MAIN CB'!D1857)</f>
        <v>Vault Cash</v>
      </c>
      <c r="E1843" s="157" t="str">
        <f>IF('MAIN CB'!E1857="","",'MAIN CB'!E1857)</f>
        <v xml:space="preserve">Takeaway Sale </v>
      </c>
      <c r="F1843" s="238">
        <f>IF('MAIN CB'!C1857="Asset",'MAIN CB'!F1857,"")</f>
        <v>140</v>
      </c>
      <c r="G1843" s="162" t="str">
        <f>IF('MAIN CB'!C1857="Capital",'MAIN CB'!F1857,IF('MAIN CB'!C1857="Income",'MAIN CB'!F1857,IF('MAIN CB'!C1857="Liability",'MAIN CB'!F1857,"")))</f>
        <v/>
      </c>
      <c r="H1843" s="163" t="str">
        <f>IF('MAIN CB'!C1857="Expense",'MAIN CB'!F1857,IF('MAIN CB'!C1857="Drawing",'MAIN CB'!F1857,IF('MAIN CB'!C1857="COS",'MAIN CB'!F1857,"")))</f>
        <v/>
      </c>
    </row>
    <row r="1844" spans="2:8" x14ac:dyDescent="0.3">
      <c r="B1844" s="160">
        <f>IF('MAIN CB'!B1858="","",'MAIN CB'!B1858)</f>
        <v>45736</v>
      </c>
      <c r="C1844" s="161" t="str">
        <f>IF('MAIN CB'!C1858="","",'MAIN CB'!C1858)</f>
        <v>Asset</v>
      </c>
      <c r="D1844" s="237" t="str">
        <f>IF('MAIN CB'!D1858="","",'MAIN CB'!D1858)</f>
        <v>Vault Cash</v>
      </c>
      <c r="E1844" s="157" t="str">
        <f>IF('MAIN CB'!E1858="","",'MAIN CB'!E1858)</f>
        <v>Customer change settled</v>
      </c>
      <c r="F1844" s="238">
        <f>IF('MAIN CB'!C1858="Asset",'MAIN CB'!F1858,"")</f>
        <v>-7</v>
      </c>
      <c r="G1844" s="162" t="str">
        <f>IF('MAIN CB'!C1858="Capital",'MAIN CB'!F1858,IF('MAIN CB'!C1858="Income",'MAIN CB'!F1858,IF('MAIN CB'!C1858="Liability",'MAIN CB'!F1858,"")))</f>
        <v/>
      </c>
      <c r="H1844" s="163" t="str">
        <f>IF('MAIN CB'!C1858="Expense",'MAIN CB'!F1858,IF('MAIN CB'!C1858="Drawing",'MAIN CB'!F1858,IF('MAIN CB'!C1858="COS",'MAIN CB'!F1858,"")))</f>
        <v/>
      </c>
    </row>
    <row r="1845" spans="2:8" x14ac:dyDescent="0.3">
      <c r="B1845" s="160">
        <f>IF('MAIN CB'!B1859="","",'MAIN CB'!B1859)</f>
        <v>45736</v>
      </c>
      <c r="C1845" s="161" t="str">
        <f>IF('MAIN CB'!C1859="","",'MAIN CB'!C1859)</f>
        <v>Liability</v>
      </c>
      <c r="D1845" s="237" t="str">
        <f>IF('MAIN CB'!D1859="","",'MAIN CB'!D1859)</f>
        <v>Customer Change</v>
      </c>
      <c r="E1845" s="157" t="str">
        <f>IF('MAIN CB'!E1859="","",'MAIN CB'!E1859)</f>
        <v>Customer change settled</v>
      </c>
      <c r="F1845" s="238" t="str">
        <f>IF('MAIN CB'!C1859="Asset",'MAIN CB'!F1859,"")</f>
        <v/>
      </c>
      <c r="G1845" s="162">
        <f>IF('MAIN CB'!C1859="Capital",'MAIN CB'!F1859,IF('MAIN CB'!C1859="Income",'MAIN CB'!F1859,IF('MAIN CB'!C1859="Liability",'MAIN CB'!F1859,"")))</f>
        <v>7</v>
      </c>
      <c r="H1845" s="163" t="str">
        <f>IF('MAIN CB'!C1859="Expense",'MAIN CB'!F1859,IF('MAIN CB'!C1859="Drawing",'MAIN CB'!F1859,IF('MAIN CB'!C1859="COS",'MAIN CB'!F1859,"")))</f>
        <v/>
      </c>
    </row>
    <row r="1846" spans="2:8" x14ac:dyDescent="0.3">
      <c r="B1846" s="160">
        <f>IF('MAIN CB'!B1860="","",'MAIN CB'!B1860)</f>
        <v>45736</v>
      </c>
      <c r="C1846" s="161" t="str">
        <f>IF('MAIN CB'!C1860="","",'MAIN CB'!C1860)</f>
        <v>Asset</v>
      </c>
      <c r="D1846" s="237" t="str">
        <f>IF('MAIN CB'!D1860="","",'MAIN CB'!D1860)</f>
        <v>Vault Cash</v>
      </c>
      <c r="E1846" s="157" t="str">
        <f>IF('MAIN CB'!E1860="","",'MAIN CB'!E1860)</f>
        <v>Customer change held</v>
      </c>
      <c r="F1846" s="238">
        <f>IF('MAIN CB'!C1860="Asset",'MAIN CB'!F1860,"")</f>
        <v>10</v>
      </c>
      <c r="G1846" s="162" t="str">
        <f>IF('MAIN CB'!C1860="Capital",'MAIN CB'!F1860,IF('MAIN CB'!C1860="Income",'MAIN CB'!F1860,IF('MAIN CB'!C1860="Liability",'MAIN CB'!F1860,"")))</f>
        <v/>
      </c>
      <c r="H1846" s="163" t="str">
        <f>IF('MAIN CB'!C1860="Expense",'MAIN CB'!F1860,IF('MAIN CB'!C1860="Drawing",'MAIN CB'!F1860,IF('MAIN CB'!C1860="COS",'MAIN CB'!F1860,"")))</f>
        <v/>
      </c>
    </row>
    <row r="1847" spans="2:8" x14ac:dyDescent="0.3">
      <c r="B1847" s="160">
        <f>IF('MAIN CB'!B1861="","",'MAIN CB'!B1861)</f>
        <v>45736</v>
      </c>
      <c r="C1847" s="161" t="str">
        <f>IF('MAIN CB'!C1861="","",'MAIN CB'!C1861)</f>
        <v>Liability</v>
      </c>
      <c r="D1847" s="237" t="str">
        <f>IF('MAIN CB'!D1861="","",'MAIN CB'!D1861)</f>
        <v>Customer Change</v>
      </c>
      <c r="E1847" s="157" t="str">
        <f>IF('MAIN CB'!E1861="","",'MAIN CB'!E1861)</f>
        <v>Customer change held</v>
      </c>
      <c r="F1847" s="238" t="str">
        <f>IF('MAIN CB'!C1861="Asset",'MAIN CB'!F1861,"")</f>
        <v/>
      </c>
      <c r="G1847" s="162">
        <f>IF('MAIN CB'!C1861="Capital",'MAIN CB'!F1861,IF('MAIN CB'!C1861="Income",'MAIN CB'!F1861,IF('MAIN CB'!C1861="Liability",'MAIN CB'!F1861,"")))</f>
        <v>-10</v>
      </c>
      <c r="H1847" s="163" t="str">
        <f>IF('MAIN CB'!C1861="Expense",'MAIN CB'!F1861,IF('MAIN CB'!C1861="Drawing",'MAIN CB'!F1861,IF('MAIN CB'!C1861="COS",'MAIN CB'!F1861,"")))</f>
        <v/>
      </c>
    </row>
    <row r="1848" spans="2:8" x14ac:dyDescent="0.3">
      <c r="B1848" s="160">
        <f>IF('MAIN CB'!B1862="","",'MAIN CB'!B1862)</f>
        <v>45736</v>
      </c>
      <c r="C1848" s="161" t="str">
        <f>IF('MAIN CB'!C1862="","",'MAIN CB'!C1862)</f>
        <v>Income</v>
      </c>
      <c r="D1848" s="237" t="str">
        <f>IF('MAIN CB'!D1862="","",'MAIN CB'!D1862)</f>
        <v>Sales</v>
      </c>
      <c r="E1848" s="157" t="str">
        <f>IF('MAIN CB'!E1862="","",'MAIN CB'!E1862)</f>
        <v xml:space="preserve">Takeaway Sale </v>
      </c>
      <c r="F1848" s="238" t="str">
        <f>IF('MAIN CB'!C1862="Asset",'MAIN CB'!F1862,"")</f>
        <v/>
      </c>
      <c r="G1848" s="162">
        <f>IF('MAIN CB'!C1862="Capital",'MAIN CB'!F1862,IF('MAIN CB'!C1862="Income",'MAIN CB'!F1862,IF('MAIN CB'!C1862="Liability",'MAIN CB'!F1862,"")))</f>
        <v>-70</v>
      </c>
      <c r="H1848" s="163" t="str">
        <f>IF('MAIN CB'!C1862="Expense",'MAIN CB'!F1862,IF('MAIN CB'!C1862="Drawing",'MAIN CB'!F1862,IF('MAIN CB'!C1862="COS",'MAIN CB'!F1862,"")))</f>
        <v/>
      </c>
    </row>
    <row r="1849" spans="2:8" x14ac:dyDescent="0.3">
      <c r="B1849" s="160">
        <f>IF('MAIN CB'!B1863="","",'MAIN CB'!B1863)</f>
        <v>45736</v>
      </c>
      <c r="C1849" s="161" t="str">
        <f>IF('MAIN CB'!C1863="","",'MAIN CB'!C1863)</f>
        <v>Asset</v>
      </c>
      <c r="D1849" s="237" t="str">
        <f>IF('MAIN CB'!D1863="","",'MAIN CB'!D1863)</f>
        <v>Airtel Money</v>
      </c>
      <c r="E1849" s="157" t="str">
        <f>IF('MAIN CB'!E1863="","",'MAIN CB'!E1863)</f>
        <v xml:space="preserve">Takeaway Sale </v>
      </c>
      <c r="F1849" s="238">
        <f>IF('MAIN CB'!C1863="Asset",'MAIN CB'!F1863,"")</f>
        <v>70</v>
      </c>
      <c r="G1849" s="162" t="str">
        <f>IF('MAIN CB'!C1863="Capital",'MAIN CB'!F1863,IF('MAIN CB'!C1863="Income",'MAIN CB'!F1863,IF('MAIN CB'!C1863="Liability",'MAIN CB'!F1863,"")))</f>
        <v/>
      </c>
      <c r="H1849" s="163" t="str">
        <f>IF('MAIN CB'!C1863="Expense",'MAIN CB'!F1863,IF('MAIN CB'!C1863="Drawing",'MAIN CB'!F1863,IF('MAIN CB'!C1863="COS",'MAIN CB'!F1863,"")))</f>
        <v/>
      </c>
    </row>
    <row r="1850" spans="2:8" x14ac:dyDescent="0.3">
      <c r="B1850" s="160">
        <f>IF('MAIN CB'!B1864="","",'MAIN CB'!B1864)</f>
        <v>45736</v>
      </c>
      <c r="C1850" s="161" t="str">
        <f>IF('MAIN CB'!C1864="","",'MAIN CB'!C1864)</f>
        <v>Asset</v>
      </c>
      <c r="D1850" s="237" t="str">
        <f>IF('MAIN CB'!D1864="","",'MAIN CB'!D1864)</f>
        <v>Vault Cash</v>
      </c>
      <c r="E1850" s="157" t="str">
        <f>IF('MAIN CB'!E1864="","",'MAIN CB'!E1864)</f>
        <v>Zanaco Xpress Deposit</v>
      </c>
      <c r="F1850" s="238">
        <f>IF('MAIN CB'!C1864="Asset",'MAIN CB'!F1864,"")</f>
        <v>400</v>
      </c>
      <c r="G1850" s="162" t="str">
        <f>IF('MAIN CB'!C1864="Capital",'MAIN CB'!F1864,IF('MAIN CB'!C1864="Income",'MAIN CB'!F1864,IF('MAIN CB'!C1864="Liability",'MAIN CB'!F1864,"")))</f>
        <v/>
      </c>
      <c r="H1850" s="163" t="str">
        <f>IF('MAIN CB'!C1864="Expense",'MAIN CB'!F1864,IF('MAIN CB'!C1864="Drawing",'MAIN CB'!F1864,IF('MAIN CB'!C1864="COS",'MAIN CB'!F1864,"")))</f>
        <v/>
      </c>
    </row>
    <row r="1851" spans="2:8" x14ac:dyDescent="0.3">
      <c r="B1851" s="160">
        <f>IF('MAIN CB'!B1865="","",'MAIN CB'!B1865)</f>
        <v>45736</v>
      </c>
      <c r="C1851" s="161" t="str">
        <f>IF('MAIN CB'!C1865="","",'MAIN CB'!C1865)</f>
        <v>Asset</v>
      </c>
      <c r="D1851" s="237" t="str">
        <f>IF('MAIN CB'!D1865="","",'MAIN CB'!D1865)</f>
        <v>Zanaco Xpress</v>
      </c>
      <c r="E1851" s="157" t="str">
        <f>IF('MAIN CB'!E1865="","",'MAIN CB'!E1865)</f>
        <v>Zanaco Xpress Deposit</v>
      </c>
      <c r="F1851" s="238">
        <f>IF('MAIN CB'!C1865="Asset",'MAIN CB'!F1865,"")</f>
        <v>-400</v>
      </c>
      <c r="G1851" s="162" t="str">
        <f>IF('MAIN CB'!C1865="Capital",'MAIN CB'!F1865,IF('MAIN CB'!C1865="Income",'MAIN CB'!F1865,IF('MAIN CB'!C1865="Liability",'MAIN CB'!F1865,"")))</f>
        <v/>
      </c>
      <c r="H1851" s="163" t="str">
        <f>IF('MAIN CB'!C1865="Expense",'MAIN CB'!F1865,IF('MAIN CB'!C1865="Drawing",'MAIN CB'!F1865,IF('MAIN CB'!C1865="COS",'MAIN CB'!F1865,"")))</f>
        <v/>
      </c>
    </row>
    <row r="1852" spans="2:8" x14ac:dyDescent="0.3">
      <c r="B1852" s="160">
        <f>IF('MAIN CB'!B1866="","",'MAIN CB'!B1866)</f>
        <v>45736</v>
      </c>
      <c r="C1852" s="161" t="str">
        <f>IF('MAIN CB'!C1866="","",'MAIN CB'!C1866)</f>
        <v>Asset</v>
      </c>
      <c r="D1852" s="237" t="str">
        <f>IF('MAIN CB'!D1866="","",'MAIN CB'!D1866)</f>
        <v>Vault Cash</v>
      </c>
      <c r="E1852" s="157" t="str">
        <f>IF('MAIN CB'!E1866="","",'MAIN CB'!E1866)</f>
        <v>Airtel Money Deposit</v>
      </c>
      <c r="F1852" s="238">
        <f>IF('MAIN CB'!C1866="Asset",'MAIN CB'!F1866,"")</f>
        <v>300</v>
      </c>
      <c r="G1852" s="162" t="str">
        <f>IF('MAIN CB'!C1866="Capital",'MAIN CB'!F1866,IF('MAIN CB'!C1866="Income",'MAIN CB'!F1866,IF('MAIN CB'!C1866="Liability",'MAIN CB'!F1866,"")))</f>
        <v/>
      </c>
      <c r="H1852" s="163" t="str">
        <f>IF('MAIN CB'!C1866="Expense",'MAIN CB'!F1866,IF('MAIN CB'!C1866="Drawing",'MAIN CB'!F1866,IF('MAIN CB'!C1866="COS",'MAIN CB'!F1866,"")))</f>
        <v/>
      </c>
    </row>
    <row r="1853" spans="2:8" x14ac:dyDescent="0.3">
      <c r="B1853" s="160">
        <f>IF('MAIN CB'!B1867="","",'MAIN CB'!B1867)</f>
        <v>45736</v>
      </c>
      <c r="C1853" s="161" t="str">
        <f>IF('MAIN CB'!C1867="","",'MAIN CB'!C1867)</f>
        <v>Asset</v>
      </c>
      <c r="D1853" s="237" t="str">
        <f>IF('MAIN CB'!D1867="","",'MAIN CB'!D1867)</f>
        <v>Airtel Money</v>
      </c>
      <c r="E1853" s="157" t="str">
        <f>IF('MAIN CB'!E1867="","",'MAIN CB'!E1867)</f>
        <v>Airtel Money Deposit</v>
      </c>
      <c r="F1853" s="238">
        <f>IF('MAIN CB'!C1867="Asset",'MAIN CB'!F1867,"")</f>
        <v>-300</v>
      </c>
      <c r="G1853" s="162" t="str">
        <f>IF('MAIN CB'!C1867="Capital",'MAIN CB'!F1867,IF('MAIN CB'!C1867="Income",'MAIN CB'!F1867,IF('MAIN CB'!C1867="Liability",'MAIN CB'!F1867,"")))</f>
        <v/>
      </c>
      <c r="H1853" s="163" t="str">
        <f>IF('MAIN CB'!C1867="Expense",'MAIN CB'!F1867,IF('MAIN CB'!C1867="Drawing",'MAIN CB'!F1867,IF('MAIN CB'!C1867="COS",'MAIN CB'!F1867,"")))</f>
        <v/>
      </c>
    </row>
    <row r="1854" spans="2:8" x14ac:dyDescent="0.3">
      <c r="B1854" s="160">
        <f>IF('MAIN CB'!B1868="","",'MAIN CB'!B1868)</f>
        <v>45736</v>
      </c>
      <c r="C1854" s="161" t="str">
        <f>IF('MAIN CB'!C1868="","",'MAIN CB'!C1868)</f>
        <v>Income</v>
      </c>
      <c r="D1854" s="237" t="str">
        <f>IF('MAIN CB'!D1868="","",'MAIN CB'!D1868)</f>
        <v>Sales</v>
      </c>
      <c r="E1854" s="157" t="str">
        <f>IF('MAIN CB'!E1868="","",'MAIN CB'!E1868)</f>
        <v xml:space="preserve">Takeaway Sale </v>
      </c>
      <c r="F1854" s="238" t="str">
        <f>IF('MAIN CB'!C1868="Asset",'MAIN CB'!F1868,"")</f>
        <v/>
      </c>
      <c r="G1854" s="162">
        <f>IF('MAIN CB'!C1868="Capital",'MAIN CB'!F1868,IF('MAIN CB'!C1868="Income",'MAIN CB'!F1868,IF('MAIN CB'!C1868="Liability",'MAIN CB'!F1868,"")))</f>
        <v>-35</v>
      </c>
      <c r="H1854" s="163" t="str">
        <f>IF('MAIN CB'!C1868="Expense",'MAIN CB'!F1868,IF('MAIN CB'!C1868="Drawing",'MAIN CB'!F1868,IF('MAIN CB'!C1868="COS",'MAIN CB'!F1868,"")))</f>
        <v/>
      </c>
    </row>
    <row r="1855" spans="2:8" x14ac:dyDescent="0.3">
      <c r="B1855" s="160">
        <f>IF('MAIN CB'!B1869="","",'MAIN CB'!B1869)</f>
        <v>45736</v>
      </c>
      <c r="C1855" s="161" t="str">
        <f>IF('MAIN CB'!C1869="","",'MAIN CB'!C1869)</f>
        <v>Asset</v>
      </c>
      <c r="D1855" s="237" t="str">
        <f>IF('MAIN CB'!D1869="","",'MAIN CB'!D1869)</f>
        <v>Vault Cash</v>
      </c>
      <c r="E1855" s="157" t="str">
        <f>IF('MAIN CB'!E1869="","",'MAIN CB'!E1869)</f>
        <v xml:space="preserve">Takeaway Sale </v>
      </c>
      <c r="F1855" s="238">
        <f>IF('MAIN CB'!C1869="Asset",'MAIN CB'!F1869,"")</f>
        <v>35</v>
      </c>
      <c r="G1855" s="162" t="str">
        <f>IF('MAIN CB'!C1869="Capital",'MAIN CB'!F1869,IF('MAIN CB'!C1869="Income",'MAIN CB'!F1869,IF('MAIN CB'!C1869="Liability",'MAIN CB'!F1869,"")))</f>
        <v/>
      </c>
      <c r="H1855" s="163" t="str">
        <f>IF('MAIN CB'!C1869="Expense",'MAIN CB'!F1869,IF('MAIN CB'!C1869="Drawing",'MAIN CB'!F1869,IF('MAIN CB'!C1869="COS",'MAIN CB'!F1869,"")))</f>
        <v/>
      </c>
    </row>
    <row r="1856" spans="2:8" x14ac:dyDescent="0.3">
      <c r="B1856" s="160">
        <f>IF('MAIN CB'!B1870="","",'MAIN CB'!B1870)</f>
        <v>45736</v>
      </c>
      <c r="C1856" s="161" t="str">
        <f>IF('MAIN CB'!C1870="","",'MAIN CB'!C1870)</f>
        <v>Asset</v>
      </c>
      <c r="D1856" s="237" t="str">
        <f>IF('MAIN CB'!D1870="","",'MAIN CB'!D1870)</f>
        <v>Vault Cash</v>
      </c>
      <c r="E1856" s="157" t="str">
        <f>IF('MAIN CB'!E1870="","",'MAIN CB'!E1870)</f>
        <v>Airtel Money Withdraw</v>
      </c>
      <c r="F1856" s="238">
        <f>IF('MAIN CB'!C1870="Asset",'MAIN CB'!F1870,"")</f>
        <v>-200</v>
      </c>
      <c r="G1856" s="162" t="str">
        <f>IF('MAIN CB'!C1870="Capital",'MAIN CB'!F1870,IF('MAIN CB'!C1870="Income",'MAIN CB'!F1870,IF('MAIN CB'!C1870="Liability",'MAIN CB'!F1870,"")))</f>
        <v/>
      </c>
      <c r="H1856" s="163" t="str">
        <f>IF('MAIN CB'!C1870="Expense",'MAIN CB'!F1870,IF('MAIN CB'!C1870="Drawing",'MAIN CB'!F1870,IF('MAIN CB'!C1870="COS",'MAIN CB'!F1870,"")))</f>
        <v/>
      </c>
    </row>
    <row r="1857" spans="2:8" x14ac:dyDescent="0.3">
      <c r="B1857" s="160">
        <f>IF('MAIN CB'!B1871="","",'MAIN CB'!B1871)</f>
        <v>45736</v>
      </c>
      <c r="C1857" s="161" t="str">
        <f>IF('MAIN CB'!C1871="","",'MAIN CB'!C1871)</f>
        <v>Asset</v>
      </c>
      <c r="D1857" s="237" t="str">
        <f>IF('MAIN CB'!D1871="","",'MAIN CB'!D1871)</f>
        <v>Airtel Money</v>
      </c>
      <c r="E1857" s="157" t="str">
        <f>IF('MAIN CB'!E1871="","",'MAIN CB'!E1871)</f>
        <v>Airtel Money Withdraw</v>
      </c>
      <c r="F1857" s="238">
        <f>IF('MAIN CB'!C1871="Asset",'MAIN CB'!F1871,"")</f>
        <v>200</v>
      </c>
      <c r="G1857" s="162" t="str">
        <f>IF('MAIN CB'!C1871="Capital",'MAIN CB'!F1871,IF('MAIN CB'!C1871="Income",'MAIN CB'!F1871,IF('MAIN CB'!C1871="Liability",'MAIN CB'!F1871,"")))</f>
        <v/>
      </c>
      <c r="H1857" s="163" t="str">
        <f>IF('MAIN CB'!C1871="Expense",'MAIN CB'!F1871,IF('MAIN CB'!C1871="Drawing",'MAIN CB'!F1871,IF('MAIN CB'!C1871="COS",'MAIN CB'!F1871,"")))</f>
        <v/>
      </c>
    </row>
    <row r="1858" spans="2:8" x14ac:dyDescent="0.3">
      <c r="B1858" s="160">
        <f>IF('MAIN CB'!B1872="","",'MAIN CB'!B1872)</f>
        <v>45736</v>
      </c>
      <c r="C1858" s="161" t="str">
        <f>IF('MAIN CB'!C1872="","",'MAIN CB'!C1872)</f>
        <v>Asset</v>
      </c>
      <c r="D1858" s="237" t="str">
        <f>IF('MAIN CB'!D1872="","",'MAIN CB'!D1872)</f>
        <v>Vault Cash</v>
      </c>
      <c r="E1858" s="157" t="str">
        <f>IF('MAIN CB'!E1872="","",'MAIN CB'!E1872)</f>
        <v>Airtel Money Withdraw</v>
      </c>
      <c r="F1858" s="238">
        <f>IF('MAIN CB'!C1872="Asset",'MAIN CB'!F1872,"")</f>
        <v>-100</v>
      </c>
      <c r="G1858" s="162" t="str">
        <f>IF('MAIN CB'!C1872="Capital",'MAIN CB'!F1872,IF('MAIN CB'!C1872="Income",'MAIN CB'!F1872,IF('MAIN CB'!C1872="Liability",'MAIN CB'!F1872,"")))</f>
        <v/>
      </c>
      <c r="H1858" s="163" t="str">
        <f>IF('MAIN CB'!C1872="Expense",'MAIN CB'!F1872,IF('MAIN CB'!C1872="Drawing",'MAIN CB'!F1872,IF('MAIN CB'!C1872="COS",'MAIN CB'!F1872,"")))</f>
        <v/>
      </c>
    </row>
    <row r="1859" spans="2:8" x14ac:dyDescent="0.3">
      <c r="B1859" s="160">
        <f>IF('MAIN CB'!B1873="","",'MAIN CB'!B1873)</f>
        <v>45736</v>
      </c>
      <c r="C1859" s="161" t="str">
        <f>IF('MAIN CB'!C1873="","",'MAIN CB'!C1873)</f>
        <v>Asset</v>
      </c>
      <c r="D1859" s="237" t="str">
        <f>IF('MAIN CB'!D1873="","",'MAIN CB'!D1873)</f>
        <v>Airtel Money</v>
      </c>
      <c r="E1859" s="157" t="str">
        <f>IF('MAIN CB'!E1873="","",'MAIN CB'!E1873)</f>
        <v>Airtel Money Withdraw</v>
      </c>
      <c r="F1859" s="238">
        <f>IF('MAIN CB'!C1873="Asset",'MAIN CB'!F1873,"")</f>
        <v>100</v>
      </c>
      <c r="G1859" s="162" t="str">
        <f>IF('MAIN CB'!C1873="Capital",'MAIN CB'!F1873,IF('MAIN CB'!C1873="Income",'MAIN CB'!F1873,IF('MAIN CB'!C1873="Liability",'MAIN CB'!F1873,"")))</f>
        <v/>
      </c>
      <c r="H1859" s="163" t="str">
        <f>IF('MAIN CB'!C1873="Expense",'MAIN CB'!F1873,IF('MAIN CB'!C1873="Drawing",'MAIN CB'!F1873,IF('MAIN CB'!C1873="COS",'MAIN CB'!F1873,"")))</f>
        <v/>
      </c>
    </row>
    <row r="1860" spans="2:8" x14ac:dyDescent="0.3">
      <c r="B1860" s="160">
        <f>IF('MAIN CB'!B1874="","",'MAIN CB'!B1874)</f>
        <v>45736</v>
      </c>
      <c r="C1860" s="161" t="str">
        <f>IF('MAIN CB'!C1874="","",'MAIN CB'!C1874)</f>
        <v>Asset</v>
      </c>
      <c r="D1860" s="237" t="str">
        <f>IF('MAIN CB'!D1874="","",'MAIN CB'!D1874)</f>
        <v>Vault Cash</v>
      </c>
      <c r="E1860" s="157" t="str">
        <f>IF('MAIN CB'!E1874="","",'MAIN CB'!E1874)</f>
        <v>Airtel Money Withdraw</v>
      </c>
      <c r="F1860" s="238">
        <f>IF('MAIN CB'!C1874="Asset",'MAIN CB'!F1874,"")</f>
        <v>-150</v>
      </c>
      <c r="G1860" s="162" t="str">
        <f>IF('MAIN CB'!C1874="Capital",'MAIN CB'!F1874,IF('MAIN CB'!C1874="Income",'MAIN CB'!F1874,IF('MAIN CB'!C1874="Liability",'MAIN CB'!F1874,"")))</f>
        <v/>
      </c>
      <c r="H1860" s="163" t="str">
        <f>IF('MAIN CB'!C1874="Expense",'MAIN CB'!F1874,IF('MAIN CB'!C1874="Drawing",'MAIN CB'!F1874,IF('MAIN CB'!C1874="COS",'MAIN CB'!F1874,"")))</f>
        <v/>
      </c>
    </row>
    <row r="1861" spans="2:8" x14ac:dyDescent="0.3">
      <c r="B1861" s="160">
        <f>IF('MAIN CB'!B1875="","",'MAIN CB'!B1875)</f>
        <v>45736</v>
      </c>
      <c r="C1861" s="161" t="str">
        <f>IF('MAIN CB'!C1875="","",'MAIN CB'!C1875)</f>
        <v>Asset</v>
      </c>
      <c r="D1861" s="237" t="str">
        <f>IF('MAIN CB'!D1875="","",'MAIN CB'!D1875)</f>
        <v>Airtel Money</v>
      </c>
      <c r="E1861" s="157" t="str">
        <f>IF('MAIN CB'!E1875="","",'MAIN CB'!E1875)</f>
        <v>Airtel Money Withdraw</v>
      </c>
      <c r="F1861" s="238">
        <f>IF('MAIN CB'!C1875="Asset",'MAIN CB'!F1875,"")</f>
        <v>150</v>
      </c>
      <c r="G1861" s="162" t="str">
        <f>IF('MAIN CB'!C1875="Capital",'MAIN CB'!F1875,IF('MAIN CB'!C1875="Income",'MAIN CB'!F1875,IF('MAIN CB'!C1875="Liability",'MAIN CB'!F1875,"")))</f>
        <v/>
      </c>
      <c r="H1861" s="163" t="str">
        <f>IF('MAIN CB'!C1875="Expense",'MAIN CB'!F1875,IF('MAIN CB'!C1875="Drawing",'MAIN CB'!F1875,IF('MAIN CB'!C1875="COS",'MAIN CB'!F1875,"")))</f>
        <v/>
      </c>
    </row>
    <row r="1862" spans="2:8" x14ac:dyDescent="0.3">
      <c r="B1862" s="160">
        <f>IF('MAIN CB'!B1876="","",'MAIN CB'!B1876)</f>
        <v>45736</v>
      </c>
      <c r="C1862" s="161" t="str">
        <f>IF('MAIN CB'!C1876="","",'MAIN CB'!C1876)</f>
        <v>Asset</v>
      </c>
      <c r="D1862" s="237" t="str">
        <f>IF('MAIN CB'!D1876="","",'MAIN CB'!D1876)</f>
        <v>Vault Cash</v>
      </c>
      <c r="E1862" s="157" t="str">
        <f>IF('MAIN CB'!E1876="","",'MAIN CB'!E1876)</f>
        <v>Zanaco Xpress Withdraw</v>
      </c>
      <c r="F1862" s="238">
        <f>IF('MAIN CB'!C1876="Asset",'MAIN CB'!F1876,"")</f>
        <v>-50</v>
      </c>
      <c r="G1862" s="162" t="str">
        <f>IF('MAIN CB'!C1876="Capital",'MAIN CB'!F1876,IF('MAIN CB'!C1876="Income",'MAIN CB'!F1876,IF('MAIN CB'!C1876="Liability",'MAIN CB'!F1876,"")))</f>
        <v/>
      </c>
      <c r="H1862" s="163" t="str">
        <f>IF('MAIN CB'!C1876="Expense",'MAIN CB'!F1876,IF('MAIN CB'!C1876="Drawing",'MAIN CB'!F1876,IF('MAIN CB'!C1876="COS",'MAIN CB'!F1876,"")))</f>
        <v/>
      </c>
    </row>
    <row r="1863" spans="2:8" x14ac:dyDescent="0.3">
      <c r="B1863" s="160">
        <f>IF('MAIN CB'!B1877="","",'MAIN CB'!B1877)</f>
        <v>45736</v>
      </c>
      <c r="C1863" s="161" t="str">
        <f>IF('MAIN CB'!C1877="","",'MAIN CB'!C1877)</f>
        <v>Asset</v>
      </c>
      <c r="D1863" s="237" t="str">
        <f>IF('MAIN CB'!D1877="","",'MAIN CB'!D1877)</f>
        <v>Zanaco Xpress</v>
      </c>
      <c r="E1863" s="157" t="str">
        <f>IF('MAIN CB'!E1877="","",'MAIN CB'!E1877)</f>
        <v>Zanaco Xpress Withdraw</v>
      </c>
      <c r="F1863" s="238">
        <f>IF('MAIN CB'!C1877="Asset",'MAIN CB'!F1877,"")</f>
        <v>50</v>
      </c>
      <c r="G1863" s="162" t="str">
        <f>IF('MAIN CB'!C1877="Capital",'MAIN CB'!F1877,IF('MAIN CB'!C1877="Income",'MAIN CB'!F1877,IF('MAIN CB'!C1877="Liability",'MAIN CB'!F1877,"")))</f>
        <v/>
      </c>
      <c r="H1863" s="163" t="str">
        <f>IF('MAIN CB'!C1877="Expense",'MAIN CB'!F1877,IF('MAIN CB'!C1877="Drawing",'MAIN CB'!F1877,IF('MAIN CB'!C1877="COS",'MAIN CB'!F1877,"")))</f>
        <v/>
      </c>
    </row>
    <row r="1864" spans="2:8" x14ac:dyDescent="0.3">
      <c r="B1864" s="160">
        <f>IF('MAIN CB'!B1878="","",'MAIN CB'!B1878)</f>
        <v>45736</v>
      </c>
      <c r="C1864" s="161" t="str">
        <f>IF('MAIN CB'!C1878="","",'MAIN CB'!C1878)</f>
        <v>Income</v>
      </c>
      <c r="D1864" s="237" t="str">
        <f>IF('MAIN CB'!D1878="","",'MAIN CB'!D1878)</f>
        <v>Sales</v>
      </c>
      <c r="E1864" s="157" t="str">
        <f>IF('MAIN CB'!E1878="","",'MAIN CB'!E1878)</f>
        <v xml:space="preserve">Takeaway Sale </v>
      </c>
      <c r="F1864" s="238" t="str">
        <f>IF('MAIN CB'!C1878="Asset",'MAIN CB'!F1878,"")</f>
        <v/>
      </c>
      <c r="G1864" s="162">
        <f>IF('MAIN CB'!C1878="Capital",'MAIN CB'!F1878,IF('MAIN CB'!C1878="Income",'MAIN CB'!F1878,IF('MAIN CB'!C1878="Liability",'MAIN CB'!F1878,"")))</f>
        <v>-105</v>
      </c>
      <c r="H1864" s="163" t="str">
        <f>IF('MAIN CB'!C1878="Expense",'MAIN CB'!F1878,IF('MAIN CB'!C1878="Drawing",'MAIN CB'!F1878,IF('MAIN CB'!C1878="COS",'MAIN CB'!F1878,"")))</f>
        <v/>
      </c>
    </row>
    <row r="1865" spans="2:8" x14ac:dyDescent="0.3">
      <c r="B1865" s="160">
        <f>IF('MAIN CB'!B1879="","",'MAIN CB'!B1879)</f>
        <v>45736</v>
      </c>
      <c r="C1865" s="161" t="str">
        <f>IF('MAIN CB'!C1879="","",'MAIN CB'!C1879)</f>
        <v>Asset</v>
      </c>
      <c r="D1865" s="237" t="str">
        <f>IF('MAIN CB'!D1879="","",'MAIN CB'!D1879)</f>
        <v>Vault Cash</v>
      </c>
      <c r="E1865" s="157" t="str">
        <f>IF('MAIN CB'!E1879="","",'MAIN CB'!E1879)</f>
        <v xml:space="preserve">Takeaway Sale </v>
      </c>
      <c r="F1865" s="238">
        <f>IF('MAIN CB'!C1879="Asset",'MAIN CB'!F1879,"")</f>
        <v>105</v>
      </c>
      <c r="G1865" s="162" t="str">
        <f>IF('MAIN CB'!C1879="Capital",'MAIN CB'!F1879,IF('MAIN CB'!C1879="Income",'MAIN CB'!F1879,IF('MAIN CB'!C1879="Liability",'MAIN CB'!F1879,"")))</f>
        <v/>
      </c>
      <c r="H1865" s="163" t="str">
        <f>IF('MAIN CB'!C1879="Expense",'MAIN CB'!F1879,IF('MAIN CB'!C1879="Drawing",'MAIN CB'!F1879,IF('MAIN CB'!C1879="COS",'MAIN CB'!F1879,"")))</f>
        <v/>
      </c>
    </row>
    <row r="1866" spans="2:8" x14ac:dyDescent="0.3">
      <c r="B1866" s="160">
        <f>IF('MAIN CB'!B1880="","",'MAIN CB'!B1880)</f>
        <v>45736</v>
      </c>
      <c r="C1866" s="161" t="str">
        <f>IF('MAIN CB'!C1880="","",'MAIN CB'!C1880)</f>
        <v>Income</v>
      </c>
      <c r="D1866" s="237" t="str">
        <f>IF('MAIN CB'!D1880="","",'MAIN CB'!D1880)</f>
        <v>Sales</v>
      </c>
      <c r="E1866" s="157" t="str">
        <f>IF('MAIN CB'!E1880="","",'MAIN CB'!E1880)</f>
        <v xml:space="preserve">Takeaway Sale </v>
      </c>
      <c r="F1866" s="238" t="str">
        <f>IF('MAIN CB'!C1880="Asset",'MAIN CB'!F1880,"")</f>
        <v/>
      </c>
      <c r="G1866" s="162">
        <f>IF('MAIN CB'!C1880="Capital",'MAIN CB'!F1880,IF('MAIN CB'!C1880="Income",'MAIN CB'!F1880,IF('MAIN CB'!C1880="Liability",'MAIN CB'!F1880,"")))</f>
        <v>-35</v>
      </c>
      <c r="H1866" s="163" t="str">
        <f>IF('MAIN CB'!C1880="Expense",'MAIN CB'!F1880,IF('MAIN CB'!C1880="Drawing",'MAIN CB'!F1880,IF('MAIN CB'!C1880="COS",'MAIN CB'!F1880,"")))</f>
        <v/>
      </c>
    </row>
    <row r="1867" spans="2:8" x14ac:dyDescent="0.3">
      <c r="B1867" s="160">
        <f>IF('MAIN CB'!B1881="","",'MAIN CB'!B1881)</f>
        <v>45736</v>
      </c>
      <c r="C1867" s="161" t="str">
        <f>IF('MAIN CB'!C1881="","",'MAIN CB'!C1881)</f>
        <v>Asset</v>
      </c>
      <c r="D1867" s="237" t="str">
        <f>IF('MAIN CB'!D1881="","",'MAIN CB'!D1881)</f>
        <v>Vault Cash</v>
      </c>
      <c r="E1867" s="157" t="str">
        <f>IF('MAIN CB'!E1881="","",'MAIN CB'!E1881)</f>
        <v xml:space="preserve">Takeaway Sale </v>
      </c>
      <c r="F1867" s="238">
        <f>IF('MAIN CB'!C1881="Asset",'MAIN CB'!F1881,"")</f>
        <v>35</v>
      </c>
      <c r="G1867" s="162" t="str">
        <f>IF('MAIN CB'!C1881="Capital",'MAIN CB'!F1881,IF('MAIN CB'!C1881="Income",'MAIN CB'!F1881,IF('MAIN CB'!C1881="Liability",'MAIN CB'!F1881,"")))</f>
        <v/>
      </c>
      <c r="H1867" s="163" t="str">
        <f>IF('MAIN CB'!C1881="Expense",'MAIN CB'!F1881,IF('MAIN CB'!C1881="Drawing",'MAIN CB'!F1881,IF('MAIN CB'!C1881="COS",'MAIN CB'!F1881,"")))</f>
        <v/>
      </c>
    </row>
    <row r="1868" spans="2:8" x14ac:dyDescent="0.3">
      <c r="B1868" s="160">
        <f>IF('MAIN CB'!B1882="","",'MAIN CB'!B1882)</f>
        <v>45736</v>
      </c>
      <c r="C1868" s="161" t="str">
        <f>IF('MAIN CB'!C1882="","",'MAIN CB'!C1882)</f>
        <v>Income</v>
      </c>
      <c r="D1868" s="237" t="str">
        <f>IF('MAIN CB'!D1882="","",'MAIN CB'!D1882)</f>
        <v>Sales</v>
      </c>
      <c r="E1868" s="157" t="str">
        <f>IF('MAIN CB'!E1882="","",'MAIN CB'!E1882)</f>
        <v xml:space="preserve">Takeaway Sale </v>
      </c>
      <c r="F1868" s="238" t="str">
        <f>IF('MAIN CB'!C1882="Asset",'MAIN CB'!F1882,"")</f>
        <v/>
      </c>
      <c r="G1868" s="162">
        <f>IF('MAIN CB'!C1882="Capital",'MAIN CB'!F1882,IF('MAIN CB'!C1882="Income",'MAIN CB'!F1882,IF('MAIN CB'!C1882="Liability",'MAIN CB'!F1882,"")))</f>
        <v>-35</v>
      </c>
      <c r="H1868" s="163" t="str">
        <f>IF('MAIN CB'!C1882="Expense",'MAIN CB'!F1882,IF('MAIN CB'!C1882="Drawing",'MAIN CB'!F1882,IF('MAIN CB'!C1882="COS",'MAIN CB'!F1882,"")))</f>
        <v/>
      </c>
    </row>
    <row r="1869" spans="2:8" x14ac:dyDescent="0.3">
      <c r="B1869" s="160">
        <f>IF('MAIN CB'!B1883="","",'MAIN CB'!B1883)</f>
        <v>45736</v>
      </c>
      <c r="C1869" s="161" t="str">
        <f>IF('MAIN CB'!C1883="","",'MAIN CB'!C1883)</f>
        <v>Asset</v>
      </c>
      <c r="D1869" s="237" t="str">
        <f>IF('MAIN CB'!D1883="","",'MAIN CB'!D1883)</f>
        <v>Vault Cash</v>
      </c>
      <c r="E1869" s="157" t="str">
        <f>IF('MAIN CB'!E1883="","",'MAIN CB'!E1883)</f>
        <v xml:space="preserve">Takeaway Sale </v>
      </c>
      <c r="F1869" s="238">
        <f>IF('MAIN CB'!C1883="Asset",'MAIN CB'!F1883,"")</f>
        <v>35</v>
      </c>
      <c r="G1869" s="162" t="str">
        <f>IF('MAIN CB'!C1883="Capital",'MAIN CB'!F1883,IF('MAIN CB'!C1883="Income",'MAIN CB'!F1883,IF('MAIN CB'!C1883="Liability",'MAIN CB'!F1883,"")))</f>
        <v/>
      </c>
      <c r="H1869" s="163" t="str">
        <f>IF('MAIN CB'!C1883="Expense",'MAIN CB'!F1883,IF('MAIN CB'!C1883="Drawing",'MAIN CB'!F1883,IF('MAIN CB'!C1883="COS",'MAIN CB'!F1883,"")))</f>
        <v/>
      </c>
    </row>
    <row r="1870" spans="2:8" x14ac:dyDescent="0.3">
      <c r="B1870" s="160">
        <f>IF('MAIN CB'!B1884="","",'MAIN CB'!B1884)</f>
        <v>45736</v>
      </c>
      <c r="C1870" s="161" t="str">
        <f>IF('MAIN CB'!C1884="","",'MAIN CB'!C1884)</f>
        <v>Income</v>
      </c>
      <c r="D1870" s="237" t="str">
        <f>IF('MAIN CB'!D1884="","",'MAIN CB'!D1884)</f>
        <v>Sales</v>
      </c>
      <c r="E1870" s="157" t="str">
        <f>IF('MAIN CB'!E1884="","",'MAIN CB'!E1884)</f>
        <v xml:space="preserve">Takeaway Sale </v>
      </c>
      <c r="F1870" s="238" t="str">
        <f>IF('MAIN CB'!C1884="Asset",'MAIN CB'!F1884,"")</f>
        <v/>
      </c>
      <c r="G1870" s="162">
        <f>IF('MAIN CB'!C1884="Capital",'MAIN CB'!F1884,IF('MAIN CB'!C1884="Income",'MAIN CB'!F1884,IF('MAIN CB'!C1884="Liability",'MAIN CB'!F1884,"")))</f>
        <v>-35</v>
      </c>
      <c r="H1870" s="163" t="str">
        <f>IF('MAIN CB'!C1884="Expense",'MAIN CB'!F1884,IF('MAIN CB'!C1884="Drawing",'MAIN CB'!F1884,IF('MAIN CB'!C1884="COS",'MAIN CB'!F1884,"")))</f>
        <v/>
      </c>
    </row>
    <row r="1871" spans="2:8" x14ac:dyDescent="0.3">
      <c r="B1871" s="160">
        <f>IF('MAIN CB'!B1885="","",'MAIN CB'!B1885)</f>
        <v>45736</v>
      </c>
      <c r="C1871" s="161" t="str">
        <f>IF('MAIN CB'!C1885="","",'MAIN CB'!C1885)</f>
        <v>Asset</v>
      </c>
      <c r="D1871" s="237" t="str">
        <f>IF('MAIN CB'!D1885="","",'MAIN CB'!D1885)</f>
        <v>543 Konse Konse</v>
      </c>
      <c r="E1871" s="157" t="str">
        <f>IF('MAIN CB'!E1885="","",'MAIN CB'!E1885)</f>
        <v xml:space="preserve">Takeaway Sale </v>
      </c>
      <c r="F1871" s="238">
        <f>IF('MAIN CB'!C1885="Asset",'MAIN CB'!F1885,"")</f>
        <v>35</v>
      </c>
      <c r="G1871" s="162" t="str">
        <f>IF('MAIN CB'!C1885="Capital",'MAIN CB'!F1885,IF('MAIN CB'!C1885="Income",'MAIN CB'!F1885,IF('MAIN CB'!C1885="Liability",'MAIN CB'!F1885,"")))</f>
        <v/>
      </c>
      <c r="H1871" s="163" t="str">
        <f>IF('MAIN CB'!C1885="Expense",'MAIN CB'!F1885,IF('MAIN CB'!C1885="Drawing",'MAIN CB'!F1885,IF('MAIN CB'!C1885="COS",'MAIN CB'!F1885,"")))</f>
        <v/>
      </c>
    </row>
    <row r="1872" spans="2:8" x14ac:dyDescent="0.3">
      <c r="B1872" s="160">
        <f>IF('MAIN CB'!B1886="","",'MAIN CB'!B1886)</f>
        <v>45736</v>
      </c>
      <c r="C1872" s="161" t="str">
        <f>IF('MAIN CB'!C1886="","",'MAIN CB'!C1886)</f>
        <v>Income</v>
      </c>
      <c r="D1872" s="237" t="str">
        <f>IF('MAIN CB'!D1886="","",'MAIN CB'!D1886)</f>
        <v>Sales</v>
      </c>
      <c r="E1872" s="157" t="str">
        <f>IF('MAIN CB'!E1886="","",'MAIN CB'!E1886)</f>
        <v xml:space="preserve">Takeaway Sale </v>
      </c>
      <c r="F1872" s="238" t="str">
        <f>IF('MAIN CB'!C1886="Asset",'MAIN CB'!F1886,"")</f>
        <v/>
      </c>
      <c r="G1872" s="162">
        <f>IF('MAIN CB'!C1886="Capital",'MAIN CB'!F1886,IF('MAIN CB'!C1886="Income",'MAIN CB'!F1886,IF('MAIN CB'!C1886="Liability",'MAIN CB'!F1886,"")))</f>
        <v>-35</v>
      </c>
      <c r="H1872" s="163" t="str">
        <f>IF('MAIN CB'!C1886="Expense",'MAIN CB'!F1886,IF('MAIN CB'!C1886="Drawing",'MAIN CB'!F1886,IF('MAIN CB'!C1886="COS",'MAIN CB'!F1886,"")))</f>
        <v/>
      </c>
    </row>
    <row r="1873" spans="2:8" x14ac:dyDescent="0.3">
      <c r="B1873" s="160">
        <f>IF('MAIN CB'!B1887="","",'MAIN CB'!B1887)</f>
        <v>45736</v>
      </c>
      <c r="C1873" s="161" t="str">
        <f>IF('MAIN CB'!C1887="","",'MAIN CB'!C1887)</f>
        <v>Asset</v>
      </c>
      <c r="D1873" s="237" t="str">
        <f>IF('MAIN CB'!D1887="","",'MAIN CB'!D1887)</f>
        <v>Airtel Money</v>
      </c>
      <c r="E1873" s="157" t="str">
        <f>IF('MAIN CB'!E1887="","",'MAIN CB'!E1887)</f>
        <v xml:space="preserve">Takeaway Sale </v>
      </c>
      <c r="F1873" s="238">
        <f>IF('MAIN CB'!C1887="Asset",'MAIN CB'!F1887,"")</f>
        <v>35</v>
      </c>
      <c r="G1873" s="162" t="str">
        <f>IF('MAIN CB'!C1887="Capital",'MAIN CB'!F1887,IF('MAIN CB'!C1887="Income",'MAIN CB'!F1887,IF('MAIN CB'!C1887="Liability",'MAIN CB'!F1887,"")))</f>
        <v/>
      </c>
      <c r="H1873" s="163" t="str">
        <f>IF('MAIN CB'!C1887="Expense",'MAIN CB'!F1887,IF('MAIN CB'!C1887="Drawing",'MAIN CB'!F1887,IF('MAIN CB'!C1887="COS",'MAIN CB'!F1887,"")))</f>
        <v/>
      </c>
    </row>
    <row r="1874" spans="2:8" x14ac:dyDescent="0.3">
      <c r="B1874" s="160">
        <f>IF('MAIN CB'!B1888="","",'MAIN CB'!B1888)</f>
        <v>45736</v>
      </c>
      <c r="C1874" s="161" t="str">
        <f>IF('MAIN CB'!C1888="","",'MAIN CB'!C1888)</f>
        <v>Asset</v>
      </c>
      <c r="D1874" s="237" t="str">
        <f>IF('MAIN CB'!D1888="","",'MAIN CB'!D1888)</f>
        <v>Vault Cash</v>
      </c>
      <c r="E1874" s="157" t="str">
        <f>IF('MAIN CB'!E1888="","",'MAIN CB'!E1888)</f>
        <v>Airtel Money Withdraw</v>
      </c>
      <c r="F1874" s="238">
        <f>IF('MAIN CB'!C1888="Asset",'MAIN CB'!F1888,"")</f>
        <v>-100</v>
      </c>
      <c r="G1874" s="162" t="str">
        <f>IF('MAIN CB'!C1888="Capital",'MAIN CB'!F1888,IF('MAIN CB'!C1888="Income",'MAIN CB'!F1888,IF('MAIN CB'!C1888="Liability",'MAIN CB'!F1888,"")))</f>
        <v/>
      </c>
      <c r="H1874" s="163" t="str">
        <f>IF('MAIN CB'!C1888="Expense",'MAIN CB'!F1888,IF('MAIN CB'!C1888="Drawing",'MAIN CB'!F1888,IF('MAIN CB'!C1888="COS",'MAIN CB'!F1888,"")))</f>
        <v/>
      </c>
    </row>
    <row r="1875" spans="2:8" x14ac:dyDescent="0.3">
      <c r="B1875" s="160">
        <f>IF('MAIN CB'!B1889="","",'MAIN CB'!B1889)</f>
        <v>45736</v>
      </c>
      <c r="C1875" s="161" t="str">
        <f>IF('MAIN CB'!C1889="","",'MAIN CB'!C1889)</f>
        <v>Asset</v>
      </c>
      <c r="D1875" s="237" t="str">
        <f>IF('MAIN CB'!D1889="","",'MAIN CB'!D1889)</f>
        <v>Airtel Money</v>
      </c>
      <c r="E1875" s="157" t="str">
        <f>IF('MAIN CB'!E1889="","",'MAIN CB'!E1889)</f>
        <v>Airtel Money Withdraw</v>
      </c>
      <c r="F1875" s="238">
        <f>IF('MAIN CB'!C1889="Asset",'MAIN CB'!F1889,"")</f>
        <v>100</v>
      </c>
      <c r="G1875" s="162" t="str">
        <f>IF('MAIN CB'!C1889="Capital",'MAIN CB'!F1889,IF('MAIN CB'!C1889="Income",'MAIN CB'!F1889,IF('MAIN CB'!C1889="Liability",'MAIN CB'!F1889,"")))</f>
        <v/>
      </c>
      <c r="H1875" s="163" t="str">
        <f>IF('MAIN CB'!C1889="Expense",'MAIN CB'!F1889,IF('MAIN CB'!C1889="Drawing",'MAIN CB'!F1889,IF('MAIN CB'!C1889="COS",'MAIN CB'!F1889,"")))</f>
        <v/>
      </c>
    </row>
    <row r="1876" spans="2:8" x14ac:dyDescent="0.3">
      <c r="B1876" s="160">
        <f>IF('MAIN CB'!B1890="","",'MAIN CB'!B1890)</f>
        <v>45736</v>
      </c>
      <c r="C1876" s="161" t="str">
        <f>IF('MAIN CB'!C1890="","",'MAIN CB'!C1890)</f>
        <v>Asset</v>
      </c>
      <c r="D1876" s="237" t="str">
        <f>IF('MAIN CB'!D1890="","",'MAIN CB'!D1890)</f>
        <v>Vault Cash</v>
      </c>
      <c r="E1876" s="157" t="str">
        <f>IF('MAIN CB'!E1890="","",'MAIN CB'!E1890)</f>
        <v>Airtel Money Withdraw</v>
      </c>
      <c r="F1876" s="238">
        <f>IF('MAIN CB'!C1890="Asset",'MAIN CB'!F1890,"")</f>
        <v>-530</v>
      </c>
      <c r="G1876" s="162" t="str">
        <f>IF('MAIN CB'!C1890="Capital",'MAIN CB'!F1890,IF('MAIN CB'!C1890="Income",'MAIN CB'!F1890,IF('MAIN CB'!C1890="Liability",'MAIN CB'!F1890,"")))</f>
        <v/>
      </c>
      <c r="H1876" s="163" t="str">
        <f>IF('MAIN CB'!C1890="Expense",'MAIN CB'!F1890,IF('MAIN CB'!C1890="Drawing",'MAIN CB'!F1890,IF('MAIN CB'!C1890="COS",'MAIN CB'!F1890,"")))</f>
        <v/>
      </c>
    </row>
    <row r="1877" spans="2:8" x14ac:dyDescent="0.3">
      <c r="B1877" s="160">
        <f>IF('MAIN CB'!B1891="","",'MAIN CB'!B1891)</f>
        <v>45736</v>
      </c>
      <c r="C1877" s="161" t="str">
        <f>IF('MAIN CB'!C1891="","",'MAIN CB'!C1891)</f>
        <v>Asset</v>
      </c>
      <c r="D1877" s="237" t="str">
        <f>IF('MAIN CB'!D1891="","",'MAIN CB'!D1891)</f>
        <v>Airtel Money</v>
      </c>
      <c r="E1877" s="157" t="str">
        <f>IF('MAIN CB'!E1891="","",'MAIN CB'!E1891)</f>
        <v>Airtel Money Withdraw</v>
      </c>
      <c r="F1877" s="238">
        <f>IF('MAIN CB'!C1891="Asset",'MAIN CB'!F1891,"")</f>
        <v>530</v>
      </c>
      <c r="G1877" s="162" t="str">
        <f>IF('MAIN CB'!C1891="Capital",'MAIN CB'!F1891,IF('MAIN CB'!C1891="Income",'MAIN CB'!F1891,IF('MAIN CB'!C1891="Liability",'MAIN CB'!F1891,"")))</f>
        <v/>
      </c>
      <c r="H1877" s="163" t="str">
        <f>IF('MAIN CB'!C1891="Expense",'MAIN CB'!F1891,IF('MAIN CB'!C1891="Drawing",'MAIN CB'!F1891,IF('MAIN CB'!C1891="COS",'MAIN CB'!F1891,"")))</f>
        <v/>
      </c>
    </row>
    <row r="1878" spans="2:8" x14ac:dyDescent="0.3">
      <c r="B1878" s="160">
        <f>IF('MAIN CB'!B1892="","",'MAIN CB'!B1892)</f>
        <v>45736</v>
      </c>
      <c r="C1878" s="161" t="str">
        <f>IF('MAIN CB'!C1892="","",'MAIN CB'!C1892)</f>
        <v>Asset</v>
      </c>
      <c r="D1878" s="237" t="str">
        <f>IF('MAIN CB'!D1892="","",'MAIN CB'!D1892)</f>
        <v>Vault Cash</v>
      </c>
      <c r="E1878" s="157" t="str">
        <f>IF('MAIN CB'!E1892="","",'MAIN CB'!E1892)</f>
        <v>543 Withdraw</v>
      </c>
      <c r="F1878" s="238">
        <f>IF('MAIN CB'!C1892="Asset",'MAIN CB'!F1892,"")</f>
        <v>-50</v>
      </c>
      <c r="G1878" s="162" t="str">
        <f>IF('MAIN CB'!C1892="Capital",'MAIN CB'!F1892,IF('MAIN CB'!C1892="Income",'MAIN CB'!F1892,IF('MAIN CB'!C1892="Liability",'MAIN CB'!F1892,"")))</f>
        <v/>
      </c>
      <c r="H1878" s="163" t="str">
        <f>IF('MAIN CB'!C1892="Expense",'MAIN CB'!F1892,IF('MAIN CB'!C1892="Drawing",'MAIN CB'!F1892,IF('MAIN CB'!C1892="COS",'MAIN CB'!F1892,"")))</f>
        <v/>
      </c>
    </row>
    <row r="1879" spans="2:8" x14ac:dyDescent="0.3">
      <c r="B1879" s="160">
        <f>IF('MAIN CB'!B1893="","",'MAIN CB'!B1893)</f>
        <v>45736</v>
      </c>
      <c r="C1879" s="161" t="str">
        <f>IF('MAIN CB'!C1893="","",'MAIN CB'!C1893)</f>
        <v>Asset</v>
      </c>
      <c r="D1879" s="237" t="str">
        <f>IF('MAIN CB'!D1893="","",'MAIN CB'!D1893)</f>
        <v>543 Konse Konse</v>
      </c>
      <c r="E1879" s="157" t="str">
        <f>IF('MAIN CB'!E1893="","",'MAIN CB'!E1893)</f>
        <v>543 Withdraw</v>
      </c>
      <c r="F1879" s="238">
        <f>IF('MAIN CB'!C1893="Asset",'MAIN CB'!F1893,"")</f>
        <v>50</v>
      </c>
      <c r="G1879" s="162" t="str">
        <f>IF('MAIN CB'!C1893="Capital",'MAIN CB'!F1893,IF('MAIN CB'!C1893="Income",'MAIN CB'!F1893,IF('MAIN CB'!C1893="Liability",'MAIN CB'!F1893,"")))</f>
        <v/>
      </c>
      <c r="H1879" s="163" t="str">
        <f>IF('MAIN CB'!C1893="Expense",'MAIN CB'!F1893,IF('MAIN CB'!C1893="Drawing",'MAIN CB'!F1893,IF('MAIN CB'!C1893="COS",'MAIN CB'!F1893,"")))</f>
        <v/>
      </c>
    </row>
    <row r="1880" spans="2:8" x14ac:dyDescent="0.3">
      <c r="B1880" s="160">
        <f>IF('MAIN CB'!B1894="","",'MAIN CB'!B1894)</f>
        <v>45736</v>
      </c>
      <c r="C1880" s="161" t="str">
        <f>IF('MAIN CB'!C1894="","",'MAIN CB'!C1894)</f>
        <v>Income</v>
      </c>
      <c r="D1880" s="237" t="str">
        <f>IF('MAIN CB'!D1894="","",'MAIN CB'!D1894)</f>
        <v>Sales</v>
      </c>
      <c r="E1880" s="157" t="str">
        <f>IF('MAIN CB'!E1894="","",'MAIN CB'!E1894)</f>
        <v xml:space="preserve">Takeaway Sale </v>
      </c>
      <c r="F1880" s="238" t="str">
        <f>IF('MAIN CB'!C1894="Asset",'MAIN CB'!F1894,"")</f>
        <v/>
      </c>
      <c r="G1880" s="162">
        <f>IF('MAIN CB'!C1894="Capital",'MAIN CB'!F1894,IF('MAIN CB'!C1894="Income",'MAIN CB'!F1894,IF('MAIN CB'!C1894="Liability",'MAIN CB'!F1894,"")))</f>
        <v>-70</v>
      </c>
      <c r="H1880" s="163" t="str">
        <f>IF('MAIN CB'!C1894="Expense",'MAIN CB'!F1894,IF('MAIN CB'!C1894="Drawing",'MAIN CB'!F1894,IF('MAIN CB'!C1894="COS",'MAIN CB'!F1894,"")))</f>
        <v/>
      </c>
    </row>
    <row r="1881" spans="2:8" x14ac:dyDescent="0.3">
      <c r="B1881" s="160">
        <f>IF('MAIN CB'!B1895="","",'MAIN CB'!B1895)</f>
        <v>45736</v>
      </c>
      <c r="C1881" s="161" t="str">
        <f>IF('MAIN CB'!C1895="","",'MAIN CB'!C1895)</f>
        <v>Asset</v>
      </c>
      <c r="D1881" s="237" t="str">
        <f>IF('MAIN CB'!D1895="","",'MAIN CB'!D1895)</f>
        <v>Vault Cash</v>
      </c>
      <c r="E1881" s="157" t="str">
        <f>IF('MAIN CB'!E1895="","",'MAIN CB'!E1895)</f>
        <v xml:space="preserve">Takeaway Sale </v>
      </c>
      <c r="F1881" s="238">
        <f>IF('MAIN CB'!C1895="Asset",'MAIN CB'!F1895,"")</f>
        <v>70</v>
      </c>
      <c r="G1881" s="162" t="str">
        <f>IF('MAIN CB'!C1895="Capital",'MAIN CB'!F1895,IF('MAIN CB'!C1895="Income",'MAIN CB'!F1895,IF('MAIN CB'!C1895="Liability",'MAIN CB'!F1895,"")))</f>
        <v/>
      </c>
      <c r="H1881" s="163" t="str">
        <f>IF('MAIN CB'!C1895="Expense",'MAIN CB'!F1895,IF('MAIN CB'!C1895="Drawing",'MAIN CB'!F1895,IF('MAIN CB'!C1895="COS",'MAIN CB'!F1895,"")))</f>
        <v/>
      </c>
    </row>
    <row r="1882" spans="2:8" x14ac:dyDescent="0.3">
      <c r="B1882" s="160">
        <f>IF('MAIN CB'!B1896="","",'MAIN CB'!B1896)</f>
        <v>45736</v>
      </c>
      <c r="C1882" s="161" t="str">
        <f>IF('MAIN CB'!C1896="","",'MAIN CB'!C1896)</f>
        <v>Income</v>
      </c>
      <c r="D1882" s="237" t="str">
        <f>IF('MAIN CB'!D1896="","",'MAIN CB'!D1896)</f>
        <v>Sales</v>
      </c>
      <c r="E1882" s="157" t="str">
        <f>IF('MAIN CB'!E1896="","",'MAIN CB'!E1896)</f>
        <v xml:space="preserve">Takeaway Sale </v>
      </c>
      <c r="F1882" s="238" t="str">
        <f>IF('MAIN CB'!C1896="Asset",'MAIN CB'!F1896,"")</f>
        <v/>
      </c>
      <c r="G1882" s="162">
        <f>IF('MAIN CB'!C1896="Capital",'MAIN CB'!F1896,IF('MAIN CB'!C1896="Income",'MAIN CB'!F1896,IF('MAIN CB'!C1896="Liability",'MAIN CB'!F1896,"")))</f>
        <v>-105</v>
      </c>
      <c r="H1882" s="163" t="str">
        <f>IF('MAIN CB'!C1896="Expense",'MAIN CB'!F1896,IF('MAIN CB'!C1896="Drawing",'MAIN CB'!F1896,IF('MAIN CB'!C1896="COS",'MAIN CB'!F1896,"")))</f>
        <v/>
      </c>
    </row>
    <row r="1883" spans="2:8" x14ac:dyDescent="0.3">
      <c r="B1883" s="160">
        <f>IF('MAIN CB'!B1897="","",'MAIN CB'!B1897)</f>
        <v>45736</v>
      </c>
      <c r="C1883" s="161" t="str">
        <f>IF('MAIN CB'!C1897="","",'MAIN CB'!C1897)</f>
        <v>Asset</v>
      </c>
      <c r="D1883" s="237" t="str">
        <f>IF('MAIN CB'!D1897="","",'MAIN CB'!D1897)</f>
        <v>Vault Cash</v>
      </c>
      <c r="E1883" s="157" t="str">
        <f>IF('MAIN CB'!E1897="","",'MAIN CB'!E1897)</f>
        <v xml:space="preserve">Takeaway Sale </v>
      </c>
      <c r="F1883" s="238">
        <f>IF('MAIN CB'!C1897="Asset",'MAIN CB'!F1897,"")</f>
        <v>105</v>
      </c>
      <c r="G1883" s="162" t="str">
        <f>IF('MAIN CB'!C1897="Capital",'MAIN CB'!F1897,IF('MAIN CB'!C1897="Income",'MAIN CB'!F1897,IF('MAIN CB'!C1897="Liability",'MAIN CB'!F1897,"")))</f>
        <v/>
      </c>
      <c r="H1883" s="163" t="str">
        <f>IF('MAIN CB'!C1897="Expense",'MAIN CB'!F1897,IF('MAIN CB'!C1897="Drawing",'MAIN CB'!F1897,IF('MAIN CB'!C1897="COS",'MAIN CB'!F1897,"")))</f>
        <v/>
      </c>
    </row>
    <row r="1884" spans="2:8" x14ac:dyDescent="0.3">
      <c r="B1884" s="160">
        <f>IF('MAIN CB'!B1898="","",'MAIN CB'!B1898)</f>
        <v>45736</v>
      </c>
      <c r="C1884" s="161" t="str">
        <f>IF('MAIN CB'!C1898="","",'MAIN CB'!C1898)</f>
        <v>Income</v>
      </c>
      <c r="D1884" s="237" t="str">
        <f>IF('MAIN CB'!D1898="","",'MAIN CB'!D1898)</f>
        <v>Sales</v>
      </c>
      <c r="E1884" s="157" t="str">
        <f>IF('MAIN CB'!E1898="","",'MAIN CB'!E1898)</f>
        <v xml:space="preserve">Takeaway Sale </v>
      </c>
      <c r="F1884" s="238" t="str">
        <f>IF('MAIN CB'!C1898="Asset",'MAIN CB'!F1898,"")</f>
        <v/>
      </c>
      <c r="G1884" s="162">
        <f>IF('MAIN CB'!C1898="Capital",'MAIN CB'!F1898,IF('MAIN CB'!C1898="Income",'MAIN CB'!F1898,IF('MAIN CB'!C1898="Liability",'MAIN CB'!F1898,"")))</f>
        <v>-140</v>
      </c>
      <c r="H1884" s="163" t="str">
        <f>IF('MAIN CB'!C1898="Expense",'MAIN CB'!F1898,IF('MAIN CB'!C1898="Drawing",'MAIN CB'!F1898,IF('MAIN CB'!C1898="COS",'MAIN CB'!F1898,"")))</f>
        <v/>
      </c>
    </row>
    <row r="1885" spans="2:8" x14ac:dyDescent="0.3">
      <c r="B1885" s="160">
        <f>IF('MAIN CB'!B1899="","",'MAIN CB'!B1899)</f>
        <v>45736</v>
      </c>
      <c r="C1885" s="161" t="str">
        <f>IF('MAIN CB'!C1899="","",'MAIN CB'!C1899)</f>
        <v>Asset</v>
      </c>
      <c r="D1885" s="237" t="str">
        <f>IF('MAIN CB'!D1899="","",'MAIN CB'!D1899)</f>
        <v>Vault Cash</v>
      </c>
      <c r="E1885" s="157" t="str">
        <f>IF('MAIN CB'!E1899="","",'MAIN CB'!E1899)</f>
        <v xml:space="preserve">Takeaway Sale </v>
      </c>
      <c r="F1885" s="238">
        <f>IF('MAIN CB'!C1899="Asset",'MAIN CB'!F1899,"")</f>
        <v>140</v>
      </c>
      <c r="G1885" s="162" t="str">
        <f>IF('MAIN CB'!C1899="Capital",'MAIN CB'!F1899,IF('MAIN CB'!C1899="Income",'MAIN CB'!F1899,IF('MAIN CB'!C1899="Liability",'MAIN CB'!F1899,"")))</f>
        <v/>
      </c>
      <c r="H1885" s="163" t="str">
        <f>IF('MAIN CB'!C1899="Expense",'MAIN CB'!F1899,IF('MAIN CB'!C1899="Drawing",'MAIN CB'!F1899,IF('MAIN CB'!C1899="COS",'MAIN CB'!F1899,"")))</f>
        <v/>
      </c>
    </row>
    <row r="1886" spans="2:8" x14ac:dyDescent="0.3">
      <c r="B1886" s="160">
        <f>IF('MAIN CB'!B1900="","",'MAIN CB'!B1900)</f>
        <v>45736</v>
      </c>
      <c r="C1886" s="161" t="str">
        <f>IF('MAIN CB'!C1900="","",'MAIN CB'!C1900)</f>
        <v>Asset</v>
      </c>
      <c r="D1886" s="237" t="str">
        <f>IF('MAIN CB'!D1900="","",'MAIN CB'!D1900)</f>
        <v>Vault Cash</v>
      </c>
      <c r="E1886" s="157" t="str">
        <f>IF('MAIN CB'!E1900="","",'MAIN CB'!E1900)</f>
        <v>Cash Added</v>
      </c>
      <c r="F1886" s="238">
        <f>IF('MAIN CB'!C1900="Asset",'MAIN CB'!F1900,"")</f>
        <v>10</v>
      </c>
      <c r="G1886" s="162" t="str">
        <f>IF('MAIN CB'!C1900="Capital",'MAIN CB'!F1900,IF('MAIN CB'!C1900="Income",'MAIN CB'!F1900,IF('MAIN CB'!C1900="Liability",'MAIN CB'!F1900,"")))</f>
        <v/>
      </c>
      <c r="H1886" s="163" t="str">
        <f>IF('MAIN CB'!C1900="Expense",'MAIN CB'!F1900,IF('MAIN CB'!C1900="Drawing",'MAIN CB'!F1900,IF('MAIN CB'!C1900="COS",'MAIN CB'!F1900,"")))</f>
        <v/>
      </c>
    </row>
    <row r="1887" spans="2:8" x14ac:dyDescent="0.3">
      <c r="B1887" s="160">
        <f>IF('MAIN CB'!B1901="","",'MAIN CB'!B1901)</f>
        <v>45736</v>
      </c>
      <c r="C1887" s="161" t="str">
        <f>IF('MAIN CB'!C1901="","",'MAIN CB'!C1901)</f>
        <v>Capital</v>
      </c>
      <c r="D1887" s="237" t="str">
        <f>IF('MAIN CB'!D1901="","",'MAIN CB'!D1901)</f>
        <v>Capital (Net-worth)</v>
      </c>
      <c r="E1887" s="157" t="str">
        <f>IF('MAIN CB'!E1901="","",'MAIN CB'!E1901)</f>
        <v>Cash Added</v>
      </c>
      <c r="F1887" s="238" t="str">
        <f>IF('MAIN CB'!C1901="Asset",'MAIN CB'!F1901,"")</f>
        <v/>
      </c>
      <c r="G1887" s="162">
        <f>IF('MAIN CB'!C1901="Capital",'MAIN CB'!F1901,IF('MAIN CB'!C1901="Income",'MAIN CB'!F1901,IF('MAIN CB'!C1901="Liability",'MAIN CB'!F1901,"")))</f>
        <v>-10</v>
      </c>
      <c r="H1887" s="163" t="str">
        <f>IF('MAIN CB'!C1901="Expense",'MAIN CB'!F1901,IF('MAIN CB'!C1901="Drawing",'MAIN CB'!F1901,IF('MAIN CB'!C1901="COS",'MAIN CB'!F1901,"")))</f>
        <v/>
      </c>
    </row>
    <row r="1888" spans="2:8" x14ac:dyDescent="0.3">
      <c r="B1888" s="160">
        <f>IF('MAIN CB'!B1902="","",'MAIN CB'!B1902)</f>
        <v>45736</v>
      </c>
      <c r="C1888" s="161" t="str">
        <f>IF('MAIN CB'!C1902="","",'MAIN CB'!C1902)</f>
        <v>Income</v>
      </c>
      <c r="D1888" s="237" t="str">
        <f>IF('MAIN CB'!D1902="","",'MAIN CB'!D1902)</f>
        <v>Sales</v>
      </c>
      <c r="E1888" s="157" t="str">
        <f>IF('MAIN CB'!E1902="","",'MAIN CB'!E1902)</f>
        <v xml:space="preserve">Takeaway Sale </v>
      </c>
      <c r="F1888" s="238" t="str">
        <f>IF('MAIN CB'!C1902="Asset",'MAIN CB'!F1902,"")</f>
        <v/>
      </c>
      <c r="G1888" s="162">
        <f>IF('MAIN CB'!C1902="Capital",'MAIN CB'!F1902,IF('MAIN CB'!C1902="Income",'MAIN CB'!F1902,IF('MAIN CB'!C1902="Liability",'MAIN CB'!F1902,"")))</f>
        <v>-35</v>
      </c>
      <c r="H1888" s="163" t="str">
        <f>IF('MAIN CB'!C1902="Expense",'MAIN CB'!F1902,IF('MAIN CB'!C1902="Drawing",'MAIN CB'!F1902,IF('MAIN CB'!C1902="COS",'MAIN CB'!F1902,"")))</f>
        <v/>
      </c>
    </row>
    <row r="1889" spans="2:8" x14ac:dyDescent="0.3">
      <c r="B1889" s="160">
        <f>IF('MAIN CB'!B1903="","",'MAIN CB'!B1903)</f>
        <v>45736</v>
      </c>
      <c r="C1889" s="161" t="str">
        <f>IF('MAIN CB'!C1903="","",'MAIN CB'!C1903)</f>
        <v>Asset</v>
      </c>
      <c r="D1889" s="237" t="str">
        <f>IF('MAIN CB'!D1903="","",'MAIN CB'!D1903)</f>
        <v>Vault Cash</v>
      </c>
      <c r="E1889" s="157" t="str">
        <f>IF('MAIN CB'!E1903="","",'MAIN CB'!E1903)</f>
        <v xml:space="preserve">Takeaway Sale </v>
      </c>
      <c r="F1889" s="238">
        <f>IF('MAIN CB'!C1903="Asset",'MAIN CB'!F1903,"")</f>
        <v>35</v>
      </c>
      <c r="G1889" s="162" t="str">
        <f>IF('MAIN CB'!C1903="Capital",'MAIN CB'!F1903,IF('MAIN CB'!C1903="Income",'MAIN CB'!F1903,IF('MAIN CB'!C1903="Liability",'MAIN CB'!F1903,"")))</f>
        <v/>
      </c>
      <c r="H1889" s="163" t="str">
        <f>IF('MAIN CB'!C1903="Expense",'MAIN CB'!F1903,IF('MAIN CB'!C1903="Drawing",'MAIN CB'!F1903,IF('MAIN CB'!C1903="COS",'MAIN CB'!F1903,"")))</f>
        <v/>
      </c>
    </row>
    <row r="1890" spans="2:8" x14ac:dyDescent="0.3">
      <c r="B1890" s="160">
        <f>IF('MAIN CB'!B1904="","",'MAIN CB'!B1904)</f>
        <v>45736</v>
      </c>
      <c r="C1890" s="161" t="str">
        <f>IF('MAIN CB'!C1904="","",'MAIN CB'!C1904)</f>
        <v>Asset</v>
      </c>
      <c r="D1890" s="237" t="str">
        <f>IF('MAIN CB'!D1904="","",'MAIN CB'!D1904)</f>
        <v>Vault Cash</v>
      </c>
      <c r="E1890" s="157" t="str">
        <f>IF('MAIN CB'!E1904="","",'MAIN CB'!E1904)</f>
        <v>Customer change held</v>
      </c>
      <c r="F1890" s="238">
        <f>IF('MAIN CB'!C1904="Asset",'MAIN CB'!F1904,"")</f>
        <v>15</v>
      </c>
      <c r="G1890" s="162" t="str">
        <f>IF('MAIN CB'!C1904="Capital",'MAIN CB'!F1904,IF('MAIN CB'!C1904="Income",'MAIN CB'!F1904,IF('MAIN CB'!C1904="Liability",'MAIN CB'!F1904,"")))</f>
        <v/>
      </c>
      <c r="H1890" s="163" t="str">
        <f>IF('MAIN CB'!C1904="Expense",'MAIN CB'!F1904,IF('MAIN CB'!C1904="Drawing",'MAIN CB'!F1904,IF('MAIN CB'!C1904="COS",'MAIN CB'!F1904,"")))</f>
        <v/>
      </c>
    </row>
    <row r="1891" spans="2:8" x14ac:dyDescent="0.3">
      <c r="B1891" s="160">
        <f>IF('MAIN CB'!B1905="","",'MAIN CB'!B1905)</f>
        <v>45736</v>
      </c>
      <c r="C1891" s="161" t="str">
        <f>IF('MAIN CB'!C1905="","",'MAIN CB'!C1905)</f>
        <v>Liability</v>
      </c>
      <c r="D1891" s="237" t="str">
        <f>IF('MAIN CB'!D1905="","",'MAIN CB'!D1905)</f>
        <v>Customer Change</v>
      </c>
      <c r="E1891" s="157" t="str">
        <f>IF('MAIN CB'!E1905="","",'MAIN CB'!E1905)</f>
        <v>Customer change held</v>
      </c>
      <c r="F1891" s="238" t="str">
        <f>IF('MAIN CB'!C1905="Asset",'MAIN CB'!F1905,"")</f>
        <v/>
      </c>
      <c r="G1891" s="162">
        <f>IF('MAIN CB'!C1905="Capital",'MAIN CB'!F1905,IF('MAIN CB'!C1905="Income",'MAIN CB'!F1905,IF('MAIN CB'!C1905="Liability",'MAIN CB'!F1905,"")))</f>
        <v>-15</v>
      </c>
      <c r="H1891" s="163" t="str">
        <f>IF('MAIN CB'!C1905="Expense",'MAIN CB'!F1905,IF('MAIN CB'!C1905="Drawing",'MAIN CB'!F1905,IF('MAIN CB'!C1905="COS",'MAIN CB'!F1905,"")))</f>
        <v/>
      </c>
    </row>
    <row r="1892" spans="2:8" x14ac:dyDescent="0.3">
      <c r="B1892" s="160">
        <f>IF('MAIN CB'!B1906="","",'MAIN CB'!B1906)</f>
        <v>45736</v>
      </c>
      <c r="C1892" s="161" t="str">
        <f>IF('MAIN CB'!C1906="","",'MAIN CB'!C1906)</f>
        <v>Asset</v>
      </c>
      <c r="D1892" s="237" t="str">
        <f>IF('MAIN CB'!D1906="","",'MAIN CB'!D1906)</f>
        <v>Vault Cash</v>
      </c>
      <c r="E1892" s="157" t="str">
        <f>IF('MAIN CB'!E1906="","",'MAIN CB'!E1906)</f>
        <v>Zanaco Xpress Deposit</v>
      </c>
      <c r="F1892" s="238">
        <f>IF('MAIN CB'!C1906="Asset",'MAIN CB'!F1906,"")</f>
        <v>530</v>
      </c>
      <c r="G1892" s="162" t="str">
        <f>IF('MAIN CB'!C1906="Capital",'MAIN CB'!F1906,IF('MAIN CB'!C1906="Income",'MAIN CB'!F1906,IF('MAIN CB'!C1906="Liability",'MAIN CB'!F1906,"")))</f>
        <v/>
      </c>
      <c r="H1892" s="163" t="str">
        <f>IF('MAIN CB'!C1906="Expense",'MAIN CB'!F1906,IF('MAIN CB'!C1906="Drawing",'MAIN CB'!F1906,IF('MAIN CB'!C1906="COS",'MAIN CB'!F1906,"")))</f>
        <v/>
      </c>
    </row>
    <row r="1893" spans="2:8" x14ac:dyDescent="0.3">
      <c r="B1893" s="160">
        <f>IF('MAIN CB'!B1907="","",'MAIN CB'!B1907)</f>
        <v>45736</v>
      </c>
      <c r="C1893" s="161" t="str">
        <f>IF('MAIN CB'!C1907="","",'MAIN CB'!C1907)</f>
        <v>Asset</v>
      </c>
      <c r="D1893" s="237" t="str">
        <f>IF('MAIN CB'!D1907="","",'MAIN CB'!D1907)</f>
        <v>Zanaco Xpress</v>
      </c>
      <c r="E1893" s="157" t="str">
        <f>IF('MAIN CB'!E1907="","",'MAIN CB'!E1907)</f>
        <v>Zanaco Xpress Deposit</v>
      </c>
      <c r="F1893" s="238">
        <f>IF('MAIN CB'!C1907="Asset",'MAIN CB'!F1907,"")</f>
        <v>-530</v>
      </c>
      <c r="G1893" s="162" t="str">
        <f>IF('MAIN CB'!C1907="Capital",'MAIN CB'!F1907,IF('MAIN CB'!C1907="Income",'MAIN CB'!F1907,IF('MAIN CB'!C1907="Liability",'MAIN CB'!F1907,"")))</f>
        <v/>
      </c>
      <c r="H1893" s="163" t="str">
        <f>IF('MAIN CB'!C1907="Expense",'MAIN CB'!F1907,IF('MAIN CB'!C1907="Drawing",'MAIN CB'!F1907,IF('MAIN CB'!C1907="COS",'MAIN CB'!F1907,"")))</f>
        <v/>
      </c>
    </row>
    <row r="1894" spans="2:8" x14ac:dyDescent="0.3">
      <c r="B1894" s="160">
        <f>IF('MAIN CB'!B1908="","",'MAIN CB'!B1908)</f>
        <v>45736</v>
      </c>
      <c r="C1894" s="161" t="str">
        <f>IF('MAIN CB'!C1908="","",'MAIN CB'!C1908)</f>
        <v>Asset</v>
      </c>
      <c r="D1894" s="237" t="str">
        <f>IF('MAIN CB'!D1908="","",'MAIN CB'!D1908)</f>
        <v>Vault Cash</v>
      </c>
      <c r="E1894" s="157" t="str">
        <f>IF('MAIN CB'!E1908="","",'MAIN CB'!E1908)</f>
        <v>Airtel Money Withdraw</v>
      </c>
      <c r="F1894" s="238">
        <f>IF('MAIN CB'!C1908="Asset",'MAIN CB'!F1908,"")</f>
        <v>-10</v>
      </c>
      <c r="G1894" s="162" t="str">
        <f>IF('MAIN CB'!C1908="Capital",'MAIN CB'!F1908,IF('MAIN CB'!C1908="Income",'MAIN CB'!F1908,IF('MAIN CB'!C1908="Liability",'MAIN CB'!F1908,"")))</f>
        <v/>
      </c>
      <c r="H1894" s="163" t="str">
        <f>IF('MAIN CB'!C1908="Expense",'MAIN CB'!F1908,IF('MAIN CB'!C1908="Drawing",'MAIN CB'!F1908,IF('MAIN CB'!C1908="COS",'MAIN CB'!F1908,"")))</f>
        <v/>
      </c>
    </row>
    <row r="1895" spans="2:8" x14ac:dyDescent="0.3">
      <c r="B1895" s="160">
        <f>IF('MAIN CB'!B1909="","",'MAIN CB'!B1909)</f>
        <v>45736</v>
      </c>
      <c r="C1895" s="161" t="str">
        <f>IF('MAIN CB'!C1909="","",'MAIN CB'!C1909)</f>
        <v>Asset</v>
      </c>
      <c r="D1895" s="237" t="str">
        <f>IF('MAIN CB'!D1909="","",'MAIN CB'!D1909)</f>
        <v>Airtel Money</v>
      </c>
      <c r="E1895" s="157" t="str">
        <f>IF('MAIN CB'!E1909="","",'MAIN CB'!E1909)</f>
        <v>Airtel Money Withdraw</v>
      </c>
      <c r="F1895" s="238">
        <f>IF('MAIN CB'!C1909="Asset",'MAIN CB'!F1909,"")</f>
        <v>10</v>
      </c>
      <c r="G1895" s="162" t="str">
        <f>IF('MAIN CB'!C1909="Capital",'MAIN CB'!F1909,IF('MAIN CB'!C1909="Income",'MAIN CB'!F1909,IF('MAIN CB'!C1909="Liability",'MAIN CB'!F1909,"")))</f>
        <v/>
      </c>
      <c r="H1895" s="163" t="str">
        <f>IF('MAIN CB'!C1909="Expense",'MAIN CB'!F1909,IF('MAIN CB'!C1909="Drawing",'MAIN CB'!F1909,IF('MAIN CB'!C1909="COS",'MAIN CB'!F1909,"")))</f>
        <v/>
      </c>
    </row>
    <row r="1896" spans="2:8" x14ac:dyDescent="0.3">
      <c r="B1896" s="160">
        <f>IF('MAIN CB'!B1910="","",'MAIN CB'!B1910)</f>
        <v>45736</v>
      </c>
      <c r="C1896" s="161" t="str">
        <f>IF('MAIN CB'!C1910="","",'MAIN CB'!C1910)</f>
        <v>Income</v>
      </c>
      <c r="D1896" s="237" t="str">
        <f>IF('MAIN CB'!D1910="","",'MAIN CB'!D1910)</f>
        <v>Sales</v>
      </c>
      <c r="E1896" s="157" t="str">
        <f>IF('MAIN CB'!E1910="","",'MAIN CB'!E1910)</f>
        <v xml:space="preserve">Takeaway Sale </v>
      </c>
      <c r="F1896" s="238" t="str">
        <f>IF('MAIN CB'!C1910="Asset",'MAIN CB'!F1910,"")</f>
        <v/>
      </c>
      <c r="G1896" s="162">
        <f>IF('MAIN CB'!C1910="Capital",'MAIN CB'!F1910,IF('MAIN CB'!C1910="Income",'MAIN CB'!F1910,IF('MAIN CB'!C1910="Liability",'MAIN CB'!F1910,"")))</f>
        <v>-35</v>
      </c>
      <c r="H1896" s="163" t="str">
        <f>IF('MAIN CB'!C1910="Expense",'MAIN CB'!F1910,IF('MAIN CB'!C1910="Drawing",'MAIN CB'!F1910,IF('MAIN CB'!C1910="COS",'MAIN CB'!F1910,"")))</f>
        <v/>
      </c>
    </row>
    <row r="1897" spans="2:8" x14ac:dyDescent="0.3">
      <c r="B1897" s="160">
        <f>IF('MAIN CB'!B1911="","",'MAIN CB'!B1911)</f>
        <v>45736</v>
      </c>
      <c r="C1897" s="161" t="str">
        <f>IF('MAIN CB'!C1911="","",'MAIN CB'!C1911)</f>
        <v>Asset</v>
      </c>
      <c r="D1897" s="237" t="str">
        <f>IF('MAIN CB'!D1911="","",'MAIN CB'!D1911)</f>
        <v>Vault Cash</v>
      </c>
      <c r="E1897" s="157" t="str">
        <f>IF('MAIN CB'!E1911="","",'MAIN CB'!E1911)</f>
        <v xml:space="preserve">Takeaway Sale </v>
      </c>
      <c r="F1897" s="238">
        <f>IF('MAIN CB'!C1911="Asset",'MAIN CB'!F1911,"")</f>
        <v>35</v>
      </c>
      <c r="G1897" s="162" t="str">
        <f>IF('MAIN CB'!C1911="Capital",'MAIN CB'!F1911,IF('MAIN CB'!C1911="Income",'MAIN CB'!F1911,IF('MAIN CB'!C1911="Liability",'MAIN CB'!F1911,"")))</f>
        <v/>
      </c>
      <c r="H1897" s="163" t="str">
        <f>IF('MAIN CB'!C1911="Expense",'MAIN CB'!F1911,IF('MAIN CB'!C1911="Drawing",'MAIN CB'!F1911,IF('MAIN CB'!C1911="COS",'MAIN CB'!F1911,"")))</f>
        <v/>
      </c>
    </row>
    <row r="1898" spans="2:8" x14ac:dyDescent="0.3">
      <c r="B1898" s="160">
        <f>IF('MAIN CB'!B1912="","",'MAIN CB'!B1912)</f>
        <v>45736</v>
      </c>
      <c r="C1898" s="161" t="str">
        <f>IF('MAIN CB'!C1912="","",'MAIN CB'!C1912)</f>
        <v>Income</v>
      </c>
      <c r="D1898" s="237" t="str">
        <f>IF('MAIN CB'!D1912="","",'MAIN CB'!D1912)</f>
        <v>Sales</v>
      </c>
      <c r="E1898" s="157" t="str">
        <f>IF('MAIN CB'!E1912="","",'MAIN CB'!E1912)</f>
        <v xml:space="preserve">Takeaway Sale </v>
      </c>
      <c r="F1898" s="238" t="str">
        <f>IF('MAIN CB'!C1912="Asset",'MAIN CB'!F1912,"")</f>
        <v/>
      </c>
      <c r="G1898" s="162">
        <f>IF('MAIN CB'!C1912="Capital",'MAIN CB'!F1912,IF('MAIN CB'!C1912="Income",'MAIN CB'!F1912,IF('MAIN CB'!C1912="Liability",'MAIN CB'!F1912,"")))</f>
        <v>-35</v>
      </c>
      <c r="H1898" s="163" t="str">
        <f>IF('MAIN CB'!C1912="Expense",'MAIN CB'!F1912,IF('MAIN CB'!C1912="Drawing",'MAIN CB'!F1912,IF('MAIN CB'!C1912="COS",'MAIN CB'!F1912,"")))</f>
        <v/>
      </c>
    </row>
    <row r="1899" spans="2:8" x14ac:dyDescent="0.3">
      <c r="B1899" s="160">
        <f>IF('MAIN CB'!B1913="","",'MAIN CB'!B1913)</f>
        <v>45736</v>
      </c>
      <c r="C1899" s="161" t="str">
        <f>IF('MAIN CB'!C1913="","",'MAIN CB'!C1913)</f>
        <v>Asset</v>
      </c>
      <c r="D1899" s="237" t="str">
        <f>IF('MAIN CB'!D1913="","",'MAIN CB'!D1913)</f>
        <v>Vault Cash</v>
      </c>
      <c r="E1899" s="157" t="str">
        <f>IF('MAIN CB'!E1913="","",'MAIN CB'!E1913)</f>
        <v xml:space="preserve">Takeaway Sale </v>
      </c>
      <c r="F1899" s="238">
        <f>IF('MAIN CB'!C1913="Asset",'MAIN CB'!F1913,"")</f>
        <v>35</v>
      </c>
      <c r="G1899" s="162" t="str">
        <f>IF('MAIN CB'!C1913="Capital",'MAIN CB'!F1913,IF('MAIN CB'!C1913="Income",'MAIN CB'!F1913,IF('MAIN CB'!C1913="Liability",'MAIN CB'!F1913,"")))</f>
        <v/>
      </c>
      <c r="H1899" s="163" t="str">
        <f>IF('MAIN CB'!C1913="Expense",'MAIN CB'!F1913,IF('MAIN CB'!C1913="Drawing",'MAIN CB'!F1913,IF('MAIN CB'!C1913="COS",'MAIN CB'!F1913,"")))</f>
        <v/>
      </c>
    </row>
    <row r="1900" spans="2:8" x14ac:dyDescent="0.3">
      <c r="B1900" s="160">
        <f>IF('MAIN CB'!B1914="","",'MAIN CB'!B1914)</f>
        <v>45736</v>
      </c>
      <c r="C1900" s="161" t="str">
        <f>IF('MAIN CB'!C1914="","",'MAIN CB'!C1914)</f>
        <v>Asset</v>
      </c>
      <c r="D1900" s="237" t="str">
        <f>IF('MAIN CB'!D1914="","",'MAIN CB'!D1914)</f>
        <v>Vault Cash</v>
      </c>
      <c r="E1900" s="157" t="str">
        <f>IF('MAIN CB'!E1914="","",'MAIN CB'!E1914)</f>
        <v>Airtel Money Deposit</v>
      </c>
      <c r="F1900" s="238">
        <f>IF('MAIN CB'!C1914="Asset",'MAIN CB'!F1914,"")</f>
        <v>15</v>
      </c>
      <c r="G1900" s="162" t="str">
        <f>IF('MAIN CB'!C1914="Capital",'MAIN CB'!F1914,IF('MAIN CB'!C1914="Income",'MAIN CB'!F1914,IF('MAIN CB'!C1914="Liability",'MAIN CB'!F1914,"")))</f>
        <v/>
      </c>
      <c r="H1900" s="163" t="str">
        <f>IF('MAIN CB'!C1914="Expense",'MAIN CB'!F1914,IF('MAIN CB'!C1914="Drawing",'MAIN CB'!F1914,IF('MAIN CB'!C1914="COS",'MAIN CB'!F1914,"")))</f>
        <v/>
      </c>
    </row>
    <row r="1901" spans="2:8" x14ac:dyDescent="0.3">
      <c r="B1901" s="160">
        <f>IF('MAIN CB'!B1915="","",'MAIN CB'!B1915)</f>
        <v>45736</v>
      </c>
      <c r="C1901" s="161" t="str">
        <f>IF('MAIN CB'!C1915="","",'MAIN CB'!C1915)</f>
        <v>Asset</v>
      </c>
      <c r="D1901" s="237" t="str">
        <f>IF('MAIN CB'!D1915="","",'MAIN CB'!D1915)</f>
        <v>Airtel Money</v>
      </c>
      <c r="E1901" s="157" t="str">
        <f>IF('MAIN CB'!E1915="","",'MAIN CB'!E1915)</f>
        <v>Airtel Money Deposit</v>
      </c>
      <c r="F1901" s="238">
        <f>IF('MAIN CB'!C1915="Asset",'MAIN CB'!F1915,"")</f>
        <v>-15</v>
      </c>
      <c r="G1901" s="162" t="str">
        <f>IF('MAIN CB'!C1915="Capital",'MAIN CB'!F1915,IF('MAIN CB'!C1915="Income",'MAIN CB'!F1915,IF('MAIN CB'!C1915="Liability",'MAIN CB'!F1915,"")))</f>
        <v/>
      </c>
      <c r="H1901" s="163" t="str">
        <f>IF('MAIN CB'!C1915="Expense",'MAIN CB'!F1915,IF('MAIN CB'!C1915="Drawing",'MAIN CB'!F1915,IF('MAIN CB'!C1915="COS",'MAIN CB'!F1915,"")))</f>
        <v/>
      </c>
    </row>
    <row r="1902" spans="2:8" x14ac:dyDescent="0.3">
      <c r="B1902" s="160">
        <f>IF('MAIN CB'!B1916="","",'MAIN CB'!B1916)</f>
        <v>45736</v>
      </c>
      <c r="C1902" s="161" t="str">
        <f>IF('MAIN CB'!C1916="","",'MAIN CB'!C1916)</f>
        <v>Income</v>
      </c>
      <c r="D1902" s="237" t="str">
        <f>IF('MAIN CB'!D1916="","",'MAIN CB'!D1916)</f>
        <v>Sales</v>
      </c>
      <c r="E1902" s="157" t="str">
        <f>IF('MAIN CB'!E1916="","",'MAIN CB'!E1916)</f>
        <v xml:space="preserve">Takeaway Sale </v>
      </c>
      <c r="F1902" s="238" t="str">
        <f>IF('MAIN CB'!C1916="Asset",'MAIN CB'!F1916,"")</f>
        <v/>
      </c>
      <c r="G1902" s="162">
        <f>IF('MAIN CB'!C1916="Capital",'MAIN CB'!F1916,IF('MAIN CB'!C1916="Income",'MAIN CB'!F1916,IF('MAIN CB'!C1916="Liability",'MAIN CB'!F1916,"")))</f>
        <v>-35</v>
      </c>
      <c r="H1902" s="163" t="str">
        <f>IF('MAIN CB'!C1916="Expense",'MAIN CB'!F1916,IF('MAIN CB'!C1916="Drawing",'MAIN CB'!F1916,IF('MAIN CB'!C1916="COS",'MAIN CB'!F1916,"")))</f>
        <v/>
      </c>
    </row>
    <row r="1903" spans="2:8" x14ac:dyDescent="0.3">
      <c r="B1903" s="160">
        <f>IF('MAIN CB'!B1917="","",'MAIN CB'!B1917)</f>
        <v>45736</v>
      </c>
      <c r="C1903" s="161" t="str">
        <f>IF('MAIN CB'!C1917="","",'MAIN CB'!C1917)</f>
        <v>Asset</v>
      </c>
      <c r="D1903" s="237" t="str">
        <f>IF('MAIN CB'!D1917="","",'MAIN CB'!D1917)</f>
        <v>Vault Cash</v>
      </c>
      <c r="E1903" s="157" t="str">
        <f>IF('MAIN CB'!E1917="","",'MAIN CB'!E1917)</f>
        <v xml:space="preserve">Takeaway Sale </v>
      </c>
      <c r="F1903" s="238">
        <f>IF('MAIN CB'!C1917="Asset",'MAIN CB'!F1917,"")</f>
        <v>35</v>
      </c>
      <c r="G1903" s="162" t="str">
        <f>IF('MAIN CB'!C1917="Capital",'MAIN CB'!F1917,IF('MAIN CB'!C1917="Income",'MAIN CB'!F1917,IF('MAIN CB'!C1917="Liability",'MAIN CB'!F1917,"")))</f>
        <v/>
      </c>
      <c r="H1903" s="163" t="str">
        <f>IF('MAIN CB'!C1917="Expense",'MAIN CB'!F1917,IF('MAIN CB'!C1917="Drawing",'MAIN CB'!F1917,IF('MAIN CB'!C1917="COS",'MAIN CB'!F1917,"")))</f>
        <v/>
      </c>
    </row>
    <row r="1904" spans="2:8" x14ac:dyDescent="0.3">
      <c r="B1904" s="160">
        <f>IF('MAIN CB'!B1918="","",'MAIN CB'!B1918)</f>
        <v>45736</v>
      </c>
      <c r="C1904" s="161" t="str">
        <f>IF('MAIN CB'!C1918="","",'MAIN CB'!C1918)</f>
        <v>Asset</v>
      </c>
      <c r="D1904" s="237" t="str">
        <f>IF('MAIN CB'!D1918="","",'MAIN CB'!D1918)</f>
        <v>Vault Cash</v>
      </c>
      <c r="E1904" s="157" t="str">
        <f>IF('MAIN CB'!E1918="","",'MAIN CB'!E1918)</f>
        <v>543 Deposit</v>
      </c>
      <c r="F1904" s="238">
        <f>IF('MAIN CB'!C1918="Asset",'MAIN CB'!F1918,"")</f>
        <v>150</v>
      </c>
      <c r="G1904" s="162" t="str">
        <f>IF('MAIN CB'!C1918="Capital",'MAIN CB'!F1918,IF('MAIN CB'!C1918="Income",'MAIN CB'!F1918,IF('MAIN CB'!C1918="Liability",'MAIN CB'!F1918,"")))</f>
        <v/>
      </c>
      <c r="H1904" s="163" t="str">
        <f>IF('MAIN CB'!C1918="Expense",'MAIN CB'!F1918,IF('MAIN CB'!C1918="Drawing",'MAIN CB'!F1918,IF('MAIN CB'!C1918="COS",'MAIN CB'!F1918,"")))</f>
        <v/>
      </c>
    </row>
    <row r="1905" spans="2:8" x14ac:dyDescent="0.3">
      <c r="B1905" s="160">
        <f>IF('MAIN CB'!B1919="","",'MAIN CB'!B1919)</f>
        <v>45736</v>
      </c>
      <c r="C1905" s="161" t="str">
        <f>IF('MAIN CB'!C1919="","",'MAIN CB'!C1919)</f>
        <v>Asset</v>
      </c>
      <c r="D1905" s="237" t="str">
        <f>IF('MAIN CB'!D1919="","",'MAIN CB'!D1919)</f>
        <v>543 Konse Konse</v>
      </c>
      <c r="E1905" s="157" t="str">
        <f>IF('MAIN CB'!E1919="","",'MAIN CB'!E1919)</f>
        <v>543 Deposit</v>
      </c>
      <c r="F1905" s="238">
        <f>IF('MAIN CB'!C1919="Asset",'MAIN CB'!F1919,"")</f>
        <v>-150</v>
      </c>
      <c r="G1905" s="162" t="str">
        <f>IF('MAIN CB'!C1919="Capital",'MAIN CB'!F1919,IF('MAIN CB'!C1919="Income",'MAIN CB'!F1919,IF('MAIN CB'!C1919="Liability",'MAIN CB'!F1919,"")))</f>
        <v/>
      </c>
      <c r="H1905" s="163" t="str">
        <f>IF('MAIN CB'!C1919="Expense",'MAIN CB'!F1919,IF('MAIN CB'!C1919="Drawing",'MAIN CB'!F1919,IF('MAIN CB'!C1919="COS",'MAIN CB'!F1919,"")))</f>
        <v/>
      </c>
    </row>
    <row r="1906" spans="2:8" x14ac:dyDescent="0.3">
      <c r="B1906" s="160">
        <f>IF('MAIN CB'!B1920="","",'MAIN CB'!B1920)</f>
        <v>45736</v>
      </c>
      <c r="C1906" s="161" t="str">
        <f>IF('MAIN CB'!C1920="","",'MAIN CB'!C1920)</f>
        <v>Asset</v>
      </c>
      <c r="D1906" s="237" t="str">
        <f>IF('MAIN CB'!D1920="","",'MAIN CB'!D1920)</f>
        <v>Vault Cash</v>
      </c>
      <c r="E1906" s="157" t="str">
        <f>IF('MAIN CB'!E1920="","",'MAIN CB'!E1920)</f>
        <v>Airtel Money Withdraw</v>
      </c>
      <c r="F1906" s="238">
        <f>IF('MAIN CB'!C1920="Asset",'MAIN CB'!F1920,"")</f>
        <v>-50</v>
      </c>
      <c r="G1906" s="162" t="str">
        <f>IF('MAIN CB'!C1920="Capital",'MAIN CB'!F1920,IF('MAIN CB'!C1920="Income",'MAIN CB'!F1920,IF('MAIN CB'!C1920="Liability",'MAIN CB'!F1920,"")))</f>
        <v/>
      </c>
      <c r="H1906" s="163" t="str">
        <f>IF('MAIN CB'!C1920="Expense",'MAIN CB'!F1920,IF('MAIN CB'!C1920="Drawing",'MAIN CB'!F1920,IF('MAIN CB'!C1920="COS",'MAIN CB'!F1920,"")))</f>
        <v/>
      </c>
    </row>
    <row r="1907" spans="2:8" x14ac:dyDescent="0.3">
      <c r="B1907" s="160">
        <f>IF('MAIN CB'!B1921="","",'MAIN CB'!B1921)</f>
        <v>45736</v>
      </c>
      <c r="C1907" s="161" t="str">
        <f>IF('MAIN CB'!C1921="","",'MAIN CB'!C1921)</f>
        <v>Asset</v>
      </c>
      <c r="D1907" s="237" t="str">
        <f>IF('MAIN CB'!D1921="","",'MAIN CB'!D1921)</f>
        <v>Airtel Money</v>
      </c>
      <c r="E1907" s="157" t="str">
        <f>IF('MAIN CB'!E1921="","",'MAIN CB'!E1921)</f>
        <v>Airtel Money Withdraw</v>
      </c>
      <c r="F1907" s="238">
        <f>IF('MAIN CB'!C1921="Asset",'MAIN CB'!F1921,"")</f>
        <v>50</v>
      </c>
      <c r="G1907" s="162" t="str">
        <f>IF('MAIN CB'!C1921="Capital",'MAIN CB'!F1921,IF('MAIN CB'!C1921="Income",'MAIN CB'!F1921,IF('MAIN CB'!C1921="Liability",'MAIN CB'!F1921,"")))</f>
        <v/>
      </c>
      <c r="H1907" s="163" t="str">
        <f>IF('MAIN CB'!C1921="Expense",'MAIN CB'!F1921,IF('MAIN CB'!C1921="Drawing",'MAIN CB'!F1921,IF('MAIN CB'!C1921="COS",'MAIN CB'!F1921,"")))</f>
        <v/>
      </c>
    </row>
    <row r="1908" spans="2:8" x14ac:dyDescent="0.3">
      <c r="B1908" s="160">
        <f>IF('MAIN CB'!B1922="","",'MAIN CB'!B1922)</f>
        <v>45736</v>
      </c>
      <c r="C1908" s="161" t="str">
        <f>IF('MAIN CB'!C1922="","",'MAIN CB'!C1922)</f>
        <v>Asset</v>
      </c>
      <c r="D1908" s="237" t="str">
        <f>IF('MAIN CB'!D1922="","",'MAIN CB'!D1922)</f>
        <v>Vault Cash</v>
      </c>
      <c r="E1908" s="157" t="str">
        <f>IF('MAIN CB'!E1922="","",'MAIN CB'!E1922)</f>
        <v>Zanaco Xpress Deposit</v>
      </c>
      <c r="F1908" s="238">
        <f>IF('MAIN CB'!C1922="Asset",'MAIN CB'!F1922,"")</f>
        <v>210</v>
      </c>
      <c r="G1908" s="162" t="str">
        <f>IF('MAIN CB'!C1922="Capital",'MAIN CB'!F1922,IF('MAIN CB'!C1922="Income",'MAIN CB'!F1922,IF('MAIN CB'!C1922="Liability",'MAIN CB'!F1922,"")))</f>
        <v/>
      </c>
      <c r="H1908" s="163" t="str">
        <f>IF('MAIN CB'!C1922="Expense",'MAIN CB'!F1922,IF('MAIN CB'!C1922="Drawing",'MAIN CB'!F1922,IF('MAIN CB'!C1922="COS",'MAIN CB'!F1922,"")))</f>
        <v/>
      </c>
    </row>
    <row r="1909" spans="2:8" x14ac:dyDescent="0.3">
      <c r="B1909" s="160">
        <f>IF('MAIN CB'!B1923="","",'MAIN CB'!B1923)</f>
        <v>45736</v>
      </c>
      <c r="C1909" s="161" t="str">
        <f>IF('MAIN CB'!C1923="","",'MAIN CB'!C1923)</f>
        <v>Asset</v>
      </c>
      <c r="D1909" s="237" t="str">
        <f>IF('MAIN CB'!D1923="","",'MAIN CB'!D1923)</f>
        <v>Zanaco Xpress</v>
      </c>
      <c r="E1909" s="157" t="str">
        <f>IF('MAIN CB'!E1923="","",'MAIN CB'!E1923)</f>
        <v>Zanaco Xpress Deposit</v>
      </c>
      <c r="F1909" s="238">
        <f>IF('MAIN CB'!C1923="Asset",'MAIN CB'!F1923,"")</f>
        <v>-210</v>
      </c>
      <c r="G1909" s="162" t="str">
        <f>IF('MAIN CB'!C1923="Capital",'MAIN CB'!F1923,IF('MAIN CB'!C1923="Income",'MAIN CB'!F1923,IF('MAIN CB'!C1923="Liability",'MAIN CB'!F1923,"")))</f>
        <v/>
      </c>
      <c r="H1909" s="163" t="str">
        <f>IF('MAIN CB'!C1923="Expense",'MAIN CB'!F1923,IF('MAIN CB'!C1923="Drawing",'MAIN CB'!F1923,IF('MAIN CB'!C1923="COS",'MAIN CB'!F1923,"")))</f>
        <v/>
      </c>
    </row>
    <row r="1910" spans="2:8" x14ac:dyDescent="0.3">
      <c r="B1910" s="160">
        <f>IF('MAIN CB'!B1924="","",'MAIN CB'!B1924)</f>
        <v>45736</v>
      </c>
      <c r="C1910" s="161" t="str">
        <f>IF('MAIN CB'!C1924="","",'MAIN CB'!C1924)</f>
        <v>Asset</v>
      </c>
      <c r="D1910" s="237" t="str">
        <f>IF('MAIN CB'!D1924="","",'MAIN CB'!D1924)</f>
        <v>Vault Cash</v>
      </c>
      <c r="E1910" s="157" t="str">
        <f>IF('MAIN CB'!E1924="","",'MAIN CB'!E1924)</f>
        <v>Airtel Money Withdraw</v>
      </c>
      <c r="F1910" s="238">
        <f>IF('MAIN CB'!C1924="Asset",'MAIN CB'!F1924,"")</f>
        <v>-2000</v>
      </c>
      <c r="G1910" s="162" t="str">
        <f>IF('MAIN CB'!C1924="Capital",'MAIN CB'!F1924,IF('MAIN CB'!C1924="Income",'MAIN CB'!F1924,IF('MAIN CB'!C1924="Liability",'MAIN CB'!F1924,"")))</f>
        <v/>
      </c>
      <c r="H1910" s="163" t="str">
        <f>IF('MAIN CB'!C1924="Expense",'MAIN CB'!F1924,IF('MAIN CB'!C1924="Drawing",'MAIN CB'!F1924,IF('MAIN CB'!C1924="COS",'MAIN CB'!F1924,"")))</f>
        <v/>
      </c>
    </row>
    <row r="1911" spans="2:8" x14ac:dyDescent="0.3">
      <c r="B1911" s="160">
        <f>IF('MAIN CB'!B1925="","",'MAIN CB'!B1925)</f>
        <v>45736</v>
      </c>
      <c r="C1911" s="161" t="str">
        <f>IF('MAIN CB'!C1925="","",'MAIN CB'!C1925)</f>
        <v>Asset</v>
      </c>
      <c r="D1911" s="237" t="str">
        <f>IF('MAIN CB'!D1925="","",'MAIN CB'!D1925)</f>
        <v>Airtel Money</v>
      </c>
      <c r="E1911" s="157" t="str">
        <f>IF('MAIN CB'!E1925="","",'MAIN CB'!E1925)</f>
        <v>Airtel Money Withdraw</v>
      </c>
      <c r="F1911" s="238">
        <f>IF('MAIN CB'!C1925="Asset",'MAIN CB'!F1925,"")</f>
        <v>2000</v>
      </c>
      <c r="G1911" s="162" t="str">
        <f>IF('MAIN CB'!C1925="Capital",'MAIN CB'!F1925,IF('MAIN CB'!C1925="Income",'MAIN CB'!F1925,IF('MAIN CB'!C1925="Liability",'MAIN CB'!F1925,"")))</f>
        <v/>
      </c>
      <c r="H1911" s="163" t="str">
        <f>IF('MAIN CB'!C1925="Expense",'MAIN CB'!F1925,IF('MAIN CB'!C1925="Drawing",'MAIN CB'!F1925,IF('MAIN CB'!C1925="COS",'MAIN CB'!F1925,"")))</f>
        <v/>
      </c>
    </row>
    <row r="1912" spans="2:8" x14ac:dyDescent="0.3">
      <c r="B1912" s="160">
        <f>IF('MAIN CB'!B1926="","",'MAIN CB'!B1926)</f>
        <v>45736</v>
      </c>
      <c r="C1912" s="161" t="str">
        <f>IF('MAIN CB'!C1926="","",'MAIN CB'!C1926)</f>
        <v>Income</v>
      </c>
      <c r="D1912" s="237" t="str">
        <f>IF('MAIN CB'!D1926="","",'MAIN CB'!D1926)</f>
        <v>Sales</v>
      </c>
      <c r="E1912" s="157" t="str">
        <f>IF('MAIN CB'!E1926="","",'MAIN CB'!E1926)</f>
        <v xml:space="preserve">Takeaway Sale </v>
      </c>
      <c r="F1912" s="238" t="str">
        <f>IF('MAIN CB'!C1926="Asset",'MAIN CB'!F1926,"")</f>
        <v/>
      </c>
      <c r="G1912" s="162">
        <f>IF('MAIN CB'!C1926="Capital",'MAIN CB'!F1926,IF('MAIN CB'!C1926="Income",'MAIN CB'!F1926,IF('MAIN CB'!C1926="Liability",'MAIN CB'!F1926,"")))</f>
        <v>-35</v>
      </c>
      <c r="H1912" s="163" t="str">
        <f>IF('MAIN CB'!C1926="Expense",'MAIN CB'!F1926,IF('MAIN CB'!C1926="Drawing",'MAIN CB'!F1926,IF('MAIN CB'!C1926="COS",'MAIN CB'!F1926,"")))</f>
        <v/>
      </c>
    </row>
    <row r="1913" spans="2:8" x14ac:dyDescent="0.3">
      <c r="B1913" s="160">
        <f>IF('MAIN CB'!B1927="","",'MAIN CB'!B1927)</f>
        <v>45736</v>
      </c>
      <c r="C1913" s="161" t="str">
        <f>IF('MAIN CB'!C1927="","",'MAIN CB'!C1927)</f>
        <v>Asset</v>
      </c>
      <c r="D1913" s="237" t="str">
        <f>IF('MAIN CB'!D1927="","",'MAIN CB'!D1927)</f>
        <v>Vault Cash</v>
      </c>
      <c r="E1913" s="157" t="str">
        <f>IF('MAIN CB'!E1927="","",'MAIN CB'!E1927)</f>
        <v xml:space="preserve">Takeaway Sale </v>
      </c>
      <c r="F1913" s="238">
        <f>IF('MAIN CB'!C1927="Asset",'MAIN CB'!F1927,"")</f>
        <v>35</v>
      </c>
      <c r="G1913" s="162" t="str">
        <f>IF('MAIN CB'!C1927="Capital",'MAIN CB'!F1927,IF('MAIN CB'!C1927="Income",'MAIN CB'!F1927,IF('MAIN CB'!C1927="Liability",'MAIN CB'!F1927,"")))</f>
        <v/>
      </c>
      <c r="H1913" s="163" t="str">
        <f>IF('MAIN CB'!C1927="Expense",'MAIN CB'!F1927,IF('MAIN CB'!C1927="Drawing",'MAIN CB'!F1927,IF('MAIN CB'!C1927="COS",'MAIN CB'!F1927,"")))</f>
        <v/>
      </c>
    </row>
    <row r="1914" spans="2:8" x14ac:dyDescent="0.3">
      <c r="B1914" s="160">
        <f>IF('MAIN CB'!B1928="","",'MAIN CB'!B1928)</f>
        <v>45736</v>
      </c>
      <c r="C1914" s="161" t="str">
        <f>IF('MAIN CB'!C1928="","",'MAIN CB'!C1928)</f>
        <v>Asset</v>
      </c>
      <c r="D1914" s="237" t="str">
        <f>IF('MAIN CB'!D1928="","",'MAIN CB'!D1928)</f>
        <v>Vault Cash</v>
      </c>
      <c r="E1914" s="157" t="str">
        <f>IF('MAIN CB'!E1928="","",'MAIN CB'!E1928)</f>
        <v>Zanaco Xpress Deposit</v>
      </c>
      <c r="F1914" s="238">
        <f>IF('MAIN CB'!C1928="Asset",'MAIN CB'!F1928,"")</f>
        <v>70</v>
      </c>
      <c r="G1914" s="162" t="str">
        <f>IF('MAIN CB'!C1928="Capital",'MAIN CB'!F1928,IF('MAIN CB'!C1928="Income",'MAIN CB'!F1928,IF('MAIN CB'!C1928="Liability",'MAIN CB'!F1928,"")))</f>
        <v/>
      </c>
      <c r="H1914" s="163" t="str">
        <f>IF('MAIN CB'!C1928="Expense",'MAIN CB'!F1928,IF('MAIN CB'!C1928="Drawing",'MAIN CB'!F1928,IF('MAIN CB'!C1928="COS",'MAIN CB'!F1928,"")))</f>
        <v/>
      </c>
    </row>
    <row r="1915" spans="2:8" x14ac:dyDescent="0.3">
      <c r="B1915" s="160">
        <f>IF('MAIN CB'!B1929="","",'MAIN CB'!B1929)</f>
        <v>45736</v>
      </c>
      <c r="C1915" s="161" t="str">
        <f>IF('MAIN CB'!C1929="","",'MAIN CB'!C1929)</f>
        <v>Asset</v>
      </c>
      <c r="D1915" s="237" t="str">
        <f>IF('MAIN CB'!D1929="","",'MAIN CB'!D1929)</f>
        <v>Zanaco Xpress</v>
      </c>
      <c r="E1915" s="157" t="str">
        <f>IF('MAIN CB'!E1929="","",'MAIN CB'!E1929)</f>
        <v>Zanaco Xpress Deposit</v>
      </c>
      <c r="F1915" s="238">
        <f>IF('MAIN CB'!C1929="Asset",'MAIN CB'!F1929,"")</f>
        <v>-70</v>
      </c>
      <c r="G1915" s="162" t="str">
        <f>IF('MAIN CB'!C1929="Capital",'MAIN CB'!F1929,IF('MAIN CB'!C1929="Income",'MAIN CB'!F1929,IF('MAIN CB'!C1929="Liability",'MAIN CB'!F1929,"")))</f>
        <v/>
      </c>
      <c r="H1915" s="163" t="str">
        <f>IF('MAIN CB'!C1929="Expense",'MAIN CB'!F1929,IF('MAIN CB'!C1929="Drawing",'MAIN CB'!F1929,IF('MAIN CB'!C1929="COS",'MAIN CB'!F1929,"")))</f>
        <v/>
      </c>
    </row>
    <row r="1916" spans="2:8" x14ac:dyDescent="0.3">
      <c r="B1916" s="160">
        <f>IF('MAIN CB'!B1930="","",'MAIN CB'!B1930)</f>
        <v>45736</v>
      </c>
      <c r="C1916" s="161" t="str">
        <f>IF('MAIN CB'!C1930="","",'MAIN CB'!C1930)</f>
        <v>Income</v>
      </c>
      <c r="D1916" s="237" t="str">
        <f>IF('MAIN CB'!D1930="","",'MAIN CB'!D1930)</f>
        <v>Sales</v>
      </c>
      <c r="E1916" s="157" t="str">
        <f>IF('MAIN CB'!E1930="","",'MAIN CB'!E1930)</f>
        <v xml:space="preserve">Takeaway Sale </v>
      </c>
      <c r="F1916" s="238" t="str">
        <f>IF('MAIN CB'!C1930="Asset",'MAIN CB'!F1930,"")</f>
        <v/>
      </c>
      <c r="G1916" s="162">
        <f>IF('MAIN CB'!C1930="Capital",'MAIN CB'!F1930,IF('MAIN CB'!C1930="Income",'MAIN CB'!F1930,IF('MAIN CB'!C1930="Liability",'MAIN CB'!F1930,"")))</f>
        <v>-35</v>
      </c>
      <c r="H1916" s="163" t="str">
        <f>IF('MAIN CB'!C1930="Expense",'MAIN CB'!F1930,IF('MAIN CB'!C1930="Drawing",'MAIN CB'!F1930,IF('MAIN CB'!C1930="COS",'MAIN CB'!F1930,"")))</f>
        <v/>
      </c>
    </row>
    <row r="1917" spans="2:8" x14ac:dyDescent="0.3">
      <c r="B1917" s="160">
        <f>IF('MAIN CB'!B1931="","",'MAIN CB'!B1931)</f>
        <v>45736</v>
      </c>
      <c r="C1917" s="161" t="str">
        <f>IF('MAIN CB'!C1931="","",'MAIN CB'!C1931)</f>
        <v>Asset</v>
      </c>
      <c r="D1917" s="237" t="str">
        <f>IF('MAIN CB'!D1931="","",'MAIN CB'!D1931)</f>
        <v>Vault Cash</v>
      </c>
      <c r="E1917" s="157" t="str">
        <f>IF('MAIN CB'!E1931="","",'MAIN CB'!E1931)</f>
        <v xml:space="preserve">Takeaway Sale </v>
      </c>
      <c r="F1917" s="238">
        <f>IF('MAIN CB'!C1931="Asset",'MAIN CB'!F1931,"")</f>
        <v>35</v>
      </c>
      <c r="G1917" s="162" t="str">
        <f>IF('MAIN CB'!C1931="Capital",'MAIN CB'!F1931,IF('MAIN CB'!C1931="Income",'MAIN CB'!F1931,IF('MAIN CB'!C1931="Liability",'MAIN CB'!F1931,"")))</f>
        <v/>
      </c>
      <c r="H1917" s="163" t="str">
        <f>IF('MAIN CB'!C1931="Expense",'MAIN CB'!F1931,IF('MAIN CB'!C1931="Drawing",'MAIN CB'!F1931,IF('MAIN CB'!C1931="COS",'MAIN CB'!F1931,"")))</f>
        <v/>
      </c>
    </row>
    <row r="1918" spans="2:8" x14ac:dyDescent="0.3">
      <c r="B1918" s="160">
        <f>IF('MAIN CB'!B1932="","",'MAIN CB'!B1932)</f>
        <v>45736</v>
      </c>
      <c r="C1918" s="161" t="str">
        <f>IF('MAIN CB'!C1932="","",'MAIN CB'!C1932)</f>
        <v>Asset</v>
      </c>
      <c r="D1918" s="237" t="str">
        <f>IF('MAIN CB'!D1932="","",'MAIN CB'!D1932)</f>
        <v>Vault Cash</v>
      </c>
      <c r="E1918" s="157" t="str">
        <f>IF('MAIN CB'!E1932="","",'MAIN CB'!E1932)</f>
        <v>Airtel Money Withdraw</v>
      </c>
      <c r="F1918" s="238">
        <f>IF('MAIN CB'!C1932="Asset",'MAIN CB'!F1932,"")</f>
        <v>-100</v>
      </c>
      <c r="G1918" s="162" t="str">
        <f>IF('MAIN CB'!C1932="Capital",'MAIN CB'!F1932,IF('MAIN CB'!C1932="Income",'MAIN CB'!F1932,IF('MAIN CB'!C1932="Liability",'MAIN CB'!F1932,"")))</f>
        <v/>
      </c>
      <c r="H1918" s="163" t="str">
        <f>IF('MAIN CB'!C1932="Expense",'MAIN CB'!F1932,IF('MAIN CB'!C1932="Drawing",'MAIN CB'!F1932,IF('MAIN CB'!C1932="COS",'MAIN CB'!F1932,"")))</f>
        <v/>
      </c>
    </row>
    <row r="1919" spans="2:8" x14ac:dyDescent="0.3">
      <c r="B1919" s="160">
        <f>IF('MAIN CB'!B1933="","",'MAIN CB'!B1933)</f>
        <v>45736</v>
      </c>
      <c r="C1919" s="161" t="str">
        <f>IF('MAIN CB'!C1933="","",'MAIN CB'!C1933)</f>
        <v>Asset</v>
      </c>
      <c r="D1919" s="237" t="str">
        <f>IF('MAIN CB'!D1933="","",'MAIN CB'!D1933)</f>
        <v>Airtel Money</v>
      </c>
      <c r="E1919" s="157" t="str">
        <f>IF('MAIN CB'!E1933="","",'MAIN CB'!E1933)</f>
        <v>Airtel Money Withdraw</v>
      </c>
      <c r="F1919" s="238">
        <f>IF('MAIN CB'!C1933="Asset",'MAIN CB'!F1933,"")</f>
        <v>100</v>
      </c>
      <c r="G1919" s="162" t="str">
        <f>IF('MAIN CB'!C1933="Capital",'MAIN CB'!F1933,IF('MAIN CB'!C1933="Income",'MAIN CB'!F1933,IF('MAIN CB'!C1933="Liability",'MAIN CB'!F1933,"")))</f>
        <v/>
      </c>
      <c r="H1919" s="163" t="str">
        <f>IF('MAIN CB'!C1933="Expense",'MAIN CB'!F1933,IF('MAIN CB'!C1933="Drawing",'MAIN CB'!F1933,IF('MAIN CB'!C1933="COS",'MAIN CB'!F1933,"")))</f>
        <v/>
      </c>
    </row>
    <row r="1920" spans="2:8" x14ac:dyDescent="0.3">
      <c r="B1920" s="160">
        <f>IF('MAIN CB'!B1934="","",'MAIN CB'!B1934)</f>
        <v>45736</v>
      </c>
      <c r="C1920" s="161" t="str">
        <f>IF('MAIN CB'!C1934="","",'MAIN CB'!C1934)</f>
        <v>Asset</v>
      </c>
      <c r="D1920" s="237" t="str">
        <f>IF('MAIN CB'!D1934="","",'MAIN CB'!D1934)</f>
        <v>Vault Cash</v>
      </c>
      <c r="E1920" s="157" t="str">
        <f>IF('MAIN CB'!E1934="","",'MAIN CB'!E1934)</f>
        <v>Zanaco Xpress Deposit</v>
      </c>
      <c r="F1920" s="238">
        <f>IF('MAIN CB'!C1934="Asset",'MAIN CB'!F1934,"")</f>
        <v>2100</v>
      </c>
      <c r="G1920" s="162" t="str">
        <f>IF('MAIN CB'!C1934="Capital",'MAIN CB'!F1934,IF('MAIN CB'!C1934="Income",'MAIN CB'!F1934,IF('MAIN CB'!C1934="Liability",'MAIN CB'!F1934,"")))</f>
        <v/>
      </c>
      <c r="H1920" s="163" t="str">
        <f>IF('MAIN CB'!C1934="Expense",'MAIN CB'!F1934,IF('MAIN CB'!C1934="Drawing",'MAIN CB'!F1934,IF('MAIN CB'!C1934="COS",'MAIN CB'!F1934,"")))</f>
        <v/>
      </c>
    </row>
    <row r="1921" spans="2:8" x14ac:dyDescent="0.3">
      <c r="B1921" s="160">
        <f>IF('MAIN CB'!B1935="","",'MAIN CB'!B1935)</f>
        <v>45736</v>
      </c>
      <c r="C1921" s="161" t="str">
        <f>IF('MAIN CB'!C1935="","",'MAIN CB'!C1935)</f>
        <v>Asset</v>
      </c>
      <c r="D1921" s="237" t="str">
        <f>IF('MAIN CB'!D1935="","",'MAIN CB'!D1935)</f>
        <v>Zanaco Xpress</v>
      </c>
      <c r="E1921" s="157" t="str">
        <f>IF('MAIN CB'!E1935="","",'MAIN CB'!E1935)</f>
        <v>Zanaco Xpress Deposit</v>
      </c>
      <c r="F1921" s="238">
        <f>IF('MAIN CB'!C1935="Asset",'MAIN CB'!F1935,"")</f>
        <v>-2100</v>
      </c>
      <c r="G1921" s="162" t="str">
        <f>IF('MAIN CB'!C1935="Capital",'MAIN CB'!F1935,IF('MAIN CB'!C1935="Income",'MAIN CB'!F1935,IF('MAIN CB'!C1935="Liability",'MAIN CB'!F1935,"")))</f>
        <v/>
      </c>
      <c r="H1921" s="163" t="str">
        <f>IF('MAIN CB'!C1935="Expense",'MAIN CB'!F1935,IF('MAIN CB'!C1935="Drawing",'MAIN CB'!F1935,IF('MAIN CB'!C1935="COS",'MAIN CB'!F1935,"")))</f>
        <v/>
      </c>
    </row>
    <row r="1922" spans="2:8" x14ac:dyDescent="0.3">
      <c r="B1922" s="160">
        <f>IF('MAIN CB'!B1936="","",'MAIN CB'!B1936)</f>
        <v>45736</v>
      </c>
      <c r="C1922" s="161" t="str">
        <f>IF('MAIN CB'!C1936="","",'MAIN CB'!C1936)</f>
        <v>Asset</v>
      </c>
      <c r="D1922" s="237" t="str">
        <f>IF('MAIN CB'!D1936="","",'MAIN CB'!D1936)</f>
        <v>Vault Cash</v>
      </c>
      <c r="E1922" s="157" t="str">
        <f>IF('MAIN CB'!E1936="","",'MAIN CB'!E1936)</f>
        <v>Customer change settled</v>
      </c>
      <c r="F1922" s="238">
        <f>IF('MAIN CB'!C1936="Asset",'MAIN CB'!F1936,"")</f>
        <v>-15</v>
      </c>
      <c r="G1922" s="162" t="str">
        <f>IF('MAIN CB'!C1936="Capital",'MAIN CB'!F1936,IF('MAIN CB'!C1936="Income",'MAIN CB'!F1936,IF('MAIN CB'!C1936="Liability",'MAIN CB'!F1936,"")))</f>
        <v/>
      </c>
      <c r="H1922" s="163" t="str">
        <f>IF('MAIN CB'!C1936="Expense",'MAIN CB'!F1936,IF('MAIN CB'!C1936="Drawing",'MAIN CB'!F1936,IF('MAIN CB'!C1936="COS",'MAIN CB'!F1936,"")))</f>
        <v/>
      </c>
    </row>
    <row r="1923" spans="2:8" x14ac:dyDescent="0.3">
      <c r="B1923" s="160">
        <f>IF('MAIN CB'!B1937="","",'MAIN CB'!B1937)</f>
        <v>45736</v>
      </c>
      <c r="C1923" s="161" t="str">
        <f>IF('MAIN CB'!C1937="","",'MAIN CB'!C1937)</f>
        <v>Liability</v>
      </c>
      <c r="D1923" s="237" t="str">
        <f>IF('MAIN CB'!D1937="","",'MAIN CB'!D1937)</f>
        <v>Customer Change</v>
      </c>
      <c r="E1923" s="157" t="str">
        <f>IF('MAIN CB'!E1937="","",'MAIN CB'!E1937)</f>
        <v>Customer change settled</v>
      </c>
      <c r="F1923" s="238" t="str">
        <f>IF('MAIN CB'!C1937="Asset",'MAIN CB'!F1937,"")</f>
        <v/>
      </c>
      <c r="G1923" s="162">
        <f>IF('MAIN CB'!C1937="Capital",'MAIN CB'!F1937,IF('MAIN CB'!C1937="Income",'MAIN CB'!F1937,IF('MAIN CB'!C1937="Liability",'MAIN CB'!F1937,"")))</f>
        <v>15</v>
      </c>
      <c r="H1923" s="163" t="str">
        <f>IF('MAIN CB'!C1937="Expense",'MAIN CB'!F1937,IF('MAIN CB'!C1937="Drawing",'MAIN CB'!F1937,IF('MAIN CB'!C1937="COS",'MAIN CB'!F1937,"")))</f>
        <v/>
      </c>
    </row>
    <row r="1924" spans="2:8" x14ac:dyDescent="0.3">
      <c r="B1924" s="160">
        <f>IF('MAIN CB'!B1938="","",'MAIN CB'!B1938)</f>
        <v>45736</v>
      </c>
      <c r="C1924" s="161" t="str">
        <f>IF('MAIN CB'!C1938="","",'MAIN CB'!C1938)</f>
        <v>Asset</v>
      </c>
      <c r="D1924" s="237" t="str">
        <f>IF('MAIN CB'!D1938="","",'MAIN CB'!D1938)</f>
        <v>Vault Cash</v>
      </c>
      <c r="E1924" s="157" t="str">
        <f>IF('MAIN CB'!E1938="","",'MAIN CB'!E1938)</f>
        <v>Airtel Money Withdraw</v>
      </c>
      <c r="F1924" s="238">
        <f>IF('MAIN CB'!C1938="Asset",'MAIN CB'!F1938,"")</f>
        <v>-435</v>
      </c>
      <c r="G1924" s="162" t="str">
        <f>IF('MAIN CB'!C1938="Capital",'MAIN CB'!F1938,IF('MAIN CB'!C1938="Income",'MAIN CB'!F1938,IF('MAIN CB'!C1938="Liability",'MAIN CB'!F1938,"")))</f>
        <v/>
      </c>
      <c r="H1924" s="163" t="str">
        <f>IF('MAIN CB'!C1938="Expense",'MAIN CB'!F1938,IF('MAIN CB'!C1938="Drawing",'MAIN CB'!F1938,IF('MAIN CB'!C1938="COS",'MAIN CB'!F1938,"")))</f>
        <v/>
      </c>
    </row>
    <row r="1925" spans="2:8" x14ac:dyDescent="0.3">
      <c r="B1925" s="160">
        <f>IF('MAIN CB'!B1939="","",'MAIN CB'!B1939)</f>
        <v>45736</v>
      </c>
      <c r="C1925" s="161" t="str">
        <f>IF('MAIN CB'!C1939="","",'MAIN CB'!C1939)</f>
        <v>Asset</v>
      </c>
      <c r="D1925" s="237" t="str">
        <f>IF('MAIN CB'!D1939="","",'MAIN CB'!D1939)</f>
        <v>Airtel Money</v>
      </c>
      <c r="E1925" s="157" t="str">
        <f>IF('MAIN CB'!E1939="","",'MAIN CB'!E1939)</f>
        <v>Airtel Money Withdraw</v>
      </c>
      <c r="F1925" s="238">
        <f>IF('MAIN CB'!C1939="Asset",'MAIN CB'!F1939,"")</f>
        <v>435</v>
      </c>
      <c r="G1925" s="162" t="str">
        <f>IF('MAIN CB'!C1939="Capital",'MAIN CB'!F1939,IF('MAIN CB'!C1939="Income",'MAIN CB'!F1939,IF('MAIN CB'!C1939="Liability",'MAIN CB'!F1939,"")))</f>
        <v/>
      </c>
      <c r="H1925" s="163" t="str">
        <f>IF('MAIN CB'!C1939="Expense",'MAIN CB'!F1939,IF('MAIN CB'!C1939="Drawing",'MAIN CB'!F1939,IF('MAIN CB'!C1939="COS",'MAIN CB'!F1939,"")))</f>
        <v/>
      </c>
    </row>
    <row r="1926" spans="2:8" x14ac:dyDescent="0.3">
      <c r="B1926" s="160">
        <f>IF('MAIN CB'!B1940="","",'MAIN CB'!B1940)</f>
        <v>45736</v>
      </c>
      <c r="C1926" s="161" t="str">
        <f>IF('MAIN CB'!C1940="","",'MAIN CB'!C1940)</f>
        <v>Asset</v>
      </c>
      <c r="D1926" s="237" t="str">
        <f>IF('MAIN CB'!D1940="","",'MAIN CB'!D1940)</f>
        <v>Vault Cash</v>
      </c>
      <c r="E1926" s="157" t="str">
        <f>IF('MAIN CB'!E1940="","",'MAIN CB'!E1940)</f>
        <v>Zanaco Xpress Deposit</v>
      </c>
      <c r="F1926" s="238">
        <f>IF('MAIN CB'!C1940="Asset",'MAIN CB'!F1940,"")</f>
        <v>265</v>
      </c>
      <c r="G1926" s="162" t="str">
        <f>IF('MAIN CB'!C1940="Capital",'MAIN CB'!F1940,IF('MAIN CB'!C1940="Income",'MAIN CB'!F1940,IF('MAIN CB'!C1940="Liability",'MAIN CB'!F1940,"")))</f>
        <v/>
      </c>
      <c r="H1926" s="163" t="str">
        <f>IF('MAIN CB'!C1940="Expense",'MAIN CB'!F1940,IF('MAIN CB'!C1940="Drawing",'MAIN CB'!F1940,IF('MAIN CB'!C1940="COS",'MAIN CB'!F1940,"")))</f>
        <v/>
      </c>
    </row>
    <row r="1927" spans="2:8" x14ac:dyDescent="0.3">
      <c r="B1927" s="160">
        <f>IF('MAIN CB'!B1941="","",'MAIN CB'!B1941)</f>
        <v>45736</v>
      </c>
      <c r="C1927" s="161" t="str">
        <f>IF('MAIN CB'!C1941="","",'MAIN CB'!C1941)</f>
        <v>Asset</v>
      </c>
      <c r="D1927" s="237" t="str">
        <f>IF('MAIN CB'!D1941="","",'MAIN CB'!D1941)</f>
        <v>Zanaco Xpress</v>
      </c>
      <c r="E1927" s="157" t="str">
        <f>IF('MAIN CB'!E1941="","",'MAIN CB'!E1941)</f>
        <v>Zanaco Xpress Deposit</v>
      </c>
      <c r="F1927" s="238">
        <f>IF('MAIN CB'!C1941="Asset",'MAIN CB'!F1941,"")</f>
        <v>-265</v>
      </c>
      <c r="G1927" s="162" t="str">
        <f>IF('MAIN CB'!C1941="Capital",'MAIN CB'!F1941,IF('MAIN CB'!C1941="Income",'MAIN CB'!F1941,IF('MAIN CB'!C1941="Liability",'MAIN CB'!F1941,"")))</f>
        <v/>
      </c>
      <c r="H1927" s="163" t="str">
        <f>IF('MAIN CB'!C1941="Expense",'MAIN CB'!F1941,IF('MAIN CB'!C1941="Drawing",'MAIN CB'!F1941,IF('MAIN CB'!C1941="COS",'MAIN CB'!F1941,"")))</f>
        <v/>
      </c>
    </row>
    <row r="1928" spans="2:8" x14ac:dyDescent="0.3">
      <c r="B1928" s="160">
        <f>IF('MAIN CB'!B1942="","",'MAIN CB'!B1942)</f>
        <v>45736</v>
      </c>
      <c r="C1928" s="161" t="str">
        <f>IF('MAIN CB'!C1942="","",'MAIN CB'!C1942)</f>
        <v>Asset</v>
      </c>
      <c r="D1928" s="237" t="str">
        <f>IF('MAIN CB'!D1942="","",'MAIN CB'!D1942)</f>
        <v>Vault Cash</v>
      </c>
      <c r="E1928" s="157" t="str">
        <f>IF('MAIN CB'!E1942="","",'MAIN CB'!E1942)</f>
        <v>Zanaco Xpress Deposit</v>
      </c>
      <c r="F1928" s="238">
        <f>IF('MAIN CB'!C1942="Asset",'MAIN CB'!F1942,"")</f>
        <v>210</v>
      </c>
      <c r="G1928" s="162" t="str">
        <f>IF('MAIN CB'!C1942="Capital",'MAIN CB'!F1942,IF('MAIN CB'!C1942="Income",'MAIN CB'!F1942,IF('MAIN CB'!C1942="Liability",'MAIN CB'!F1942,"")))</f>
        <v/>
      </c>
      <c r="H1928" s="163" t="str">
        <f>IF('MAIN CB'!C1942="Expense",'MAIN CB'!F1942,IF('MAIN CB'!C1942="Drawing",'MAIN CB'!F1942,IF('MAIN CB'!C1942="COS",'MAIN CB'!F1942,"")))</f>
        <v/>
      </c>
    </row>
    <row r="1929" spans="2:8" x14ac:dyDescent="0.3">
      <c r="B1929" s="160">
        <f>IF('MAIN CB'!B1943="","",'MAIN CB'!B1943)</f>
        <v>45736</v>
      </c>
      <c r="C1929" s="161" t="str">
        <f>IF('MAIN CB'!C1943="","",'MAIN CB'!C1943)</f>
        <v>Asset</v>
      </c>
      <c r="D1929" s="237" t="str">
        <f>IF('MAIN CB'!D1943="","",'MAIN CB'!D1943)</f>
        <v>Zanaco Xpress</v>
      </c>
      <c r="E1929" s="157" t="str">
        <f>IF('MAIN CB'!E1943="","",'MAIN CB'!E1943)</f>
        <v>Zanaco Xpress Deposit</v>
      </c>
      <c r="F1929" s="238">
        <f>IF('MAIN CB'!C1943="Asset",'MAIN CB'!F1943,"")</f>
        <v>-210</v>
      </c>
      <c r="G1929" s="162" t="str">
        <f>IF('MAIN CB'!C1943="Capital",'MAIN CB'!F1943,IF('MAIN CB'!C1943="Income",'MAIN CB'!F1943,IF('MAIN CB'!C1943="Liability",'MAIN CB'!F1943,"")))</f>
        <v/>
      </c>
      <c r="H1929" s="163" t="str">
        <f>IF('MAIN CB'!C1943="Expense",'MAIN CB'!F1943,IF('MAIN CB'!C1943="Drawing",'MAIN CB'!F1943,IF('MAIN CB'!C1943="COS",'MAIN CB'!F1943,"")))</f>
        <v/>
      </c>
    </row>
    <row r="1930" spans="2:8" x14ac:dyDescent="0.3">
      <c r="B1930" s="160">
        <f>IF('MAIN CB'!B1944="","",'MAIN CB'!B1944)</f>
        <v>45736</v>
      </c>
      <c r="C1930" s="161" t="str">
        <f>IF('MAIN CB'!C1944="","",'MAIN CB'!C1944)</f>
        <v>Asset</v>
      </c>
      <c r="D1930" s="237" t="str">
        <f>IF('MAIN CB'!D1944="","",'MAIN CB'!D1944)</f>
        <v>Vault Cash</v>
      </c>
      <c r="E1930" s="157" t="str">
        <f>IF('MAIN CB'!E1944="","",'MAIN CB'!E1944)</f>
        <v>Airtel Money Deposit</v>
      </c>
      <c r="F1930" s="238">
        <f>IF('MAIN CB'!C1944="Asset",'MAIN CB'!F1944,"")</f>
        <v>75</v>
      </c>
      <c r="G1930" s="162" t="str">
        <f>IF('MAIN CB'!C1944="Capital",'MAIN CB'!F1944,IF('MAIN CB'!C1944="Income",'MAIN CB'!F1944,IF('MAIN CB'!C1944="Liability",'MAIN CB'!F1944,"")))</f>
        <v/>
      </c>
      <c r="H1930" s="163" t="str">
        <f>IF('MAIN CB'!C1944="Expense",'MAIN CB'!F1944,IF('MAIN CB'!C1944="Drawing",'MAIN CB'!F1944,IF('MAIN CB'!C1944="COS",'MAIN CB'!F1944,"")))</f>
        <v/>
      </c>
    </row>
    <row r="1931" spans="2:8" x14ac:dyDescent="0.3">
      <c r="B1931" s="160">
        <f>IF('MAIN CB'!B1945="","",'MAIN CB'!B1945)</f>
        <v>45736</v>
      </c>
      <c r="C1931" s="161" t="str">
        <f>IF('MAIN CB'!C1945="","",'MAIN CB'!C1945)</f>
        <v>Asset</v>
      </c>
      <c r="D1931" s="237" t="str">
        <f>IF('MAIN CB'!D1945="","",'MAIN CB'!D1945)</f>
        <v>Airtel Money</v>
      </c>
      <c r="E1931" s="157" t="str">
        <f>IF('MAIN CB'!E1945="","",'MAIN CB'!E1945)</f>
        <v>Airtel Money Deposit</v>
      </c>
      <c r="F1931" s="238">
        <f>IF('MAIN CB'!C1945="Asset",'MAIN CB'!F1945,"")</f>
        <v>-75</v>
      </c>
      <c r="G1931" s="162" t="str">
        <f>IF('MAIN CB'!C1945="Capital",'MAIN CB'!F1945,IF('MAIN CB'!C1945="Income",'MAIN CB'!F1945,IF('MAIN CB'!C1945="Liability",'MAIN CB'!F1945,"")))</f>
        <v/>
      </c>
      <c r="H1931" s="163" t="str">
        <f>IF('MAIN CB'!C1945="Expense",'MAIN CB'!F1945,IF('MAIN CB'!C1945="Drawing",'MAIN CB'!F1945,IF('MAIN CB'!C1945="COS",'MAIN CB'!F1945,"")))</f>
        <v/>
      </c>
    </row>
    <row r="1932" spans="2:8" x14ac:dyDescent="0.3">
      <c r="B1932" s="160">
        <f>IF('MAIN CB'!B1946="","",'MAIN CB'!B1946)</f>
        <v>45736</v>
      </c>
      <c r="C1932" s="161" t="str">
        <f>IF('MAIN CB'!C1946="","",'MAIN CB'!C1946)</f>
        <v>Income</v>
      </c>
      <c r="D1932" s="237" t="str">
        <f>IF('MAIN CB'!D1946="","",'MAIN CB'!D1946)</f>
        <v>Sales</v>
      </c>
      <c r="E1932" s="157" t="str">
        <f>IF('MAIN CB'!E1946="","",'MAIN CB'!E1946)</f>
        <v xml:space="preserve">Takeaway Sale </v>
      </c>
      <c r="F1932" s="238" t="str">
        <f>IF('MAIN CB'!C1946="Asset",'MAIN CB'!F1946,"")</f>
        <v/>
      </c>
      <c r="G1932" s="162">
        <f>IF('MAIN CB'!C1946="Capital",'MAIN CB'!F1946,IF('MAIN CB'!C1946="Income",'MAIN CB'!F1946,IF('MAIN CB'!C1946="Liability",'MAIN CB'!F1946,"")))</f>
        <v>-35</v>
      </c>
      <c r="H1932" s="163" t="str">
        <f>IF('MAIN CB'!C1946="Expense",'MAIN CB'!F1946,IF('MAIN CB'!C1946="Drawing",'MAIN CB'!F1946,IF('MAIN CB'!C1946="COS",'MAIN CB'!F1946,"")))</f>
        <v/>
      </c>
    </row>
    <row r="1933" spans="2:8" x14ac:dyDescent="0.3">
      <c r="B1933" s="160">
        <f>IF('MAIN CB'!B1947="","",'MAIN CB'!B1947)</f>
        <v>45736</v>
      </c>
      <c r="C1933" s="161" t="str">
        <f>IF('MAIN CB'!C1947="","",'MAIN CB'!C1947)</f>
        <v>Asset</v>
      </c>
      <c r="D1933" s="237" t="str">
        <f>IF('MAIN CB'!D1947="","",'MAIN CB'!D1947)</f>
        <v>Vault Cash</v>
      </c>
      <c r="E1933" s="157" t="str">
        <f>IF('MAIN CB'!E1947="","",'MAIN CB'!E1947)</f>
        <v xml:space="preserve">Takeaway Sale </v>
      </c>
      <c r="F1933" s="238">
        <f>IF('MAIN CB'!C1947="Asset",'MAIN CB'!F1947,"")</f>
        <v>35</v>
      </c>
      <c r="G1933" s="162" t="str">
        <f>IF('MAIN CB'!C1947="Capital",'MAIN CB'!F1947,IF('MAIN CB'!C1947="Income",'MAIN CB'!F1947,IF('MAIN CB'!C1947="Liability",'MAIN CB'!F1947,"")))</f>
        <v/>
      </c>
      <c r="H1933" s="163" t="str">
        <f>IF('MAIN CB'!C1947="Expense",'MAIN CB'!F1947,IF('MAIN CB'!C1947="Drawing",'MAIN CB'!F1947,IF('MAIN CB'!C1947="COS",'MAIN CB'!F1947,"")))</f>
        <v/>
      </c>
    </row>
    <row r="1934" spans="2:8" x14ac:dyDescent="0.3">
      <c r="B1934" s="160">
        <f>IF('MAIN CB'!B1948="","",'MAIN CB'!B1948)</f>
        <v>45736</v>
      </c>
      <c r="C1934" s="161" t="str">
        <f>IF('MAIN CB'!C1948="","",'MAIN CB'!C1948)</f>
        <v>Asset</v>
      </c>
      <c r="D1934" s="237" t="str">
        <f>IF('MAIN CB'!D1948="","",'MAIN CB'!D1948)</f>
        <v>Vault Cash</v>
      </c>
      <c r="E1934" s="157" t="str">
        <f>IF('MAIN CB'!E1948="","",'MAIN CB'!E1948)</f>
        <v>Airtel Money Withdraw</v>
      </c>
      <c r="F1934" s="238">
        <f>IF('MAIN CB'!C1948="Asset",'MAIN CB'!F1948,"")</f>
        <v>-250</v>
      </c>
      <c r="G1934" s="162" t="str">
        <f>IF('MAIN CB'!C1948="Capital",'MAIN CB'!F1948,IF('MAIN CB'!C1948="Income",'MAIN CB'!F1948,IF('MAIN CB'!C1948="Liability",'MAIN CB'!F1948,"")))</f>
        <v/>
      </c>
      <c r="H1934" s="163" t="str">
        <f>IF('MAIN CB'!C1948="Expense",'MAIN CB'!F1948,IF('MAIN CB'!C1948="Drawing",'MAIN CB'!F1948,IF('MAIN CB'!C1948="COS",'MAIN CB'!F1948,"")))</f>
        <v/>
      </c>
    </row>
    <row r="1935" spans="2:8" x14ac:dyDescent="0.3">
      <c r="B1935" s="160">
        <f>IF('MAIN CB'!B1949="","",'MAIN CB'!B1949)</f>
        <v>45736</v>
      </c>
      <c r="C1935" s="161" t="str">
        <f>IF('MAIN CB'!C1949="","",'MAIN CB'!C1949)</f>
        <v>Asset</v>
      </c>
      <c r="D1935" s="237" t="str">
        <f>IF('MAIN CB'!D1949="","",'MAIN CB'!D1949)</f>
        <v>Airtel Money</v>
      </c>
      <c r="E1935" s="157" t="str">
        <f>IF('MAIN CB'!E1949="","",'MAIN CB'!E1949)</f>
        <v>Airtel Money Withdraw</v>
      </c>
      <c r="F1935" s="238">
        <f>IF('MAIN CB'!C1949="Asset",'MAIN CB'!F1949,"")</f>
        <v>250</v>
      </c>
      <c r="G1935" s="162" t="str">
        <f>IF('MAIN CB'!C1949="Capital",'MAIN CB'!F1949,IF('MAIN CB'!C1949="Income",'MAIN CB'!F1949,IF('MAIN CB'!C1949="Liability",'MAIN CB'!F1949,"")))</f>
        <v/>
      </c>
      <c r="H1935" s="163" t="str">
        <f>IF('MAIN CB'!C1949="Expense",'MAIN CB'!F1949,IF('MAIN CB'!C1949="Drawing",'MAIN CB'!F1949,IF('MAIN CB'!C1949="COS",'MAIN CB'!F1949,"")))</f>
        <v/>
      </c>
    </row>
    <row r="1936" spans="2:8" x14ac:dyDescent="0.3">
      <c r="B1936" s="160">
        <f>IF('MAIN CB'!B1950="","",'MAIN CB'!B1950)</f>
        <v>45736</v>
      </c>
      <c r="C1936" s="161" t="str">
        <f>IF('MAIN CB'!C1950="","",'MAIN CB'!C1950)</f>
        <v>Asset</v>
      </c>
      <c r="D1936" s="237" t="str">
        <f>IF('MAIN CB'!D1950="","",'MAIN CB'!D1950)</f>
        <v>Vault Cash</v>
      </c>
      <c r="E1936" s="157" t="str">
        <f>IF('MAIN CB'!E1950="","",'MAIN CB'!E1950)</f>
        <v>Customer change settled</v>
      </c>
      <c r="F1936" s="238">
        <f>IF('MAIN CB'!C1950="Asset",'MAIN CB'!F1950,"")</f>
        <v>-10</v>
      </c>
      <c r="G1936" s="162" t="str">
        <f>IF('MAIN CB'!C1950="Capital",'MAIN CB'!F1950,IF('MAIN CB'!C1950="Income",'MAIN CB'!F1950,IF('MAIN CB'!C1950="Liability",'MAIN CB'!F1950,"")))</f>
        <v/>
      </c>
      <c r="H1936" s="163" t="str">
        <f>IF('MAIN CB'!C1950="Expense",'MAIN CB'!F1950,IF('MAIN CB'!C1950="Drawing",'MAIN CB'!F1950,IF('MAIN CB'!C1950="COS",'MAIN CB'!F1950,"")))</f>
        <v/>
      </c>
    </row>
    <row r="1937" spans="2:8" x14ac:dyDescent="0.3">
      <c r="B1937" s="160">
        <f>IF('MAIN CB'!B1951="","",'MAIN CB'!B1951)</f>
        <v>45736</v>
      </c>
      <c r="C1937" s="161" t="str">
        <f>IF('MAIN CB'!C1951="","",'MAIN CB'!C1951)</f>
        <v>Liability</v>
      </c>
      <c r="D1937" s="237" t="str">
        <f>IF('MAIN CB'!D1951="","",'MAIN CB'!D1951)</f>
        <v>Customer Change</v>
      </c>
      <c r="E1937" s="157" t="str">
        <f>IF('MAIN CB'!E1951="","",'MAIN CB'!E1951)</f>
        <v>Customer change settled</v>
      </c>
      <c r="F1937" s="238" t="str">
        <f>IF('MAIN CB'!C1951="Asset",'MAIN CB'!F1951,"")</f>
        <v/>
      </c>
      <c r="G1937" s="162">
        <f>IF('MAIN CB'!C1951="Capital",'MAIN CB'!F1951,IF('MAIN CB'!C1951="Income",'MAIN CB'!F1951,IF('MAIN CB'!C1951="Liability",'MAIN CB'!F1951,"")))</f>
        <v>10</v>
      </c>
      <c r="H1937" s="163" t="str">
        <f>IF('MAIN CB'!C1951="Expense",'MAIN CB'!F1951,IF('MAIN CB'!C1951="Drawing",'MAIN CB'!F1951,IF('MAIN CB'!C1951="COS",'MAIN CB'!F1951,"")))</f>
        <v/>
      </c>
    </row>
    <row r="1938" spans="2:8" x14ac:dyDescent="0.3">
      <c r="B1938" s="160">
        <f>IF('MAIN CB'!B1952="","",'MAIN CB'!B1952)</f>
        <v>45736</v>
      </c>
      <c r="C1938" s="161" t="str">
        <f>IF('MAIN CB'!C1952="","",'MAIN CB'!C1952)</f>
        <v>Income</v>
      </c>
      <c r="D1938" s="237" t="str">
        <f>IF('MAIN CB'!D1952="","",'MAIN CB'!D1952)</f>
        <v>Sales</v>
      </c>
      <c r="E1938" s="157" t="str">
        <f>IF('MAIN CB'!E1952="","",'MAIN CB'!E1952)</f>
        <v xml:space="preserve">Takeaway Sale </v>
      </c>
      <c r="F1938" s="238" t="str">
        <f>IF('MAIN CB'!C1952="Asset",'MAIN CB'!F1952,"")</f>
        <v/>
      </c>
      <c r="G1938" s="162">
        <f>IF('MAIN CB'!C1952="Capital",'MAIN CB'!F1952,IF('MAIN CB'!C1952="Income",'MAIN CB'!F1952,IF('MAIN CB'!C1952="Liability",'MAIN CB'!F1952,"")))</f>
        <v>-35</v>
      </c>
      <c r="H1938" s="163" t="str">
        <f>IF('MAIN CB'!C1952="Expense",'MAIN CB'!F1952,IF('MAIN CB'!C1952="Drawing",'MAIN CB'!F1952,IF('MAIN CB'!C1952="COS",'MAIN CB'!F1952,"")))</f>
        <v/>
      </c>
    </row>
    <row r="1939" spans="2:8" x14ac:dyDescent="0.3">
      <c r="B1939" s="160">
        <f>IF('MAIN CB'!B1953="","",'MAIN CB'!B1953)</f>
        <v>45736</v>
      </c>
      <c r="C1939" s="161" t="str">
        <f>IF('MAIN CB'!C1953="","",'MAIN CB'!C1953)</f>
        <v>Asset</v>
      </c>
      <c r="D1939" s="237" t="str">
        <f>IF('MAIN CB'!D1953="","",'MAIN CB'!D1953)</f>
        <v>Airtel Money</v>
      </c>
      <c r="E1939" s="157" t="str">
        <f>IF('MAIN CB'!E1953="","",'MAIN CB'!E1953)</f>
        <v xml:space="preserve">Takeaway Sale </v>
      </c>
      <c r="F1939" s="238">
        <f>IF('MAIN CB'!C1953="Asset",'MAIN CB'!F1953,"")</f>
        <v>35</v>
      </c>
      <c r="G1939" s="162" t="str">
        <f>IF('MAIN CB'!C1953="Capital",'MAIN CB'!F1953,IF('MAIN CB'!C1953="Income",'MAIN CB'!F1953,IF('MAIN CB'!C1953="Liability",'MAIN CB'!F1953,"")))</f>
        <v/>
      </c>
      <c r="H1939" s="163" t="str">
        <f>IF('MAIN CB'!C1953="Expense",'MAIN CB'!F1953,IF('MAIN CB'!C1953="Drawing",'MAIN CB'!F1953,IF('MAIN CB'!C1953="COS",'MAIN CB'!F1953,"")))</f>
        <v/>
      </c>
    </row>
    <row r="1940" spans="2:8" x14ac:dyDescent="0.3">
      <c r="B1940" s="160">
        <f>IF('MAIN CB'!B1954="","",'MAIN CB'!B1954)</f>
        <v>45736</v>
      </c>
      <c r="C1940" s="161" t="str">
        <f>IF('MAIN CB'!C1954="","",'MAIN CB'!C1954)</f>
        <v>Asset</v>
      </c>
      <c r="D1940" s="237" t="str">
        <f>IF('MAIN CB'!D1954="","",'MAIN CB'!D1954)</f>
        <v>Vault Cash</v>
      </c>
      <c r="E1940" s="157" t="str">
        <f>IF('MAIN CB'!E1954="","",'MAIN CB'!E1954)</f>
        <v>Airtel Money Withdraw</v>
      </c>
      <c r="F1940" s="238">
        <f>IF('MAIN CB'!C1954="Asset",'MAIN CB'!F1954,"")</f>
        <v>-300</v>
      </c>
      <c r="G1940" s="162" t="str">
        <f>IF('MAIN CB'!C1954="Capital",'MAIN CB'!F1954,IF('MAIN CB'!C1954="Income",'MAIN CB'!F1954,IF('MAIN CB'!C1954="Liability",'MAIN CB'!F1954,"")))</f>
        <v/>
      </c>
      <c r="H1940" s="163" t="str">
        <f>IF('MAIN CB'!C1954="Expense",'MAIN CB'!F1954,IF('MAIN CB'!C1954="Drawing",'MAIN CB'!F1954,IF('MAIN CB'!C1954="COS",'MAIN CB'!F1954,"")))</f>
        <v/>
      </c>
    </row>
    <row r="1941" spans="2:8" x14ac:dyDescent="0.3">
      <c r="B1941" s="160">
        <f>IF('MAIN CB'!B1955="","",'MAIN CB'!B1955)</f>
        <v>45736</v>
      </c>
      <c r="C1941" s="161" t="str">
        <f>IF('MAIN CB'!C1955="","",'MAIN CB'!C1955)</f>
        <v>Asset</v>
      </c>
      <c r="D1941" s="237" t="str">
        <f>IF('MAIN CB'!D1955="","",'MAIN CB'!D1955)</f>
        <v>Airtel Money</v>
      </c>
      <c r="E1941" s="157" t="str">
        <f>IF('MAIN CB'!E1955="","",'MAIN CB'!E1955)</f>
        <v>Airtel Money Withdraw</v>
      </c>
      <c r="F1941" s="238">
        <f>IF('MAIN CB'!C1955="Asset",'MAIN CB'!F1955,"")</f>
        <v>300</v>
      </c>
      <c r="G1941" s="162" t="str">
        <f>IF('MAIN CB'!C1955="Capital",'MAIN CB'!F1955,IF('MAIN CB'!C1955="Income",'MAIN CB'!F1955,IF('MAIN CB'!C1955="Liability",'MAIN CB'!F1955,"")))</f>
        <v/>
      </c>
      <c r="H1941" s="163" t="str">
        <f>IF('MAIN CB'!C1955="Expense",'MAIN CB'!F1955,IF('MAIN CB'!C1955="Drawing",'MAIN CB'!F1955,IF('MAIN CB'!C1955="COS",'MAIN CB'!F1955,"")))</f>
        <v/>
      </c>
    </row>
    <row r="1942" spans="2:8" x14ac:dyDescent="0.3">
      <c r="B1942" s="160">
        <f>IF('MAIN CB'!B1956="","",'MAIN CB'!B1956)</f>
        <v>45736</v>
      </c>
      <c r="C1942" s="161" t="str">
        <f>IF('MAIN CB'!C1956="","",'MAIN CB'!C1956)</f>
        <v>Asset</v>
      </c>
      <c r="D1942" s="237" t="str">
        <f>IF('MAIN CB'!D1956="","",'MAIN CB'!D1956)</f>
        <v>Vault Cash</v>
      </c>
      <c r="E1942" s="157" t="str">
        <f>IF('MAIN CB'!E1956="","",'MAIN CB'!E1956)</f>
        <v>Zanaco Xpress Withdraw</v>
      </c>
      <c r="F1942" s="238">
        <f>IF('MAIN CB'!C1956="Asset",'MAIN CB'!F1956,"")</f>
        <v>-500</v>
      </c>
      <c r="G1942" s="162" t="str">
        <f>IF('MAIN CB'!C1956="Capital",'MAIN CB'!F1956,IF('MAIN CB'!C1956="Income",'MAIN CB'!F1956,IF('MAIN CB'!C1956="Liability",'MAIN CB'!F1956,"")))</f>
        <v/>
      </c>
      <c r="H1942" s="163" t="str">
        <f>IF('MAIN CB'!C1956="Expense",'MAIN CB'!F1956,IF('MAIN CB'!C1956="Drawing",'MAIN CB'!F1956,IF('MAIN CB'!C1956="COS",'MAIN CB'!F1956,"")))</f>
        <v/>
      </c>
    </row>
    <row r="1943" spans="2:8" x14ac:dyDescent="0.3">
      <c r="B1943" s="160">
        <f>IF('MAIN CB'!B1957="","",'MAIN CB'!B1957)</f>
        <v>45736</v>
      </c>
      <c r="C1943" s="161" t="str">
        <f>IF('MAIN CB'!C1957="","",'MAIN CB'!C1957)</f>
        <v>Asset</v>
      </c>
      <c r="D1943" s="237" t="str">
        <f>IF('MAIN CB'!D1957="","",'MAIN CB'!D1957)</f>
        <v>Zanaco Xpress</v>
      </c>
      <c r="E1943" s="157" t="str">
        <f>IF('MAIN CB'!E1957="","",'MAIN CB'!E1957)</f>
        <v>Zanaco Xpress Withdraw</v>
      </c>
      <c r="F1943" s="238">
        <f>IF('MAIN CB'!C1957="Asset",'MAIN CB'!F1957,"")</f>
        <v>500</v>
      </c>
      <c r="G1943" s="162" t="str">
        <f>IF('MAIN CB'!C1957="Capital",'MAIN CB'!F1957,IF('MAIN CB'!C1957="Income",'MAIN CB'!F1957,IF('MAIN CB'!C1957="Liability",'MAIN CB'!F1957,"")))</f>
        <v/>
      </c>
      <c r="H1943" s="163" t="str">
        <f>IF('MAIN CB'!C1957="Expense",'MAIN CB'!F1957,IF('MAIN CB'!C1957="Drawing",'MAIN CB'!F1957,IF('MAIN CB'!C1957="COS",'MAIN CB'!F1957,"")))</f>
        <v/>
      </c>
    </row>
    <row r="1944" spans="2:8" x14ac:dyDescent="0.3">
      <c r="B1944" s="160">
        <f>IF('MAIN CB'!B1958="","",'MAIN CB'!B1958)</f>
        <v>45736</v>
      </c>
      <c r="C1944" s="161" t="str">
        <f>IF('MAIN CB'!C1958="","",'MAIN CB'!C1958)</f>
        <v>Asset</v>
      </c>
      <c r="D1944" s="237" t="str">
        <f>IF('MAIN CB'!D1958="","",'MAIN CB'!D1958)</f>
        <v>Vault Cash</v>
      </c>
      <c r="E1944" s="157" t="str">
        <f>IF('MAIN CB'!E1958="","",'MAIN CB'!E1958)</f>
        <v>Airtel Money Withdraw</v>
      </c>
      <c r="F1944" s="238">
        <f>IF('MAIN CB'!C1958="Asset",'MAIN CB'!F1958,"")</f>
        <v>-300</v>
      </c>
      <c r="G1944" s="162" t="str">
        <f>IF('MAIN CB'!C1958="Capital",'MAIN CB'!F1958,IF('MAIN CB'!C1958="Income",'MAIN CB'!F1958,IF('MAIN CB'!C1958="Liability",'MAIN CB'!F1958,"")))</f>
        <v/>
      </c>
      <c r="H1944" s="163" t="str">
        <f>IF('MAIN CB'!C1958="Expense",'MAIN CB'!F1958,IF('MAIN CB'!C1958="Drawing",'MAIN CB'!F1958,IF('MAIN CB'!C1958="COS",'MAIN CB'!F1958,"")))</f>
        <v/>
      </c>
    </row>
    <row r="1945" spans="2:8" x14ac:dyDescent="0.3">
      <c r="B1945" s="160">
        <f>IF('MAIN CB'!B1959="","",'MAIN CB'!B1959)</f>
        <v>45736</v>
      </c>
      <c r="C1945" s="161" t="str">
        <f>IF('MAIN CB'!C1959="","",'MAIN CB'!C1959)</f>
        <v>Asset</v>
      </c>
      <c r="D1945" s="237" t="str">
        <f>IF('MAIN CB'!D1959="","",'MAIN CB'!D1959)</f>
        <v>Airtel Money</v>
      </c>
      <c r="E1945" s="157" t="str">
        <f>IF('MAIN CB'!E1959="","",'MAIN CB'!E1959)</f>
        <v>Airtel Money Withdraw</v>
      </c>
      <c r="F1945" s="238">
        <f>IF('MAIN CB'!C1959="Asset",'MAIN CB'!F1959,"")</f>
        <v>300</v>
      </c>
      <c r="G1945" s="162" t="str">
        <f>IF('MAIN CB'!C1959="Capital",'MAIN CB'!F1959,IF('MAIN CB'!C1959="Income",'MAIN CB'!F1959,IF('MAIN CB'!C1959="Liability",'MAIN CB'!F1959,"")))</f>
        <v/>
      </c>
      <c r="H1945" s="163" t="str">
        <f>IF('MAIN CB'!C1959="Expense",'MAIN CB'!F1959,IF('MAIN CB'!C1959="Drawing",'MAIN CB'!F1959,IF('MAIN CB'!C1959="COS",'MAIN CB'!F1959,"")))</f>
        <v/>
      </c>
    </row>
    <row r="1946" spans="2:8" x14ac:dyDescent="0.3">
      <c r="B1946" s="160">
        <f>IF('MAIN CB'!B1960="","",'MAIN CB'!B1960)</f>
        <v>45736</v>
      </c>
      <c r="C1946" s="161" t="str">
        <f>IF('MAIN CB'!C1960="","",'MAIN CB'!C1960)</f>
        <v>Income</v>
      </c>
      <c r="D1946" s="237" t="str">
        <f>IF('MAIN CB'!D1960="","",'MAIN CB'!D1960)</f>
        <v>Sales</v>
      </c>
      <c r="E1946" s="157" t="str">
        <f>IF('MAIN CB'!E1960="","",'MAIN CB'!E1960)</f>
        <v xml:space="preserve">Takeaway Sale </v>
      </c>
      <c r="F1946" s="238" t="str">
        <f>IF('MAIN CB'!C1960="Asset",'MAIN CB'!F1960,"")</f>
        <v/>
      </c>
      <c r="G1946" s="162">
        <f>IF('MAIN CB'!C1960="Capital",'MAIN CB'!F1960,IF('MAIN CB'!C1960="Income",'MAIN CB'!F1960,IF('MAIN CB'!C1960="Liability",'MAIN CB'!F1960,"")))</f>
        <v>-140</v>
      </c>
      <c r="H1946" s="163" t="str">
        <f>IF('MAIN CB'!C1960="Expense",'MAIN CB'!F1960,IF('MAIN CB'!C1960="Drawing",'MAIN CB'!F1960,IF('MAIN CB'!C1960="COS",'MAIN CB'!F1960,"")))</f>
        <v/>
      </c>
    </row>
    <row r="1947" spans="2:8" x14ac:dyDescent="0.3">
      <c r="B1947" s="160">
        <f>IF('MAIN CB'!B1961="","",'MAIN CB'!B1961)</f>
        <v>45736</v>
      </c>
      <c r="C1947" s="161" t="str">
        <f>IF('MAIN CB'!C1961="","",'MAIN CB'!C1961)</f>
        <v>Asset</v>
      </c>
      <c r="D1947" s="237" t="str">
        <f>IF('MAIN CB'!D1961="","",'MAIN CB'!D1961)</f>
        <v>Vault Cash</v>
      </c>
      <c r="E1947" s="157" t="str">
        <f>IF('MAIN CB'!E1961="","",'MAIN CB'!E1961)</f>
        <v xml:space="preserve">Takeaway Sale </v>
      </c>
      <c r="F1947" s="238">
        <f>IF('MAIN CB'!C1961="Asset",'MAIN CB'!F1961,"")</f>
        <v>140</v>
      </c>
      <c r="G1947" s="162" t="str">
        <f>IF('MAIN CB'!C1961="Capital",'MAIN CB'!F1961,IF('MAIN CB'!C1961="Income",'MAIN CB'!F1961,IF('MAIN CB'!C1961="Liability",'MAIN CB'!F1961,"")))</f>
        <v/>
      </c>
      <c r="H1947" s="163" t="str">
        <f>IF('MAIN CB'!C1961="Expense",'MAIN CB'!F1961,IF('MAIN CB'!C1961="Drawing",'MAIN CB'!F1961,IF('MAIN CB'!C1961="COS",'MAIN CB'!F1961,"")))</f>
        <v/>
      </c>
    </row>
    <row r="1948" spans="2:8" x14ac:dyDescent="0.3">
      <c r="B1948" s="160">
        <f>IF('MAIN CB'!B1962="","",'MAIN CB'!B1962)</f>
        <v>45736</v>
      </c>
      <c r="C1948" s="161" t="str">
        <f>IF('MAIN CB'!C1962="","",'MAIN CB'!C1962)</f>
        <v>Asset</v>
      </c>
      <c r="D1948" s="237" t="str">
        <f>IF('MAIN CB'!D1962="","",'MAIN CB'!D1962)</f>
        <v>Vault Cash</v>
      </c>
      <c r="E1948" s="157" t="str">
        <f>IF('MAIN CB'!E1962="","",'MAIN CB'!E1962)</f>
        <v>Zanaco Xpress Withdraw</v>
      </c>
      <c r="F1948" s="238">
        <f>IF('MAIN CB'!C1962="Asset",'MAIN CB'!F1962,"")</f>
        <v>-50</v>
      </c>
      <c r="G1948" s="162" t="str">
        <f>IF('MAIN CB'!C1962="Capital",'MAIN CB'!F1962,IF('MAIN CB'!C1962="Income",'MAIN CB'!F1962,IF('MAIN CB'!C1962="Liability",'MAIN CB'!F1962,"")))</f>
        <v/>
      </c>
      <c r="H1948" s="163" t="str">
        <f>IF('MAIN CB'!C1962="Expense",'MAIN CB'!F1962,IF('MAIN CB'!C1962="Drawing",'MAIN CB'!F1962,IF('MAIN CB'!C1962="COS",'MAIN CB'!F1962,"")))</f>
        <v/>
      </c>
    </row>
    <row r="1949" spans="2:8" x14ac:dyDescent="0.3">
      <c r="B1949" s="160">
        <f>IF('MAIN CB'!B1963="","",'MAIN CB'!B1963)</f>
        <v>45736</v>
      </c>
      <c r="C1949" s="161" t="str">
        <f>IF('MAIN CB'!C1963="","",'MAIN CB'!C1963)</f>
        <v>Asset</v>
      </c>
      <c r="D1949" s="237" t="str">
        <f>IF('MAIN CB'!D1963="","",'MAIN CB'!D1963)</f>
        <v>Zanaco Xpress</v>
      </c>
      <c r="E1949" s="157" t="str">
        <f>IF('MAIN CB'!E1963="","",'MAIN CB'!E1963)</f>
        <v>Zanaco Xpress Withdraw</v>
      </c>
      <c r="F1949" s="238">
        <f>IF('MAIN CB'!C1963="Asset",'MAIN CB'!F1963,"")</f>
        <v>50</v>
      </c>
      <c r="G1949" s="162" t="str">
        <f>IF('MAIN CB'!C1963="Capital",'MAIN CB'!F1963,IF('MAIN CB'!C1963="Income",'MAIN CB'!F1963,IF('MAIN CB'!C1963="Liability",'MAIN CB'!F1963,"")))</f>
        <v/>
      </c>
      <c r="H1949" s="163" t="str">
        <f>IF('MAIN CB'!C1963="Expense",'MAIN CB'!F1963,IF('MAIN CB'!C1963="Drawing",'MAIN CB'!F1963,IF('MAIN CB'!C1963="COS",'MAIN CB'!F1963,"")))</f>
        <v/>
      </c>
    </row>
    <row r="1950" spans="2:8" x14ac:dyDescent="0.3">
      <c r="B1950" s="160">
        <f>IF('MAIN CB'!B1964="","",'MAIN CB'!B1964)</f>
        <v>45736</v>
      </c>
      <c r="C1950" s="161" t="str">
        <f>IF('MAIN CB'!C1964="","",'MAIN CB'!C1964)</f>
        <v>Asset</v>
      </c>
      <c r="D1950" s="237" t="str">
        <f>IF('MAIN CB'!D1964="","",'MAIN CB'!D1964)</f>
        <v>Vault Cash</v>
      </c>
      <c r="E1950" s="157" t="str">
        <f>IF('MAIN CB'!E1964="","",'MAIN CB'!E1964)</f>
        <v>Airtel Money Withdraw</v>
      </c>
      <c r="F1950" s="238">
        <f>IF('MAIN CB'!C1964="Asset",'MAIN CB'!F1964,"")</f>
        <v>-100</v>
      </c>
      <c r="G1950" s="162" t="str">
        <f>IF('MAIN CB'!C1964="Capital",'MAIN CB'!F1964,IF('MAIN CB'!C1964="Income",'MAIN CB'!F1964,IF('MAIN CB'!C1964="Liability",'MAIN CB'!F1964,"")))</f>
        <v/>
      </c>
      <c r="H1950" s="163" t="str">
        <f>IF('MAIN CB'!C1964="Expense",'MAIN CB'!F1964,IF('MAIN CB'!C1964="Drawing",'MAIN CB'!F1964,IF('MAIN CB'!C1964="COS",'MAIN CB'!F1964,"")))</f>
        <v/>
      </c>
    </row>
    <row r="1951" spans="2:8" x14ac:dyDescent="0.3">
      <c r="B1951" s="160">
        <f>IF('MAIN CB'!B1965="","",'MAIN CB'!B1965)</f>
        <v>45736</v>
      </c>
      <c r="C1951" s="161" t="str">
        <f>IF('MAIN CB'!C1965="","",'MAIN CB'!C1965)</f>
        <v>Asset</v>
      </c>
      <c r="D1951" s="237" t="str">
        <f>IF('MAIN CB'!D1965="","",'MAIN CB'!D1965)</f>
        <v>Airtel Money</v>
      </c>
      <c r="E1951" s="157" t="str">
        <f>IF('MAIN CB'!E1965="","",'MAIN CB'!E1965)</f>
        <v>Airtel Money Withdraw</v>
      </c>
      <c r="F1951" s="238">
        <f>IF('MAIN CB'!C1965="Asset",'MAIN CB'!F1965,"")</f>
        <v>100</v>
      </c>
      <c r="G1951" s="162" t="str">
        <f>IF('MAIN CB'!C1965="Capital",'MAIN CB'!F1965,IF('MAIN CB'!C1965="Income",'MAIN CB'!F1965,IF('MAIN CB'!C1965="Liability",'MAIN CB'!F1965,"")))</f>
        <v/>
      </c>
      <c r="H1951" s="163" t="str">
        <f>IF('MAIN CB'!C1965="Expense",'MAIN CB'!F1965,IF('MAIN CB'!C1965="Drawing",'MAIN CB'!F1965,IF('MAIN CB'!C1965="COS",'MAIN CB'!F1965,"")))</f>
        <v/>
      </c>
    </row>
    <row r="1952" spans="2:8" x14ac:dyDescent="0.3">
      <c r="B1952" s="160">
        <f>IF('MAIN CB'!B1966="","",'MAIN CB'!B1966)</f>
        <v>45736</v>
      </c>
      <c r="C1952" s="161" t="str">
        <f>IF('MAIN CB'!C1966="","",'MAIN CB'!C1966)</f>
        <v>Income</v>
      </c>
      <c r="D1952" s="237" t="str">
        <f>IF('MAIN CB'!D1966="","",'MAIN CB'!D1966)</f>
        <v>Sales</v>
      </c>
      <c r="E1952" s="157" t="str">
        <f>IF('MAIN CB'!E1966="","",'MAIN CB'!E1966)</f>
        <v xml:space="preserve">Takeaway Sale </v>
      </c>
      <c r="F1952" s="238" t="str">
        <f>IF('MAIN CB'!C1966="Asset",'MAIN CB'!F1966,"")</f>
        <v/>
      </c>
      <c r="G1952" s="162">
        <f>IF('MAIN CB'!C1966="Capital",'MAIN CB'!F1966,IF('MAIN CB'!C1966="Income",'MAIN CB'!F1966,IF('MAIN CB'!C1966="Liability",'MAIN CB'!F1966,"")))</f>
        <v>-35</v>
      </c>
      <c r="H1952" s="163" t="str">
        <f>IF('MAIN CB'!C1966="Expense",'MAIN CB'!F1966,IF('MAIN CB'!C1966="Drawing",'MAIN CB'!F1966,IF('MAIN CB'!C1966="COS",'MAIN CB'!F1966,"")))</f>
        <v/>
      </c>
    </row>
    <row r="1953" spans="2:8" x14ac:dyDescent="0.3">
      <c r="B1953" s="160">
        <f>IF('MAIN CB'!B1967="","",'MAIN CB'!B1967)</f>
        <v>45736</v>
      </c>
      <c r="C1953" s="161" t="str">
        <f>IF('MAIN CB'!C1967="","",'MAIN CB'!C1967)</f>
        <v>Asset</v>
      </c>
      <c r="D1953" s="237" t="str">
        <f>IF('MAIN CB'!D1967="","",'MAIN CB'!D1967)</f>
        <v>Vault Cash</v>
      </c>
      <c r="E1953" s="157" t="str">
        <f>IF('MAIN CB'!E1967="","",'MAIN CB'!E1967)</f>
        <v xml:space="preserve">Takeaway Sale </v>
      </c>
      <c r="F1953" s="238">
        <f>IF('MAIN CB'!C1967="Asset",'MAIN CB'!F1967,"")</f>
        <v>35</v>
      </c>
      <c r="G1953" s="162" t="str">
        <f>IF('MAIN CB'!C1967="Capital",'MAIN CB'!F1967,IF('MAIN CB'!C1967="Income",'MAIN CB'!F1967,IF('MAIN CB'!C1967="Liability",'MAIN CB'!F1967,"")))</f>
        <v/>
      </c>
      <c r="H1953" s="163" t="str">
        <f>IF('MAIN CB'!C1967="Expense",'MAIN CB'!F1967,IF('MAIN CB'!C1967="Drawing",'MAIN CB'!F1967,IF('MAIN CB'!C1967="COS",'MAIN CB'!F1967,"")))</f>
        <v/>
      </c>
    </row>
    <row r="1954" spans="2:8" x14ac:dyDescent="0.3">
      <c r="B1954" s="160">
        <f>IF('MAIN CB'!B1968="","",'MAIN CB'!B1968)</f>
        <v>45736</v>
      </c>
      <c r="C1954" s="161" t="str">
        <f>IF('MAIN CB'!C1968="","",'MAIN CB'!C1968)</f>
        <v>Asset</v>
      </c>
      <c r="D1954" s="237" t="str">
        <f>IF('MAIN CB'!D1968="","",'MAIN CB'!D1968)</f>
        <v>Vault Cash</v>
      </c>
      <c r="E1954" s="157" t="str">
        <f>IF('MAIN CB'!E1968="","",'MAIN CB'!E1968)</f>
        <v>Customer change held</v>
      </c>
      <c r="F1954" s="238">
        <f>IF('MAIN CB'!C1968="Asset",'MAIN CB'!F1968,"")</f>
        <v>15</v>
      </c>
      <c r="G1954" s="162" t="str">
        <f>IF('MAIN CB'!C1968="Capital",'MAIN CB'!F1968,IF('MAIN CB'!C1968="Income",'MAIN CB'!F1968,IF('MAIN CB'!C1968="Liability",'MAIN CB'!F1968,"")))</f>
        <v/>
      </c>
      <c r="H1954" s="163" t="str">
        <f>IF('MAIN CB'!C1968="Expense",'MAIN CB'!F1968,IF('MAIN CB'!C1968="Drawing",'MAIN CB'!F1968,IF('MAIN CB'!C1968="COS",'MAIN CB'!F1968,"")))</f>
        <v/>
      </c>
    </row>
    <row r="1955" spans="2:8" x14ac:dyDescent="0.3">
      <c r="B1955" s="160">
        <f>IF('MAIN CB'!B1969="","",'MAIN CB'!B1969)</f>
        <v>45736</v>
      </c>
      <c r="C1955" s="161" t="str">
        <f>IF('MAIN CB'!C1969="","",'MAIN CB'!C1969)</f>
        <v>Liability</v>
      </c>
      <c r="D1955" s="237" t="str">
        <f>IF('MAIN CB'!D1969="","",'MAIN CB'!D1969)</f>
        <v>Customer Change</v>
      </c>
      <c r="E1955" s="157" t="str">
        <f>IF('MAIN CB'!E1969="","",'MAIN CB'!E1969)</f>
        <v>Customer change held</v>
      </c>
      <c r="F1955" s="238" t="str">
        <f>IF('MAIN CB'!C1969="Asset",'MAIN CB'!F1969,"")</f>
        <v/>
      </c>
      <c r="G1955" s="162">
        <f>IF('MAIN CB'!C1969="Capital",'MAIN CB'!F1969,IF('MAIN CB'!C1969="Income",'MAIN CB'!F1969,IF('MAIN CB'!C1969="Liability",'MAIN CB'!F1969,"")))</f>
        <v>-15</v>
      </c>
      <c r="H1955" s="163" t="str">
        <f>IF('MAIN CB'!C1969="Expense",'MAIN CB'!F1969,IF('MAIN CB'!C1969="Drawing",'MAIN CB'!F1969,IF('MAIN CB'!C1969="COS",'MAIN CB'!F1969,"")))</f>
        <v/>
      </c>
    </row>
    <row r="1956" spans="2:8" x14ac:dyDescent="0.3">
      <c r="B1956" s="160">
        <f>IF('MAIN CB'!B1970="","",'MAIN CB'!B1970)</f>
        <v>45736</v>
      </c>
      <c r="C1956" s="161" t="str">
        <f>IF('MAIN CB'!C1970="","",'MAIN CB'!C1970)</f>
        <v>Asset</v>
      </c>
      <c r="D1956" s="237" t="str">
        <f>IF('MAIN CB'!D1970="","",'MAIN CB'!D1970)</f>
        <v>543 Konse Konse</v>
      </c>
      <c r="E1956" s="157" t="str">
        <f>IF('MAIN CB'!E1970="","",'MAIN CB'!E1970)</f>
        <v>Transfer from 543 to Zanaco</v>
      </c>
      <c r="F1956" s="238">
        <f>IF('MAIN CB'!C1970="Asset",'MAIN CB'!F1970,"")</f>
        <v>-4477.5</v>
      </c>
      <c r="G1956" s="162" t="str">
        <f>IF('MAIN CB'!C1970="Capital",'MAIN CB'!F1970,IF('MAIN CB'!C1970="Income",'MAIN CB'!F1970,IF('MAIN CB'!C1970="Liability",'MAIN CB'!F1970,"")))</f>
        <v/>
      </c>
      <c r="H1956" s="163" t="str">
        <f>IF('MAIN CB'!C1970="Expense",'MAIN CB'!F1970,IF('MAIN CB'!C1970="Drawing",'MAIN CB'!F1970,IF('MAIN CB'!C1970="COS",'MAIN CB'!F1970,"")))</f>
        <v/>
      </c>
    </row>
    <row r="1957" spans="2:8" x14ac:dyDescent="0.3">
      <c r="B1957" s="160">
        <f>IF('MAIN CB'!B1971="","",'MAIN CB'!B1971)</f>
        <v>45736</v>
      </c>
      <c r="C1957" s="161" t="str">
        <f>IF('MAIN CB'!C1971="","",'MAIN CB'!C1971)</f>
        <v>Asset</v>
      </c>
      <c r="D1957" s="237" t="str">
        <f>IF('MAIN CB'!D1971="","",'MAIN CB'!D1971)</f>
        <v>Zanaco Xpress</v>
      </c>
      <c r="E1957" s="157" t="str">
        <f>IF('MAIN CB'!E1971="","",'MAIN CB'!E1971)</f>
        <v>Transfer from 543 to Zanaco</v>
      </c>
      <c r="F1957" s="238">
        <f>IF('MAIN CB'!C1971="Asset",'MAIN CB'!F1971,"")</f>
        <v>4477.5</v>
      </c>
      <c r="G1957" s="162" t="str">
        <f>IF('MAIN CB'!C1971="Capital",'MAIN CB'!F1971,IF('MAIN CB'!C1971="Income",'MAIN CB'!F1971,IF('MAIN CB'!C1971="Liability",'MAIN CB'!F1971,"")))</f>
        <v/>
      </c>
      <c r="H1957" s="163" t="str">
        <f>IF('MAIN CB'!C1971="Expense",'MAIN CB'!F1971,IF('MAIN CB'!C1971="Drawing",'MAIN CB'!F1971,IF('MAIN CB'!C1971="COS",'MAIN CB'!F1971,"")))</f>
        <v/>
      </c>
    </row>
    <row r="1958" spans="2:8" x14ac:dyDescent="0.3">
      <c r="B1958" s="160">
        <f>IF('MAIN CB'!B1972="","",'MAIN CB'!B1972)</f>
        <v>45736</v>
      </c>
      <c r="C1958" s="161" t="str">
        <f>IF('MAIN CB'!C1972="","",'MAIN CB'!C1972)</f>
        <v>Asset</v>
      </c>
      <c r="D1958" s="237" t="str">
        <f>IF('MAIN CB'!D1972="","",'MAIN CB'!D1972)</f>
        <v>543 Konse Konse</v>
      </c>
      <c r="E1958" s="157" t="str">
        <f>IF('MAIN CB'!E1972="","",'MAIN CB'!E1972)</f>
        <v>543 transfer charge to Zanaco</v>
      </c>
      <c r="F1958" s="238">
        <f>IF('MAIN CB'!C1972="Asset",'MAIN CB'!F1972,"")</f>
        <v>-7.5</v>
      </c>
      <c r="G1958" s="162" t="str">
        <f>IF('MAIN CB'!C1972="Capital",'MAIN CB'!F1972,IF('MAIN CB'!C1972="Income",'MAIN CB'!F1972,IF('MAIN CB'!C1972="Liability",'MAIN CB'!F1972,"")))</f>
        <v/>
      </c>
      <c r="H1958" s="163" t="str">
        <f>IF('MAIN CB'!C1972="Expense",'MAIN CB'!F1972,IF('MAIN CB'!C1972="Drawing",'MAIN CB'!F1972,IF('MAIN CB'!C1972="COS",'MAIN CB'!F1972,"")))</f>
        <v/>
      </c>
    </row>
    <row r="1959" spans="2:8" x14ac:dyDescent="0.3">
      <c r="B1959" s="160">
        <f>IF('MAIN CB'!B1973="","",'MAIN CB'!B1973)</f>
        <v>45736</v>
      </c>
      <c r="C1959" s="161" t="str">
        <f>IF('MAIN CB'!C1973="","",'MAIN CB'!C1973)</f>
        <v>Expense</v>
      </c>
      <c r="D1959" s="237" t="str">
        <f>IF('MAIN CB'!D1973="","",'MAIN CB'!D1973)</f>
        <v>Charges</v>
      </c>
      <c r="E1959" s="157" t="str">
        <f>IF('MAIN CB'!E1973="","",'MAIN CB'!E1973)</f>
        <v>543 transfer charge to Zanaco</v>
      </c>
      <c r="F1959" s="238" t="str">
        <f>IF('MAIN CB'!C1973="Asset",'MAIN CB'!F1973,"")</f>
        <v/>
      </c>
      <c r="G1959" s="162" t="str">
        <f>IF('MAIN CB'!C1973="Capital",'MAIN CB'!F1973,IF('MAIN CB'!C1973="Income",'MAIN CB'!F1973,IF('MAIN CB'!C1973="Liability",'MAIN CB'!F1973,"")))</f>
        <v/>
      </c>
      <c r="H1959" s="163">
        <f>IF('MAIN CB'!C1973="Expense",'MAIN CB'!F1973,IF('MAIN CB'!C1973="Drawing",'MAIN CB'!F1973,IF('MAIN CB'!C1973="COS",'MAIN CB'!F1973,"")))</f>
        <v>7.5</v>
      </c>
    </row>
    <row r="1960" spans="2:8" x14ac:dyDescent="0.3">
      <c r="B1960" s="160">
        <f>IF('MAIN CB'!B1974="","",'MAIN CB'!B1974)</f>
        <v>45736</v>
      </c>
      <c r="C1960" s="161" t="str">
        <f>IF('MAIN CB'!C1974="","",'MAIN CB'!C1974)</f>
        <v>Asset</v>
      </c>
      <c r="D1960" s="237" t="str">
        <f>IF('MAIN CB'!D1974="","",'MAIN CB'!D1974)</f>
        <v>Airtel Money</v>
      </c>
      <c r="E1960" s="157" t="str">
        <f>IF('MAIN CB'!E1974="","",'MAIN CB'!E1974)</f>
        <v>Transfer from Airtel to IZB</v>
      </c>
      <c r="F1960" s="238">
        <f>IF('MAIN CB'!C1974="Asset",'MAIN CB'!F1974,"")</f>
        <v>-15000</v>
      </c>
      <c r="G1960" s="162" t="str">
        <f>IF('MAIN CB'!C1974="Capital",'MAIN CB'!F1974,IF('MAIN CB'!C1974="Income",'MAIN CB'!F1974,IF('MAIN CB'!C1974="Liability",'MAIN CB'!F1974,"")))</f>
        <v/>
      </c>
      <c r="H1960" s="163" t="str">
        <f>IF('MAIN CB'!C1974="Expense",'MAIN CB'!F1974,IF('MAIN CB'!C1974="Drawing",'MAIN CB'!F1974,IF('MAIN CB'!C1974="COS",'MAIN CB'!F1974,"")))</f>
        <v/>
      </c>
    </row>
    <row r="1961" spans="2:8" x14ac:dyDescent="0.3">
      <c r="B1961" s="160">
        <f>IF('MAIN CB'!B1975="","",'MAIN CB'!B1975)</f>
        <v>45736</v>
      </c>
      <c r="C1961" s="161" t="str">
        <f>IF('MAIN CB'!C1975="","",'MAIN CB'!C1975)</f>
        <v>Asset</v>
      </c>
      <c r="D1961" s="237" t="str">
        <f>IF('MAIN CB'!D1975="","",'MAIN CB'!D1975)</f>
        <v>Indo Zambia Bank</v>
      </c>
      <c r="E1961" s="157" t="str">
        <f>IF('MAIN CB'!E1975="","",'MAIN CB'!E1975)</f>
        <v>Transfer from Airtel to IZB</v>
      </c>
      <c r="F1961" s="238">
        <f>IF('MAIN CB'!C1975="Asset",'MAIN CB'!F1975,"")</f>
        <v>15000</v>
      </c>
      <c r="G1961" s="162" t="str">
        <f>IF('MAIN CB'!C1975="Capital",'MAIN CB'!F1975,IF('MAIN CB'!C1975="Income",'MAIN CB'!F1975,IF('MAIN CB'!C1975="Liability",'MAIN CB'!F1975,"")))</f>
        <v/>
      </c>
      <c r="H1961" s="163" t="str">
        <f>IF('MAIN CB'!C1975="Expense",'MAIN CB'!F1975,IF('MAIN CB'!C1975="Drawing",'MAIN CB'!F1975,IF('MAIN CB'!C1975="COS",'MAIN CB'!F1975,"")))</f>
        <v/>
      </c>
    </row>
    <row r="1962" spans="2:8" x14ac:dyDescent="0.3">
      <c r="B1962" s="160">
        <f>IF('MAIN CB'!B1976="","",'MAIN CB'!B1976)</f>
        <v>45736</v>
      </c>
      <c r="C1962" s="161" t="str">
        <f>IF('MAIN CB'!C1976="","",'MAIN CB'!C1976)</f>
        <v>Asset</v>
      </c>
      <c r="D1962" s="237" t="str">
        <f>IF('MAIN CB'!D1976="","",'MAIN CB'!D1976)</f>
        <v>Airtel Money</v>
      </c>
      <c r="E1962" s="157" t="str">
        <f>IF('MAIN CB'!E1976="","",'MAIN CB'!E1976)</f>
        <v>Transfer from Airtel to IZB</v>
      </c>
      <c r="F1962" s="238">
        <f>IF('MAIN CB'!C1976="Asset",'MAIN CB'!F1976,"")</f>
        <v>-12</v>
      </c>
      <c r="G1962" s="162" t="str">
        <f>IF('MAIN CB'!C1976="Capital",'MAIN CB'!F1976,IF('MAIN CB'!C1976="Income",'MAIN CB'!F1976,IF('MAIN CB'!C1976="Liability",'MAIN CB'!F1976,"")))</f>
        <v/>
      </c>
      <c r="H1962" s="163" t="str">
        <f>IF('MAIN CB'!C1976="Expense",'MAIN CB'!F1976,IF('MAIN CB'!C1976="Drawing",'MAIN CB'!F1976,IF('MAIN CB'!C1976="COS",'MAIN CB'!F1976,"")))</f>
        <v/>
      </c>
    </row>
    <row r="1963" spans="2:8" x14ac:dyDescent="0.3">
      <c r="B1963" s="160">
        <f>IF('MAIN CB'!B1977="","",'MAIN CB'!B1977)</f>
        <v>45736</v>
      </c>
      <c r="C1963" s="161" t="str">
        <f>IF('MAIN CB'!C1977="","",'MAIN CB'!C1977)</f>
        <v>Expense</v>
      </c>
      <c r="D1963" s="237" t="str">
        <f>IF('MAIN CB'!D1977="","",'MAIN CB'!D1977)</f>
        <v>Charges</v>
      </c>
      <c r="E1963" s="157" t="str">
        <f>IF('MAIN CB'!E1977="","",'MAIN CB'!E1977)</f>
        <v>Transfer from Airtel to IZB</v>
      </c>
      <c r="F1963" s="238" t="str">
        <f>IF('MAIN CB'!C1977="Asset",'MAIN CB'!F1977,"")</f>
        <v/>
      </c>
      <c r="G1963" s="162" t="str">
        <f>IF('MAIN CB'!C1977="Capital",'MAIN CB'!F1977,IF('MAIN CB'!C1977="Income",'MAIN CB'!F1977,IF('MAIN CB'!C1977="Liability",'MAIN CB'!F1977,"")))</f>
        <v/>
      </c>
      <c r="H1963" s="163">
        <f>IF('MAIN CB'!C1977="Expense",'MAIN CB'!F1977,IF('MAIN CB'!C1977="Drawing",'MAIN CB'!F1977,IF('MAIN CB'!C1977="COS",'MAIN CB'!F1977,"")))</f>
        <v>12</v>
      </c>
    </row>
    <row r="1964" spans="2:8" x14ac:dyDescent="0.3">
      <c r="B1964" s="160">
        <f>IF('MAIN CB'!B1978="","",'MAIN CB'!B1978)</f>
        <v>45736</v>
      </c>
      <c r="C1964" s="161" t="str">
        <f>IF('MAIN CB'!C1978="","",'MAIN CB'!C1978)</f>
        <v>Income</v>
      </c>
      <c r="D1964" s="237" t="str">
        <f>IF('MAIN CB'!D1978="","",'MAIN CB'!D1978)</f>
        <v>Sales</v>
      </c>
      <c r="E1964" s="157" t="str">
        <f>IF('MAIN CB'!E1978="","",'MAIN CB'!E1978)</f>
        <v xml:space="preserve">Takeaway Sale </v>
      </c>
      <c r="F1964" s="238" t="str">
        <f>IF('MAIN CB'!C1978="Asset",'MAIN CB'!F1978,"")</f>
        <v/>
      </c>
      <c r="G1964" s="162">
        <f>IF('MAIN CB'!C1978="Capital",'MAIN CB'!F1978,IF('MAIN CB'!C1978="Income",'MAIN CB'!F1978,IF('MAIN CB'!C1978="Liability",'MAIN CB'!F1978,"")))</f>
        <v>-35</v>
      </c>
      <c r="H1964" s="163" t="str">
        <f>IF('MAIN CB'!C1978="Expense",'MAIN CB'!F1978,IF('MAIN CB'!C1978="Drawing",'MAIN CB'!F1978,IF('MAIN CB'!C1978="COS",'MAIN CB'!F1978,"")))</f>
        <v/>
      </c>
    </row>
    <row r="1965" spans="2:8" x14ac:dyDescent="0.3">
      <c r="B1965" s="160">
        <f>IF('MAIN CB'!B1979="","",'MAIN CB'!B1979)</f>
        <v>45736</v>
      </c>
      <c r="C1965" s="161" t="str">
        <f>IF('MAIN CB'!C1979="","",'MAIN CB'!C1979)</f>
        <v>Asset</v>
      </c>
      <c r="D1965" s="237" t="str">
        <f>IF('MAIN CB'!D1979="","",'MAIN CB'!D1979)</f>
        <v>Airtel Money</v>
      </c>
      <c r="E1965" s="157" t="str">
        <f>IF('MAIN CB'!E1979="","",'MAIN CB'!E1979)</f>
        <v xml:space="preserve">Takeaway Sale </v>
      </c>
      <c r="F1965" s="238">
        <f>IF('MAIN CB'!C1979="Asset",'MAIN CB'!F1979,"")</f>
        <v>35</v>
      </c>
      <c r="G1965" s="162" t="str">
        <f>IF('MAIN CB'!C1979="Capital",'MAIN CB'!F1979,IF('MAIN CB'!C1979="Income",'MAIN CB'!F1979,IF('MAIN CB'!C1979="Liability",'MAIN CB'!F1979,"")))</f>
        <v/>
      </c>
      <c r="H1965" s="163" t="str">
        <f>IF('MAIN CB'!C1979="Expense",'MAIN CB'!F1979,IF('MAIN CB'!C1979="Drawing",'MAIN CB'!F1979,IF('MAIN CB'!C1979="COS",'MAIN CB'!F1979,"")))</f>
        <v/>
      </c>
    </row>
    <row r="1966" spans="2:8" x14ac:dyDescent="0.3">
      <c r="B1966" s="160">
        <f>IF('MAIN CB'!B1980="","",'MAIN CB'!B1980)</f>
        <v>45736</v>
      </c>
      <c r="C1966" s="161" t="str">
        <f>IF('MAIN CB'!C1980="","",'MAIN CB'!C1980)</f>
        <v>Asset</v>
      </c>
      <c r="D1966" s="237" t="str">
        <f>IF('MAIN CB'!D1980="","",'MAIN CB'!D1980)</f>
        <v>Vault Cash</v>
      </c>
      <c r="E1966" s="157" t="str">
        <f>IF('MAIN CB'!E1980="","",'MAIN CB'!E1980)</f>
        <v>Zanaco Xpress Deposit</v>
      </c>
      <c r="F1966" s="238">
        <f>IF('MAIN CB'!C1980="Asset",'MAIN CB'!F1980,"")</f>
        <v>70</v>
      </c>
      <c r="G1966" s="162" t="str">
        <f>IF('MAIN CB'!C1980="Capital",'MAIN CB'!F1980,IF('MAIN CB'!C1980="Income",'MAIN CB'!F1980,IF('MAIN CB'!C1980="Liability",'MAIN CB'!F1980,"")))</f>
        <v/>
      </c>
      <c r="H1966" s="163" t="str">
        <f>IF('MAIN CB'!C1980="Expense",'MAIN CB'!F1980,IF('MAIN CB'!C1980="Drawing",'MAIN CB'!F1980,IF('MAIN CB'!C1980="COS",'MAIN CB'!F1980,"")))</f>
        <v/>
      </c>
    </row>
    <row r="1967" spans="2:8" x14ac:dyDescent="0.3">
      <c r="B1967" s="160">
        <f>IF('MAIN CB'!B1981="","",'MAIN CB'!B1981)</f>
        <v>45736</v>
      </c>
      <c r="C1967" s="161" t="str">
        <f>IF('MAIN CB'!C1981="","",'MAIN CB'!C1981)</f>
        <v>Asset</v>
      </c>
      <c r="D1967" s="237" t="str">
        <f>IF('MAIN CB'!D1981="","",'MAIN CB'!D1981)</f>
        <v>Zanaco Xpress</v>
      </c>
      <c r="E1967" s="157" t="str">
        <f>IF('MAIN CB'!E1981="","",'MAIN CB'!E1981)</f>
        <v>Zanaco Xpress Deposit</v>
      </c>
      <c r="F1967" s="238">
        <f>IF('MAIN CB'!C1981="Asset",'MAIN CB'!F1981,"")</f>
        <v>-70</v>
      </c>
      <c r="G1967" s="162" t="str">
        <f>IF('MAIN CB'!C1981="Capital",'MAIN CB'!F1981,IF('MAIN CB'!C1981="Income",'MAIN CB'!F1981,IF('MAIN CB'!C1981="Liability",'MAIN CB'!F1981,"")))</f>
        <v/>
      </c>
      <c r="H1967" s="163" t="str">
        <f>IF('MAIN CB'!C1981="Expense",'MAIN CB'!F1981,IF('MAIN CB'!C1981="Drawing",'MAIN CB'!F1981,IF('MAIN CB'!C1981="COS",'MAIN CB'!F1981,"")))</f>
        <v/>
      </c>
    </row>
    <row r="1968" spans="2:8" x14ac:dyDescent="0.3">
      <c r="B1968" s="160">
        <f>IF('MAIN CB'!B1982="","",'MAIN CB'!B1982)</f>
        <v>45736</v>
      </c>
      <c r="C1968" s="161" t="str">
        <f>IF('MAIN CB'!C1982="","",'MAIN CB'!C1982)</f>
        <v>Asset</v>
      </c>
      <c r="D1968" s="237" t="str">
        <f>IF('MAIN CB'!D1982="","",'MAIN CB'!D1982)</f>
        <v>Vault Cash</v>
      </c>
      <c r="E1968" s="157" t="str">
        <f>IF('MAIN CB'!E1982="","",'MAIN CB'!E1982)</f>
        <v>Airtel Money Deposit</v>
      </c>
      <c r="F1968" s="238">
        <f>IF('MAIN CB'!C1982="Asset",'MAIN CB'!F1982,"")</f>
        <v>30</v>
      </c>
      <c r="G1968" s="162" t="str">
        <f>IF('MAIN CB'!C1982="Capital",'MAIN CB'!F1982,IF('MAIN CB'!C1982="Income",'MAIN CB'!F1982,IF('MAIN CB'!C1982="Liability",'MAIN CB'!F1982,"")))</f>
        <v/>
      </c>
      <c r="H1968" s="163" t="str">
        <f>IF('MAIN CB'!C1982="Expense",'MAIN CB'!F1982,IF('MAIN CB'!C1982="Drawing",'MAIN CB'!F1982,IF('MAIN CB'!C1982="COS",'MAIN CB'!F1982,"")))</f>
        <v/>
      </c>
    </row>
    <row r="1969" spans="2:8" x14ac:dyDescent="0.3">
      <c r="B1969" s="160">
        <f>IF('MAIN CB'!B1983="","",'MAIN CB'!B1983)</f>
        <v>45736</v>
      </c>
      <c r="C1969" s="161" t="str">
        <f>IF('MAIN CB'!C1983="","",'MAIN CB'!C1983)</f>
        <v>Asset</v>
      </c>
      <c r="D1969" s="237" t="str">
        <f>IF('MAIN CB'!D1983="","",'MAIN CB'!D1983)</f>
        <v>Airtel Money</v>
      </c>
      <c r="E1969" s="157" t="str">
        <f>IF('MAIN CB'!E1983="","",'MAIN CB'!E1983)</f>
        <v>Airtel Money Deposit</v>
      </c>
      <c r="F1969" s="238">
        <f>IF('MAIN CB'!C1983="Asset",'MAIN CB'!F1983,"")</f>
        <v>-30</v>
      </c>
      <c r="G1969" s="162" t="str">
        <f>IF('MAIN CB'!C1983="Capital",'MAIN CB'!F1983,IF('MAIN CB'!C1983="Income",'MAIN CB'!F1983,IF('MAIN CB'!C1983="Liability",'MAIN CB'!F1983,"")))</f>
        <v/>
      </c>
      <c r="H1969" s="163" t="str">
        <f>IF('MAIN CB'!C1983="Expense",'MAIN CB'!F1983,IF('MAIN CB'!C1983="Drawing",'MAIN CB'!F1983,IF('MAIN CB'!C1983="COS",'MAIN CB'!F1983,"")))</f>
        <v/>
      </c>
    </row>
    <row r="1970" spans="2:8" x14ac:dyDescent="0.3">
      <c r="B1970" s="160">
        <f>IF('MAIN CB'!B1984="","",'MAIN CB'!B1984)</f>
        <v>45736</v>
      </c>
      <c r="C1970" s="161" t="str">
        <f>IF('MAIN CB'!C1984="","",'MAIN CB'!C1984)</f>
        <v>Income</v>
      </c>
      <c r="D1970" s="237" t="str">
        <f>IF('MAIN CB'!D1984="","",'MAIN CB'!D1984)</f>
        <v>Sales</v>
      </c>
      <c r="E1970" s="157" t="str">
        <f>IF('MAIN CB'!E1984="","",'MAIN CB'!E1984)</f>
        <v xml:space="preserve">Takeaway Sale </v>
      </c>
      <c r="F1970" s="238" t="str">
        <f>IF('MAIN CB'!C1984="Asset",'MAIN CB'!F1984,"")</f>
        <v/>
      </c>
      <c r="G1970" s="162">
        <f>IF('MAIN CB'!C1984="Capital",'MAIN CB'!F1984,IF('MAIN CB'!C1984="Income",'MAIN CB'!F1984,IF('MAIN CB'!C1984="Liability",'MAIN CB'!F1984,"")))</f>
        <v>-35</v>
      </c>
      <c r="H1970" s="163" t="str">
        <f>IF('MAIN CB'!C1984="Expense",'MAIN CB'!F1984,IF('MAIN CB'!C1984="Drawing",'MAIN CB'!F1984,IF('MAIN CB'!C1984="COS",'MAIN CB'!F1984,"")))</f>
        <v/>
      </c>
    </row>
    <row r="1971" spans="2:8" x14ac:dyDescent="0.3">
      <c r="B1971" s="160">
        <f>IF('MAIN CB'!B1985="","",'MAIN CB'!B1985)</f>
        <v>45736</v>
      </c>
      <c r="C1971" s="161" t="str">
        <f>IF('MAIN CB'!C1985="","",'MAIN CB'!C1985)</f>
        <v>Asset</v>
      </c>
      <c r="D1971" s="237" t="str">
        <f>IF('MAIN CB'!D1985="","",'MAIN CB'!D1985)</f>
        <v>Airtel Money</v>
      </c>
      <c r="E1971" s="157" t="str">
        <f>IF('MAIN CB'!E1985="","",'MAIN CB'!E1985)</f>
        <v xml:space="preserve">Takeaway Sale </v>
      </c>
      <c r="F1971" s="238">
        <f>IF('MAIN CB'!C1985="Asset",'MAIN CB'!F1985,"")</f>
        <v>35</v>
      </c>
      <c r="G1971" s="162" t="str">
        <f>IF('MAIN CB'!C1985="Capital",'MAIN CB'!F1985,IF('MAIN CB'!C1985="Income",'MAIN CB'!F1985,IF('MAIN CB'!C1985="Liability",'MAIN CB'!F1985,"")))</f>
        <v/>
      </c>
      <c r="H1971" s="163" t="str">
        <f>IF('MAIN CB'!C1985="Expense",'MAIN CB'!F1985,IF('MAIN CB'!C1985="Drawing",'MAIN CB'!F1985,IF('MAIN CB'!C1985="COS",'MAIN CB'!F1985,"")))</f>
        <v/>
      </c>
    </row>
    <row r="1972" spans="2:8" x14ac:dyDescent="0.3">
      <c r="B1972" s="160">
        <f>IF('MAIN CB'!B1986="","",'MAIN CB'!B1986)</f>
        <v>45736</v>
      </c>
      <c r="C1972" s="161" t="str">
        <f>IF('MAIN CB'!C1986="","",'MAIN CB'!C1986)</f>
        <v>Asset</v>
      </c>
      <c r="D1972" s="237" t="str">
        <f>IF('MAIN CB'!D1986="","",'MAIN CB'!D1986)</f>
        <v>Vault Cash</v>
      </c>
      <c r="E1972" s="157" t="str">
        <f>IF('MAIN CB'!E1986="","",'MAIN CB'!E1986)</f>
        <v>Airtel Money Withdraw</v>
      </c>
      <c r="F1972" s="238">
        <f>IF('MAIN CB'!C1986="Asset",'MAIN CB'!F1986,"")</f>
        <v>-500</v>
      </c>
      <c r="G1972" s="162" t="str">
        <f>IF('MAIN CB'!C1986="Capital",'MAIN CB'!F1986,IF('MAIN CB'!C1986="Income",'MAIN CB'!F1986,IF('MAIN CB'!C1986="Liability",'MAIN CB'!F1986,"")))</f>
        <v/>
      </c>
      <c r="H1972" s="163" t="str">
        <f>IF('MAIN CB'!C1986="Expense",'MAIN CB'!F1986,IF('MAIN CB'!C1986="Drawing",'MAIN CB'!F1986,IF('MAIN CB'!C1986="COS",'MAIN CB'!F1986,"")))</f>
        <v/>
      </c>
    </row>
    <row r="1973" spans="2:8" x14ac:dyDescent="0.3">
      <c r="B1973" s="160">
        <f>IF('MAIN CB'!B1987="","",'MAIN CB'!B1987)</f>
        <v>45736</v>
      </c>
      <c r="C1973" s="161" t="str">
        <f>IF('MAIN CB'!C1987="","",'MAIN CB'!C1987)</f>
        <v>Asset</v>
      </c>
      <c r="D1973" s="237" t="str">
        <f>IF('MAIN CB'!D1987="","",'MAIN CB'!D1987)</f>
        <v>Airtel Money</v>
      </c>
      <c r="E1973" s="157" t="str">
        <f>IF('MAIN CB'!E1987="","",'MAIN CB'!E1987)</f>
        <v>Airtel Money Withdraw</v>
      </c>
      <c r="F1973" s="238">
        <f>IF('MAIN CB'!C1987="Asset",'MAIN CB'!F1987,"")</f>
        <v>500</v>
      </c>
      <c r="G1973" s="162" t="str">
        <f>IF('MAIN CB'!C1987="Capital",'MAIN CB'!F1987,IF('MAIN CB'!C1987="Income",'MAIN CB'!F1987,IF('MAIN CB'!C1987="Liability",'MAIN CB'!F1987,"")))</f>
        <v/>
      </c>
      <c r="H1973" s="163" t="str">
        <f>IF('MAIN CB'!C1987="Expense",'MAIN CB'!F1987,IF('MAIN CB'!C1987="Drawing",'MAIN CB'!F1987,IF('MAIN CB'!C1987="COS",'MAIN CB'!F1987,"")))</f>
        <v/>
      </c>
    </row>
    <row r="1974" spans="2:8" x14ac:dyDescent="0.3">
      <c r="B1974" s="160">
        <f>IF('MAIN CB'!B1988="","",'MAIN CB'!B1988)</f>
        <v>45736</v>
      </c>
      <c r="C1974" s="161" t="str">
        <f>IF('MAIN CB'!C1988="","",'MAIN CB'!C1988)</f>
        <v>Income</v>
      </c>
      <c r="D1974" s="237" t="str">
        <f>IF('MAIN CB'!D1988="","",'MAIN CB'!D1988)</f>
        <v>Sales</v>
      </c>
      <c r="E1974" s="157" t="str">
        <f>IF('MAIN CB'!E1988="","",'MAIN CB'!E1988)</f>
        <v xml:space="preserve">Takeaway Sale </v>
      </c>
      <c r="F1974" s="238" t="str">
        <f>IF('MAIN CB'!C1988="Asset",'MAIN CB'!F1988,"")</f>
        <v/>
      </c>
      <c r="G1974" s="162">
        <f>IF('MAIN CB'!C1988="Capital",'MAIN CB'!F1988,IF('MAIN CB'!C1988="Income",'MAIN CB'!F1988,IF('MAIN CB'!C1988="Liability",'MAIN CB'!F1988,"")))</f>
        <v>-35</v>
      </c>
      <c r="H1974" s="163" t="str">
        <f>IF('MAIN CB'!C1988="Expense",'MAIN CB'!F1988,IF('MAIN CB'!C1988="Drawing",'MAIN CB'!F1988,IF('MAIN CB'!C1988="COS",'MAIN CB'!F1988,"")))</f>
        <v/>
      </c>
    </row>
    <row r="1975" spans="2:8" x14ac:dyDescent="0.3">
      <c r="B1975" s="160">
        <f>IF('MAIN CB'!B1989="","",'MAIN CB'!B1989)</f>
        <v>45736</v>
      </c>
      <c r="C1975" s="161" t="str">
        <f>IF('MAIN CB'!C1989="","",'MAIN CB'!C1989)</f>
        <v>Asset</v>
      </c>
      <c r="D1975" s="237" t="str">
        <f>IF('MAIN CB'!D1989="","",'MAIN CB'!D1989)</f>
        <v>Vault Cash</v>
      </c>
      <c r="E1975" s="157" t="str">
        <f>IF('MAIN CB'!E1989="","",'MAIN CB'!E1989)</f>
        <v xml:space="preserve">Takeaway Sale </v>
      </c>
      <c r="F1975" s="238">
        <f>IF('MAIN CB'!C1989="Asset",'MAIN CB'!F1989,"")</f>
        <v>35</v>
      </c>
      <c r="G1975" s="162" t="str">
        <f>IF('MAIN CB'!C1989="Capital",'MAIN CB'!F1989,IF('MAIN CB'!C1989="Income",'MAIN CB'!F1989,IF('MAIN CB'!C1989="Liability",'MAIN CB'!F1989,"")))</f>
        <v/>
      </c>
      <c r="H1975" s="163" t="str">
        <f>IF('MAIN CB'!C1989="Expense",'MAIN CB'!F1989,IF('MAIN CB'!C1989="Drawing",'MAIN CB'!F1989,IF('MAIN CB'!C1989="COS",'MAIN CB'!F1989,"")))</f>
        <v/>
      </c>
    </row>
    <row r="1976" spans="2:8" x14ac:dyDescent="0.3">
      <c r="B1976" s="160">
        <f>IF('MAIN CB'!B1990="","",'MAIN CB'!B1990)</f>
        <v>45736</v>
      </c>
      <c r="C1976" s="161" t="str">
        <f>IF('MAIN CB'!C1990="","",'MAIN CB'!C1990)</f>
        <v>Asset</v>
      </c>
      <c r="D1976" s="237" t="str">
        <f>IF('MAIN CB'!D1990="","",'MAIN CB'!D1990)</f>
        <v>Vault Cash</v>
      </c>
      <c r="E1976" s="157" t="str">
        <f>IF('MAIN CB'!E1990="","",'MAIN CB'!E1990)</f>
        <v>Airtel Money Deposit</v>
      </c>
      <c r="F1976" s="238">
        <f>IF('MAIN CB'!C1990="Asset",'MAIN CB'!F1990,"")</f>
        <v>15</v>
      </c>
      <c r="G1976" s="162" t="str">
        <f>IF('MAIN CB'!C1990="Capital",'MAIN CB'!F1990,IF('MAIN CB'!C1990="Income",'MAIN CB'!F1990,IF('MAIN CB'!C1990="Liability",'MAIN CB'!F1990,"")))</f>
        <v/>
      </c>
      <c r="H1976" s="163" t="str">
        <f>IF('MAIN CB'!C1990="Expense",'MAIN CB'!F1990,IF('MAIN CB'!C1990="Drawing",'MAIN CB'!F1990,IF('MAIN CB'!C1990="COS",'MAIN CB'!F1990,"")))</f>
        <v/>
      </c>
    </row>
    <row r="1977" spans="2:8" x14ac:dyDescent="0.3">
      <c r="B1977" s="160">
        <f>IF('MAIN CB'!B1991="","",'MAIN CB'!B1991)</f>
        <v>45736</v>
      </c>
      <c r="C1977" s="161" t="str">
        <f>IF('MAIN CB'!C1991="","",'MAIN CB'!C1991)</f>
        <v>Asset</v>
      </c>
      <c r="D1977" s="237" t="str">
        <f>IF('MAIN CB'!D1991="","",'MAIN CB'!D1991)</f>
        <v>Airtel Money</v>
      </c>
      <c r="E1977" s="157" t="str">
        <f>IF('MAIN CB'!E1991="","",'MAIN CB'!E1991)</f>
        <v>Airtel Money Deposit</v>
      </c>
      <c r="F1977" s="238">
        <f>IF('MAIN CB'!C1991="Asset",'MAIN CB'!F1991,"")</f>
        <v>-15</v>
      </c>
      <c r="G1977" s="162" t="str">
        <f>IF('MAIN CB'!C1991="Capital",'MAIN CB'!F1991,IF('MAIN CB'!C1991="Income",'MAIN CB'!F1991,IF('MAIN CB'!C1991="Liability",'MAIN CB'!F1991,"")))</f>
        <v/>
      </c>
      <c r="H1977" s="163" t="str">
        <f>IF('MAIN CB'!C1991="Expense",'MAIN CB'!F1991,IF('MAIN CB'!C1991="Drawing",'MAIN CB'!F1991,IF('MAIN CB'!C1991="COS",'MAIN CB'!F1991,"")))</f>
        <v/>
      </c>
    </row>
    <row r="1978" spans="2:8" x14ac:dyDescent="0.3">
      <c r="B1978" s="160">
        <f>IF('MAIN CB'!B1992="","",'MAIN CB'!B1992)</f>
        <v>45736</v>
      </c>
      <c r="C1978" s="161" t="str">
        <f>IF('MAIN CB'!C1992="","",'MAIN CB'!C1992)</f>
        <v>Asset</v>
      </c>
      <c r="D1978" s="237" t="str">
        <f>IF('MAIN CB'!D1992="","",'MAIN CB'!D1992)</f>
        <v>Vault Cash</v>
      </c>
      <c r="E1978" s="157" t="str">
        <f>IF('MAIN CB'!E1992="","",'MAIN CB'!E1992)</f>
        <v>Airtel Money Withdraw</v>
      </c>
      <c r="F1978" s="238">
        <f>IF('MAIN CB'!C1992="Asset",'MAIN CB'!F1992,"")</f>
        <v>-254</v>
      </c>
      <c r="G1978" s="162" t="str">
        <f>IF('MAIN CB'!C1992="Capital",'MAIN CB'!F1992,IF('MAIN CB'!C1992="Income",'MAIN CB'!F1992,IF('MAIN CB'!C1992="Liability",'MAIN CB'!F1992,"")))</f>
        <v/>
      </c>
      <c r="H1978" s="163" t="str">
        <f>IF('MAIN CB'!C1992="Expense",'MAIN CB'!F1992,IF('MAIN CB'!C1992="Drawing",'MAIN CB'!F1992,IF('MAIN CB'!C1992="COS",'MAIN CB'!F1992,"")))</f>
        <v/>
      </c>
    </row>
    <row r="1979" spans="2:8" x14ac:dyDescent="0.3">
      <c r="B1979" s="160">
        <f>IF('MAIN CB'!B1993="","",'MAIN CB'!B1993)</f>
        <v>45736</v>
      </c>
      <c r="C1979" s="161" t="str">
        <f>IF('MAIN CB'!C1993="","",'MAIN CB'!C1993)</f>
        <v>Asset</v>
      </c>
      <c r="D1979" s="237" t="str">
        <f>IF('MAIN CB'!D1993="","",'MAIN CB'!D1993)</f>
        <v>Airtel Money</v>
      </c>
      <c r="E1979" s="157" t="str">
        <f>IF('MAIN CB'!E1993="","",'MAIN CB'!E1993)</f>
        <v>Airtel Money Withdraw</v>
      </c>
      <c r="F1979" s="238">
        <f>IF('MAIN CB'!C1993="Asset",'MAIN CB'!F1993,"")</f>
        <v>254</v>
      </c>
      <c r="G1979" s="162" t="str">
        <f>IF('MAIN CB'!C1993="Capital",'MAIN CB'!F1993,IF('MAIN CB'!C1993="Income",'MAIN CB'!F1993,IF('MAIN CB'!C1993="Liability",'MAIN CB'!F1993,"")))</f>
        <v/>
      </c>
      <c r="H1979" s="163" t="str">
        <f>IF('MAIN CB'!C1993="Expense",'MAIN CB'!F1993,IF('MAIN CB'!C1993="Drawing",'MAIN CB'!F1993,IF('MAIN CB'!C1993="COS",'MAIN CB'!F1993,"")))</f>
        <v/>
      </c>
    </row>
    <row r="1980" spans="2:8" x14ac:dyDescent="0.3">
      <c r="B1980" s="160">
        <f>IF('MAIN CB'!B1994="","",'MAIN CB'!B1994)</f>
        <v>45736</v>
      </c>
      <c r="C1980" s="161" t="str">
        <f>IF('MAIN CB'!C1994="","",'MAIN CB'!C1994)</f>
        <v>Asset</v>
      </c>
      <c r="D1980" s="237" t="str">
        <f>IF('MAIN CB'!D1994="","",'MAIN CB'!D1994)</f>
        <v>Vault Cash</v>
      </c>
      <c r="E1980" s="157" t="str">
        <f>IF('MAIN CB'!E1994="","",'MAIN CB'!E1994)</f>
        <v>Zanaco Xpress Deposit</v>
      </c>
      <c r="F1980" s="238">
        <f>IF('MAIN CB'!C1994="Asset",'MAIN CB'!F1994,"")</f>
        <v>254</v>
      </c>
      <c r="G1980" s="162" t="str">
        <f>IF('MAIN CB'!C1994="Capital",'MAIN CB'!F1994,IF('MAIN CB'!C1994="Income",'MAIN CB'!F1994,IF('MAIN CB'!C1994="Liability",'MAIN CB'!F1994,"")))</f>
        <v/>
      </c>
      <c r="H1980" s="163" t="str">
        <f>IF('MAIN CB'!C1994="Expense",'MAIN CB'!F1994,IF('MAIN CB'!C1994="Drawing",'MAIN CB'!F1994,IF('MAIN CB'!C1994="COS",'MAIN CB'!F1994,"")))</f>
        <v/>
      </c>
    </row>
    <row r="1981" spans="2:8" x14ac:dyDescent="0.3">
      <c r="B1981" s="160">
        <f>IF('MAIN CB'!B1995="","",'MAIN CB'!B1995)</f>
        <v>45736</v>
      </c>
      <c r="C1981" s="161" t="str">
        <f>IF('MAIN CB'!C1995="","",'MAIN CB'!C1995)</f>
        <v>Asset</v>
      </c>
      <c r="D1981" s="237" t="str">
        <f>IF('MAIN CB'!D1995="","",'MAIN CB'!D1995)</f>
        <v>Zanaco Xpress</v>
      </c>
      <c r="E1981" s="157" t="str">
        <f>IF('MAIN CB'!E1995="","",'MAIN CB'!E1995)</f>
        <v>Zanaco Xpress Deposit</v>
      </c>
      <c r="F1981" s="238">
        <f>IF('MAIN CB'!C1995="Asset",'MAIN CB'!F1995,"")</f>
        <v>-254</v>
      </c>
      <c r="G1981" s="162" t="str">
        <f>IF('MAIN CB'!C1995="Capital",'MAIN CB'!F1995,IF('MAIN CB'!C1995="Income",'MAIN CB'!F1995,IF('MAIN CB'!C1995="Liability",'MAIN CB'!F1995,"")))</f>
        <v/>
      </c>
      <c r="H1981" s="163" t="str">
        <f>IF('MAIN CB'!C1995="Expense",'MAIN CB'!F1995,IF('MAIN CB'!C1995="Drawing",'MAIN CB'!F1995,IF('MAIN CB'!C1995="COS",'MAIN CB'!F1995,"")))</f>
        <v/>
      </c>
    </row>
    <row r="1982" spans="2:8" x14ac:dyDescent="0.3">
      <c r="B1982" s="160">
        <f>IF('MAIN CB'!B1996="","",'MAIN CB'!B1996)</f>
        <v>45736</v>
      </c>
      <c r="C1982" s="161" t="str">
        <f>IF('MAIN CB'!C1996="","",'MAIN CB'!C1996)</f>
        <v>Income</v>
      </c>
      <c r="D1982" s="237" t="str">
        <f>IF('MAIN CB'!D1996="","",'MAIN CB'!D1996)</f>
        <v>Sales</v>
      </c>
      <c r="E1982" s="157" t="str">
        <f>IF('MAIN CB'!E1996="","",'MAIN CB'!E1996)</f>
        <v xml:space="preserve">Takeaway Sale </v>
      </c>
      <c r="F1982" s="238" t="str">
        <f>IF('MAIN CB'!C1996="Asset",'MAIN CB'!F1996,"")</f>
        <v/>
      </c>
      <c r="G1982" s="162">
        <f>IF('MAIN CB'!C1996="Capital",'MAIN CB'!F1996,IF('MAIN CB'!C1996="Income",'MAIN CB'!F1996,IF('MAIN CB'!C1996="Liability",'MAIN CB'!F1996,"")))</f>
        <v>-35</v>
      </c>
      <c r="H1982" s="163" t="str">
        <f>IF('MAIN CB'!C1996="Expense",'MAIN CB'!F1996,IF('MAIN CB'!C1996="Drawing",'MAIN CB'!F1996,IF('MAIN CB'!C1996="COS",'MAIN CB'!F1996,"")))</f>
        <v/>
      </c>
    </row>
    <row r="1983" spans="2:8" x14ac:dyDescent="0.3">
      <c r="B1983" s="160">
        <f>IF('MAIN CB'!B1997="","",'MAIN CB'!B1997)</f>
        <v>45736</v>
      </c>
      <c r="C1983" s="161" t="str">
        <f>IF('MAIN CB'!C1997="","",'MAIN CB'!C1997)</f>
        <v>Asset</v>
      </c>
      <c r="D1983" s="237" t="str">
        <f>IF('MAIN CB'!D1997="","",'MAIN CB'!D1997)</f>
        <v>Airtel Money</v>
      </c>
      <c r="E1983" s="157" t="str">
        <f>IF('MAIN CB'!E1997="","",'MAIN CB'!E1997)</f>
        <v xml:space="preserve">Takeaway Sale </v>
      </c>
      <c r="F1983" s="238">
        <f>IF('MAIN CB'!C1997="Asset",'MAIN CB'!F1997,"")</f>
        <v>35</v>
      </c>
      <c r="G1983" s="162" t="str">
        <f>IF('MAIN CB'!C1997="Capital",'MAIN CB'!F1997,IF('MAIN CB'!C1997="Income",'MAIN CB'!F1997,IF('MAIN CB'!C1997="Liability",'MAIN CB'!F1997,"")))</f>
        <v/>
      </c>
      <c r="H1983" s="163" t="str">
        <f>IF('MAIN CB'!C1997="Expense",'MAIN CB'!F1997,IF('MAIN CB'!C1997="Drawing",'MAIN CB'!F1997,IF('MAIN CB'!C1997="COS",'MAIN CB'!F1997,"")))</f>
        <v/>
      </c>
    </row>
    <row r="1984" spans="2:8" x14ac:dyDescent="0.3">
      <c r="B1984" s="160">
        <f>IF('MAIN CB'!B1998="","",'MAIN CB'!B1998)</f>
        <v>45736</v>
      </c>
      <c r="C1984" s="161" t="str">
        <f>IF('MAIN CB'!C1998="","",'MAIN CB'!C1998)</f>
        <v>Asset</v>
      </c>
      <c r="D1984" s="237" t="str">
        <f>IF('MAIN CB'!D1998="","",'MAIN CB'!D1998)</f>
        <v>Vault Cash</v>
      </c>
      <c r="E1984" s="157" t="str">
        <f>IF('MAIN CB'!E1998="","",'MAIN CB'!E1998)</f>
        <v>543 Withdraw</v>
      </c>
      <c r="F1984" s="238">
        <f>IF('MAIN CB'!C1998="Asset",'MAIN CB'!F1998,"")</f>
        <v>-150</v>
      </c>
      <c r="G1984" s="162" t="str">
        <f>IF('MAIN CB'!C1998="Capital",'MAIN CB'!F1998,IF('MAIN CB'!C1998="Income",'MAIN CB'!F1998,IF('MAIN CB'!C1998="Liability",'MAIN CB'!F1998,"")))</f>
        <v/>
      </c>
      <c r="H1984" s="163" t="str">
        <f>IF('MAIN CB'!C1998="Expense",'MAIN CB'!F1998,IF('MAIN CB'!C1998="Drawing",'MAIN CB'!F1998,IF('MAIN CB'!C1998="COS",'MAIN CB'!F1998,"")))</f>
        <v/>
      </c>
    </row>
    <row r="1985" spans="2:8" x14ac:dyDescent="0.3">
      <c r="B1985" s="160">
        <f>IF('MAIN CB'!B1999="","",'MAIN CB'!B1999)</f>
        <v>45736</v>
      </c>
      <c r="C1985" s="161" t="str">
        <f>IF('MAIN CB'!C1999="","",'MAIN CB'!C1999)</f>
        <v>Asset</v>
      </c>
      <c r="D1985" s="237" t="str">
        <f>IF('MAIN CB'!D1999="","",'MAIN CB'!D1999)</f>
        <v>543 Konse Konse</v>
      </c>
      <c r="E1985" s="157" t="str">
        <f>IF('MAIN CB'!E1999="","",'MAIN CB'!E1999)</f>
        <v>543 Withdraw</v>
      </c>
      <c r="F1985" s="238">
        <f>IF('MAIN CB'!C1999="Asset",'MAIN CB'!F1999,"")</f>
        <v>150</v>
      </c>
      <c r="G1985" s="162" t="str">
        <f>IF('MAIN CB'!C1999="Capital",'MAIN CB'!F1999,IF('MAIN CB'!C1999="Income",'MAIN CB'!F1999,IF('MAIN CB'!C1999="Liability",'MAIN CB'!F1999,"")))</f>
        <v/>
      </c>
      <c r="H1985" s="163" t="str">
        <f>IF('MAIN CB'!C1999="Expense",'MAIN CB'!F1999,IF('MAIN CB'!C1999="Drawing",'MAIN CB'!F1999,IF('MAIN CB'!C1999="COS",'MAIN CB'!F1999,"")))</f>
        <v/>
      </c>
    </row>
    <row r="1986" spans="2:8" x14ac:dyDescent="0.3">
      <c r="B1986" s="160">
        <f>IF('MAIN CB'!B2000="","",'MAIN CB'!B2000)</f>
        <v>45736</v>
      </c>
      <c r="C1986" s="161" t="str">
        <f>IF('MAIN CB'!C2000="","",'MAIN CB'!C2000)</f>
        <v>Asset</v>
      </c>
      <c r="D1986" s="237" t="str">
        <f>IF('MAIN CB'!D2000="","",'MAIN CB'!D2000)</f>
        <v>Vault Cash</v>
      </c>
      <c r="E1986" s="157" t="str">
        <f>IF('MAIN CB'!E2000="","",'MAIN CB'!E2000)</f>
        <v>Zanaco Xpress Deposit</v>
      </c>
      <c r="F1986" s="238">
        <f>IF('MAIN CB'!C2000="Asset",'MAIN CB'!F2000,"")</f>
        <v>700</v>
      </c>
      <c r="G1986" s="162" t="str">
        <f>IF('MAIN CB'!C2000="Capital",'MAIN CB'!F2000,IF('MAIN CB'!C2000="Income",'MAIN CB'!F2000,IF('MAIN CB'!C2000="Liability",'MAIN CB'!F2000,"")))</f>
        <v/>
      </c>
      <c r="H1986" s="163" t="str">
        <f>IF('MAIN CB'!C2000="Expense",'MAIN CB'!F2000,IF('MAIN CB'!C2000="Drawing",'MAIN CB'!F2000,IF('MAIN CB'!C2000="COS",'MAIN CB'!F2000,"")))</f>
        <v/>
      </c>
    </row>
    <row r="1987" spans="2:8" x14ac:dyDescent="0.3">
      <c r="B1987" s="160">
        <f>IF('MAIN CB'!B2001="","",'MAIN CB'!B2001)</f>
        <v>45736</v>
      </c>
      <c r="C1987" s="161" t="str">
        <f>IF('MAIN CB'!C2001="","",'MAIN CB'!C2001)</f>
        <v>Asset</v>
      </c>
      <c r="D1987" s="237" t="str">
        <f>IF('MAIN CB'!D2001="","",'MAIN CB'!D2001)</f>
        <v>Zanaco Xpress</v>
      </c>
      <c r="E1987" s="157" t="str">
        <f>IF('MAIN CB'!E2001="","",'MAIN CB'!E2001)</f>
        <v>Zanaco Xpress Deposit</v>
      </c>
      <c r="F1987" s="238">
        <f>IF('MAIN CB'!C2001="Asset",'MAIN CB'!F2001,"")</f>
        <v>-700</v>
      </c>
      <c r="G1987" s="162" t="str">
        <f>IF('MAIN CB'!C2001="Capital",'MAIN CB'!F2001,IF('MAIN CB'!C2001="Income",'MAIN CB'!F2001,IF('MAIN CB'!C2001="Liability",'MAIN CB'!F2001,"")))</f>
        <v/>
      </c>
      <c r="H1987" s="163" t="str">
        <f>IF('MAIN CB'!C2001="Expense",'MAIN CB'!F2001,IF('MAIN CB'!C2001="Drawing",'MAIN CB'!F2001,IF('MAIN CB'!C2001="COS",'MAIN CB'!F2001,"")))</f>
        <v/>
      </c>
    </row>
    <row r="1988" spans="2:8" x14ac:dyDescent="0.3">
      <c r="B1988" s="160">
        <f>IF('MAIN CB'!B2002="","",'MAIN CB'!B2002)</f>
        <v>45736</v>
      </c>
      <c r="C1988" s="161" t="str">
        <f>IF('MAIN CB'!C2002="","",'MAIN CB'!C2002)</f>
        <v>Income</v>
      </c>
      <c r="D1988" s="237" t="str">
        <f>IF('MAIN CB'!D2002="","",'MAIN CB'!D2002)</f>
        <v>Sales</v>
      </c>
      <c r="E1988" s="157" t="str">
        <f>IF('MAIN CB'!E2002="","",'MAIN CB'!E2002)</f>
        <v xml:space="preserve">Takeaway Sale </v>
      </c>
      <c r="F1988" s="238" t="str">
        <f>IF('MAIN CB'!C2002="Asset",'MAIN CB'!F2002,"")</f>
        <v/>
      </c>
      <c r="G1988" s="162">
        <f>IF('MAIN CB'!C2002="Capital",'MAIN CB'!F2002,IF('MAIN CB'!C2002="Income",'MAIN CB'!F2002,IF('MAIN CB'!C2002="Liability",'MAIN CB'!F2002,"")))</f>
        <v>-35</v>
      </c>
      <c r="H1988" s="163" t="str">
        <f>IF('MAIN CB'!C2002="Expense",'MAIN CB'!F2002,IF('MAIN CB'!C2002="Drawing",'MAIN CB'!F2002,IF('MAIN CB'!C2002="COS",'MAIN CB'!F2002,"")))</f>
        <v/>
      </c>
    </row>
    <row r="1989" spans="2:8" x14ac:dyDescent="0.3">
      <c r="B1989" s="160">
        <f>IF('MAIN CB'!B2003="","",'MAIN CB'!B2003)</f>
        <v>45736</v>
      </c>
      <c r="C1989" s="161" t="str">
        <f>IF('MAIN CB'!C2003="","",'MAIN CB'!C2003)</f>
        <v>Asset</v>
      </c>
      <c r="D1989" s="237" t="str">
        <f>IF('MAIN CB'!D2003="","",'MAIN CB'!D2003)</f>
        <v>Vault Cash</v>
      </c>
      <c r="E1989" s="157" t="str">
        <f>IF('MAIN CB'!E2003="","",'MAIN CB'!E2003)</f>
        <v xml:space="preserve">Takeaway Sale </v>
      </c>
      <c r="F1989" s="238">
        <f>IF('MAIN CB'!C2003="Asset",'MAIN CB'!F2003,"")</f>
        <v>35</v>
      </c>
      <c r="G1989" s="162" t="str">
        <f>IF('MAIN CB'!C2003="Capital",'MAIN CB'!F2003,IF('MAIN CB'!C2003="Income",'MAIN CB'!F2003,IF('MAIN CB'!C2003="Liability",'MAIN CB'!F2003,"")))</f>
        <v/>
      </c>
      <c r="H1989" s="163" t="str">
        <f>IF('MAIN CB'!C2003="Expense",'MAIN CB'!F2003,IF('MAIN CB'!C2003="Drawing",'MAIN CB'!F2003,IF('MAIN CB'!C2003="COS",'MAIN CB'!F2003,"")))</f>
        <v/>
      </c>
    </row>
    <row r="1990" spans="2:8" x14ac:dyDescent="0.3">
      <c r="B1990" s="160">
        <f>IF('MAIN CB'!B2004="","",'MAIN CB'!B2004)</f>
        <v>45736</v>
      </c>
      <c r="C1990" s="161" t="str">
        <f>IF('MAIN CB'!C2004="","",'MAIN CB'!C2004)</f>
        <v>Income</v>
      </c>
      <c r="D1990" s="237" t="str">
        <f>IF('MAIN CB'!D2004="","",'MAIN CB'!D2004)</f>
        <v>Sales</v>
      </c>
      <c r="E1990" s="157" t="str">
        <f>IF('MAIN CB'!E2004="","",'MAIN CB'!E2004)</f>
        <v xml:space="preserve">Takeaway Sale </v>
      </c>
      <c r="F1990" s="238" t="str">
        <f>IF('MAIN CB'!C2004="Asset",'MAIN CB'!F2004,"")</f>
        <v/>
      </c>
      <c r="G1990" s="162">
        <f>IF('MAIN CB'!C2004="Capital",'MAIN CB'!F2004,IF('MAIN CB'!C2004="Income",'MAIN CB'!F2004,IF('MAIN CB'!C2004="Liability",'MAIN CB'!F2004,"")))</f>
        <v>-35</v>
      </c>
      <c r="H1990" s="163" t="str">
        <f>IF('MAIN CB'!C2004="Expense",'MAIN CB'!F2004,IF('MAIN CB'!C2004="Drawing",'MAIN CB'!F2004,IF('MAIN CB'!C2004="COS",'MAIN CB'!F2004,"")))</f>
        <v/>
      </c>
    </row>
    <row r="1991" spans="2:8" x14ac:dyDescent="0.3">
      <c r="B1991" s="160">
        <f>IF('MAIN CB'!B2005="","",'MAIN CB'!B2005)</f>
        <v>45736</v>
      </c>
      <c r="C1991" s="161" t="str">
        <f>IF('MAIN CB'!C2005="","",'MAIN CB'!C2005)</f>
        <v>Asset</v>
      </c>
      <c r="D1991" s="237" t="str">
        <f>IF('MAIN CB'!D2005="","",'MAIN CB'!D2005)</f>
        <v>Vault Cash</v>
      </c>
      <c r="E1991" s="157" t="str">
        <f>IF('MAIN CB'!E2005="","",'MAIN CB'!E2005)</f>
        <v xml:space="preserve">Takeaway Sale </v>
      </c>
      <c r="F1991" s="238">
        <f>IF('MAIN CB'!C2005="Asset",'MAIN CB'!F2005,"")</f>
        <v>35</v>
      </c>
      <c r="G1991" s="162" t="str">
        <f>IF('MAIN CB'!C2005="Capital",'MAIN CB'!F2005,IF('MAIN CB'!C2005="Income",'MAIN CB'!F2005,IF('MAIN CB'!C2005="Liability",'MAIN CB'!F2005,"")))</f>
        <v/>
      </c>
      <c r="H1991" s="163" t="str">
        <f>IF('MAIN CB'!C2005="Expense",'MAIN CB'!F2005,IF('MAIN CB'!C2005="Drawing",'MAIN CB'!F2005,IF('MAIN CB'!C2005="COS",'MAIN CB'!F2005,"")))</f>
        <v/>
      </c>
    </row>
    <row r="1992" spans="2:8" x14ac:dyDescent="0.3">
      <c r="B1992" s="160">
        <f>IF('MAIN CB'!B2006="","",'MAIN CB'!B2006)</f>
        <v>45736</v>
      </c>
      <c r="C1992" s="161" t="str">
        <f>IF('MAIN CB'!C2006="","",'MAIN CB'!C2006)</f>
        <v>Income</v>
      </c>
      <c r="D1992" s="237" t="str">
        <f>IF('MAIN CB'!D2006="","",'MAIN CB'!D2006)</f>
        <v>Sales</v>
      </c>
      <c r="E1992" s="157" t="str">
        <f>IF('MAIN CB'!E2006="","",'MAIN CB'!E2006)</f>
        <v xml:space="preserve">Takeaway Sale </v>
      </c>
      <c r="F1992" s="238" t="str">
        <f>IF('MAIN CB'!C2006="Asset",'MAIN CB'!F2006,"")</f>
        <v/>
      </c>
      <c r="G1992" s="162">
        <f>IF('MAIN CB'!C2006="Capital",'MAIN CB'!F2006,IF('MAIN CB'!C2006="Income",'MAIN CB'!F2006,IF('MAIN CB'!C2006="Liability",'MAIN CB'!F2006,"")))</f>
        <v>-35</v>
      </c>
      <c r="H1992" s="163" t="str">
        <f>IF('MAIN CB'!C2006="Expense",'MAIN CB'!F2006,IF('MAIN CB'!C2006="Drawing",'MAIN CB'!F2006,IF('MAIN CB'!C2006="COS",'MAIN CB'!F2006,"")))</f>
        <v/>
      </c>
    </row>
    <row r="1993" spans="2:8" x14ac:dyDescent="0.3">
      <c r="B1993" s="160">
        <f>IF('MAIN CB'!B2007="","",'MAIN CB'!B2007)</f>
        <v>45736</v>
      </c>
      <c r="C1993" s="161" t="str">
        <f>IF('MAIN CB'!C2007="","",'MAIN CB'!C2007)</f>
        <v>Asset</v>
      </c>
      <c r="D1993" s="237" t="str">
        <f>IF('MAIN CB'!D2007="","",'MAIN CB'!D2007)</f>
        <v>Vault Cash</v>
      </c>
      <c r="E1993" s="157" t="str">
        <f>IF('MAIN CB'!E2007="","",'MAIN CB'!E2007)</f>
        <v xml:space="preserve">Takeaway Sale </v>
      </c>
      <c r="F1993" s="238">
        <f>IF('MAIN CB'!C2007="Asset",'MAIN CB'!F2007,"")</f>
        <v>35</v>
      </c>
      <c r="G1993" s="162" t="str">
        <f>IF('MAIN CB'!C2007="Capital",'MAIN CB'!F2007,IF('MAIN CB'!C2007="Income",'MAIN CB'!F2007,IF('MAIN CB'!C2007="Liability",'MAIN CB'!F2007,"")))</f>
        <v/>
      </c>
      <c r="H1993" s="163" t="str">
        <f>IF('MAIN CB'!C2007="Expense",'MAIN CB'!F2007,IF('MAIN CB'!C2007="Drawing",'MAIN CB'!F2007,IF('MAIN CB'!C2007="COS",'MAIN CB'!F2007,"")))</f>
        <v/>
      </c>
    </row>
    <row r="1994" spans="2:8" x14ac:dyDescent="0.3">
      <c r="B1994" s="160">
        <f>IF('MAIN CB'!B2008="","",'MAIN CB'!B2008)</f>
        <v>45736</v>
      </c>
      <c r="C1994" s="161" t="str">
        <f>IF('MAIN CB'!C2008="","",'MAIN CB'!C2008)</f>
        <v>Asset</v>
      </c>
      <c r="D1994" s="237" t="str">
        <f>IF('MAIN CB'!D2008="","",'MAIN CB'!D2008)</f>
        <v>Vault Cash</v>
      </c>
      <c r="E1994" s="157" t="str">
        <f>IF('MAIN CB'!E2008="","",'MAIN CB'!E2008)</f>
        <v>Airtel Money Deposit</v>
      </c>
      <c r="F1994" s="238">
        <f>IF('MAIN CB'!C2008="Asset",'MAIN CB'!F2008,"")</f>
        <v>2000</v>
      </c>
      <c r="G1994" s="162" t="str">
        <f>IF('MAIN CB'!C2008="Capital",'MAIN CB'!F2008,IF('MAIN CB'!C2008="Income",'MAIN CB'!F2008,IF('MAIN CB'!C2008="Liability",'MAIN CB'!F2008,"")))</f>
        <v/>
      </c>
      <c r="H1994" s="163" t="str">
        <f>IF('MAIN CB'!C2008="Expense",'MAIN CB'!F2008,IF('MAIN CB'!C2008="Drawing",'MAIN CB'!F2008,IF('MAIN CB'!C2008="COS",'MAIN CB'!F2008,"")))</f>
        <v/>
      </c>
    </row>
    <row r="1995" spans="2:8" x14ac:dyDescent="0.3">
      <c r="B1995" s="160">
        <f>IF('MAIN CB'!B2009="","",'MAIN CB'!B2009)</f>
        <v>45736</v>
      </c>
      <c r="C1995" s="161" t="str">
        <f>IF('MAIN CB'!C2009="","",'MAIN CB'!C2009)</f>
        <v>Asset</v>
      </c>
      <c r="D1995" s="237" t="str">
        <f>IF('MAIN CB'!D2009="","",'MAIN CB'!D2009)</f>
        <v>Airtel Money</v>
      </c>
      <c r="E1995" s="157" t="str">
        <f>IF('MAIN CB'!E2009="","",'MAIN CB'!E2009)</f>
        <v>Airtel Money Deposit</v>
      </c>
      <c r="F1995" s="238">
        <f>IF('MAIN CB'!C2009="Asset",'MAIN CB'!F2009,"")</f>
        <v>-2000</v>
      </c>
      <c r="G1995" s="162" t="str">
        <f>IF('MAIN CB'!C2009="Capital",'MAIN CB'!F2009,IF('MAIN CB'!C2009="Income",'MAIN CB'!F2009,IF('MAIN CB'!C2009="Liability",'MAIN CB'!F2009,"")))</f>
        <v/>
      </c>
      <c r="H1995" s="163" t="str">
        <f>IF('MAIN CB'!C2009="Expense",'MAIN CB'!F2009,IF('MAIN CB'!C2009="Drawing",'MAIN CB'!F2009,IF('MAIN CB'!C2009="COS",'MAIN CB'!F2009,"")))</f>
        <v/>
      </c>
    </row>
    <row r="1996" spans="2:8" x14ac:dyDescent="0.3">
      <c r="B1996" s="160">
        <f>IF('MAIN CB'!B2010="","",'MAIN CB'!B2010)</f>
        <v>45736</v>
      </c>
      <c r="C1996" s="161" t="str">
        <f>IF('MAIN CB'!C2010="","",'MAIN CB'!C2010)</f>
        <v>Asset</v>
      </c>
      <c r="D1996" s="237" t="str">
        <f>IF('MAIN CB'!D2010="","",'MAIN CB'!D2010)</f>
        <v>Vault Cash</v>
      </c>
      <c r="E1996" s="157" t="str">
        <f>IF('MAIN CB'!E2010="","",'MAIN CB'!E2010)</f>
        <v>Airtel Money Withdraw</v>
      </c>
      <c r="F1996" s="238">
        <f>IF('MAIN CB'!C2010="Asset",'MAIN CB'!F2010,"")</f>
        <v>-50</v>
      </c>
      <c r="G1996" s="162" t="str">
        <f>IF('MAIN CB'!C2010="Capital",'MAIN CB'!F2010,IF('MAIN CB'!C2010="Income",'MAIN CB'!F2010,IF('MAIN CB'!C2010="Liability",'MAIN CB'!F2010,"")))</f>
        <v/>
      </c>
      <c r="H1996" s="163" t="str">
        <f>IF('MAIN CB'!C2010="Expense",'MAIN CB'!F2010,IF('MAIN CB'!C2010="Drawing",'MAIN CB'!F2010,IF('MAIN CB'!C2010="COS",'MAIN CB'!F2010,"")))</f>
        <v/>
      </c>
    </row>
    <row r="1997" spans="2:8" x14ac:dyDescent="0.3">
      <c r="B1997" s="160">
        <f>IF('MAIN CB'!B2011="","",'MAIN CB'!B2011)</f>
        <v>45736</v>
      </c>
      <c r="C1997" s="161" t="str">
        <f>IF('MAIN CB'!C2011="","",'MAIN CB'!C2011)</f>
        <v>Asset</v>
      </c>
      <c r="D1997" s="237" t="str">
        <f>IF('MAIN CB'!D2011="","",'MAIN CB'!D2011)</f>
        <v>Airtel Money</v>
      </c>
      <c r="E1997" s="157" t="str">
        <f>IF('MAIN CB'!E2011="","",'MAIN CB'!E2011)</f>
        <v>Airtel Money Withdraw</v>
      </c>
      <c r="F1997" s="238">
        <f>IF('MAIN CB'!C2011="Asset",'MAIN CB'!F2011,"")</f>
        <v>50</v>
      </c>
      <c r="G1997" s="162" t="str">
        <f>IF('MAIN CB'!C2011="Capital",'MAIN CB'!F2011,IF('MAIN CB'!C2011="Income",'MAIN CB'!F2011,IF('MAIN CB'!C2011="Liability",'MAIN CB'!F2011,"")))</f>
        <v/>
      </c>
      <c r="H1997" s="163" t="str">
        <f>IF('MAIN CB'!C2011="Expense",'MAIN CB'!F2011,IF('MAIN CB'!C2011="Drawing",'MAIN CB'!F2011,IF('MAIN CB'!C2011="COS",'MAIN CB'!F2011,"")))</f>
        <v/>
      </c>
    </row>
    <row r="1998" spans="2:8" x14ac:dyDescent="0.3">
      <c r="B1998" s="160">
        <f>IF('MAIN CB'!B2012="","",'MAIN CB'!B2012)</f>
        <v>45736</v>
      </c>
      <c r="C1998" s="161" t="str">
        <f>IF('MAIN CB'!C2012="","",'MAIN CB'!C2012)</f>
        <v>Asset</v>
      </c>
      <c r="D1998" s="237" t="str">
        <f>IF('MAIN CB'!D2012="","",'MAIN CB'!D2012)</f>
        <v>Vault Cash</v>
      </c>
      <c r="E1998" s="157" t="str">
        <f>IF('MAIN CB'!E2012="","",'MAIN CB'!E2012)</f>
        <v>Airtel Money Deposit</v>
      </c>
      <c r="F1998" s="238">
        <f>IF('MAIN CB'!C2012="Asset",'MAIN CB'!F2012,"")</f>
        <v>20</v>
      </c>
      <c r="G1998" s="162" t="str">
        <f>IF('MAIN CB'!C2012="Capital",'MAIN CB'!F2012,IF('MAIN CB'!C2012="Income",'MAIN CB'!F2012,IF('MAIN CB'!C2012="Liability",'MAIN CB'!F2012,"")))</f>
        <v/>
      </c>
      <c r="H1998" s="163" t="str">
        <f>IF('MAIN CB'!C2012="Expense",'MAIN CB'!F2012,IF('MAIN CB'!C2012="Drawing",'MAIN CB'!F2012,IF('MAIN CB'!C2012="COS",'MAIN CB'!F2012,"")))</f>
        <v/>
      </c>
    </row>
    <row r="1999" spans="2:8" x14ac:dyDescent="0.3">
      <c r="B1999" s="160">
        <f>IF('MAIN CB'!B2013="","",'MAIN CB'!B2013)</f>
        <v>45736</v>
      </c>
      <c r="C1999" s="161" t="str">
        <f>IF('MAIN CB'!C2013="","",'MAIN CB'!C2013)</f>
        <v>Asset</v>
      </c>
      <c r="D1999" s="237" t="str">
        <f>IF('MAIN CB'!D2013="","",'MAIN CB'!D2013)</f>
        <v>Airtel Money</v>
      </c>
      <c r="E1999" s="157" t="str">
        <f>IF('MAIN CB'!E2013="","",'MAIN CB'!E2013)</f>
        <v>Airtel Money Deposit</v>
      </c>
      <c r="F1999" s="238">
        <f>IF('MAIN CB'!C2013="Asset",'MAIN CB'!F2013,"")</f>
        <v>-20</v>
      </c>
      <c r="G1999" s="162" t="str">
        <f>IF('MAIN CB'!C2013="Capital",'MAIN CB'!F2013,IF('MAIN CB'!C2013="Income",'MAIN CB'!F2013,IF('MAIN CB'!C2013="Liability",'MAIN CB'!F2013,"")))</f>
        <v/>
      </c>
      <c r="H1999" s="163" t="str">
        <f>IF('MAIN CB'!C2013="Expense",'MAIN CB'!F2013,IF('MAIN CB'!C2013="Drawing",'MAIN CB'!F2013,IF('MAIN CB'!C2013="COS",'MAIN CB'!F2013,"")))</f>
        <v/>
      </c>
    </row>
    <row r="2000" spans="2:8" x14ac:dyDescent="0.3">
      <c r="B2000" s="160">
        <f>IF('MAIN CB'!B2014="","",'MAIN CB'!B2014)</f>
        <v>45736</v>
      </c>
      <c r="C2000" s="161" t="str">
        <f>IF('MAIN CB'!C2014="","",'MAIN CB'!C2014)</f>
        <v>Asset</v>
      </c>
      <c r="D2000" s="237" t="str">
        <f>IF('MAIN CB'!D2014="","",'MAIN CB'!D2014)</f>
        <v>Vault Cash</v>
      </c>
      <c r="E2000" s="157" t="str">
        <f>IF('MAIN CB'!E2014="","",'MAIN CB'!E2014)</f>
        <v>Airtel Money Withdraw</v>
      </c>
      <c r="F2000" s="238">
        <f>IF('MAIN CB'!C2014="Asset",'MAIN CB'!F2014,"")</f>
        <v>-95</v>
      </c>
      <c r="G2000" s="162" t="str">
        <f>IF('MAIN CB'!C2014="Capital",'MAIN CB'!F2014,IF('MAIN CB'!C2014="Income",'MAIN CB'!F2014,IF('MAIN CB'!C2014="Liability",'MAIN CB'!F2014,"")))</f>
        <v/>
      </c>
      <c r="H2000" s="163" t="str">
        <f>IF('MAIN CB'!C2014="Expense",'MAIN CB'!F2014,IF('MAIN CB'!C2014="Drawing",'MAIN CB'!F2014,IF('MAIN CB'!C2014="COS",'MAIN CB'!F2014,"")))</f>
        <v/>
      </c>
    </row>
    <row r="2001" spans="2:8" x14ac:dyDescent="0.3">
      <c r="B2001" s="160">
        <f>IF('MAIN CB'!B2015="","",'MAIN CB'!B2015)</f>
        <v>45736</v>
      </c>
      <c r="C2001" s="161" t="str">
        <f>IF('MAIN CB'!C2015="","",'MAIN CB'!C2015)</f>
        <v>Asset</v>
      </c>
      <c r="D2001" s="237" t="str">
        <f>IF('MAIN CB'!D2015="","",'MAIN CB'!D2015)</f>
        <v>Airtel Money</v>
      </c>
      <c r="E2001" s="157" t="str">
        <f>IF('MAIN CB'!E2015="","",'MAIN CB'!E2015)</f>
        <v>Airtel Money Withdraw</v>
      </c>
      <c r="F2001" s="238">
        <f>IF('MAIN CB'!C2015="Asset",'MAIN CB'!F2015,"")</f>
        <v>95</v>
      </c>
      <c r="G2001" s="162" t="str">
        <f>IF('MAIN CB'!C2015="Capital",'MAIN CB'!F2015,IF('MAIN CB'!C2015="Income",'MAIN CB'!F2015,IF('MAIN CB'!C2015="Liability",'MAIN CB'!F2015,"")))</f>
        <v/>
      </c>
      <c r="H2001" s="163" t="str">
        <f>IF('MAIN CB'!C2015="Expense",'MAIN CB'!F2015,IF('MAIN CB'!C2015="Drawing",'MAIN CB'!F2015,IF('MAIN CB'!C2015="COS",'MAIN CB'!F2015,"")))</f>
        <v/>
      </c>
    </row>
    <row r="2002" spans="2:8" x14ac:dyDescent="0.3">
      <c r="B2002" s="160">
        <f>IF('MAIN CB'!B2016="","",'MAIN CB'!B2016)</f>
        <v>45736</v>
      </c>
      <c r="C2002" s="161" t="str">
        <f>IF('MAIN CB'!C2016="","",'MAIN CB'!C2016)</f>
        <v>Asset</v>
      </c>
      <c r="D2002" s="237" t="str">
        <f>IF('MAIN CB'!D2016="","",'MAIN CB'!D2016)</f>
        <v>Indo Zambia Bank</v>
      </c>
      <c r="E2002" s="157" t="str">
        <f>IF('MAIN CB'!E2016="","",'MAIN CB'!E2016)</f>
        <v>Transfer from IZB to 543</v>
      </c>
      <c r="F2002" s="238">
        <f>IF('MAIN CB'!C2016="Asset",'MAIN CB'!F2016,"")</f>
        <v>-15000</v>
      </c>
      <c r="G2002" s="162" t="str">
        <f>IF('MAIN CB'!C2016="Capital",'MAIN CB'!F2016,IF('MAIN CB'!C2016="Income",'MAIN CB'!F2016,IF('MAIN CB'!C2016="Liability",'MAIN CB'!F2016,"")))</f>
        <v/>
      </c>
      <c r="H2002" s="163" t="str">
        <f>IF('MAIN CB'!C2016="Expense",'MAIN CB'!F2016,IF('MAIN CB'!C2016="Drawing",'MAIN CB'!F2016,IF('MAIN CB'!C2016="COS",'MAIN CB'!F2016,"")))</f>
        <v/>
      </c>
    </row>
    <row r="2003" spans="2:8" x14ac:dyDescent="0.3">
      <c r="B2003" s="160">
        <f>IF('MAIN CB'!B2017="","",'MAIN CB'!B2017)</f>
        <v>45736</v>
      </c>
      <c r="C2003" s="161" t="str">
        <f>IF('MAIN CB'!C2017="","",'MAIN CB'!C2017)</f>
        <v>Asset</v>
      </c>
      <c r="D2003" s="237" t="str">
        <f>IF('MAIN CB'!D2017="","",'MAIN CB'!D2017)</f>
        <v>543 Konse Konse</v>
      </c>
      <c r="E2003" s="157" t="str">
        <f>IF('MAIN CB'!E2017="","",'MAIN CB'!E2017)</f>
        <v>Transfer from IZB to 543</v>
      </c>
      <c r="F2003" s="238">
        <f>IF('MAIN CB'!C2017="Asset",'MAIN CB'!F2017,"")</f>
        <v>15000</v>
      </c>
      <c r="G2003" s="162" t="str">
        <f>IF('MAIN CB'!C2017="Capital",'MAIN CB'!F2017,IF('MAIN CB'!C2017="Income",'MAIN CB'!F2017,IF('MAIN CB'!C2017="Liability",'MAIN CB'!F2017,"")))</f>
        <v/>
      </c>
      <c r="H2003" s="163" t="str">
        <f>IF('MAIN CB'!C2017="Expense",'MAIN CB'!F2017,IF('MAIN CB'!C2017="Drawing",'MAIN CB'!F2017,IF('MAIN CB'!C2017="COS",'MAIN CB'!F2017,"")))</f>
        <v/>
      </c>
    </row>
    <row r="2004" spans="2:8" x14ac:dyDescent="0.3">
      <c r="B2004" s="160">
        <f>IF('MAIN CB'!B2018="","",'MAIN CB'!B2018)</f>
        <v>45736</v>
      </c>
      <c r="C2004" s="161" t="str">
        <f>IF('MAIN CB'!C2018="","",'MAIN CB'!C2018)</f>
        <v>Asset</v>
      </c>
      <c r="D2004" s="237" t="str">
        <f>IF('MAIN CB'!D2018="","",'MAIN CB'!D2018)</f>
        <v>543 Konse Konse</v>
      </c>
      <c r="E2004" s="157" t="str">
        <f>IF('MAIN CB'!E2018="","",'MAIN CB'!E2018)</f>
        <v>Transfer from 543 to Zanaco</v>
      </c>
      <c r="F2004" s="238">
        <f>IF('MAIN CB'!C2018="Asset",'MAIN CB'!F2018,"")</f>
        <v>-15142.5</v>
      </c>
      <c r="G2004" s="162" t="str">
        <f>IF('MAIN CB'!C2018="Capital",'MAIN CB'!F2018,IF('MAIN CB'!C2018="Income",'MAIN CB'!F2018,IF('MAIN CB'!C2018="Liability",'MAIN CB'!F2018,"")))</f>
        <v/>
      </c>
      <c r="H2004" s="163" t="str">
        <f>IF('MAIN CB'!C2018="Expense",'MAIN CB'!F2018,IF('MAIN CB'!C2018="Drawing",'MAIN CB'!F2018,IF('MAIN CB'!C2018="COS",'MAIN CB'!F2018,"")))</f>
        <v/>
      </c>
    </row>
    <row r="2005" spans="2:8" x14ac:dyDescent="0.3">
      <c r="B2005" s="160">
        <f>IF('MAIN CB'!B2019="","",'MAIN CB'!B2019)</f>
        <v>45736</v>
      </c>
      <c r="C2005" s="161" t="str">
        <f>IF('MAIN CB'!C2019="","",'MAIN CB'!C2019)</f>
        <v>Asset</v>
      </c>
      <c r="D2005" s="237" t="str">
        <f>IF('MAIN CB'!D2019="","",'MAIN CB'!D2019)</f>
        <v>Zanaco Xpress</v>
      </c>
      <c r="E2005" s="157" t="str">
        <f>IF('MAIN CB'!E2019="","",'MAIN CB'!E2019)</f>
        <v>Transfer from 543 to Zanaco</v>
      </c>
      <c r="F2005" s="238">
        <f>IF('MAIN CB'!C2019="Asset",'MAIN CB'!F2019,"")</f>
        <v>15142.5</v>
      </c>
      <c r="G2005" s="162" t="str">
        <f>IF('MAIN CB'!C2019="Capital",'MAIN CB'!F2019,IF('MAIN CB'!C2019="Income",'MAIN CB'!F2019,IF('MAIN CB'!C2019="Liability",'MAIN CB'!F2019,"")))</f>
        <v/>
      </c>
      <c r="H2005" s="163" t="str">
        <f>IF('MAIN CB'!C2019="Expense",'MAIN CB'!F2019,IF('MAIN CB'!C2019="Drawing",'MAIN CB'!F2019,IF('MAIN CB'!C2019="COS",'MAIN CB'!F2019,"")))</f>
        <v/>
      </c>
    </row>
    <row r="2006" spans="2:8" x14ac:dyDescent="0.3">
      <c r="B2006" s="160">
        <f>IF('MAIN CB'!B2020="","",'MAIN CB'!B2020)</f>
        <v>45736</v>
      </c>
      <c r="C2006" s="161" t="str">
        <f>IF('MAIN CB'!C2020="","",'MAIN CB'!C2020)</f>
        <v>Asset</v>
      </c>
      <c r="D2006" s="237" t="str">
        <f>IF('MAIN CB'!D2020="","",'MAIN CB'!D2020)</f>
        <v>543 Konse Konse</v>
      </c>
      <c r="E2006" s="157" t="str">
        <f>IF('MAIN CB'!E2020="","",'MAIN CB'!E2020)</f>
        <v>543 transfer charge to Zanaco</v>
      </c>
      <c r="F2006" s="238">
        <f>IF('MAIN CB'!C2020="Asset",'MAIN CB'!F2020,"")</f>
        <v>-7.5</v>
      </c>
      <c r="G2006" s="162" t="str">
        <f>IF('MAIN CB'!C2020="Capital",'MAIN CB'!F2020,IF('MAIN CB'!C2020="Income",'MAIN CB'!F2020,IF('MAIN CB'!C2020="Liability",'MAIN CB'!F2020,"")))</f>
        <v/>
      </c>
      <c r="H2006" s="163" t="str">
        <f>IF('MAIN CB'!C2020="Expense",'MAIN CB'!F2020,IF('MAIN CB'!C2020="Drawing",'MAIN CB'!F2020,IF('MAIN CB'!C2020="COS",'MAIN CB'!F2020,"")))</f>
        <v/>
      </c>
    </row>
    <row r="2007" spans="2:8" x14ac:dyDescent="0.3">
      <c r="B2007" s="160">
        <f>IF('MAIN CB'!B2021="","",'MAIN CB'!B2021)</f>
        <v>45736</v>
      </c>
      <c r="C2007" s="161" t="str">
        <f>IF('MAIN CB'!C2021="","",'MAIN CB'!C2021)</f>
        <v>Expense</v>
      </c>
      <c r="D2007" s="237" t="str">
        <f>IF('MAIN CB'!D2021="","",'MAIN CB'!D2021)</f>
        <v>Charges</v>
      </c>
      <c r="E2007" s="157" t="str">
        <f>IF('MAIN CB'!E2021="","",'MAIN CB'!E2021)</f>
        <v>543 transfer charge to Zanaco</v>
      </c>
      <c r="F2007" s="238" t="str">
        <f>IF('MAIN CB'!C2021="Asset",'MAIN CB'!F2021,"")</f>
        <v/>
      </c>
      <c r="G2007" s="162" t="str">
        <f>IF('MAIN CB'!C2021="Capital",'MAIN CB'!F2021,IF('MAIN CB'!C2021="Income",'MAIN CB'!F2021,IF('MAIN CB'!C2021="Liability",'MAIN CB'!F2021,"")))</f>
        <v/>
      </c>
      <c r="H2007" s="163">
        <f>IF('MAIN CB'!C2021="Expense",'MAIN CB'!F2021,IF('MAIN CB'!C2021="Drawing",'MAIN CB'!F2021,IF('MAIN CB'!C2021="COS",'MAIN CB'!F2021,"")))</f>
        <v>7.5</v>
      </c>
    </row>
    <row r="2008" spans="2:8" x14ac:dyDescent="0.3">
      <c r="B2008" s="160">
        <f>IF('MAIN CB'!B2022="","",'MAIN CB'!B2022)</f>
        <v>45736</v>
      </c>
      <c r="C2008" s="161" t="str">
        <f>IF('MAIN CB'!C2022="","",'MAIN CB'!C2022)</f>
        <v>Asset</v>
      </c>
      <c r="D2008" s="237" t="str">
        <f>IF('MAIN CB'!D2022="","",'MAIN CB'!D2022)</f>
        <v>Vault Cash</v>
      </c>
      <c r="E2008" s="157" t="str">
        <f>IF('MAIN CB'!E2022="","",'MAIN CB'!E2022)</f>
        <v>Airtel Money Deposit</v>
      </c>
      <c r="F2008" s="238">
        <f>IF('MAIN CB'!C2022="Asset",'MAIN CB'!F2022,"")</f>
        <v>100</v>
      </c>
      <c r="G2008" s="162" t="str">
        <f>IF('MAIN CB'!C2022="Capital",'MAIN CB'!F2022,IF('MAIN CB'!C2022="Income",'MAIN CB'!F2022,IF('MAIN CB'!C2022="Liability",'MAIN CB'!F2022,"")))</f>
        <v/>
      </c>
      <c r="H2008" s="163" t="str">
        <f>IF('MAIN CB'!C2022="Expense",'MAIN CB'!F2022,IF('MAIN CB'!C2022="Drawing",'MAIN CB'!F2022,IF('MAIN CB'!C2022="COS",'MAIN CB'!F2022,"")))</f>
        <v/>
      </c>
    </row>
    <row r="2009" spans="2:8" x14ac:dyDescent="0.3">
      <c r="B2009" s="160">
        <f>IF('MAIN CB'!B2023="","",'MAIN CB'!B2023)</f>
        <v>45736</v>
      </c>
      <c r="C2009" s="161" t="str">
        <f>IF('MAIN CB'!C2023="","",'MAIN CB'!C2023)</f>
        <v>Asset</v>
      </c>
      <c r="D2009" s="237" t="str">
        <f>IF('MAIN CB'!D2023="","",'MAIN CB'!D2023)</f>
        <v>Airtel Money</v>
      </c>
      <c r="E2009" s="157" t="str">
        <f>IF('MAIN CB'!E2023="","",'MAIN CB'!E2023)</f>
        <v>Airtel Money Deposit</v>
      </c>
      <c r="F2009" s="238">
        <f>IF('MAIN CB'!C2023="Asset",'MAIN CB'!F2023,"")</f>
        <v>-100</v>
      </c>
      <c r="G2009" s="162" t="str">
        <f>IF('MAIN CB'!C2023="Capital",'MAIN CB'!F2023,IF('MAIN CB'!C2023="Income",'MAIN CB'!F2023,IF('MAIN CB'!C2023="Liability",'MAIN CB'!F2023,"")))</f>
        <v/>
      </c>
      <c r="H2009" s="163" t="str">
        <f>IF('MAIN CB'!C2023="Expense",'MAIN CB'!F2023,IF('MAIN CB'!C2023="Drawing",'MAIN CB'!F2023,IF('MAIN CB'!C2023="COS",'MAIN CB'!F2023,"")))</f>
        <v/>
      </c>
    </row>
    <row r="2010" spans="2:8" x14ac:dyDescent="0.3">
      <c r="B2010" s="160">
        <f>IF('MAIN CB'!B2024="","",'MAIN CB'!B2024)</f>
        <v>45736</v>
      </c>
      <c r="C2010" s="161" t="str">
        <f>IF('MAIN CB'!C2024="","",'MAIN CB'!C2024)</f>
        <v>Asset</v>
      </c>
      <c r="D2010" s="237" t="str">
        <f>IF('MAIN CB'!D2024="","",'MAIN CB'!D2024)</f>
        <v>Vault Cash</v>
      </c>
      <c r="E2010" s="157" t="str">
        <f>IF('MAIN CB'!E2024="","",'MAIN CB'!E2024)</f>
        <v>?</v>
      </c>
      <c r="F2010" s="238">
        <f>IF('MAIN CB'!C2024="Asset",'MAIN CB'!F2024,"")</f>
        <v>-20</v>
      </c>
      <c r="G2010" s="162" t="str">
        <f>IF('MAIN CB'!C2024="Capital",'MAIN CB'!F2024,IF('MAIN CB'!C2024="Income",'MAIN CB'!F2024,IF('MAIN CB'!C2024="Liability",'MAIN CB'!F2024,"")))</f>
        <v/>
      </c>
      <c r="H2010" s="163" t="str">
        <f>IF('MAIN CB'!C2024="Expense",'MAIN CB'!F2024,IF('MAIN CB'!C2024="Drawing",'MAIN CB'!F2024,IF('MAIN CB'!C2024="COS",'MAIN CB'!F2024,"")))</f>
        <v/>
      </c>
    </row>
    <row r="2011" spans="2:8" x14ac:dyDescent="0.3">
      <c r="B2011" s="160">
        <f>IF('MAIN CB'!B2025="","",'MAIN CB'!B2025)</f>
        <v>45736</v>
      </c>
      <c r="C2011" s="161" t="str">
        <f>IF('MAIN CB'!C2025="","",'MAIN CB'!C2025)</f>
        <v>Expense</v>
      </c>
      <c r="D2011" s="237" t="str">
        <f>IF('MAIN CB'!D2025="","",'MAIN CB'!D2025)</f>
        <v>Transport Costs</v>
      </c>
      <c r="E2011" s="157" t="str">
        <f>IF('MAIN CB'!E2025="","",'MAIN CB'!E2025)</f>
        <v>?</v>
      </c>
      <c r="F2011" s="238" t="str">
        <f>IF('MAIN CB'!C2025="Asset",'MAIN CB'!F2025,"")</f>
        <v/>
      </c>
      <c r="G2011" s="162" t="str">
        <f>IF('MAIN CB'!C2025="Capital",'MAIN CB'!F2025,IF('MAIN CB'!C2025="Income",'MAIN CB'!F2025,IF('MAIN CB'!C2025="Liability",'MAIN CB'!F2025,"")))</f>
        <v/>
      </c>
      <c r="H2011" s="163">
        <f>IF('MAIN CB'!C2025="Expense",'MAIN CB'!F2025,IF('MAIN CB'!C2025="Drawing",'MAIN CB'!F2025,IF('MAIN CB'!C2025="COS",'MAIN CB'!F2025,"")))</f>
        <v>20</v>
      </c>
    </row>
    <row r="2012" spans="2:8" x14ac:dyDescent="0.3">
      <c r="B2012" s="160">
        <f>IF('MAIN CB'!B2026="","",'MAIN CB'!B2026)</f>
        <v>45736</v>
      </c>
      <c r="C2012" s="161" t="str">
        <f>IF('MAIN CB'!C2026="","",'MAIN CB'!C2026)</f>
        <v>Asset</v>
      </c>
      <c r="D2012" s="237" t="str">
        <f>IF('MAIN CB'!D2026="","",'MAIN CB'!D2026)</f>
        <v>Vault Cash</v>
      </c>
      <c r="E2012" s="157" t="str">
        <f>IF('MAIN CB'!E2026="","",'MAIN CB'!E2026)</f>
        <v>Airtel Money Withdraw</v>
      </c>
      <c r="F2012" s="238">
        <f>IF('MAIN CB'!C2026="Asset",'MAIN CB'!F2026,"")</f>
        <v>-195</v>
      </c>
      <c r="G2012" s="162" t="str">
        <f>IF('MAIN CB'!C2026="Capital",'MAIN CB'!F2026,IF('MAIN CB'!C2026="Income",'MAIN CB'!F2026,IF('MAIN CB'!C2026="Liability",'MAIN CB'!F2026,"")))</f>
        <v/>
      </c>
      <c r="H2012" s="163" t="str">
        <f>IF('MAIN CB'!C2026="Expense",'MAIN CB'!F2026,IF('MAIN CB'!C2026="Drawing",'MAIN CB'!F2026,IF('MAIN CB'!C2026="COS",'MAIN CB'!F2026,"")))</f>
        <v/>
      </c>
    </row>
    <row r="2013" spans="2:8" x14ac:dyDescent="0.3">
      <c r="B2013" s="160">
        <f>IF('MAIN CB'!B2027="","",'MAIN CB'!B2027)</f>
        <v>45736</v>
      </c>
      <c r="C2013" s="161" t="str">
        <f>IF('MAIN CB'!C2027="","",'MAIN CB'!C2027)</f>
        <v>Asset</v>
      </c>
      <c r="D2013" s="237" t="str">
        <f>IF('MAIN CB'!D2027="","",'MAIN CB'!D2027)</f>
        <v>Airtel Money</v>
      </c>
      <c r="E2013" s="157" t="str">
        <f>IF('MAIN CB'!E2027="","",'MAIN CB'!E2027)</f>
        <v>Airtel Money Withdraw</v>
      </c>
      <c r="F2013" s="238">
        <f>IF('MAIN CB'!C2027="Asset",'MAIN CB'!F2027,"")</f>
        <v>195</v>
      </c>
      <c r="G2013" s="162" t="str">
        <f>IF('MAIN CB'!C2027="Capital",'MAIN CB'!F2027,IF('MAIN CB'!C2027="Income",'MAIN CB'!F2027,IF('MAIN CB'!C2027="Liability",'MAIN CB'!F2027,"")))</f>
        <v/>
      </c>
      <c r="H2013" s="163" t="str">
        <f>IF('MAIN CB'!C2027="Expense",'MAIN CB'!F2027,IF('MAIN CB'!C2027="Drawing",'MAIN CB'!F2027,IF('MAIN CB'!C2027="COS",'MAIN CB'!F2027,"")))</f>
        <v/>
      </c>
    </row>
    <row r="2014" spans="2:8" x14ac:dyDescent="0.3">
      <c r="B2014" s="160">
        <f>IF('MAIN CB'!B2028="","",'MAIN CB'!B2028)</f>
        <v>45736</v>
      </c>
      <c r="C2014" s="161" t="str">
        <f>IF('MAIN CB'!C2028="","",'MAIN CB'!C2028)</f>
        <v>Asset</v>
      </c>
      <c r="D2014" s="237" t="str">
        <f>IF('MAIN CB'!D2028="","",'MAIN CB'!D2028)</f>
        <v>Vault Cash</v>
      </c>
      <c r="E2014" s="157" t="str">
        <f>IF('MAIN CB'!E2028="","",'MAIN CB'!E2028)</f>
        <v>Zanaco Xpress Deposit</v>
      </c>
      <c r="F2014" s="238">
        <f>IF('MAIN CB'!C2028="Asset",'MAIN CB'!F2028,"")</f>
        <v>195</v>
      </c>
      <c r="G2014" s="162" t="str">
        <f>IF('MAIN CB'!C2028="Capital",'MAIN CB'!F2028,IF('MAIN CB'!C2028="Income",'MAIN CB'!F2028,IF('MAIN CB'!C2028="Liability",'MAIN CB'!F2028,"")))</f>
        <v/>
      </c>
      <c r="H2014" s="163" t="str">
        <f>IF('MAIN CB'!C2028="Expense",'MAIN CB'!F2028,IF('MAIN CB'!C2028="Drawing",'MAIN CB'!F2028,IF('MAIN CB'!C2028="COS",'MAIN CB'!F2028,"")))</f>
        <v/>
      </c>
    </row>
    <row r="2015" spans="2:8" x14ac:dyDescent="0.3">
      <c r="B2015" s="160">
        <f>IF('MAIN CB'!B2029="","",'MAIN CB'!B2029)</f>
        <v>45736</v>
      </c>
      <c r="C2015" s="161" t="str">
        <f>IF('MAIN CB'!C2029="","",'MAIN CB'!C2029)</f>
        <v>Asset</v>
      </c>
      <c r="D2015" s="237" t="str">
        <f>IF('MAIN CB'!D2029="","",'MAIN CB'!D2029)</f>
        <v>Zanaco Xpress</v>
      </c>
      <c r="E2015" s="157" t="str">
        <f>IF('MAIN CB'!E2029="","",'MAIN CB'!E2029)</f>
        <v>Zanaco Xpress Deposit</v>
      </c>
      <c r="F2015" s="238">
        <f>IF('MAIN CB'!C2029="Asset",'MAIN CB'!F2029,"")</f>
        <v>-195</v>
      </c>
      <c r="G2015" s="162" t="str">
        <f>IF('MAIN CB'!C2029="Capital",'MAIN CB'!F2029,IF('MAIN CB'!C2029="Income",'MAIN CB'!F2029,IF('MAIN CB'!C2029="Liability",'MAIN CB'!F2029,"")))</f>
        <v/>
      </c>
      <c r="H2015" s="163" t="str">
        <f>IF('MAIN CB'!C2029="Expense",'MAIN CB'!F2029,IF('MAIN CB'!C2029="Drawing",'MAIN CB'!F2029,IF('MAIN CB'!C2029="COS",'MAIN CB'!F2029,"")))</f>
        <v/>
      </c>
    </row>
    <row r="2016" spans="2:8" x14ac:dyDescent="0.3">
      <c r="B2016" s="160">
        <f>IF('MAIN CB'!B2030="","",'MAIN CB'!B2030)</f>
        <v>45736</v>
      </c>
      <c r="C2016" s="161" t="str">
        <f>IF('MAIN CB'!C2030="","",'MAIN CB'!C2030)</f>
        <v>Asset</v>
      </c>
      <c r="D2016" s="237" t="str">
        <f>IF('MAIN CB'!D2030="","",'MAIN CB'!D2030)</f>
        <v>Vault Cash</v>
      </c>
      <c r="E2016" s="157" t="str">
        <f>IF('MAIN CB'!E2030="","",'MAIN CB'!E2030)</f>
        <v>Airtel Money Withdraw</v>
      </c>
      <c r="F2016" s="238">
        <f>IF('MAIN CB'!C2030="Asset",'MAIN CB'!F2030,"")</f>
        <v>-50</v>
      </c>
      <c r="G2016" s="162" t="str">
        <f>IF('MAIN CB'!C2030="Capital",'MAIN CB'!F2030,IF('MAIN CB'!C2030="Income",'MAIN CB'!F2030,IF('MAIN CB'!C2030="Liability",'MAIN CB'!F2030,"")))</f>
        <v/>
      </c>
      <c r="H2016" s="163" t="str">
        <f>IF('MAIN CB'!C2030="Expense",'MAIN CB'!F2030,IF('MAIN CB'!C2030="Drawing",'MAIN CB'!F2030,IF('MAIN CB'!C2030="COS",'MAIN CB'!F2030,"")))</f>
        <v/>
      </c>
    </row>
    <row r="2017" spans="2:8" x14ac:dyDescent="0.3">
      <c r="B2017" s="160">
        <f>IF('MAIN CB'!B2031="","",'MAIN CB'!B2031)</f>
        <v>45736</v>
      </c>
      <c r="C2017" s="161" t="str">
        <f>IF('MAIN CB'!C2031="","",'MAIN CB'!C2031)</f>
        <v>Asset</v>
      </c>
      <c r="D2017" s="237" t="str">
        <f>IF('MAIN CB'!D2031="","",'MAIN CB'!D2031)</f>
        <v>Airtel Money</v>
      </c>
      <c r="E2017" s="157" t="str">
        <f>IF('MAIN CB'!E2031="","",'MAIN CB'!E2031)</f>
        <v>Airtel Money Withdraw</v>
      </c>
      <c r="F2017" s="238">
        <f>IF('MAIN CB'!C2031="Asset",'MAIN CB'!F2031,"")</f>
        <v>50</v>
      </c>
      <c r="G2017" s="162" t="str">
        <f>IF('MAIN CB'!C2031="Capital",'MAIN CB'!F2031,IF('MAIN CB'!C2031="Income",'MAIN CB'!F2031,IF('MAIN CB'!C2031="Liability",'MAIN CB'!F2031,"")))</f>
        <v/>
      </c>
      <c r="H2017" s="163" t="str">
        <f>IF('MAIN CB'!C2031="Expense",'MAIN CB'!F2031,IF('MAIN CB'!C2031="Drawing",'MAIN CB'!F2031,IF('MAIN CB'!C2031="COS",'MAIN CB'!F2031,"")))</f>
        <v/>
      </c>
    </row>
    <row r="2018" spans="2:8" x14ac:dyDescent="0.3">
      <c r="B2018" s="160">
        <f>IF('MAIN CB'!B2032="","",'MAIN CB'!B2032)</f>
        <v>45736</v>
      </c>
      <c r="C2018" s="161" t="str">
        <f>IF('MAIN CB'!C2032="","",'MAIN CB'!C2032)</f>
        <v>Income</v>
      </c>
      <c r="D2018" s="237" t="str">
        <f>IF('MAIN CB'!D2032="","",'MAIN CB'!D2032)</f>
        <v>Sales</v>
      </c>
      <c r="E2018" s="157" t="str">
        <f>IF('MAIN CB'!E2032="","",'MAIN CB'!E2032)</f>
        <v xml:space="preserve">Takeaway Sale </v>
      </c>
      <c r="F2018" s="238" t="str">
        <f>IF('MAIN CB'!C2032="Asset",'MAIN CB'!F2032,"")</f>
        <v/>
      </c>
      <c r="G2018" s="162">
        <f>IF('MAIN CB'!C2032="Capital",'MAIN CB'!F2032,IF('MAIN CB'!C2032="Income",'MAIN CB'!F2032,IF('MAIN CB'!C2032="Liability",'MAIN CB'!F2032,"")))</f>
        <v>-35</v>
      </c>
      <c r="H2018" s="163" t="str">
        <f>IF('MAIN CB'!C2032="Expense",'MAIN CB'!F2032,IF('MAIN CB'!C2032="Drawing",'MAIN CB'!F2032,IF('MAIN CB'!C2032="COS",'MAIN CB'!F2032,"")))</f>
        <v/>
      </c>
    </row>
    <row r="2019" spans="2:8" x14ac:dyDescent="0.3">
      <c r="B2019" s="160">
        <f>IF('MAIN CB'!B2033="","",'MAIN CB'!B2033)</f>
        <v>45736</v>
      </c>
      <c r="C2019" s="161" t="str">
        <f>IF('MAIN CB'!C2033="","",'MAIN CB'!C2033)</f>
        <v>Asset</v>
      </c>
      <c r="D2019" s="237" t="str">
        <f>IF('MAIN CB'!D2033="","",'MAIN CB'!D2033)</f>
        <v>Vault Cash</v>
      </c>
      <c r="E2019" s="157" t="str">
        <f>IF('MAIN CB'!E2033="","",'MAIN CB'!E2033)</f>
        <v xml:space="preserve">Takeaway Sale </v>
      </c>
      <c r="F2019" s="238">
        <f>IF('MAIN CB'!C2033="Asset",'MAIN CB'!F2033,"")</f>
        <v>35</v>
      </c>
      <c r="G2019" s="162" t="str">
        <f>IF('MAIN CB'!C2033="Capital",'MAIN CB'!F2033,IF('MAIN CB'!C2033="Income",'MAIN CB'!F2033,IF('MAIN CB'!C2033="Liability",'MAIN CB'!F2033,"")))</f>
        <v/>
      </c>
      <c r="H2019" s="163" t="str">
        <f>IF('MAIN CB'!C2033="Expense",'MAIN CB'!F2033,IF('MAIN CB'!C2033="Drawing",'MAIN CB'!F2033,IF('MAIN CB'!C2033="COS",'MAIN CB'!F2033,"")))</f>
        <v/>
      </c>
    </row>
    <row r="2020" spans="2:8" x14ac:dyDescent="0.3">
      <c r="B2020" s="160">
        <f>IF('MAIN CB'!B2034="","",'MAIN CB'!B2034)</f>
        <v>45736</v>
      </c>
      <c r="C2020" s="161" t="str">
        <f>IF('MAIN CB'!C2034="","",'MAIN CB'!C2034)</f>
        <v>Income</v>
      </c>
      <c r="D2020" s="237" t="str">
        <f>IF('MAIN CB'!D2034="","",'MAIN CB'!D2034)</f>
        <v>Sales</v>
      </c>
      <c r="E2020" s="157" t="str">
        <f>IF('MAIN CB'!E2034="","",'MAIN CB'!E2034)</f>
        <v xml:space="preserve">Takeaway Sale </v>
      </c>
      <c r="F2020" s="238" t="str">
        <f>IF('MAIN CB'!C2034="Asset",'MAIN CB'!F2034,"")</f>
        <v/>
      </c>
      <c r="G2020" s="162">
        <f>IF('MAIN CB'!C2034="Capital",'MAIN CB'!F2034,IF('MAIN CB'!C2034="Income",'MAIN CB'!F2034,IF('MAIN CB'!C2034="Liability",'MAIN CB'!F2034,"")))</f>
        <v>-70</v>
      </c>
      <c r="H2020" s="163" t="str">
        <f>IF('MAIN CB'!C2034="Expense",'MAIN CB'!F2034,IF('MAIN CB'!C2034="Drawing",'MAIN CB'!F2034,IF('MAIN CB'!C2034="COS",'MAIN CB'!F2034,"")))</f>
        <v/>
      </c>
    </row>
    <row r="2021" spans="2:8" x14ac:dyDescent="0.3">
      <c r="B2021" s="160">
        <f>IF('MAIN CB'!B2035="","",'MAIN CB'!B2035)</f>
        <v>45736</v>
      </c>
      <c r="C2021" s="161" t="str">
        <f>IF('MAIN CB'!C2035="","",'MAIN CB'!C2035)</f>
        <v>Asset</v>
      </c>
      <c r="D2021" s="237" t="str">
        <f>IF('MAIN CB'!D2035="","",'MAIN CB'!D2035)</f>
        <v>Vault Cash</v>
      </c>
      <c r="E2021" s="157" t="str">
        <f>IF('MAIN CB'!E2035="","",'MAIN CB'!E2035)</f>
        <v xml:space="preserve">Takeaway Sale </v>
      </c>
      <c r="F2021" s="238">
        <f>IF('MAIN CB'!C2035="Asset",'MAIN CB'!F2035,"")</f>
        <v>70</v>
      </c>
      <c r="G2021" s="162" t="str">
        <f>IF('MAIN CB'!C2035="Capital",'MAIN CB'!F2035,IF('MAIN CB'!C2035="Income",'MAIN CB'!F2035,IF('MAIN CB'!C2035="Liability",'MAIN CB'!F2035,"")))</f>
        <v/>
      </c>
      <c r="H2021" s="163" t="str">
        <f>IF('MAIN CB'!C2035="Expense",'MAIN CB'!F2035,IF('MAIN CB'!C2035="Drawing",'MAIN CB'!F2035,IF('MAIN CB'!C2035="COS",'MAIN CB'!F2035,"")))</f>
        <v/>
      </c>
    </row>
    <row r="2022" spans="2:8" x14ac:dyDescent="0.3">
      <c r="B2022" s="160">
        <f>IF('MAIN CB'!B2036="","",'MAIN CB'!B2036)</f>
        <v>45736</v>
      </c>
      <c r="C2022" s="161" t="str">
        <f>IF('MAIN CB'!C2036="","",'MAIN CB'!C2036)</f>
        <v>Asset</v>
      </c>
      <c r="D2022" s="237" t="str">
        <f>IF('MAIN CB'!D2036="","",'MAIN CB'!D2036)</f>
        <v>Vault Cash</v>
      </c>
      <c r="E2022" s="157" t="str">
        <f>IF('MAIN CB'!E2036="","",'MAIN CB'!E2036)</f>
        <v>?</v>
      </c>
      <c r="F2022" s="238">
        <f>IF('MAIN CB'!C2036="Asset",'MAIN CB'!F2036,"")</f>
        <v>-20</v>
      </c>
      <c r="G2022" s="162" t="str">
        <f>IF('MAIN CB'!C2036="Capital",'MAIN CB'!F2036,IF('MAIN CB'!C2036="Income",'MAIN CB'!F2036,IF('MAIN CB'!C2036="Liability",'MAIN CB'!F2036,"")))</f>
        <v/>
      </c>
      <c r="H2022" s="163" t="str">
        <f>IF('MAIN CB'!C2036="Expense",'MAIN CB'!F2036,IF('MAIN CB'!C2036="Drawing",'MAIN CB'!F2036,IF('MAIN CB'!C2036="COS",'MAIN CB'!F2036,"")))</f>
        <v/>
      </c>
    </row>
    <row r="2023" spans="2:8" x14ac:dyDescent="0.3">
      <c r="B2023" s="160">
        <f>IF('MAIN CB'!B2037="","",'MAIN CB'!B2037)</f>
        <v>45736</v>
      </c>
      <c r="C2023" s="161" t="str">
        <f>IF('MAIN CB'!C2037="","",'MAIN CB'!C2037)</f>
        <v>Expense</v>
      </c>
      <c r="D2023" s="237" t="str">
        <f>IF('MAIN CB'!D2037="","",'MAIN CB'!D2037)</f>
        <v>Transport Costs</v>
      </c>
      <c r="E2023" s="157" t="str">
        <f>IF('MAIN CB'!E2037="","",'MAIN CB'!E2037)</f>
        <v>?</v>
      </c>
      <c r="F2023" s="238" t="str">
        <f>IF('MAIN CB'!C2037="Asset",'MAIN CB'!F2037,"")</f>
        <v/>
      </c>
      <c r="G2023" s="162" t="str">
        <f>IF('MAIN CB'!C2037="Capital",'MAIN CB'!F2037,IF('MAIN CB'!C2037="Income",'MAIN CB'!F2037,IF('MAIN CB'!C2037="Liability",'MAIN CB'!F2037,"")))</f>
        <v/>
      </c>
      <c r="H2023" s="163">
        <f>IF('MAIN CB'!C2037="Expense",'MAIN CB'!F2037,IF('MAIN CB'!C2037="Drawing",'MAIN CB'!F2037,IF('MAIN CB'!C2037="COS",'MAIN CB'!F2037,"")))</f>
        <v>20</v>
      </c>
    </row>
    <row r="2024" spans="2:8" x14ac:dyDescent="0.3">
      <c r="B2024" s="160">
        <f>IF('MAIN CB'!B2038="","",'MAIN CB'!B2038)</f>
        <v>45736</v>
      </c>
      <c r="C2024" s="161" t="str">
        <f>IF('MAIN CB'!C2038="","",'MAIN CB'!C2038)</f>
        <v>Income</v>
      </c>
      <c r="D2024" s="237" t="str">
        <f>IF('MAIN CB'!D2038="","",'MAIN CB'!D2038)</f>
        <v>Sales</v>
      </c>
      <c r="E2024" s="157" t="str">
        <f>IF('MAIN CB'!E2038="","",'MAIN CB'!E2038)</f>
        <v xml:space="preserve">Takeaway Sale </v>
      </c>
      <c r="F2024" s="238" t="str">
        <f>IF('MAIN CB'!C2038="Asset",'MAIN CB'!F2038,"")</f>
        <v/>
      </c>
      <c r="G2024" s="162">
        <f>IF('MAIN CB'!C2038="Capital",'MAIN CB'!F2038,IF('MAIN CB'!C2038="Income",'MAIN CB'!F2038,IF('MAIN CB'!C2038="Liability",'MAIN CB'!F2038,"")))</f>
        <v>-70</v>
      </c>
      <c r="H2024" s="163" t="str">
        <f>IF('MAIN CB'!C2038="Expense",'MAIN CB'!F2038,IF('MAIN CB'!C2038="Drawing",'MAIN CB'!F2038,IF('MAIN CB'!C2038="COS",'MAIN CB'!F2038,"")))</f>
        <v/>
      </c>
    </row>
    <row r="2025" spans="2:8" x14ac:dyDescent="0.3">
      <c r="B2025" s="160">
        <f>IF('MAIN CB'!B2039="","",'MAIN CB'!B2039)</f>
        <v>45736</v>
      </c>
      <c r="C2025" s="161" t="str">
        <f>IF('MAIN CB'!C2039="","",'MAIN CB'!C2039)</f>
        <v>Asset</v>
      </c>
      <c r="D2025" s="237" t="str">
        <f>IF('MAIN CB'!D2039="","",'MAIN CB'!D2039)</f>
        <v>Vault Cash</v>
      </c>
      <c r="E2025" s="157" t="str">
        <f>IF('MAIN CB'!E2039="","",'MAIN CB'!E2039)</f>
        <v xml:space="preserve">Takeaway Sale </v>
      </c>
      <c r="F2025" s="238">
        <f>IF('MAIN CB'!C2039="Asset",'MAIN CB'!F2039,"")</f>
        <v>70</v>
      </c>
      <c r="G2025" s="162" t="str">
        <f>IF('MAIN CB'!C2039="Capital",'MAIN CB'!F2039,IF('MAIN CB'!C2039="Income",'MAIN CB'!F2039,IF('MAIN CB'!C2039="Liability",'MAIN CB'!F2039,"")))</f>
        <v/>
      </c>
      <c r="H2025" s="163" t="str">
        <f>IF('MAIN CB'!C2039="Expense",'MAIN CB'!F2039,IF('MAIN CB'!C2039="Drawing",'MAIN CB'!F2039,IF('MAIN CB'!C2039="COS",'MAIN CB'!F2039,"")))</f>
        <v/>
      </c>
    </row>
    <row r="2026" spans="2:8" x14ac:dyDescent="0.3">
      <c r="B2026" s="160">
        <f>IF('MAIN CB'!B2040="","",'MAIN CB'!B2040)</f>
        <v>45736</v>
      </c>
      <c r="C2026" s="161" t="str">
        <f>IF('MAIN CB'!C2040="","",'MAIN CB'!C2040)</f>
        <v>Asset</v>
      </c>
      <c r="D2026" s="237" t="str">
        <f>IF('MAIN CB'!D2040="","",'MAIN CB'!D2040)</f>
        <v>Vault Cash</v>
      </c>
      <c r="E2026" s="157" t="str">
        <f>IF('MAIN CB'!E2040="","",'MAIN CB'!E2040)</f>
        <v>?</v>
      </c>
      <c r="F2026" s="238">
        <f>IF('MAIN CB'!C2040="Asset",'MAIN CB'!F2040,"")</f>
        <v>-1158</v>
      </c>
      <c r="G2026" s="162" t="str">
        <f>IF('MAIN CB'!C2040="Capital",'MAIN CB'!F2040,IF('MAIN CB'!C2040="Income",'MAIN CB'!F2040,IF('MAIN CB'!C2040="Liability",'MAIN CB'!F2040,"")))</f>
        <v/>
      </c>
      <c r="H2026" s="163" t="str">
        <f>IF('MAIN CB'!C2040="Expense",'MAIN CB'!F2040,IF('MAIN CB'!C2040="Drawing",'MAIN CB'!F2040,IF('MAIN CB'!C2040="COS",'MAIN CB'!F2040,"")))</f>
        <v/>
      </c>
    </row>
    <row r="2027" spans="2:8" x14ac:dyDescent="0.3">
      <c r="B2027" s="160">
        <f>IF('MAIN CB'!B2041="","",'MAIN CB'!B2041)</f>
        <v>45736</v>
      </c>
      <c r="C2027" s="161" t="str">
        <f>IF('MAIN CB'!C2041="","",'MAIN CB'!C2041)</f>
        <v>COS</v>
      </c>
      <c r="D2027" s="237" t="str">
        <f>IF('MAIN CB'!D2041="","",'MAIN CB'!D2041)</f>
        <v>Add: Purchases (for business)</v>
      </c>
      <c r="E2027" s="157" t="str">
        <f>IF('MAIN CB'!E2041="","",'MAIN CB'!E2041)</f>
        <v>?</v>
      </c>
      <c r="F2027" s="238" t="str">
        <f>IF('MAIN CB'!C2041="Asset",'MAIN CB'!F2041,"")</f>
        <v/>
      </c>
      <c r="G2027" s="162" t="str">
        <f>IF('MAIN CB'!C2041="Capital",'MAIN CB'!F2041,IF('MAIN CB'!C2041="Income",'MAIN CB'!F2041,IF('MAIN CB'!C2041="Liability",'MAIN CB'!F2041,"")))</f>
        <v/>
      </c>
      <c r="H2027" s="163">
        <f>IF('MAIN CB'!C2041="Expense",'MAIN CB'!F2041,IF('MAIN CB'!C2041="Drawing",'MAIN CB'!F2041,IF('MAIN CB'!C2041="COS",'MAIN CB'!F2041,"")))</f>
        <v>1158</v>
      </c>
    </row>
    <row r="2028" spans="2:8" x14ac:dyDescent="0.3">
      <c r="B2028" s="160">
        <f>IF('MAIN CB'!B2042="","",'MAIN CB'!B2042)</f>
        <v>45736</v>
      </c>
      <c r="C2028" s="161" t="str">
        <f>IF('MAIN CB'!C2042="","",'MAIN CB'!C2042)</f>
        <v>Income</v>
      </c>
      <c r="D2028" s="237" t="str">
        <f>IF('MAIN CB'!D2042="","",'MAIN CB'!D2042)</f>
        <v>Sales</v>
      </c>
      <c r="E2028" s="157" t="str">
        <f>IF('MAIN CB'!E2042="","",'MAIN CB'!E2042)</f>
        <v xml:space="preserve">Takeaway Sale </v>
      </c>
      <c r="F2028" s="238" t="str">
        <f>IF('MAIN CB'!C2042="Asset",'MAIN CB'!F2042,"")</f>
        <v/>
      </c>
      <c r="G2028" s="162">
        <f>IF('MAIN CB'!C2042="Capital",'MAIN CB'!F2042,IF('MAIN CB'!C2042="Income",'MAIN CB'!F2042,IF('MAIN CB'!C2042="Liability",'MAIN CB'!F2042,"")))</f>
        <v>-35</v>
      </c>
      <c r="H2028" s="163" t="str">
        <f>IF('MAIN CB'!C2042="Expense",'MAIN CB'!F2042,IF('MAIN CB'!C2042="Drawing",'MAIN CB'!F2042,IF('MAIN CB'!C2042="COS",'MAIN CB'!F2042,"")))</f>
        <v/>
      </c>
    </row>
    <row r="2029" spans="2:8" x14ac:dyDescent="0.3">
      <c r="B2029" s="160">
        <f>IF('MAIN CB'!B2043="","",'MAIN CB'!B2043)</f>
        <v>45736</v>
      </c>
      <c r="C2029" s="161" t="str">
        <f>IF('MAIN CB'!C2043="","",'MAIN CB'!C2043)</f>
        <v>Asset</v>
      </c>
      <c r="D2029" s="237" t="str">
        <f>IF('MAIN CB'!D2043="","",'MAIN CB'!D2043)</f>
        <v>Airtel Money</v>
      </c>
      <c r="E2029" s="157" t="str">
        <f>IF('MAIN CB'!E2043="","",'MAIN CB'!E2043)</f>
        <v xml:space="preserve">Takeaway Sale </v>
      </c>
      <c r="F2029" s="238">
        <f>IF('MAIN CB'!C2043="Asset",'MAIN CB'!F2043,"")</f>
        <v>35</v>
      </c>
      <c r="G2029" s="162" t="str">
        <f>IF('MAIN CB'!C2043="Capital",'MAIN CB'!F2043,IF('MAIN CB'!C2043="Income",'MAIN CB'!F2043,IF('MAIN CB'!C2043="Liability",'MAIN CB'!F2043,"")))</f>
        <v/>
      </c>
      <c r="H2029" s="163" t="str">
        <f>IF('MAIN CB'!C2043="Expense",'MAIN CB'!F2043,IF('MAIN CB'!C2043="Drawing",'MAIN CB'!F2043,IF('MAIN CB'!C2043="COS",'MAIN CB'!F2043,"")))</f>
        <v/>
      </c>
    </row>
    <row r="2030" spans="2:8" x14ac:dyDescent="0.3">
      <c r="B2030" s="160">
        <f>IF('MAIN CB'!B2044="","",'MAIN CB'!B2044)</f>
        <v>45736</v>
      </c>
      <c r="C2030" s="161" t="str">
        <f>IF('MAIN CB'!C2044="","",'MAIN CB'!C2044)</f>
        <v>Asset</v>
      </c>
      <c r="D2030" s="237" t="str">
        <f>IF('MAIN CB'!D2044="","",'MAIN CB'!D2044)</f>
        <v>Vault Cash</v>
      </c>
      <c r="E2030" s="157" t="str">
        <f>IF('MAIN CB'!E2044="","",'MAIN CB'!E2044)</f>
        <v>?</v>
      </c>
      <c r="F2030" s="238">
        <f>IF('MAIN CB'!C2044="Asset",'MAIN CB'!F2044,"")</f>
        <v>-17</v>
      </c>
      <c r="G2030" s="162" t="str">
        <f>IF('MAIN CB'!C2044="Capital",'MAIN CB'!F2044,IF('MAIN CB'!C2044="Income",'MAIN CB'!F2044,IF('MAIN CB'!C2044="Liability",'MAIN CB'!F2044,"")))</f>
        <v/>
      </c>
      <c r="H2030" s="163" t="str">
        <f>IF('MAIN CB'!C2044="Expense",'MAIN CB'!F2044,IF('MAIN CB'!C2044="Drawing",'MAIN CB'!F2044,IF('MAIN CB'!C2044="COS",'MAIN CB'!F2044,"")))</f>
        <v/>
      </c>
    </row>
    <row r="2031" spans="2:8" x14ac:dyDescent="0.3">
      <c r="B2031" s="160" t="str">
        <f>IF('MAIN CB'!B2045="","",'MAIN CB'!B2045)</f>
        <v>20/03/2025</v>
      </c>
      <c r="C2031" s="161" t="str">
        <f>IF('MAIN CB'!C2045="","",'MAIN CB'!C2045)</f>
        <v>Expense</v>
      </c>
      <c r="D2031" s="237" t="str">
        <f>IF('MAIN CB'!D2045="","",'MAIN CB'!D2045)</f>
        <v>Transport Costs</v>
      </c>
      <c r="E2031" s="157" t="str">
        <f>IF('MAIN CB'!E2045="","",'MAIN CB'!E2045)</f>
        <v>?</v>
      </c>
      <c r="F2031" s="238" t="str">
        <f>IF('MAIN CB'!C2045="Asset",'MAIN CB'!F2045,"")</f>
        <v/>
      </c>
      <c r="G2031" s="162" t="str">
        <f>IF('MAIN CB'!C2045="Capital",'MAIN CB'!F2045,IF('MAIN CB'!C2045="Income",'MAIN CB'!F2045,IF('MAIN CB'!C2045="Liability",'MAIN CB'!F2045,"")))</f>
        <v/>
      </c>
      <c r="H2031" s="163">
        <f>IF('MAIN CB'!C2045="Expense",'MAIN CB'!F2045,IF('MAIN CB'!C2045="Drawing",'MAIN CB'!F2045,IF('MAIN CB'!C2045="COS",'MAIN CB'!F2045,"")))</f>
        <v>17</v>
      </c>
    </row>
    <row r="2032" spans="2:8" x14ac:dyDescent="0.3">
      <c r="B2032" s="160">
        <f>IF('MAIN CB'!B2046="","",'MAIN CB'!B2046)</f>
        <v>45736</v>
      </c>
      <c r="C2032" s="161" t="str">
        <f>IF('MAIN CB'!C2046="","",'MAIN CB'!C2046)</f>
        <v>Asset</v>
      </c>
      <c r="D2032" s="237" t="str">
        <f>IF('MAIN CB'!D2046="","",'MAIN CB'!D2046)</f>
        <v>Vault Cash</v>
      </c>
      <c r="E2032" s="157" t="str">
        <f>IF('MAIN CB'!E2046="","",'MAIN CB'!E2046)</f>
        <v>Customer change held</v>
      </c>
      <c r="F2032" s="238">
        <f>IF('MAIN CB'!C2046="Asset",'MAIN CB'!F2046,"")</f>
        <v>5</v>
      </c>
      <c r="G2032" s="162" t="str">
        <f>IF('MAIN CB'!C2046="Capital",'MAIN CB'!F2046,IF('MAIN CB'!C2046="Income",'MAIN CB'!F2046,IF('MAIN CB'!C2046="Liability",'MAIN CB'!F2046,"")))</f>
        <v/>
      </c>
      <c r="H2032" s="163" t="str">
        <f>IF('MAIN CB'!C2046="Expense",'MAIN CB'!F2046,IF('MAIN CB'!C2046="Drawing",'MAIN CB'!F2046,IF('MAIN CB'!C2046="COS",'MAIN CB'!F2046,"")))</f>
        <v/>
      </c>
    </row>
    <row r="2033" spans="2:8" x14ac:dyDescent="0.3">
      <c r="B2033" s="160">
        <f>IF('MAIN CB'!B2047="","",'MAIN CB'!B2047)</f>
        <v>45736</v>
      </c>
      <c r="C2033" s="161" t="str">
        <f>IF('MAIN CB'!C2047="","",'MAIN CB'!C2047)</f>
        <v>Liability</v>
      </c>
      <c r="D2033" s="237" t="str">
        <f>IF('MAIN CB'!D2047="","",'MAIN CB'!D2047)</f>
        <v>Customer Change</v>
      </c>
      <c r="E2033" s="157" t="str">
        <f>IF('MAIN CB'!E2047="","",'MAIN CB'!E2047)</f>
        <v>Customer change held</v>
      </c>
      <c r="F2033" s="238" t="str">
        <f>IF('MAIN CB'!C2047="Asset",'MAIN CB'!F2047,"")</f>
        <v/>
      </c>
      <c r="G2033" s="162">
        <f>IF('MAIN CB'!C2047="Capital",'MAIN CB'!F2047,IF('MAIN CB'!C2047="Income",'MAIN CB'!F2047,IF('MAIN CB'!C2047="Liability",'MAIN CB'!F2047,"")))</f>
        <v>-5</v>
      </c>
      <c r="H2033" s="163" t="str">
        <f>IF('MAIN CB'!C2047="Expense",'MAIN CB'!F2047,IF('MAIN CB'!C2047="Drawing",'MAIN CB'!F2047,IF('MAIN CB'!C2047="COS",'MAIN CB'!F2047,"")))</f>
        <v/>
      </c>
    </row>
    <row r="2034" spans="2:8" x14ac:dyDescent="0.3">
      <c r="B2034" s="160">
        <f>IF('MAIN CB'!B2048="","",'MAIN CB'!B2048)</f>
        <v>45736</v>
      </c>
      <c r="C2034" s="161" t="str">
        <f>IF('MAIN CB'!C2048="","",'MAIN CB'!C2048)</f>
        <v>Income</v>
      </c>
      <c r="D2034" s="237" t="str">
        <f>IF('MAIN CB'!D2048="","",'MAIN CB'!D2048)</f>
        <v>Sales</v>
      </c>
      <c r="E2034" s="157" t="str">
        <f>IF('MAIN CB'!E2048="","",'MAIN CB'!E2048)</f>
        <v xml:space="preserve">Takeaway Sale </v>
      </c>
      <c r="F2034" s="238" t="str">
        <f>IF('MAIN CB'!C2048="Asset",'MAIN CB'!F2048,"")</f>
        <v/>
      </c>
      <c r="G2034" s="162">
        <f>IF('MAIN CB'!C2048="Capital",'MAIN CB'!F2048,IF('MAIN CB'!C2048="Income",'MAIN CB'!F2048,IF('MAIN CB'!C2048="Liability",'MAIN CB'!F2048,"")))</f>
        <v>-35</v>
      </c>
      <c r="H2034" s="163" t="str">
        <f>IF('MAIN CB'!C2048="Expense",'MAIN CB'!F2048,IF('MAIN CB'!C2048="Drawing",'MAIN CB'!F2048,IF('MAIN CB'!C2048="COS",'MAIN CB'!F2048,"")))</f>
        <v/>
      </c>
    </row>
    <row r="2035" spans="2:8" x14ac:dyDescent="0.3">
      <c r="B2035" s="160">
        <f>IF('MAIN CB'!B2049="","",'MAIN CB'!B2049)</f>
        <v>45736</v>
      </c>
      <c r="C2035" s="161" t="str">
        <f>IF('MAIN CB'!C2049="","",'MAIN CB'!C2049)</f>
        <v>Asset</v>
      </c>
      <c r="D2035" s="237" t="str">
        <f>IF('MAIN CB'!D2049="","",'MAIN CB'!D2049)</f>
        <v>Vault Cash</v>
      </c>
      <c r="E2035" s="157" t="str">
        <f>IF('MAIN CB'!E2049="","",'MAIN CB'!E2049)</f>
        <v xml:space="preserve">Takeaway Sale </v>
      </c>
      <c r="F2035" s="238">
        <f>IF('MAIN CB'!C2049="Asset",'MAIN CB'!F2049,"")</f>
        <v>35</v>
      </c>
      <c r="G2035" s="162" t="str">
        <f>IF('MAIN CB'!C2049="Capital",'MAIN CB'!F2049,IF('MAIN CB'!C2049="Income",'MAIN CB'!F2049,IF('MAIN CB'!C2049="Liability",'MAIN CB'!F2049,"")))</f>
        <v/>
      </c>
      <c r="H2035" s="163" t="str">
        <f>IF('MAIN CB'!C2049="Expense",'MAIN CB'!F2049,IF('MAIN CB'!C2049="Drawing",'MAIN CB'!F2049,IF('MAIN CB'!C2049="COS",'MAIN CB'!F2049,"")))</f>
        <v/>
      </c>
    </row>
    <row r="2036" spans="2:8" x14ac:dyDescent="0.3">
      <c r="B2036" s="160">
        <f>IF('MAIN CB'!B2050="","",'MAIN CB'!B2050)</f>
        <v>45736</v>
      </c>
      <c r="C2036" s="161" t="str">
        <f>IF('MAIN CB'!C2050="","",'MAIN CB'!C2050)</f>
        <v>Income</v>
      </c>
      <c r="D2036" s="237" t="str">
        <f>IF('MAIN CB'!D2050="","",'MAIN CB'!D2050)</f>
        <v>Sales</v>
      </c>
      <c r="E2036" s="157" t="str">
        <f>IF('MAIN CB'!E2050="","",'MAIN CB'!E2050)</f>
        <v xml:space="preserve">Takeaway Sale </v>
      </c>
      <c r="F2036" s="238" t="str">
        <f>IF('MAIN CB'!C2050="Asset",'MAIN CB'!F2050,"")</f>
        <v/>
      </c>
      <c r="G2036" s="162">
        <f>IF('MAIN CB'!C2050="Capital",'MAIN CB'!F2050,IF('MAIN CB'!C2050="Income",'MAIN CB'!F2050,IF('MAIN CB'!C2050="Liability",'MAIN CB'!F2050,"")))</f>
        <v>-35</v>
      </c>
      <c r="H2036" s="163" t="str">
        <f>IF('MAIN CB'!C2050="Expense",'MAIN CB'!F2050,IF('MAIN CB'!C2050="Drawing",'MAIN CB'!F2050,IF('MAIN CB'!C2050="COS",'MAIN CB'!F2050,"")))</f>
        <v/>
      </c>
    </row>
    <row r="2037" spans="2:8" x14ac:dyDescent="0.3">
      <c r="B2037" s="160">
        <f>IF('MAIN CB'!B2051="","",'MAIN CB'!B2051)</f>
        <v>45736</v>
      </c>
      <c r="C2037" s="161" t="str">
        <f>IF('MAIN CB'!C2051="","",'MAIN CB'!C2051)</f>
        <v>Asset</v>
      </c>
      <c r="D2037" s="237" t="str">
        <f>IF('MAIN CB'!D2051="","",'MAIN CB'!D2051)</f>
        <v>Vault Cash</v>
      </c>
      <c r="E2037" s="157" t="str">
        <f>IF('MAIN CB'!E2051="","",'MAIN CB'!E2051)</f>
        <v xml:space="preserve">Takeaway Sale </v>
      </c>
      <c r="F2037" s="238">
        <f>IF('MAIN CB'!C2051="Asset",'MAIN CB'!F2051,"")</f>
        <v>35</v>
      </c>
      <c r="G2037" s="162" t="str">
        <f>IF('MAIN CB'!C2051="Capital",'MAIN CB'!F2051,IF('MAIN CB'!C2051="Income",'MAIN CB'!F2051,IF('MAIN CB'!C2051="Liability",'MAIN CB'!F2051,"")))</f>
        <v/>
      </c>
      <c r="H2037" s="163" t="str">
        <f>IF('MAIN CB'!C2051="Expense",'MAIN CB'!F2051,IF('MAIN CB'!C2051="Drawing",'MAIN CB'!F2051,IF('MAIN CB'!C2051="COS",'MAIN CB'!F2051,"")))</f>
        <v/>
      </c>
    </row>
    <row r="2038" spans="2:8" x14ac:dyDescent="0.3">
      <c r="B2038" s="160">
        <f>IF('MAIN CB'!B2052="","",'MAIN CB'!B2052)</f>
        <v>45736</v>
      </c>
      <c r="C2038" s="161" t="str">
        <f>IF('MAIN CB'!C2052="","",'MAIN CB'!C2052)</f>
        <v>Income</v>
      </c>
      <c r="D2038" s="237" t="str">
        <f>IF('MAIN CB'!D2052="","",'MAIN CB'!D2052)</f>
        <v>Sales</v>
      </c>
      <c r="E2038" s="157" t="str">
        <f>IF('MAIN CB'!E2052="","",'MAIN CB'!E2052)</f>
        <v xml:space="preserve">Takeaway Sale </v>
      </c>
      <c r="F2038" s="238" t="str">
        <f>IF('MAIN CB'!C2052="Asset",'MAIN CB'!F2052,"")</f>
        <v/>
      </c>
      <c r="G2038" s="162">
        <f>IF('MAIN CB'!C2052="Capital",'MAIN CB'!F2052,IF('MAIN CB'!C2052="Income",'MAIN CB'!F2052,IF('MAIN CB'!C2052="Liability",'MAIN CB'!F2052,"")))</f>
        <v>-35</v>
      </c>
      <c r="H2038" s="163" t="str">
        <f>IF('MAIN CB'!C2052="Expense",'MAIN CB'!F2052,IF('MAIN CB'!C2052="Drawing",'MAIN CB'!F2052,IF('MAIN CB'!C2052="COS",'MAIN CB'!F2052,"")))</f>
        <v/>
      </c>
    </row>
    <row r="2039" spans="2:8" x14ac:dyDescent="0.3">
      <c r="B2039" s="160">
        <f>IF('MAIN CB'!B2053="","",'MAIN CB'!B2053)</f>
        <v>45736</v>
      </c>
      <c r="C2039" s="161" t="str">
        <f>IF('MAIN CB'!C2053="","",'MAIN CB'!C2053)</f>
        <v>Asset</v>
      </c>
      <c r="D2039" s="237" t="str">
        <f>IF('MAIN CB'!D2053="","",'MAIN CB'!D2053)</f>
        <v>543 Konse Konse</v>
      </c>
      <c r="E2039" s="157" t="str">
        <f>IF('MAIN CB'!E2053="","",'MAIN CB'!E2053)</f>
        <v xml:space="preserve">Takeaway Sale </v>
      </c>
      <c r="F2039" s="238">
        <f>IF('MAIN CB'!C2053="Asset",'MAIN CB'!F2053,"")</f>
        <v>35</v>
      </c>
      <c r="G2039" s="162" t="str">
        <f>IF('MAIN CB'!C2053="Capital",'MAIN CB'!F2053,IF('MAIN CB'!C2053="Income",'MAIN CB'!F2053,IF('MAIN CB'!C2053="Liability",'MAIN CB'!F2053,"")))</f>
        <v/>
      </c>
      <c r="H2039" s="163" t="str">
        <f>IF('MAIN CB'!C2053="Expense",'MAIN CB'!F2053,IF('MAIN CB'!C2053="Drawing",'MAIN CB'!F2053,IF('MAIN CB'!C2053="COS",'MAIN CB'!F2053,"")))</f>
        <v/>
      </c>
    </row>
    <row r="2040" spans="2:8" x14ac:dyDescent="0.3">
      <c r="B2040" s="160">
        <f>IF('MAIN CB'!B2054="","",'MAIN CB'!B2054)</f>
        <v>45736</v>
      </c>
      <c r="C2040" s="161" t="str">
        <f>IF('MAIN CB'!C2054="","",'MAIN CB'!C2054)</f>
        <v>Income</v>
      </c>
      <c r="D2040" s="237" t="str">
        <f>IF('MAIN CB'!D2054="","",'MAIN CB'!D2054)</f>
        <v>Sales</v>
      </c>
      <c r="E2040" s="157" t="str">
        <f>IF('MAIN CB'!E2054="","",'MAIN CB'!E2054)</f>
        <v xml:space="preserve">Takeaway Sale </v>
      </c>
      <c r="F2040" s="238" t="str">
        <f>IF('MAIN CB'!C2054="Asset",'MAIN CB'!F2054,"")</f>
        <v/>
      </c>
      <c r="G2040" s="162">
        <f>IF('MAIN CB'!C2054="Capital",'MAIN CB'!F2054,IF('MAIN CB'!C2054="Income",'MAIN CB'!F2054,IF('MAIN CB'!C2054="Liability",'MAIN CB'!F2054,"")))</f>
        <v>-35</v>
      </c>
      <c r="H2040" s="163" t="str">
        <f>IF('MAIN CB'!C2054="Expense",'MAIN CB'!F2054,IF('MAIN CB'!C2054="Drawing",'MAIN CB'!F2054,IF('MAIN CB'!C2054="COS",'MAIN CB'!F2054,"")))</f>
        <v/>
      </c>
    </row>
    <row r="2041" spans="2:8" x14ac:dyDescent="0.3">
      <c r="B2041" s="160">
        <f>IF('MAIN CB'!B2055="","",'MAIN CB'!B2055)</f>
        <v>45736</v>
      </c>
      <c r="C2041" s="161" t="str">
        <f>IF('MAIN CB'!C2055="","",'MAIN CB'!C2055)</f>
        <v>Asset</v>
      </c>
      <c r="D2041" s="237" t="str">
        <f>IF('MAIN CB'!D2055="","",'MAIN CB'!D2055)</f>
        <v>Vault Cash</v>
      </c>
      <c r="E2041" s="157" t="str">
        <f>IF('MAIN CB'!E2055="","",'MAIN CB'!E2055)</f>
        <v xml:space="preserve">Takeaway Sale </v>
      </c>
      <c r="F2041" s="238">
        <f>IF('MAIN CB'!C2055="Asset",'MAIN CB'!F2055,"")</f>
        <v>35</v>
      </c>
      <c r="G2041" s="162" t="str">
        <f>IF('MAIN CB'!C2055="Capital",'MAIN CB'!F2055,IF('MAIN CB'!C2055="Income",'MAIN CB'!F2055,IF('MAIN CB'!C2055="Liability",'MAIN CB'!F2055,"")))</f>
        <v/>
      </c>
      <c r="H2041" s="163" t="str">
        <f>IF('MAIN CB'!C2055="Expense",'MAIN CB'!F2055,IF('MAIN CB'!C2055="Drawing",'MAIN CB'!F2055,IF('MAIN CB'!C2055="COS",'MAIN CB'!F2055,"")))</f>
        <v/>
      </c>
    </row>
    <row r="2042" spans="2:8" x14ac:dyDescent="0.3">
      <c r="B2042" s="160">
        <f>IF('MAIN CB'!B2056="","",'MAIN CB'!B2056)</f>
        <v>45736</v>
      </c>
      <c r="C2042" s="161" t="str">
        <f>IF('MAIN CB'!C2056="","",'MAIN CB'!C2056)</f>
        <v>Income</v>
      </c>
      <c r="D2042" s="237" t="str">
        <f>IF('MAIN CB'!D2056="","",'MAIN CB'!D2056)</f>
        <v>Sales</v>
      </c>
      <c r="E2042" s="157" t="str">
        <f>IF('MAIN CB'!E2056="","",'MAIN CB'!E2056)</f>
        <v xml:space="preserve">Takeaway Sale </v>
      </c>
      <c r="F2042" s="238" t="str">
        <f>IF('MAIN CB'!C2056="Asset",'MAIN CB'!F2056,"")</f>
        <v/>
      </c>
      <c r="G2042" s="162">
        <f>IF('MAIN CB'!C2056="Capital",'MAIN CB'!F2056,IF('MAIN CB'!C2056="Income",'MAIN CB'!F2056,IF('MAIN CB'!C2056="Liability",'MAIN CB'!F2056,"")))</f>
        <v>-35</v>
      </c>
      <c r="H2042" s="163" t="str">
        <f>IF('MAIN CB'!C2056="Expense",'MAIN CB'!F2056,IF('MAIN CB'!C2056="Drawing",'MAIN CB'!F2056,IF('MAIN CB'!C2056="COS",'MAIN CB'!F2056,"")))</f>
        <v/>
      </c>
    </row>
    <row r="2043" spans="2:8" x14ac:dyDescent="0.3">
      <c r="B2043" s="160">
        <f>IF('MAIN CB'!B2057="","",'MAIN CB'!B2057)</f>
        <v>45736</v>
      </c>
      <c r="C2043" s="161" t="str">
        <f>IF('MAIN CB'!C2057="","",'MAIN CB'!C2057)</f>
        <v>Asset</v>
      </c>
      <c r="D2043" s="237" t="str">
        <f>IF('MAIN CB'!D2057="","",'MAIN CB'!D2057)</f>
        <v>Airtel Money</v>
      </c>
      <c r="E2043" s="157" t="str">
        <f>IF('MAIN CB'!E2057="","",'MAIN CB'!E2057)</f>
        <v xml:space="preserve">Takeaway Sale </v>
      </c>
      <c r="F2043" s="238">
        <f>IF('MAIN CB'!C2057="Asset",'MAIN CB'!F2057,"")</f>
        <v>35</v>
      </c>
      <c r="G2043" s="162" t="str">
        <f>IF('MAIN CB'!C2057="Capital",'MAIN CB'!F2057,IF('MAIN CB'!C2057="Income",'MAIN CB'!F2057,IF('MAIN CB'!C2057="Liability",'MAIN CB'!F2057,"")))</f>
        <v/>
      </c>
      <c r="H2043" s="163" t="str">
        <f>IF('MAIN CB'!C2057="Expense",'MAIN CB'!F2057,IF('MAIN CB'!C2057="Drawing",'MAIN CB'!F2057,IF('MAIN CB'!C2057="COS",'MAIN CB'!F2057,"")))</f>
        <v/>
      </c>
    </row>
    <row r="2044" spans="2:8" x14ac:dyDescent="0.3">
      <c r="B2044" s="160">
        <f>IF('MAIN CB'!B2058="","",'MAIN CB'!B2058)</f>
        <v>45736</v>
      </c>
      <c r="C2044" s="161" t="str">
        <f>IF('MAIN CB'!C2058="","",'MAIN CB'!C2058)</f>
        <v>Income</v>
      </c>
      <c r="D2044" s="237" t="str">
        <f>IF('MAIN CB'!D2058="","",'MAIN CB'!D2058)</f>
        <v>Sales</v>
      </c>
      <c r="E2044" s="157" t="str">
        <f>IF('MAIN CB'!E2058="","",'MAIN CB'!E2058)</f>
        <v xml:space="preserve">Takeaway Sale </v>
      </c>
      <c r="F2044" s="238" t="str">
        <f>IF('MAIN CB'!C2058="Asset",'MAIN CB'!F2058,"")</f>
        <v/>
      </c>
      <c r="G2044" s="162">
        <f>IF('MAIN CB'!C2058="Capital",'MAIN CB'!F2058,IF('MAIN CB'!C2058="Income",'MAIN CB'!F2058,IF('MAIN CB'!C2058="Liability",'MAIN CB'!F2058,"")))</f>
        <v>-35</v>
      </c>
      <c r="H2044" s="163" t="str">
        <f>IF('MAIN CB'!C2058="Expense",'MAIN CB'!F2058,IF('MAIN CB'!C2058="Drawing",'MAIN CB'!F2058,IF('MAIN CB'!C2058="COS",'MAIN CB'!F2058,"")))</f>
        <v/>
      </c>
    </row>
    <row r="2045" spans="2:8" x14ac:dyDescent="0.3">
      <c r="B2045" s="160">
        <f>IF('MAIN CB'!B2059="","",'MAIN CB'!B2059)</f>
        <v>45736</v>
      </c>
      <c r="C2045" s="161" t="str">
        <f>IF('MAIN CB'!C2059="","",'MAIN CB'!C2059)</f>
        <v>Asset</v>
      </c>
      <c r="D2045" s="237" t="str">
        <f>IF('MAIN CB'!D2059="","",'MAIN CB'!D2059)</f>
        <v>Vault Cash</v>
      </c>
      <c r="E2045" s="157" t="str">
        <f>IF('MAIN CB'!E2059="","",'MAIN CB'!E2059)</f>
        <v xml:space="preserve">Takeaway Sale </v>
      </c>
      <c r="F2045" s="238">
        <f>IF('MAIN CB'!C2059="Asset",'MAIN CB'!F2059,"")</f>
        <v>35</v>
      </c>
      <c r="G2045" s="162" t="str">
        <f>IF('MAIN CB'!C2059="Capital",'MAIN CB'!F2059,IF('MAIN CB'!C2059="Income",'MAIN CB'!F2059,IF('MAIN CB'!C2059="Liability",'MAIN CB'!F2059,"")))</f>
        <v/>
      </c>
      <c r="H2045" s="163" t="str">
        <f>IF('MAIN CB'!C2059="Expense",'MAIN CB'!F2059,IF('MAIN CB'!C2059="Drawing",'MAIN CB'!F2059,IF('MAIN CB'!C2059="COS",'MAIN CB'!F2059,"")))</f>
        <v/>
      </c>
    </row>
    <row r="2046" spans="2:8" x14ac:dyDescent="0.3">
      <c r="B2046" s="160">
        <f>IF('MAIN CB'!B2060="","",'MAIN CB'!B2060)</f>
        <v>45736</v>
      </c>
      <c r="C2046" s="161" t="str">
        <f>IF('MAIN CB'!C2060="","",'MAIN CB'!C2060)</f>
        <v>Income</v>
      </c>
      <c r="D2046" s="237" t="str">
        <f>IF('MAIN CB'!D2060="","",'MAIN CB'!D2060)</f>
        <v>Sales</v>
      </c>
      <c r="E2046" s="157" t="str">
        <f>IF('MAIN CB'!E2060="","",'MAIN CB'!E2060)</f>
        <v xml:space="preserve">Takeaway Sale </v>
      </c>
      <c r="F2046" s="238" t="str">
        <f>IF('MAIN CB'!C2060="Asset",'MAIN CB'!F2060,"")</f>
        <v/>
      </c>
      <c r="G2046" s="162">
        <f>IF('MAIN CB'!C2060="Capital",'MAIN CB'!F2060,IF('MAIN CB'!C2060="Income",'MAIN CB'!F2060,IF('MAIN CB'!C2060="Liability",'MAIN CB'!F2060,"")))</f>
        <v>-35</v>
      </c>
      <c r="H2046" s="163" t="str">
        <f>IF('MAIN CB'!C2060="Expense",'MAIN CB'!F2060,IF('MAIN CB'!C2060="Drawing",'MAIN CB'!F2060,IF('MAIN CB'!C2060="COS",'MAIN CB'!F2060,"")))</f>
        <v/>
      </c>
    </row>
    <row r="2047" spans="2:8" x14ac:dyDescent="0.3">
      <c r="B2047" s="160" t="str">
        <f>IF('MAIN CB'!B2061="","",'MAIN CB'!B2061)</f>
        <v>20/03/2025</v>
      </c>
      <c r="C2047" s="161" t="str">
        <f>IF('MAIN CB'!C2061="","",'MAIN CB'!C2061)</f>
        <v>Asset</v>
      </c>
      <c r="D2047" s="237" t="str">
        <f>IF('MAIN CB'!D2061="","",'MAIN CB'!D2061)</f>
        <v>Vault Cash</v>
      </c>
      <c r="E2047" s="157" t="str">
        <f>IF('MAIN CB'!E2061="","",'MAIN CB'!E2061)</f>
        <v xml:space="preserve">Takeaway Sale </v>
      </c>
      <c r="F2047" s="238">
        <f>IF('MAIN CB'!C2061="Asset",'MAIN CB'!F2061,"")</f>
        <v>0</v>
      </c>
      <c r="G2047" s="162" t="str">
        <f>IF('MAIN CB'!C2061="Capital",'MAIN CB'!F2061,IF('MAIN CB'!C2061="Income",'MAIN CB'!F2061,IF('MAIN CB'!C2061="Liability",'MAIN CB'!F2061,"")))</f>
        <v/>
      </c>
      <c r="H2047" s="163" t="str">
        <f>IF('MAIN CB'!C2061="Expense",'MAIN CB'!F2061,IF('MAIN CB'!C2061="Drawing",'MAIN CB'!F2061,IF('MAIN CB'!C2061="COS",'MAIN CB'!F2061,"")))</f>
        <v/>
      </c>
    </row>
    <row r="2048" spans="2:8" x14ac:dyDescent="0.3">
      <c r="B2048" s="160" t="str">
        <f>IF('MAIN CB'!B2062="","",'MAIN CB'!B2062)</f>
        <v>20/03/2025</v>
      </c>
      <c r="C2048" s="161" t="str">
        <f>IF('MAIN CB'!C2062="","",'MAIN CB'!C2062)</f>
        <v>Income</v>
      </c>
      <c r="D2048" s="237" t="str">
        <f>IF('MAIN CB'!D2062="","",'MAIN CB'!D2062)</f>
        <v>Sales</v>
      </c>
      <c r="E2048" s="157" t="str">
        <f>IF('MAIN CB'!E2062="","",'MAIN CB'!E2062)</f>
        <v xml:space="preserve">Takeaway Sale </v>
      </c>
      <c r="F2048" s="238" t="str">
        <f>IF('MAIN CB'!C2062="Asset",'MAIN CB'!F2062,"")</f>
        <v/>
      </c>
      <c r="G2048" s="162">
        <f>IF('MAIN CB'!C2062="Capital",'MAIN CB'!F2062,IF('MAIN CB'!C2062="Income",'MAIN CB'!F2062,IF('MAIN CB'!C2062="Liability",'MAIN CB'!F2062,"")))</f>
        <v>0</v>
      </c>
      <c r="H2048" s="163" t="str">
        <f>IF('MAIN CB'!C2062="Expense",'MAIN CB'!F2062,IF('MAIN CB'!C2062="Drawing",'MAIN CB'!F2062,IF('MAIN CB'!C2062="COS",'MAIN CB'!F2062,"")))</f>
        <v/>
      </c>
    </row>
    <row r="2049" spans="2:8" x14ac:dyDescent="0.3">
      <c r="B2049" s="160">
        <f>IF('MAIN CB'!B2063="","",'MAIN CB'!B2063)</f>
        <v>45736</v>
      </c>
      <c r="C2049" s="161" t="str">
        <f>IF('MAIN CB'!C2063="","",'MAIN CB'!C2063)</f>
        <v>Asset</v>
      </c>
      <c r="D2049" s="237" t="str">
        <f>IF('MAIN CB'!D2063="","",'MAIN CB'!D2063)</f>
        <v>Vault Cash</v>
      </c>
      <c r="E2049" s="157" t="str">
        <f>IF('MAIN CB'!E2063="","",'MAIN CB'!E2063)</f>
        <v xml:space="preserve">Takeaway Sale </v>
      </c>
      <c r="F2049" s="238">
        <f>IF('MAIN CB'!C2063="Asset",'MAIN CB'!F2063,"")</f>
        <v>35</v>
      </c>
      <c r="G2049" s="162" t="str">
        <f>IF('MAIN CB'!C2063="Capital",'MAIN CB'!F2063,IF('MAIN CB'!C2063="Income",'MAIN CB'!F2063,IF('MAIN CB'!C2063="Liability",'MAIN CB'!F2063,"")))</f>
        <v/>
      </c>
      <c r="H2049" s="163" t="str">
        <f>IF('MAIN CB'!C2063="Expense",'MAIN CB'!F2063,IF('MAIN CB'!C2063="Drawing",'MAIN CB'!F2063,IF('MAIN CB'!C2063="COS",'MAIN CB'!F2063,"")))</f>
        <v/>
      </c>
    </row>
    <row r="2050" spans="2:8" x14ac:dyDescent="0.3">
      <c r="B2050" s="160">
        <f>IF('MAIN CB'!B2064="","",'MAIN CB'!B2064)</f>
        <v>45736</v>
      </c>
      <c r="C2050" s="161" t="str">
        <f>IF('MAIN CB'!C2064="","",'MAIN CB'!C2064)</f>
        <v>Income</v>
      </c>
      <c r="D2050" s="237" t="str">
        <f>IF('MAIN CB'!D2064="","",'MAIN CB'!D2064)</f>
        <v>Sales</v>
      </c>
      <c r="E2050" s="157" t="str">
        <f>IF('MAIN CB'!E2064="","",'MAIN CB'!E2064)</f>
        <v xml:space="preserve">Takeaway Sale </v>
      </c>
      <c r="F2050" s="238" t="str">
        <f>IF('MAIN CB'!C2064="Asset",'MAIN CB'!F2064,"")</f>
        <v/>
      </c>
      <c r="G2050" s="162">
        <f>IF('MAIN CB'!C2064="Capital",'MAIN CB'!F2064,IF('MAIN CB'!C2064="Income",'MAIN CB'!F2064,IF('MAIN CB'!C2064="Liability",'MAIN CB'!F2064,"")))</f>
        <v>-70</v>
      </c>
      <c r="H2050" s="163" t="str">
        <f>IF('MAIN CB'!C2064="Expense",'MAIN CB'!F2064,IF('MAIN CB'!C2064="Drawing",'MAIN CB'!F2064,IF('MAIN CB'!C2064="COS",'MAIN CB'!F2064,"")))</f>
        <v/>
      </c>
    </row>
    <row r="2051" spans="2:8" x14ac:dyDescent="0.3">
      <c r="B2051" s="160">
        <f>IF('MAIN CB'!B2065="","",'MAIN CB'!B2065)</f>
        <v>45736</v>
      </c>
      <c r="C2051" s="161" t="str">
        <f>IF('MAIN CB'!C2065="","",'MAIN CB'!C2065)</f>
        <v>Asset</v>
      </c>
      <c r="D2051" s="237" t="str">
        <f>IF('MAIN CB'!D2065="","",'MAIN CB'!D2065)</f>
        <v>Airtel Money</v>
      </c>
      <c r="E2051" s="157" t="str">
        <f>IF('MAIN CB'!E2065="","",'MAIN CB'!E2065)</f>
        <v xml:space="preserve">Takeaway Sale </v>
      </c>
      <c r="F2051" s="238">
        <f>IF('MAIN CB'!C2065="Asset",'MAIN CB'!F2065,"")</f>
        <v>70</v>
      </c>
      <c r="G2051" s="162" t="str">
        <f>IF('MAIN CB'!C2065="Capital",'MAIN CB'!F2065,IF('MAIN CB'!C2065="Income",'MAIN CB'!F2065,IF('MAIN CB'!C2065="Liability",'MAIN CB'!F2065,"")))</f>
        <v/>
      </c>
      <c r="H2051" s="163" t="str">
        <f>IF('MAIN CB'!C2065="Expense",'MAIN CB'!F2065,IF('MAIN CB'!C2065="Drawing",'MAIN CB'!F2065,IF('MAIN CB'!C2065="COS",'MAIN CB'!F2065,"")))</f>
        <v/>
      </c>
    </row>
    <row r="2052" spans="2:8" x14ac:dyDescent="0.3">
      <c r="B2052" s="160">
        <f>IF('MAIN CB'!B2066="","",'MAIN CB'!B2066)</f>
        <v>45736</v>
      </c>
      <c r="C2052" s="161" t="str">
        <f>IF('MAIN CB'!C2066="","",'MAIN CB'!C2066)</f>
        <v>Income</v>
      </c>
      <c r="D2052" s="237" t="str">
        <f>IF('MAIN CB'!D2066="","",'MAIN CB'!D2066)</f>
        <v>Sales</v>
      </c>
      <c r="E2052" s="157" t="str">
        <f>IF('MAIN CB'!E2066="","",'MAIN CB'!E2066)</f>
        <v xml:space="preserve">Takeaway Sale </v>
      </c>
      <c r="F2052" s="238" t="str">
        <f>IF('MAIN CB'!C2066="Asset",'MAIN CB'!F2066,"")</f>
        <v/>
      </c>
      <c r="G2052" s="162">
        <f>IF('MAIN CB'!C2066="Capital",'MAIN CB'!F2066,IF('MAIN CB'!C2066="Income",'MAIN CB'!F2066,IF('MAIN CB'!C2066="Liability",'MAIN CB'!F2066,"")))</f>
        <v>-35</v>
      </c>
      <c r="H2052" s="163" t="str">
        <f>IF('MAIN CB'!C2066="Expense",'MAIN CB'!F2066,IF('MAIN CB'!C2066="Drawing",'MAIN CB'!F2066,IF('MAIN CB'!C2066="COS",'MAIN CB'!F2066,"")))</f>
        <v/>
      </c>
    </row>
    <row r="2053" spans="2:8" x14ac:dyDescent="0.3">
      <c r="B2053" s="160">
        <f>IF('MAIN CB'!B2067="","",'MAIN CB'!B2067)</f>
        <v>45736</v>
      </c>
      <c r="C2053" s="161" t="str">
        <f>IF('MAIN CB'!C2067="","",'MAIN CB'!C2067)</f>
        <v>Asset</v>
      </c>
      <c r="D2053" s="237" t="str">
        <f>IF('MAIN CB'!D2067="","",'MAIN CB'!D2067)</f>
        <v>Airtel Money</v>
      </c>
      <c r="E2053" s="157" t="str">
        <f>IF('MAIN CB'!E2067="","",'MAIN CB'!E2067)</f>
        <v xml:space="preserve">Takeaway Sale </v>
      </c>
      <c r="F2053" s="238">
        <f>IF('MAIN CB'!C2067="Asset",'MAIN CB'!F2067,"")</f>
        <v>35</v>
      </c>
      <c r="G2053" s="162" t="str">
        <f>IF('MAIN CB'!C2067="Capital",'MAIN CB'!F2067,IF('MAIN CB'!C2067="Income",'MAIN CB'!F2067,IF('MAIN CB'!C2067="Liability",'MAIN CB'!F2067,"")))</f>
        <v/>
      </c>
      <c r="H2053" s="163" t="str">
        <f>IF('MAIN CB'!C2067="Expense",'MAIN CB'!F2067,IF('MAIN CB'!C2067="Drawing",'MAIN CB'!F2067,IF('MAIN CB'!C2067="COS",'MAIN CB'!F2067,"")))</f>
        <v/>
      </c>
    </row>
    <row r="2054" spans="2:8" x14ac:dyDescent="0.3">
      <c r="B2054" s="160">
        <f>IF('MAIN CB'!B2068="","",'MAIN CB'!B2068)</f>
        <v>45736</v>
      </c>
      <c r="C2054" s="161" t="str">
        <f>IF('MAIN CB'!C2068="","",'MAIN CB'!C2068)</f>
        <v>Asset</v>
      </c>
      <c r="D2054" s="237" t="str">
        <f>IF('MAIN CB'!D2068="","",'MAIN CB'!D2068)</f>
        <v>Vault Cash</v>
      </c>
      <c r="E2054" s="157" t="str">
        <f>IF('MAIN CB'!E2068="","",'MAIN CB'!E2068)</f>
        <v>Airtel Money Withdraw</v>
      </c>
      <c r="F2054" s="238">
        <f>IF('MAIN CB'!C2068="Asset",'MAIN CB'!F2068,"")</f>
        <v>-60</v>
      </c>
      <c r="G2054" s="162" t="str">
        <f>IF('MAIN CB'!C2068="Capital",'MAIN CB'!F2068,IF('MAIN CB'!C2068="Income",'MAIN CB'!F2068,IF('MAIN CB'!C2068="Liability",'MAIN CB'!F2068,"")))</f>
        <v/>
      </c>
      <c r="H2054" s="163" t="str">
        <f>IF('MAIN CB'!C2068="Expense",'MAIN CB'!F2068,IF('MAIN CB'!C2068="Drawing",'MAIN CB'!F2068,IF('MAIN CB'!C2068="COS",'MAIN CB'!F2068,"")))</f>
        <v/>
      </c>
    </row>
    <row r="2055" spans="2:8" x14ac:dyDescent="0.3">
      <c r="B2055" s="160">
        <f>IF('MAIN CB'!B2069="","",'MAIN CB'!B2069)</f>
        <v>45736</v>
      </c>
      <c r="C2055" s="161" t="str">
        <f>IF('MAIN CB'!C2069="","",'MAIN CB'!C2069)</f>
        <v>Asset</v>
      </c>
      <c r="D2055" s="237" t="str">
        <f>IF('MAIN CB'!D2069="","",'MAIN CB'!D2069)</f>
        <v>Airtel Money</v>
      </c>
      <c r="E2055" s="157" t="str">
        <f>IF('MAIN CB'!E2069="","",'MAIN CB'!E2069)</f>
        <v>Airtel Money Withdraw</v>
      </c>
      <c r="F2055" s="238">
        <f>IF('MAIN CB'!C2069="Asset",'MAIN CB'!F2069,"")</f>
        <v>60</v>
      </c>
      <c r="G2055" s="162" t="str">
        <f>IF('MAIN CB'!C2069="Capital",'MAIN CB'!F2069,IF('MAIN CB'!C2069="Income",'MAIN CB'!F2069,IF('MAIN CB'!C2069="Liability",'MAIN CB'!F2069,"")))</f>
        <v/>
      </c>
      <c r="H2055" s="163" t="str">
        <f>IF('MAIN CB'!C2069="Expense",'MAIN CB'!F2069,IF('MAIN CB'!C2069="Drawing",'MAIN CB'!F2069,IF('MAIN CB'!C2069="COS",'MAIN CB'!F2069,"")))</f>
        <v/>
      </c>
    </row>
    <row r="2056" spans="2:8" x14ac:dyDescent="0.3">
      <c r="B2056" s="160">
        <f>IF('MAIN CB'!B2070="","",'MAIN CB'!B2070)</f>
        <v>45736</v>
      </c>
      <c r="C2056" s="161" t="str">
        <f>IF('MAIN CB'!C2070="","",'MAIN CB'!C2070)</f>
        <v>Income</v>
      </c>
      <c r="D2056" s="237" t="str">
        <f>IF('MAIN CB'!D2070="","",'MAIN CB'!D2070)</f>
        <v>Sales</v>
      </c>
      <c r="E2056" s="157" t="str">
        <f>IF('MAIN CB'!E2070="","",'MAIN CB'!E2070)</f>
        <v xml:space="preserve">Takeaway Sale </v>
      </c>
      <c r="F2056" s="238" t="str">
        <f>IF('MAIN CB'!C2070="Asset",'MAIN CB'!F2070,"")</f>
        <v/>
      </c>
      <c r="G2056" s="162">
        <f>IF('MAIN CB'!C2070="Capital",'MAIN CB'!F2070,IF('MAIN CB'!C2070="Income",'MAIN CB'!F2070,IF('MAIN CB'!C2070="Liability",'MAIN CB'!F2070,"")))</f>
        <v>-70</v>
      </c>
      <c r="H2056" s="163" t="str">
        <f>IF('MAIN CB'!C2070="Expense",'MAIN CB'!F2070,IF('MAIN CB'!C2070="Drawing",'MAIN CB'!F2070,IF('MAIN CB'!C2070="COS",'MAIN CB'!F2070,"")))</f>
        <v/>
      </c>
    </row>
    <row r="2057" spans="2:8" x14ac:dyDescent="0.3">
      <c r="B2057" s="160">
        <f>IF('MAIN CB'!B2071="","",'MAIN CB'!B2071)</f>
        <v>45736</v>
      </c>
      <c r="C2057" s="161" t="str">
        <f>IF('MAIN CB'!C2071="","",'MAIN CB'!C2071)</f>
        <v>Asset</v>
      </c>
      <c r="D2057" s="237" t="str">
        <f>IF('MAIN CB'!D2071="","",'MAIN CB'!D2071)</f>
        <v>Airtel Money</v>
      </c>
      <c r="E2057" s="157" t="str">
        <f>IF('MAIN CB'!E2071="","",'MAIN CB'!E2071)</f>
        <v xml:space="preserve">Takeaway Sale </v>
      </c>
      <c r="F2057" s="238">
        <f>IF('MAIN CB'!C2071="Asset",'MAIN CB'!F2071,"")</f>
        <v>70</v>
      </c>
      <c r="G2057" s="162" t="str">
        <f>IF('MAIN CB'!C2071="Capital",'MAIN CB'!F2071,IF('MAIN CB'!C2071="Income",'MAIN CB'!F2071,IF('MAIN CB'!C2071="Liability",'MAIN CB'!F2071,"")))</f>
        <v/>
      </c>
      <c r="H2057" s="163" t="str">
        <f>IF('MAIN CB'!C2071="Expense",'MAIN CB'!F2071,IF('MAIN CB'!C2071="Drawing",'MAIN CB'!F2071,IF('MAIN CB'!C2071="COS",'MAIN CB'!F2071,"")))</f>
        <v/>
      </c>
    </row>
    <row r="2058" spans="2:8" x14ac:dyDescent="0.3">
      <c r="B2058" s="160">
        <f>IF('MAIN CB'!B2072="","",'MAIN CB'!B2072)</f>
        <v>45736</v>
      </c>
      <c r="C2058" s="161" t="str">
        <f>IF('MAIN CB'!C2072="","",'MAIN CB'!C2072)</f>
        <v>Asset</v>
      </c>
      <c r="D2058" s="237" t="str">
        <f>IF('MAIN CB'!D2072="","",'MAIN CB'!D2072)</f>
        <v>Vault Cash</v>
      </c>
      <c r="E2058" s="157" t="str">
        <f>IF('MAIN CB'!E2072="","",'MAIN CB'!E2072)</f>
        <v>Airtel Money Withdraw</v>
      </c>
      <c r="F2058" s="238">
        <f>IF('MAIN CB'!C2072="Asset",'MAIN CB'!F2072,"")</f>
        <v>-100</v>
      </c>
      <c r="G2058" s="162" t="str">
        <f>IF('MAIN CB'!C2072="Capital",'MAIN CB'!F2072,IF('MAIN CB'!C2072="Income",'MAIN CB'!F2072,IF('MAIN CB'!C2072="Liability",'MAIN CB'!F2072,"")))</f>
        <v/>
      </c>
      <c r="H2058" s="163" t="str">
        <f>IF('MAIN CB'!C2072="Expense",'MAIN CB'!F2072,IF('MAIN CB'!C2072="Drawing",'MAIN CB'!F2072,IF('MAIN CB'!C2072="COS",'MAIN CB'!F2072,"")))</f>
        <v/>
      </c>
    </row>
    <row r="2059" spans="2:8" x14ac:dyDescent="0.3">
      <c r="B2059" s="160">
        <f>IF('MAIN CB'!B2073="","",'MAIN CB'!B2073)</f>
        <v>45736</v>
      </c>
      <c r="C2059" s="161" t="str">
        <f>IF('MAIN CB'!C2073="","",'MAIN CB'!C2073)</f>
        <v>Asset</v>
      </c>
      <c r="D2059" s="237" t="str">
        <f>IF('MAIN CB'!D2073="","",'MAIN CB'!D2073)</f>
        <v>Airtel Money</v>
      </c>
      <c r="E2059" s="157" t="str">
        <f>IF('MAIN CB'!E2073="","",'MAIN CB'!E2073)</f>
        <v>Airtel Money Withdraw</v>
      </c>
      <c r="F2059" s="238">
        <f>IF('MAIN CB'!C2073="Asset",'MAIN CB'!F2073,"")</f>
        <v>100</v>
      </c>
      <c r="G2059" s="162" t="str">
        <f>IF('MAIN CB'!C2073="Capital",'MAIN CB'!F2073,IF('MAIN CB'!C2073="Income",'MAIN CB'!F2073,IF('MAIN CB'!C2073="Liability",'MAIN CB'!F2073,"")))</f>
        <v/>
      </c>
      <c r="H2059" s="163" t="str">
        <f>IF('MAIN CB'!C2073="Expense",'MAIN CB'!F2073,IF('MAIN CB'!C2073="Drawing",'MAIN CB'!F2073,IF('MAIN CB'!C2073="COS",'MAIN CB'!F2073,"")))</f>
        <v/>
      </c>
    </row>
    <row r="2060" spans="2:8" x14ac:dyDescent="0.3">
      <c r="B2060" s="160">
        <f>IF('MAIN CB'!B2074="","",'MAIN CB'!B2074)</f>
        <v>45737</v>
      </c>
      <c r="C2060" s="161" t="str">
        <f>IF('MAIN CB'!C2074="","",'MAIN CB'!C2074)</f>
        <v>Asset</v>
      </c>
      <c r="D2060" s="237" t="str">
        <f>IF('MAIN CB'!D2074="","",'MAIN CB'!D2074)</f>
        <v>Airtel Money</v>
      </c>
      <c r="E2060" s="157" t="str">
        <f>IF('MAIN CB'!E2074="","",'MAIN CB'!E2074)</f>
        <v>Cash Added</v>
      </c>
      <c r="F2060" s="238">
        <f>IF('MAIN CB'!C2074="Asset",'MAIN CB'!F2074,"")</f>
        <v>450</v>
      </c>
      <c r="G2060" s="162" t="str">
        <f>IF('MAIN CB'!C2074="Capital",'MAIN CB'!F2074,IF('MAIN CB'!C2074="Income",'MAIN CB'!F2074,IF('MAIN CB'!C2074="Liability",'MAIN CB'!F2074,"")))</f>
        <v/>
      </c>
      <c r="H2060" s="163" t="str">
        <f>IF('MAIN CB'!C2074="Expense",'MAIN CB'!F2074,IF('MAIN CB'!C2074="Drawing",'MAIN CB'!F2074,IF('MAIN CB'!C2074="COS",'MAIN CB'!F2074,"")))</f>
        <v/>
      </c>
    </row>
    <row r="2061" spans="2:8" x14ac:dyDescent="0.3">
      <c r="B2061" s="160">
        <f>IF('MAIN CB'!B2075="","",'MAIN CB'!B2075)</f>
        <v>45737</v>
      </c>
      <c r="C2061" s="161" t="str">
        <f>IF('MAIN CB'!C2075="","",'MAIN CB'!C2075)</f>
        <v>Capital</v>
      </c>
      <c r="D2061" s="237" t="str">
        <f>IF('MAIN CB'!D2075="","",'MAIN CB'!D2075)</f>
        <v>Capital (Net-worth)</v>
      </c>
      <c r="E2061" s="157" t="str">
        <f>IF('MAIN CB'!E2075="","",'MAIN CB'!E2075)</f>
        <v>Cash Added</v>
      </c>
      <c r="F2061" s="238" t="str">
        <f>IF('MAIN CB'!C2075="Asset",'MAIN CB'!F2075,"")</f>
        <v/>
      </c>
      <c r="G2061" s="162">
        <f>IF('MAIN CB'!C2075="Capital",'MAIN CB'!F2075,IF('MAIN CB'!C2075="Income",'MAIN CB'!F2075,IF('MAIN CB'!C2075="Liability",'MAIN CB'!F2075,"")))</f>
        <v>-450</v>
      </c>
      <c r="H2061" s="163" t="str">
        <f>IF('MAIN CB'!C2075="Expense",'MAIN CB'!F2075,IF('MAIN CB'!C2075="Drawing",'MAIN CB'!F2075,IF('MAIN CB'!C2075="COS",'MAIN CB'!F2075,"")))</f>
        <v/>
      </c>
    </row>
    <row r="2062" spans="2:8" x14ac:dyDescent="0.3">
      <c r="B2062" s="160">
        <f>IF('MAIN CB'!B2076="","",'MAIN CB'!B2076)</f>
        <v>45737</v>
      </c>
      <c r="C2062" s="161" t="str">
        <f>IF('MAIN CB'!C2076="","",'MAIN CB'!C2076)</f>
        <v>Income</v>
      </c>
      <c r="D2062" s="237" t="str">
        <f>IF('MAIN CB'!D2076="","",'MAIN CB'!D2076)</f>
        <v>Sales</v>
      </c>
      <c r="E2062" s="157" t="str">
        <f>IF('MAIN CB'!E2076="","",'MAIN CB'!E2076)</f>
        <v xml:space="preserve">Takeaway Sale </v>
      </c>
      <c r="F2062" s="238" t="str">
        <f>IF('MAIN CB'!C2076="Asset",'MAIN CB'!F2076,"")</f>
        <v/>
      </c>
      <c r="G2062" s="162">
        <f>IF('MAIN CB'!C2076="Capital",'MAIN CB'!F2076,IF('MAIN CB'!C2076="Income",'MAIN CB'!F2076,IF('MAIN CB'!C2076="Liability",'MAIN CB'!F2076,"")))</f>
        <v>-35</v>
      </c>
      <c r="H2062" s="163" t="str">
        <f>IF('MAIN CB'!C2076="Expense",'MAIN CB'!F2076,IF('MAIN CB'!C2076="Drawing",'MAIN CB'!F2076,IF('MAIN CB'!C2076="COS",'MAIN CB'!F2076,"")))</f>
        <v/>
      </c>
    </row>
    <row r="2063" spans="2:8" x14ac:dyDescent="0.3">
      <c r="B2063" s="160">
        <f>IF('MAIN CB'!B2077="","",'MAIN CB'!B2077)</f>
        <v>45737</v>
      </c>
      <c r="C2063" s="161" t="str">
        <f>IF('MAIN CB'!C2077="","",'MAIN CB'!C2077)</f>
        <v>Asset</v>
      </c>
      <c r="D2063" s="237" t="str">
        <f>IF('MAIN CB'!D2077="","",'MAIN CB'!D2077)</f>
        <v>Airtel Money</v>
      </c>
      <c r="E2063" s="157" t="str">
        <f>IF('MAIN CB'!E2077="","",'MAIN CB'!E2077)</f>
        <v xml:space="preserve">Takeaway Sale </v>
      </c>
      <c r="F2063" s="238">
        <f>IF('MAIN CB'!C2077="Asset",'MAIN CB'!F2077,"")</f>
        <v>35</v>
      </c>
      <c r="G2063" s="162" t="str">
        <f>IF('MAIN CB'!C2077="Capital",'MAIN CB'!F2077,IF('MAIN CB'!C2077="Income",'MAIN CB'!F2077,IF('MAIN CB'!C2077="Liability",'MAIN CB'!F2077,"")))</f>
        <v/>
      </c>
      <c r="H2063" s="163" t="str">
        <f>IF('MAIN CB'!C2077="Expense",'MAIN CB'!F2077,IF('MAIN CB'!C2077="Drawing",'MAIN CB'!F2077,IF('MAIN CB'!C2077="COS",'MAIN CB'!F2077,"")))</f>
        <v/>
      </c>
    </row>
    <row r="2064" spans="2:8" x14ac:dyDescent="0.3">
      <c r="B2064" s="160">
        <f>IF('MAIN CB'!B2078="","",'MAIN CB'!B2078)</f>
        <v>45737</v>
      </c>
      <c r="C2064" s="161" t="str">
        <f>IF('MAIN CB'!C2078="","",'MAIN CB'!C2078)</f>
        <v>Income</v>
      </c>
      <c r="D2064" s="237" t="str">
        <f>IF('MAIN CB'!D2078="","",'MAIN CB'!D2078)</f>
        <v>Sales</v>
      </c>
      <c r="E2064" s="157" t="str">
        <f>IF('MAIN CB'!E2078="","",'MAIN CB'!E2078)</f>
        <v xml:space="preserve">Takeaway Sale </v>
      </c>
      <c r="F2064" s="238" t="str">
        <f>IF('MAIN CB'!C2078="Asset",'MAIN CB'!F2078,"")</f>
        <v/>
      </c>
      <c r="G2064" s="162">
        <f>IF('MAIN CB'!C2078="Capital",'MAIN CB'!F2078,IF('MAIN CB'!C2078="Income",'MAIN CB'!F2078,IF('MAIN CB'!C2078="Liability",'MAIN CB'!F2078,"")))</f>
        <v>-105</v>
      </c>
      <c r="H2064" s="163" t="str">
        <f>IF('MAIN CB'!C2078="Expense",'MAIN CB'!F2078,IF('MAIN CB'!C2078="Drawing",'MAIN CB'!F2078,IF('MAIN CB'!C2078="COS",'MAIN CB'!F2078,"")))</f>
        <v/>
      </c>
    </row>
    <row r="2065" spans="2:8" x14ac:dyDescent="0.3">
      <c r="B2065" s="160">
        <f>IF('MAIN CB'!B2079="","",'MAIN CB'!B2079)</f>
        <v>45737</v>
      </c>
      <c r="C2065" s="161" t="str">
        <f>IF('MAIN CB'!C2079="","",'MAIN CB'!C2079)</f>
        <v>Asset</v>
      </c>
      <c r="D2065" s="237" t="str">
        <f>IF('MAIN CB'!D2079="","",'MAIN CB'!D2079)</f>
        <v>Vault Cash</v>
      </c>
      <c r="E2065" s="157" t="str">
        <f>IF('MAIN CB'!E2079="","",'MAIN CB'!E2079)</f>
        <v xml:space="preserve">Takeaway Sale </v>
      </c>
      <c r="F2065" s="238">
        <f>IF('MAIN CB'!C2079="Asset",'MAIN CB'!F2079,"")</f>
        <v>105</v>
      </c>
      <c r="G2065" s="162" t="str">
        <f>IF('MAIN CB'!C2079="Capital",'MAIN CB'!F2079,IF('MAIN CB'!C2079="Income",'MAIN CB'!F2079,IF('MAIN CB'!C2079="Liability",'MAIN CB'!F2079,"")))</f>
        <v/>
      </c>
      <c r="H2065" s="163" t="str">
        <f>IF('MAIN CB'!C2079="Expense",'MAIN CB'!F2079,IF('MAIN CB'!C2079="Drawing",'MAIN CB'!F2079,IF('MAIN CB'!C2079="COS",'MAIN CB'!F2079,"")))</f>
        <v/>
      </c>
    </row>
    <row r="2066" spans="2:8" x14ac:dyDescent="0.3">
      <c r="B2066" s="160">
        <f>IF('MAIN CB'!B2080="","",'MAIN CB'!B2080)</f>
        <v>45737</v>
      </c>
      <c r="C2066" s="161" t="str">
        <f>IF('MAIN CB'!C2080="","",'MAIN CB'!C2080)</f>
        <v>Asset</v>
      </c>
      <c r="D2066" s="237" t="str">
        <f>IF('MAIN CB'!D2080="","",'MAIN CB'!D2080)</f>
        <v>Vault Cash</v>
      </c>
      <c r="E2066" s="157" t="str">
        <f>IF('MAIN CB'!E2080="","",'MAIN CB'!E2080)</f>
        <v>Customer change held</v>
      </c>
      <c r="F2066" s="238">
        <f>IF('MAIN CB'!C2080="Asset",'MAIN CB'!F2080,"")</f>
        <v>15</v>
      </c>
      <c r="G2066" s="162" t="str">
        <f>IF('MAIN CB'!C2080="Capital",'MAIN CB'!F2080,IF('MAIN CB'!C2080="Income",'MAIN CB'!F2080,IF('MAIN CB'!C2080="Liability",'MAIN CB'!F2080,"")))</f>
        <v/>
      </c>
      <c r="H2066" s="163" t="str">
        <f>IF('MAIN CB'!C2080="Expense",'MAIN CB'!F2080,IF('MAIN CB'!C2080="Drawing",'MAIN CB'!F2080,IF('MAIN CB'!C2080="COS",'MAIN CB'!F2080,"")))</f>
        <v/>
      </c>
    </row>
    <row r="2067" spans="2:8" x14ac:dyDescent="0.3">
      <c r="B2067" s="160">
        <f>IF('MAIN CB'!B2081="","",'MAIN CB'!B2081)</f>
        <v>45737</v>
      </c>
      <c r="C2067" s="161" t="str">
        <f>IF('MAIN CB'!C2081="","",'MAIN CB'!C2081)</f>
        <v>Liability</v>
      </c>
      <c r="D2067" s="237" t="str">
        <f>IF('MAIN CB'!D2081="","",'MAIN CB'!D2081)</f>
        <v>Customer Change</v>
      </c>
      <c r="E2067" s="157" t="str">
        <f>IF('MAIN CB'!E2081="","",'MAIN CB'!E2081)</f>
        <v>Customer change held</v>
      </c>
      <c r="F2067" s="238" t="str">
        <f>IF('MAIN CB'!C2081="Asset",'MAIN CB'!F2081,"")</f>
        <v/>
      </c>
      <c r="G2067" s="162">
        <f>IF('MAIN CB'!C2081="Capital",'MAIN CB'!F2081,IF('MAIN CB'!C2081="Income",'MAIN CB'!F2081,IF('MAIN CB'!C2081="Liability",'MAIN CB'!F2081,"")))</f>
        <v>-15</v>
      </c>
      <c r="H2067" s="163" t="str">
        <f>IF('MAIN CB'!C2081="Expense",'MAIN CB'!F2081,IF('MAIN CB'!C2081="Drawing",'MAIN CB'!F2081,IF('MAIN CB'!C2081="COS",'MAIN CB'!F2081,"")))</f>
        <v/>
      </c>
    </row>
    <row r="2068" spans="2:8" x14ac:dyDescent="0.3">
      <c r="B2068" s="160">
        <f>IF('MAIN CB'!B2082="","",'MAIN CB'!B2082)</f>
        <v>45737</v>
      </c>
      <c r="C2068" s="161" t="str">
        <f>IF('MAIN CB'!C2082="","",'MAIN CB'!C2082)</f>
        <v>Income</v>
      </c>
      <c r="D2068" s="237" t="str">
        <f>IF('MAIN CB'!D2082="","",'MAIN CB'!D2082)</f>
        <v>Sales</v>
      </c>
      <c r="E2068" s="157" t="str">
        <f>IF('MAIN CB'!E2082="","",'MAIN CB'!E2082)</f>
        <v xml:space="preserve">Takeaway Sale </v>
      </c>
      <c r="F2068" s="238" t="str">
        <f>IF('MAIN CB'!C2082="Asset",'MAIN CB'!F2082,"")</f>
        <v/>
      </c>
      <c r="G2068" s="162">
        <f>IF('MAIN CB'!C2082="Capital",'MAIN CB'!F2082,IF('MAIN CB'!C2082="Income",'MAIN CB'!F2082,IF('MAIN CB'!C2082="Liability",'MAIN CB'!F2082,"")))</f>
        <v>-140</v>
      </c>
      <c r="H2068" s="163" t="str">
        <f>IF('MAIN CB'!C2082="Expense",'MAIN CB'!F2082,IF('MAIN CB'!C2082="Drawing",'MAIN CB'!F2082,IF('MAIN CB'!C2082="COS",'MAIN CB'!F2082,"")))</f>
        <v/>
      </c>
    </row>
    <row r="2069" spans="2:8" x14ac:dyDescent="0.3">
      <c r="B2069" s="160">
        <f>IF('MAIN CB'!B2083="","",'MAIN CB'!B2083)</f>
        <v>45737</v>
      </c>
      <c r="C2069" s="161" t="str">
        <f>IF('MAIN CB'!C2083="","",'MAIN CB'!C2083)</f>
        <v>Asset</v>
      </c>
      <c r="D2069" s="237" t="str">
        <f>IF('MAIN CB'!D2083="","",'MAIN CB'!D2083)</f>
        <v>Airtel Money</v>
      </c>
      <c r="E2069" s="157" t="str">
        <f>IF('MAIN CB'!E2083="","",'MAIN CB'!E2083)</f>
        <v xml:space="preserve">Takeaway Sale </v>
      </c>
      <c r="F2069" s="238">
        <f>IF('MAIN CB'!C2083="Asset",'MAIN CB'!F2083,"")</f>
        <v>140</v>
      </c>
      <c r="G2069" s="162" t="str">
        <f>IF('MAIN CB'!C2083="Capital",'MAIN CB'!F2083,IF('MAIN CB'!C2083="Income",'MAIN CB'!F2083,IF('MAIN CB'!C2083="Liability",'MAIN CB'!F2083,"")))</f>
        <v/>
      </c>
      <c r="H2069" s="163" t="str">
        <f>IF('MAIN CB'!C2083="Expense",'MAIN CB'!F2083,IF('MAIN CB'!C2083="Drawing",'MAIN CB'!F2083,IF('MAIN CB'!C2083="COS",'MAIN CB'!F2083,"")))</f>
        <v/>
      </c>
    </row>
    <row r="2070" spans="2:8" x14ac:dyDescent="0.3">
      <c r="B2070" s="160">
        <f>IF('MAIN CB'!B2084="","",'MAIN CB'!B2084)</f>
        <v>45737</v>
      </c>
      <c r="C2070" s="161" t="str">
        <f>IF('MAIN CB'!C2084="","",'MAIN CB'!C2084)</f>
        <v>Income</v>
      </c>
      <c r="D2070" s="237" t="str">
        <f>IF('MAIN CB'!D2084="","",'MAIN CB'!D2084)</f>
        <v>Sales</v>
      </c>
      <c r="E2070" s="157" t="str">
        <f>IF('MAIN CB'!E2084="","",'MAIN CB'!E2084)</f>
        <v xml:space="preserve">Takeaway Sale </v>
      </c>
      <c r="F2070" s="238" t="str">
        <f>IF('MAIN CB'!C2084="Asset",'MAIN CB'!F2084,"")</f>
        <v/>
      </c>
      <c r="G2070" s="162">
        <f>IF('MAIN CB'!C2084="Capital",'MAIN CB'!F2084,IF('MAIN CB'!C2084="Income",'MAIN CB'!F2084,IF('MAIN CB'!C2084="Liability",'MAIN CB'!F2084,"")))</f>
        <v>-35</v>
      </c>
      <c r="H2070" s="163" t="str">
        <f>IF('MAIN CB'!C2084="Expense",'MAIN CB'!F2084,IF('MAIN CB'!C2084="Drawing",'MAIN CB'!F2084,IF('MAIN CB'!C2084="COS",'MAIN CB'!F2084,"")))</f>
        <v/>
      </c>
    </row>
    <row r="2071" spans="2:8" x14ac:dyDescent="0.3">
      <c r="B2071" s="160">
        <f>IF('MAIN CB'!B2085="","",'MAIN CB'!B2085)</f>
        <v>45737</v>
      </c>
      <c r="C2071" s="161" t="str">
        <f>IF('MAIN CB'!C2085="","",'MAIN CB'!C2085)</f>
        <v>Asset</v>
      </c>
      <c r="D2071" s="237" t="str">
        <f>IF('MAIN CB'!D2085="","",'MAIN CB'!D2085)</f>
        <v>Vault Cash</v>
      </c>
      <c r="E2071" s="157" t="str">
        <f>IF('MAIN CB'!E2085="","",'MAIN CB'!E2085)</f>
        <v xml:space="preserve">Takeaway Sale </v>
      </c>
      <c r="F2071" s="238">
        <f>IF('MAIN CB'!C2085="Asset",'MAIN CB'!F2085,"")</f>
        <v>35</v>
      </c>
      <c r="G2071" s="162" t="str">
        <f>IF('MAIN CB'!C2085="Capital",'MAIN CB'!F2085,IF('MAIN CB'!C2085="Income",'MAIN CB'!F2085,IF('MAIN CB'!C2085="Liability",'MAIN CB'!F2085,"")))</f>
        <v/>
      </c>
      <c r="H2071" s="163" t="str">
        <f>IF('MAIN CB'!C2085="Expense",'MAIN CB'!F2085,IF('MAIN CB'!C2085="Drawing",'MAIN CB'!F2085,IF('MAIN CB'!C2085="COS",'MAIN CB'!F2085,"")))</f>
        <v/>
      </c>
    </row>
    <row r="2072" spans="2:8" x14ac:dyDescent="0.3">
      <c r="B2072" s="160">
        <f>IF('MAIN CB'!B2086="","",'MAIN CB'!B2086)</f>
        <v>45737</v>
      </c>
      <c r="C2072" s="161" t="str">
        <f>IF('MAIN CB'!C2086="","",'MAIN CB'!C2086)</f>
        <v>Income</v>
      </c>
      <c r="D2072" s="237" t="str">
        <f>IF('MAIN CB'!D2086="","",'MAIN CB'!D2086)</f>
        <v>Sales</v>
      </c>
      <c r="E2072" s="157" t="str">
        <f>IF('MAIN CB'!E2086="","",'MAIN CB'!E2086)</f>
        <v xml:space="preserve">Takeaway Sale </v>
      </c>
      <c r="F2072" s="238" t="str">
        <f>IF('MAIN CB'!C2086="Asset",'MAIN CB'!F2086,"")</f>
        <v/>
      </c>
      <c r="G2072" s="162">
        <f>IF('MAIN CB'!C2086="Capital",'MAIN CB'!F2086,IF('MAIN CB'!C2086="Income",'MAIN CB'!F2086,IF('MAIN CB'!C2086="Liability",'MAIN CB'!F2086,"")))</f>
        <v>-70</v>
      </c>
      <c r="H2072" s="163" t="str">
        <f>IF('MAIN CB'!C2086="Expense",'MAIN CB'!F2086,IF('MAIN CB'!C2086="Drawing",'MAIN CB'!F2086,IF('MAIN CB'!C2086="COS",'MAIN CB'!F2086,"")))</f>
        <v/>
      </c>
    </row>
    <row r="2073" spans="2:8" x14ac:dyDescent="0.3">
      <c r="B2073" s="160">
        <f>IF('MAIN CB'!B2087="","",'MAIN CB'!B2087)</f>
        <v>45737</v>
      </c>
      <c r="C2073" s="161" t="str">
        <f>IF('MAIN CB'!C2087="","",'MAIN CB'!C2087)</f>
        <v>Asset</v>
      </c>
      <c r="D2073" s="237" t="str">
        <f>IF('MAIN CB'!D2087="","",'MAIN CB'!D2087)</f>
        <v>Vault Cash</v>
      </c>
      <c r="E2073" s="157" t="str">
        <f>IF('MAIN CB'!E2087="","",'MAIN CB'!E2087)</f>
        <v xml:space="preserve">Takeaway Sale </v>
      </c>
      <c r="F2073" s="238">
        <f>IF('MAIN CB'!C2087="Asset",'MAIN CB'!F2087,"")</f>
        <v>70</v>
      </c>
      <c r="G2073" s="162" t="str">
        <f>IF('MAIN CB'!C2087="Capital",'MAIN CB'!F2087,IF('MAIN CB'!C2087="Income",'MAIN CB'!F2087,IF('MAIN CB'!C2087="Liability",'MAIN CB'!F2087,"")))</f>
        <v/>
      </c>
      <c r="H2073" s="163" t="str">
        <f>IF('MAIN CB'!C2087="Expense",'MAIN CB'!F2087,IF('MAIN CB'!C2087="Drawing",'MAIN CB'!F2087,IF('MAIN CB'!C2087="COS",'MAIN CB'!F2087,"")))</f>
        <v/>
      </c>
    </row>
    <row r="2074" spans="2:8" x14ac:dyDescent="0.3">
      <c r="B2074" s="160">
        <f>IF('MAIN CB'!B2088="","",'MAIN CB'!B2088)</f>
        <v>45737</v>
      </c>
      <c r="C2074" s="161" t="str">
        <f>IF('MAIN CB'!C2088="","",'MAIN CB'!C2088)</f>
        <v>Asset</v>
      </c>
      <c r="D2074" s="237" t="str">
        <f>IF('MAIN CB'!D2088="","",'MAIN CB'!D2088)</f>
        <v>Vault Cash</v>
      </c>
      <c r="E2074" s="157" t="str">
        <f>IF('MAIN CB'!E2088="","",'MAIN CB'!E2088)</f>
        <v>543 Withdraw</v>
      </c>
      <c r="F2074" s="238">
        <f>IF('MAIN CB'!C2088="Asset",'MAIN CB'!F2088,"")</f>
        <v>-150</v>
      </c>
      <c r="G2074" s="162" t="str">
        <f>IF('MAIN CB'!C2088="Capital",'MAIN CB'!F2088,IF('MAIN CB'!C2088="Income",'MAIN CB'!F2088,IF('MAIN CB'!C2088="Liability",'MAIN CB'!F2088,"")))</f>
        <v/>
      </c>
      <c r="H2074" s="163" t="str">
        <f>IF('MAIN CB'!C2088="Expense",'MAIN CB'!F2088,IF('MAIN CB'!C2088="Drawing",'MAIN CB'!F2088,IF('MAIN CB'!C2088="COS",'MAIN CB'!F2088,"")))</f>
        <v/>
      </c>
    </row>
    <row r="2075" spans="2:8" x14ac:dyDescent="0.3">
      <c r="B2075" s="160">
        <f>IF('MAIN CB'!B2089="","",'MAIN CB'!B2089)</f>
        <v>45737</v>
      </c>
      <c r="C2075" s="161" t="str">
        <f>IF('MAIN CB'!C2089="","",'MAIN CB'!C2089)</f>
        <v>Asset</v>
      </c>
      <c r="D2075" s="237" t="str">
        <f>IF('MAIN CB'!D2089="","",'MAIN CB'!D2089)</f>
        <v>543 Konse Konse</v>
      </c>
      <c r="E2075" s="157" t="str">
        <f>IF('MAIN CB'!E2089="","",'MAIN CB'!E2089)</f>
        <v>543 Withdraw</v>
      </c>
      <c r="F2075" s="238">
        <f>IF('MAIN CB'!C2089="Asset",'MAIN CB'!F2089,"")</f>
        <v>150</v>
      </c>
      <c r="G2075" s="162" t="str">
        <f>IF('MAIN CB'!C2089="Capital",'MAIN CB'!F2089,IF('MAIN CB'!C2089="Income",'MAIN CB'!F2089,IF('MAIN CB'!C2089="Liability",'MAIN CB'!F2089,"")))</f>
        <v/>
      </c>
      <c r="H2075" s="163" t="str">
        <f>IF('MAIN CB'!C2089="Expense",'MAIN CB'!F2089,IF('MAIN CB'!C2089="Drawing",'MAIN CB'!F2089,IF('MAIN CB'!C2089="COS",'MAIN CB'!F2089,"")))</f>
        <v/>
      </c>
    </row>
    <row r="2076" spans="2:8" x14ac:dyDescent="0.3">
      <c r="B2076" s="160">
        <f>IF('MAIN CB'!B2090="","",'MAIN CB'!B2090)</f>
        <v>45737</v>
      </c>
      <c r="C2076" s="161" t="str">
        <f>IF('MAIN CB'!C2090="","",'MAIN CB'!C2090)</f>
        <v>Asset</v>
      </c>
      <c r="D2076" s="237" t="str">
        <f>IF('MAIN CB'!D2090="","",'MAIN CB'!D2090)</f>
        <v>Vault Cash</v>
      </c>
      <c r="E2076" s="157" t="str">
        <f>IF('MAIN CB'!E2090="","",'MAIN CB'!E2090)</f>
        <v>Airtel Money Deposit</v>
      </c>
      <c r="F2076" s="238">
        <f>IF('MAIN CB'!C2090="Asset",'MAIN CB'!F2090,"")</f>
        <v>22</v>
      </c>
      <c r="G2076" s="162" t="str">
        <f>IF('MAIN CB'!C2090="Capital",'MAIN CB'!F2090,IF('MAIN CB'!C2090="Income",'MAIN CB'!F2090,IF('MAIN CB'!C2090="Liability",'MAIN CB'!F2090,"")))</f>
        <v/>
      </c>
      <c r="H2076" s="163" t="str">
        <f>IF('MAIN CB'!C2090="Expense",'MAIN CB'!F2090,IF('MAIN CB'!C2090="Drawing",'MAIN CB'!F2090,IF('MAIN CB'!C2090="COS",'MAIN CB'!F2090,"")))</f>
        <v/>
      </c>
    </row>
    <row r="2077" spans="2:8" x14ac:dyDescent="0.3">
      <c r="B2077" s="160">
        <f>IF('MAIN CB'!B2091="","",'MAIN CB'!B2091)</f>
        <v>45737</v>
      </c>
      <c r="C2077" s="161" t="str">
        <f>IF('MAIN CB'!C2091="","",'MAIN CB'!C2091)</f>
        <v>Asset</v>
      </c>
      <c r="D2077" s="237" t="str">
        <f>IF('MAIN CB'!D2091="","",'MAIN CB'!D2091)</f>
        <v>Airtel Money</v>
      </c>
      <c r="E2077" s="157" t="str">
        <f>IF('MAIN CB'!E2091="","",'MAIN CB'!E2091)</f>
        <v>Airtel Money Deposit</v>
      </c>
      <c r="F2077" s="238">
        <f>IF('MAIN CB'!C2091="Asset",'MAIN CB'!F2091,"")</f>
        <v>-22</v>
      </c>
      <c r="G2077" s="162" t="str">
        <f>IF('MAIN CB'!C2091="Capital",'MAIN CB'!F2091,IF('MAIN CB'!C2091="Income",'MAIN CB'!F2091,IF('MAIN CB'!C2091="Liability",'MAIN CB'!F2091,"")))</f>
        <v/>
      </c>
      <c r="H2077" s="163" t="str">
        <f>IF('MAIN CB'!C2091="Expense",'MAIN CB'!F2091,IF('MAIN CB'!C2091="Drawing",'MAIN CB'!F2091,IF('MAIN CB'!C2091="COS",'MAIN CB'!F2091,"")))</f>
        <v/>
      </c>
    </row>
    <row r="2078" spans="2:8" x14ac:dyDescent="0.3">
      <c r="B2078" s="160">
        <f>IF('MAIN CB'!B2092="","",'MAIN CB'!B2092)</f>
        <v>45737</v>
      </c>
      <c r="C2078" s="161" t="str">
        <f>IF('MAIN CB'!C2092="","",'MAIN CB'!C2092)</f>
        <v>Asset</v>
      </c>
      <c r="D2078" s="237" t="str">
        <f>IF('MAIN CB'!D2092="","",'MAIN CB'!D2092)</f>
        <v>Vault Cash</v>
      </c>
      <c r="E2078" s="157" t="str">
        <f>IF('MAIN CB'!E2092="","",'MAIN CB'!E2092)</f>
        <v>Zanaco Xpress Deposit</v>
      </c>
      <c r="F2078" s="238">
        <f>IF('MAIN CB'!C2092="Asset",'MAIN CB'!F2092,"")</f>
        <v>500</v>
      </c>
      <c r="G2078" s="162" t="str">
        <f>IF('MAIN CB'!C2092="Capital",'MAIN CB'!F2092,IF('MAIN CB'!C2092="Income",'MAIN CB'!F2092,IF('MAIN CB'!C2092="Liability",'MAIN CB'!F2092,"")))</f>
        <v/>
      </c>
      <c r="H2078" s="163" t="str">
        <f>IF('MAIN CB'!C2092="Expense",'MAIN CB'!F2092,IF('MAIN CB'!C2092="Drawing",'MAIN CB'!F2092,IF('MAIN CB'!C2092="COS",'MAIN CB'!F2092,"")))</f>
        <v/>
      </c>
    </row>
    <row r="2079" spans="2:8" x14ac:dyDescent="0.3">
      <c r="B2079" s="160">
        <f>IF('MAIN CB'!B2093="","",'MAIN CB'!B2093)</f>
        <v>45737</v>
      </c>
      <c r="C2079" s="161" t="str">
        <f>IF('MAIN CB'!C2093="","",'MAIN CB'!C2093)</f>
        <v>Asset</v>
      </c>
      <c r="D2079" s="237" t="str">
        <f>IF('MAIN CB'!D2093="","",'MAIN CB'!D2093)</f>
        <v>Zanaco Xpress</v>
      </c>
      <c r="E2079" s="157" t="str">
        <f>IF('MAIN CB'!E2093="","",'MAIN CB'!E2093)</f>
        <v>Zanaco Xpress Deposit</v>
      </c>
      <c r="F2079" s="238">
        <f>IF('MAIN CB'!C2093="Asset",'MAIN CB'!F2093,"")</f>
        <v>-500</v>
      </c>
      <c r="G2079" s="162" t="str">
        <f>IF('MAIN CB'!C2093="Capital",'MAIN CB'!F2093,IF('MAIN CB'!C2093="Income",'MAIN CB'!F2093,IF('MAIN CB'!C2093="Liability",'MAIN CB'!F2093,"")))</f>
        <v/>
      </c>
      <c r="H2079" s="163" t="str">
        <f>IF('MAIN CB'!C2093="Expense",'MAIN CB'!F2093,IF('MAIN CB'!C2093="Drawing",'MAIN CB'!F2093,IF('MAIN CB'!C2093="COS",'MAIN CB'!F2093,"")))</f>
        <v/>
      </c>
    </row>
    <row r="2080" spans="2:8" x14ac:dyDescent="0.3">
      <c r="B2080" s="160">
        <f>IF('MAIN CB'!B2094="","",'MAIN CB'!B2094)</f>
        <v>45737</v>
      </c>
      <c r="C2080" s="161" t="str">
        <f>IF('MAIN CB'!C2094="","",'MAIN CB'!C2094)</f>
        <v>Income</v>
      </c>
      <c r="D2080" s="237" t="str">
        <f>IF('MAIN CB'!D2094="","",'MAIN CB'!D2094)</f>
        <v>Sales</v>
      </c>
      <c r="E2080" s="157" t="str">
        <f>IF('MAIN CB'!E2094="","",'MAIN CB'!E2094)</f>
        <v xml:space="preserve">Takeaway Sale </v>
      </c>
      <c r="F2080" s="238" t="str">
        <f>IF('MAIN CB'!C2094="Asset",'MAIN CB'!F2094,"")</f>
        <v/>
      </c>
      <c r="G2080" s="162">
        <f>IF('MAIN CB'!C2094="Capital",'MAIN CB'!F2094,IF('MAIN CB'!C2094="Income",'MAIN CB'!F2094,IF('MAIN CB'!C2094="Liability",'MAIN CB'!F2094,"")))</f>
        <v>-35</v>
      </c>
      <c r="H2080" s="163" t="str">
        <f>IF('MAIN CB'!C2094="Expense",'MAIN CB'!F2094,IF('MAIN CB'!C2094="Drawing",'MAIN CB'!F2094,IF('MAIN CB'!C2094="COS",'MAIN CB'!F2094,"")))</f>
        <v/>
      </c>
    </row>
    <row r="2081" spans="2:8" x14ac:dyDescent="0.3">
      <c r="B2081" s="160">
        <f>IF('MAIN CB'!B2095="","",'MAIN CB'!B2095)</f>
        <v>45737</v>
      </c>
      <c r="C2081" s="161" t="str">
        <f>IF('MAIN CB'!C2095="","",'MAIN CB'!C2095)</f>
        <v>Asset</v>
      </c>
      <c r="D2081" s="237" t="str">
        <f>IF('MAIN CB'!D2095="","",'MAIN CB'!D2095)</f>
        <v>Vault Cash</v>
      </c>
      <c r="E2081" s="157" t="str">
        <f>IF('MAIN CB'!E2095="","",'MAIN CB'!E2095)</f>
        <v xml:space="preserve">Takeaway Sale </v>
      </c>
      <c r="F2081" s="238">
        <f>IF('MAIN CB'!C2095="Asset",'MAIN CB'!F2095,"")</f>
        <v>35</v>
      </c>
      <c r="G2081" s="162" t="str">
        <f>IF('MAIN CB'!C2095="Capital",'MAIN CB'!F2095,IF('MAIN CB'!C2095="Income",'MAIN CB'!F2095,IF('MAIN CB'!C2095="Liability",'MAIN CB'!F2095,"")))</f>
        <v/>
      </c>
      <c r="H2081" s="163" t="str">
        <f>IF('MAIN CB'!C2095="Expense",'MAIN CB'!F2095,IF('MAIN CB'!C2095="Drawing",'MAIN CB'!F2095,IF('MAIN CB'!C2095="COS",'MAIN CB'!F2095,"")))</f>
        <v/>
      </c>
    </row>
    <row r="2082" spans="2:8" x14ac:dyDescent="0.3">
      <c r="B2082" s="160">
        <f>IF('MAIN CB'!B2096="","",'MAIN CB'!B2096)</f>
        <v>45737</v>
      </c>
      <c r="C2082" s="161" t="str">
        <f>IF('MAIN CB'!C2096="","",'MAIN CB'!C2096)</f>
        <v>Asset</v>
      </c>
      <c r="D2082" s="237" t="str">
        <f>IF('MAIN CB'!D2096="","",'MAIN CB'!D2096)</f>
        <v>Vault Cash</v>
      </c>
      <c r="E2082" s="157" t="str">
        <f>IF('MAIN CB'!E2096="","",'MAIN CB'!E2096)</f>
        <v>Airtel Money Deposit</v>
      </c>
      <c r="F2082" s="238">
        <f>IF('MAIN CB'!C2096="Asset",'MAIN CB'!F2096,"")</f>
        <v>50</v>
      </c>
      <c r="G2082" s="162" t="str">
        <f>IF('MAIN CB'!C2096="Capital",'MAIN CB'!F2096,IF('MAIN CB'!C2096="Income",'MAIN CB'!F2096,IF('MAIN CB'!C2096="Liability",'MAIN CB'!F2096,"")))</f>
        <v/>
      </c>
      <c r="H2082" s="163" t="str">
        <f>IF('MAIN CB'!C2096="Expense",'MAIN CB'!F2096,IF('MAIN CB'!C2096="Drawing",'MAIN CB'!F2096,IF('MAIN CB'!C2096="COS",'MAIN CB'!F2096,"")))</f>
        <v/>
      </c>
    </row>
    <row r="2083" spans="2:8" x14ac:dyDescent="0.3">
      <c r="B2083" s="160">
        <f>IF('MAIN CB'!B2097="","",'MAIN CB'!B2097)</f>
        <v>45737</v>
      </c>
      <c r="C2083" s="161" t="str">
        <f>IF('MAIN CB'!C2097="","",'MAIN CB'!C2097)</f>
        <v>Asset</v>
      </c>
      <c r="D2083" s="237" t="str">
        <f>IF('MAIN CB'!D2097="","",'MAIN CB'!D2097)</f>
        <v>Airtel Money</v>
      </c>
      <c r="E2083" s="157" t="str">
        <f>IF('MAIN CB'!E2097="","",'MAIN CB'!E2097)</f>
        <v>Airtel Money Deposit</v>
      </c>
      <c r="F2083" s="238">
        <f>IF('MAIN CB'!C2097="Asset",'MAIN CB'!F2097,"")</f>
        <v>-50</v>
      </c>
      <c r="G2083" s="162" t="str">
        <f>IF('MAIN CB'!C2097="Capital",'MAIN CB'!F2097,IF('MAIN CB'!C2097="Income",'MAIN CB'!F2097,IF('MAIN CB'!C2097="Liability",'MAIN CB'!F2097,"")))</f>
        <v/>
      </c>
      <c r="H2083" s="163" t="str">
        <f>IF('MAIN CB'!C2097="Expense",'MAIN CB'!F2097,IF('MAIN CB'!C2097="Drawing",'MAIN CB'!F2097,IF('MAIN CB'!C2097="COS",'MAIN CB'!F2097,"")))</f>
        <v/>
      </c>
    </row>
    <row r="2084" spans="2:8" x14ac:dyDescent="0.3">
      <c r="B2084" s="160">
        <f>IF('MAIN CB'!B2098="","",'MAIN CB'!B2098)</f>
        <v>45737</v>
      </c>
      <c r="C2084" s="161" t="str">
        <f>IF('MAIN CB'!C2098="","",'MAIN CB'!C2098)</f>
        <v>Income</v>
      </c>
      <c r="D2084" s="237" t="str">
        <f>IF('MAIN CB'!D2098="","",'MAIN CB'!D2098)</f>
        <v>Sales</v>
      </c>
      <c r="E2084" s="157" t="str">
        <f>IF('MAIN CB'!E2098="","",'MAIN CB'!E2098)</f>
        <v xml:space="preserve">Takeaway Sale </v>
      </c>
      <c r="F2084" s="238" t="str">
        <f>IF('MAIN CB'!C2098="Asset",'MAIN CB'!F2098,"")</f>
        <v/>
      </c>
      <c r="G2084" s="162">
        <f>IF('MAIN CB'!C2098="Capital",'MAIN CB'!F2098,IF('MAIN CB'!C2098="Income",'MAIN CB'!F2098,IF('MAIN CB'!C2098="Liability",'MAIN CB'!F2098,"")))</f>
        <v>-35</v>
      </c>
      <c r="H2084" s="163" t="str">
        <f>IF('MAIN CB'!C2098="Expense",'MAIN CB'!F2098,IF('MAIN CB'!C2098="Drawing",'MAIN CB'!F2098,IF('MAIN CB'!C2098="COS",'MAIN CB'!F2098,"")))</f>
        <v/>
      </c>
    </row>
    <row r="2085" spans="2:8" x14ac:dyDescent="0.3">
      <c r="B2085" s="160">
        <f>IF('MAIN CB'!B2099="","",'MAIN CB'!B2099)</f>
        <v>45737</v>
      </c>
      <c r="C2085" s="161" t="str">
        <f>IF('MAIN CB'!C2099="","",'MAIN CB'!C2099)</f>
        <v>Asset</v>
      </c>
      <c r="D2085" s="237" t="str">
        <f>IF('MAIN CB'!D2099="","",'MAIN CB'!D2099)</f>
        <v>Airtel Money</v>
      </c>
      <c r="E2085" s="157" t="str">
        <f>IF('MAIN CB'!E2099="","",'MAIN CB'!E2099)</f>
        <v xml:space="preserve">Takeaway Sale </v>
      </c>
      <c r="F2085" s="238">
        <f>IF('MAIN CB'!C2099="Asset",'MAIN CB'!F2099,"")</f>
        <v>35</v>
      </c>
      <c r="G2085" s="162" t="str">
        <f>IF('MAIN CB'!C2099="Capital",'MAIN CB'!F2099,IF('MAIN CB'!C2099="Income",'MAIN CB'!F2099,IF('MAIN CB'!C2099="Liability",'MAIN CB'!F2099,"")))</f>
        <v/>
      </c>
      <c r="H2085" s="163" t="str">
        <f>IF('MAIN CB'!C2099="Expense",'MAIN CB'!F2099,IF('MAIN CB'!C2099="Drawing",'MAIN CB'!F2099,IF('MAIN CB'!C2099="COS",'MAIN CB'!F2099,"")))</f>
        <v/>
      </c>
    </row>
    <row r="2086" spans="2:8" x14ac:dyDescent="0.3">
      <c r="B2086" s="160">
        <f>IF('MAIN CB'!B2100="","",'MAIN CB'!B2100)</f>
        <v>45737</v>
      </c>
      <c r="C2086" s="161" t="str">
        <f>IF('MAIN CB'!C2100="","",'MAIN CB'!C2100)</f>
        <v>Income</v>
      </c>
      <c r="D2086" s="237" t="str">
        <f>IF('MAIN CB'!D2100="","",'MAIN CB'!D2100)</f>
        <v>Sales</v>
      </c>
      <c r="E2086" s="157" t="str">
        <f>IF('MAIN CB'!E2100="","",'MAIN CB'!E2100)</f>
        <v xml:space="preserve">Takeaway Sale </v>
      </c>
      <c r="F2086" s="238" t="str">
        <f>IF('MAIN CB'!C2100="Asset",'MAIN CB'!F2100,"")</f>
        <v/>
      </c>
      <c r="G2086" s="162">
        <f>IF('MAIN CB'!C2100="Capital",'MAIN CB'!F2100,IF('MAIN CB'!C2100="Income",'MAIN CB'!F2100,IF('MAIN CB'!C2100="Liability",'MAIN CB'!F2100,"")))</f>
        <v>-35</v>
      </c>
      <c r="H2086" s="163" t="str">
        <f>IF('MAIN CB'!C2100="Expense",'MAIN CB'!F2100,IF('MAIN CB'!C2100="Drawing",'MAIN CB'!F2100,IF('MAIN CB'!C2100="COS",'MAIN CB'!F2100,"")))</f>
        <v/>
      </c>
    </row>
    <row r="2087" spans="2:8" x14ac:dyDescent="0.3">
      <c r="B2087" s="160">
        <f>IF('MAIN CB'!B2101="","",'MAIN CB'!B2101)</f>
        <v>45737</v>
      </c>
      <c r="C2087" s="161" t="str">
        <f>IF('MAIN CB'!C2101="","",'MAIN CB'!C2101)</f>
        <v>Asset</v>
      </c>
      <c r="D2087" s="237" t="str">
        <f>IF('MAIN CB'!D2101="","",'MAIN CB'!D2101)</f>
        <v>Vault Cash</v>
      </c>
      <c r="E2087" s="157" t="str">
        <f>IF('MAIN CB'!E2101="","",'MAIN CB'!E2101)</f>
        <v xml:space="preserve">Takeaway Sale </v>
      </c>
      <c r="F2087" s="238">
        <f>IF('MAIN CB'!C2101="Asset",'MAIN CB'!F2101,"")</f>
        <v>35</v>
      </c>
      <c r="G2087" s="162" t="str">
        <f>IF('MAIN CB'!C2101="Capital",'MAIN CB'!F2101,IF('MAIN CB'!C2101="Income",'MAIN CB'!F2101,IF('MAIN CB'!C2101="Liability",'MAIN CB'!F2101,"")))</f>
        <v/>
      </c>
      <c r="H2087" s="163" t="str">
        <f>IF('MAIN CB'!C2101="Expense",'MAIN CB'!F2101,IF('MAIN CB'!C2101="Drawing",'MAIN CB'!F2101,IF('MAIN CB'!C2101="COS",'MAIN CB'!F2101,"")))</f>
        <v/>
      </c>
    </row>
    <row r="2088" spans="2:8" x14ac:dyDescent="0.3">
      <c r="B2088" s="160">
        <f>IF('MAIN CB'!B2102="","",'MAIN CB'!B2102)</f>
        <v>45737</v>
      </c>
      <c r="C2088" s="161" t="str">
        <f>IF('MAIN CB'!C2102="","",'MAIN CB'!C2102)</f>
        <v>Asset</v>
      </c>
      <c r="D2088" s="237" t="str">
        <f>IF('MAIN CB'!D2102="","",'MAIN CB'!D2102)</f>
        <v>Vault Cash</v>
      </c>
      <c r="E2088" s="157" t="str">
        <f>IF('MAIN CB'!E2102="","",'MAIN CB'!E2102)</f>
        <v>Zanaco Xpress Deposit</v>
      </c>
      <c r="F2088" s="238">
        <f>IF('MAIN CB'!C2102="Asset",'MAIN CB'!F2102,"")</f>
        <v>300</v>
      </c>
      <c r="G2088" s="162" t="str">
        <f>IF('MAIN CB'!C2102="Capital",'MAIN CB'!F2102,IF('MAIN CB'!C2102="Income",'MAIN CB'!F2102,IF('MAIN CB'!C2102="Liability",'MAIN CB'!F2102,"")))</f>
        <v/>
      </c>
      <c r="H2088" s="163" t="str">
        <f>IF('MAIN CB'!C2102="Expense",'MAIN CB'!F2102,IF('MAIN CB'!C2102="Drawing",'MAIN CB'!F2102,IF('MAIN CB'!C2102="COS",'MAIN CB'!F2102,"")))</f>
        <v/>
      </c>
    </row>
    <row r="2089" spans="2:8" x14ac:dyDescent="0.3">
      <c r="B2089" s="160">
        <f>IF('MAIN CB'!B2103="","",'MAIN CB'!B2103)</f>
        <v>45737</v>
      </c>
      <c r="C2089" s="161" t="str">
        <f>IF('MAIN CB'!C2103="","",'MAIN CB'!C2103)</f>
        <v>Asset</v>
      </c>
      <c r="D2089" s="237" t="str">
        <f>IF('MAIN CB'!D2103="","",'MAIN CB'!D2103)</f>
        <v>Zanaco Xpress</v>
      </c>
      <c r="E2089" s="157" t="str">
        <f>IF('MAIN CB'!E2103="","",'MAIN CB'!E2103)</f>
        <v>Zanaco Xpress Deposit</v>
      </c>
      <c r="F2089" s="238">
        <f>IF('MAIN CB'!C2103="Asset",'MAIN CB'!F2103,"")</f>
        <v>-300</v>
      </c>
      <c r="G2089" s="162" t="str">
        <f>IF('MAIN CB'!C2103="Capital",'MAIN CB'!F2103,IF('MAIN CB'!C2103="Income",'MAIN CB'!F2103,IF('MAIN CB'!C2103="Liability",'MAIN CB'!F2103,"")))</f>
        <v/>
      </c>
      <c r="H2089" s="163" t="str">
        <f>IF('MAIN CB'!C2103="Expense",'MAIN CB'!F2103,IF('MAIN CB'!C2103="Drawing",'MAIN CB'!F2103,IF('MAIN CB'!C2103="COS",'MAIN CB'!F2103,"")))</f>
        <v/>
      </c>
    </row>
    <row r="2090" spans="2:8" x14ac:dyDescent="0.3">
      <c r="B2090" s="160">
        <f>IF('MAIN CB'!B2104="","",'MAIN CB'!B2104)</f>
        <v>45737</v>
      </c>
      <c r="C2090" s="161" t="str">
        <f>IF('MAIN CB'!C2104="","",'MAIN CB'!C2104)</f>
        <v>Income</v>
      </c>
      <c r="D2090" s="237" t="str">
        <f>IF('MAIN CB'!D2104="","",'MAIN CB'!D2104)</f>
        <v>Sales</v>
      </c>
      <c r="E2090" s="157" t="str">
        <f>IF('MAIN CB'!E2104="","",'MAIN CB'!E2104)</f>
        <v xml:space="preserve">Takeaway Sale </v>
      </c>
      <c r="F2090" s="238" t="str">
        <f>IF('MAIN CB'!C2104="Asset",'MAIN CB'!F2104,"")</f>
        <v/>
      </c>
      <c r="G2090" s="162">
        <f>IF('MAIN CB'!C2104="Capital",'MAIN CB'!F2104,IF('MAIN CB'!C2104="Income",'MAIN CB'!F2104,IF('MAIN CB'!C2104="Liability",'MAIN CB'!F2104,"")))</f>
        <v>-35</v>
      </c>
      <c r="H2090" s="163" t="str">
        <f>IF('MAIN CB'!C2104="Expense",'MAIN CB'!F2104,IF('MAIN CB'!C2104="Drawing",'MAIN CB'!F2104,IF('MAIN CB'!C2104="COS",'MAIN CB'!F2104,"")))</f>
        <v/>
      </c>
    </row>
    <row r="2091" spans="2:8" x14ac:dyDescent="0.3">
      <c r="B2091" s="160">
        <f>IF('MAIN CB'!B2105="","",'MAIN CB'!B2105)</f>
        <v>45737</v>
      </c>
      <c r="C2091" s="161" t="str">
        <f>IF('MAIN CB'!C2105="","",'MAIN CB'!C2105)</f>
        <v>Asset</v>
      </c>
      <c r="D2091" s="237" t="str">
        <f>IF('MAIN CB'!D2105="","",'MAIN CB'!D2105)</f>
        <v>Vault Cash</v>
      </c>
      <c r="E2091" s="157" t="str">
        <f>IF('MAIN CB'!E2105="","",'MAIN CB'!E2105)</f>
        <v xml:space="preserve">Takeaway Sale </v>
      </c>
      <c r="F2091" s="238">
        <f>IF('MAIN CB'!C2105="Asset",'MAIN CB'!F2105,"")</f>
        <v>35</v>
      </c>
      <c r="G2091" s="162" t="str">
        <f>IF('MAIN CB'!C2105="Capital",'MAIN CB'!F2105,IF('MAIN CB'!C2105="Income",'MAIN CB'!F2105,IF('MAIN CB'!C2105="Liability",'MAIN CB'!F2105,"")))</f>
        <v/>
      </c>
      <c r="H2091" s="163" t="str">
        <f>IF('MAIN CB'!C2105="Expense",'MAIN CB'!F2105,IF('MAIN CB'!C2105="Drawing",'MAIN CB'!F2105,IF('MAIN CB'!C2105="COS",'MAIN CB'!F2105,"")))</f>
        <v/>
      </c>
    </row>
    <row r="2092" spans="2:8" x14ac:dyDescent="0.3">
      <c r="B2092" s="160">
        <f>IF('MAIN CB'!B2106="","",'MAIN CB'!B2106)</f>
        <v>45737</v>
      </c>
      <c r="C2092" s="161" t="str">
        <f>IF('MAIN CB'!C2106="","",'MAIN CB'!C2106)</f>
        <v>Asset</v>
      </c>
      <c r="D2092" s="237" t="str">
        <f>IF('MAIN CB'!D2106="","",'MAIN CB'!D2106)</f>
        <v>Vault Cash</v>
      </c>
      <c r="E2092" s="157" t="str">
        <f>IF('MAIN CB'!E2106="","",'MAIN CB'!E2106)</f>
        <v>Airtel Money Deposit</v>
      </c>
      <c r="F2092" s="238">
        <f>IF('MAIN CB'!C2106="Asset",'MAIN CB'!F2106,"")</f>
        <v>15</v>
      </c>
      <c r="G2092" s="162" t="str">
        <f>IF('MAIN CB'!C2106="Capital",'MAIN CB'!F2106,IF('MAIN CB'!C2106="Income",'MAIN CB'!F2106,IF('MAIN CB'!C2106="Liability",'MAIN CB'!F2106,"")))</f>
        <v/>
      </c>
      <c r="H2092" s="163" t="str">
        <f>IF('MAIN CB'!C2106="Expense",'MAIN CB'!F2106,IF('MAIN CB'!C2106="Drawing",'MAIN CB'!F2106,IF('MAIN CB'!C2106="COS",'MAIN CB'!F2106,"")))</f>
        <v/>
      </c>
    </row>
    <row r="2093" spans="2:8" x14ac:dyDescent="0.3">
      <c r="B2093" s="160">
        <f>IF('MAIN CB'!B2107="","",'MAIN CB'!B2107)</f>
        <v>45737</v>
      </c>
      <c r="C2093" s="161" t="str">
        <f>IF('MAIN CB'!C2107="","",'MAIN CB'!C2107)</f>
        <v>Asset</v>
      </c>
      <c r="D2093" s="237" t="str">
        <f>IF('MAIN CB'!D2107="","",'MAIN CB'!D2107)</f>
        <v>Airtel Money</v>
      </c>
      <c r="E2093" s="157" t="str">
        <f>IF('MAIN CB'!E2107="","",'MAIN CB'!E2107)</f>
        <v>Airtel Money Deposit</v>
      </c>
      <c r="F2093" s="238">
        <f>IF('MAIN CB'!C2107="Asset",'MAIN CB'!F2107,"")</f>
        <v>-15</v>
      </c>
      <c r="G2093" s="162" t="str">
        <f>IF('MAIN CB'!C2107="Capital",'MAIN CB'!F2107,IF('MAIN CB'!C2107="Income",'MAIN CB'!F2107,IF('MAIN CB'!C2107="Liability",'MAIN CB'!F2107,"")))</f>
        <v/>
      </c>
      <c r="H2093" s="163" t="str">
        <f>IF('MAIN CB'!C2107="Expense",'MAIN CB'!F2107,IF('MAIN CB'!C2107="Drawing",'MAIN CB'!F2107,IF('MAIN CB'!C2107="COS",'MAIN CB'!F2107,"")))</f>
        <v/>
      </c>
    </row>
    <row r="2094" spans="2:8" x14ac:dyDescent="0.3">
      <c r="B2094" s="160">
        <f>IF('MAIN CB'!B2108="","",'MAIN CB'!B2108)</f>
        <v>45737</v>
      </c>
      <c r="C2094" s="161" t="str">
        <f>IF('MAIN CB'!C2108="","",'MAIN CB'!C2108)</f>
        <v>Income</v>
      </c>
      <c r="D2094" s="237" t="str">
        <f>IF('MAIN CB'!D2108="","",'MAIN CB'!D2108)</f>
        <v>Sales</v>
      </c>
      <c r="E2094" s="157" t="str">
        <f>IF('MAIN CB'!E2108="","",'MAIN CB'!E2108)</f>
        <v xml:space="preserve">Takeaway Sale </v>
      </c>
      <c r="F2094" s="238" t="str">
        <f>IF('MAIN CB'!C2108="Asset",'MAIN CB'!F2108,"")</f>
        <v/>
      </c>
      <c r="G2094" s="162">
        <f>IF('MAIN CB'!C2108="Capital",'MAIN CB'!F2108,IF('MAIN CB'!C2108="Income",'MAIN CB'!F2108,IF('MAIN CB'!C2108="Liability",'MAIN CB'!F2108,"")))</f>
        <v>-70</v>
      </c>
      <c r="H2094" s="163" t="str">
        <f>IF('MAIN CB'!C2108="Expense",'MAIN CB'!F2108,IF('MAIN CB'!C2108="Drawing",'MAIN CB'!F2108,IF('MAIN CB'!C2108="COS",'MAIN CB'!F2108,"")))</f>
        <v/>
      </c>
    </row>
    <row r="2095" spans="2:8" x14ac:dyDescent="0.3">
      <c r="B2095" s="160">
        <f>IF('MAIN CB'!B2109="","",'MAIN CB'!B2109)</f>
        <v>45737</v>
      </c>
      <c r="C2095" s="161" t="str">
        <f>IF('MAIN CB'!C2109="","",'MAIN CB'!C2109)</f>
        <v>Asset</v>
      </c>
      <c r="D2095" s="237" t="str">
        <f>IF('MAIN CB'!D2109="","",'MAIN CB'!D2109)</f>
        <v>Airtel Money</v>
      </c>
      <c r="E2095" s="157" t="str">
        <f>IF('MAIN CB'!E2109="","",'MAIN CB'!E2109)</f>
        <v xml:space="preserve">Takeaway Sale </v>
      </c>
      <c r="F2095" s="238">
        <f>IF('MAIN CB'!C2109="Asset",'MAIN CB'!F2109,"")</f>
        <v>70</v>
      </c>
      <c r="G2095" s="162" t="str">
        <f>IF('MAIN CB'!C2109="Capital",'MAIN CB'!F2109,IF('MAIN CB'!C2109="Income",'MAIN CB'!F2109,IF('MAIN CB'!C2109="Liability",'MAIN CB'!F2109,"")))</f>
        <v/>
      </c>
      <c r="H2095" s="163" t="str">
        <f>IF('MAIN CB'!C2109="Expense",'MAIN CB'!F2109,IF('MAIN CB'!C2109="Drawing",'MAIN CB'!F2109,IF('MAIN CB'!C2109="COS",'MAIN CB'!F2109,"")))</f>
        <v/>
      </c>
    </row>
    <row r="2096" spans="2:8" x14ac:dyDescent="0.3">
      <c r="B2096" s="160">
        <f>IF('MAIN CB'!B2110="","",'MAIN CB'!B2110)</f>
        <v>45737</v>
      </c>
      <c r="C2096" s="161" t="str">
        <f>IF('MAIN CB'!C2110="","",'MAIN CB'!C2110)</f>
        <v>Income</v>
      </c>
      <c r="D2096" s="237" t="str">
        <f>IF('MAIN CB'!D2110="","",'MAIN CB'!D2110)</f>
        <v>Sales</v>
      </c>
      <c r="E2096" s="157" t="str">
        <f>IF('MAIN CB'!E2110="","",'MAIN CB'!E2110)</f>
        <v xml:space="preserve">Takeaway Sale </v>
      </c>
      <c r="F2096" s="238" t="str">
        <f>IF('MAIN CB'!C2110="Asset",'MAIN CB'!F2110,"")</f>
        <v/>
      </c>
      <c r="G2096" s="162">
        <f>IF('MAIN CB'!C2110="Capital",'MAIN CB'!F2110,IF('MAIN CB'!C2110="Income",'MAIN CB'!F2110,IF('MAIN CB'!C2110="Liability",'MAIN CB'!F2110,"")))</f>
        <v>-70</v>
      </c>
      <c r="H2096" s="163" t="str">
        <f>IF('MAIN CB'!C2110="Expense",'MAIN CB'!F2110,IF('MAIN CB'!C2110="Drawing",'MAIN CB'!F2110,IF('MAIN CB'!C2110="COS",'MAIN CB'!F2110,"")))</f>
        <v/>
      </c>
    </row>
    <row r="2097" spans="2:8" x14ac:dyDescent="0.3">
      <c r="B2097" s="160">
        <f>IF('MAIN CB'!B2111="","",'MAIN CB'!B2111)</f>
        <v>45737</v>
      </c>
      <c r="C2097" s="161" t="str">
        <f>IF('MAIN CB'!C2111="","",'MAIN CB'!C2111)</f>
        <v>Asset</v>
      </c>
      <c r="D2097" s="237" t="str">
        <f>IF('MAIN CB'!D2111="","",'MAIN CB'!D2111)</f>
        <v>Vault Cash</v>
      </c>
      <c r="E2097" s="157" t="str">
        <f>IF('MAIN CB'!E2111="","",'MAIN CB'!E2111)</f>
        <v xml:space="preserve">Takeaway Sale </v>
      </c>
      <c r="F2097" s="238">
        <f>IF('MAIN CB'!C2111="Asset",'MAIN CB'!F2111,"")</f>
        <v>70</v>
      </c>
      <c r="G2097" s="162" t="str">
        <f>IF('MAIN CB'!C2111="Capital",'MAIN CB'!F2111,IF('MAIN CB'!C2111="Income",'MAIN CB'!F2111,IF('MAIN CB'!C2111="Liability",'MAIN CB'!F2111,"")))</f>
        <v/>
      </c>
      <c r="H2097" s="163" t="str">
        <f>IF('MAIN CB'!C2111="Expense",'MAIN CB'!F2111,IF('MAIN CB'!C2111="Drawing",'MAIN CB'!F2111,IF('MAIN CB'!C2111="COS",'MAIN CB'!F2111,"")))</f>
        <v/>
      </c>
    </row>
    <row r="2098" spans="2:8" x14ac:dyDescent="0.3">
      <c r="B2098" s="160">
        <f>IF('MAIN CB'!B2112="","",'MAIN CB'!B2112)</f>
        <v>45737</v>
      </c>
      <c r="C2098" s="161" t="str">
        <f>IF('MAIN CB'!C2112="","",'MAIN CB'!C2112)</f>
        <v>Asset</v>
      </c>
      <c r="D2098" s="237" t="str">
        <f>IF('MAIN CB'!D2112="","",'MAIN CB'!D2112)</f>
        <v>Vault Cash</v>
      </c>
      <c r="E2098" s="157" t="str">
        <f>IF('MAIN CB'!E2112="","",'MAIN CB'!E2112)</f>
        <v>Customer change held</v>
      </c>
      <c r="F2098" s="238">
        <f>IF('MAIN CB'!C2112="Asset",'MAIN CB'!F2112,"")</f>
        <v>30</v>
      </c>
      <c r="G2098" s="162" t="str">
        <f>IF('MAIN CB'!C2112="Capital",'MAIN CB'!F2112,IF('MAIN CB'!C2112="Income",'MAIN CB'!F2112,IF('MAIN CB'!C2112="Liability",'MAIN CB'!F2112,"")))</f>
        <v/>
      </c>
      <c r="H2098" s="163" t="str">
        <f>IF('MAIN CB'!C2112="Expense",'MAIN CB'!F2112,IF('MAIN CB'!C2112="Drawing",'MAIN CB'!F2112,IF('MAIN CB'!C2112="COS",'MAIN CB'!F2112,"")))</f>
        <v/>
      </c>
    </row>
    <row r="2099" spans="2:8" x14ac:dyDescent="0.3">
      <c r="B2099" s="160">
        <f>IF('MAIN CB'!B2113="","",'MAIN CB'!B2113)</f>
        <v>45737</v>
      </c>
      <c r="C2099" s="161" t="str">
        <f>IF('MAIN CB'!C2113="","",'MAIN CB'!C2113)</f>
        <v>Liability</v>
      </c>
      <c r="D2099" s="237" t="str">
        <f>IF('MAIN CB'!D2113="","",'MAIN CB'!D2113)</f>
        <v>Customer Change</v>
      </c>
      <c r="E2099" s="157" t="str">
        <f>IF('MAIN CB'!E2113="","",'MAIN CB'!E2113)</f>
        <v>Customer change held</v>
      </c>
      <c r="F2099" s="238" t="str">
        <f>IF('MAIN CB'!C2113="Asset",'MAIN CB'!F2113,"")</f>
        <v/>
      </c>
      <c r="G2099" s="162">
        <f>IF('MAIN CB'!C2113="Capital",'MAIN CB'!F2113,IF('MAIN CB'!C2113="Income",'MAIN CB'!F2113,IF('MAIN CB'!C2113="Liability",'MAIN CB'!F2113,"")))</f>
        <v>-30</v>
      </c>
      <c r="H2099" s="163" t="str">
        <f>IF('MAIN CB'!C2113="Expense",'MAIN CB'!F2113,IF('MAIN CB'!C2113="Drawing",'MAIN CB'!F2113,IF('MAIN CB'!C2113="COS",'MAIN CB'!F2113,"")))</f>
        <v/>
      </c>
    </row>
    <row r="2100" spans="2:8" x14ac:dyDescent="0.3">
      <c r="B2100" s="160">
        <f>IF('MAIN CB'!B2114="","",'MAIN CB'!B2114)</f>
        <v>45737</v>
      </c>
      <c r="C2100" s="161" t="str">
        <f>IF('MAIN CB'!C2114="","",'MAIN CB'!C2114)</f>
        <v>Income</v>
      </c>
      <c r="D2100" s="237" t="str">
        <f>IF('MAIN CB'!D2114="","",'MAIN CB'!D2114)</f>
        <v>Sales</v>
      </c>
      <c r="E2100" s="157" t="str">
        <f>IF('MAIN CB'!E2114="","",'MAIN CB'!E2114)</f>
        <v xml:space="preserve">Takeaway Sale </v>
      </c>
      <c r="F2100" s="238" t="str">
        <f>IF('MAIN CB'!C2114="Asset",'MAIN CB'!F2114,"")</f>
        <v/>
      </c>
      <c r="G2100" s="162">
        <f>IF('MAIN CB'!C2114="Capital",'MAIN CB'!F2114,IF('MAIN CB'!C2114="Income",'MAIN CB'!F2114,IF('MAIN CB'!C2114="Liability",'MAIN CB'!F2114,"")))</f>
        <v>-70</v>
      </c>
      <c r="H2100" s="163" t="str">
        <f>IF('MAIN CB'!C2114="Expense",'MAIN CB'!F2114,IF('MAIN CB'!C2114="Drawing",'MAIN CB'!F2114,IF('MAIN CB'!C2114="COS",'MAIN CB'!F2114,"")))</f>
        <v/>
      </c>
    </row>
    <row r="2101" spans="2:8" x14ac:dyDescent="0.3">
      <c r="B2101" s="160">
        <f>IF('MAIN CB'!B2115="","",'MAIN CB'!B2115)</f>
        <v>45737</v>
      </c>
      <c r="C2101" s="161" t="str">
        <f>IF('MAIN CB'!C2115="","",'MAIN CB'!C2115)</f>
        <v>Asset</v>
      </c>
      <c r="D2101" s="237" t="str">
        <f>IF('MAIN CB'!D2115="","",'MAIN CB'!D2115)</f>
        <v>Airtel Money</v>
      </c>
      <c r="E2101" s="157" t="str">
        <f>IF('MAIN CB'!E2115="","",'MAIN CB'!E2115)</f>
        <v xml:space="preserve">Takeaway Sale </v>
      </c>
      <c r="F2101" s="238">
        <f>IF('MAIN CB'!C2115="Asset",'MAIN CB'!F2115,"")</f>
        <v>70</v>
      </c>
      <c r="G2101" s="162" t="str">
        <f>IF('MAIN CB'!C2115="Capital",'MAIN CB'!F2115,IF('MAIN CB'!C2115="Income",'MAIN CB'!F2115,IF('MAIN CB'!C2115="Liability",'MAIN CB'!F2115,"")))</f>
        <v/>
      </c>
      <c r="H2101" s="163" t="str">
        <f>IF('MAIN CB'!C2115="Expense",'MAIN CB'!F2115,IF('MAIN CB'!C2115="Drawing",'MAIN CB'!F2115,IF('MAIN CB'!C2115="COS",'MAIN CB'!F2115,"")))</f>
        <v/>
      </c>
    </row>
    <row r="2102" spans="2:8" x14ac:dyDescent="0.3">
      <c r="B2102" s="160">
        <f>IF('MAIN CB'!B2116="","",'MAIN CB'!B2116)</f>
        <v>45737</v>
      </c>
      <c r="C2102" s="161" t="str">
        <f>IF('MAIN CB'!C2116="","",'MAIN CB'!C2116)</f>
        <v>Income</v>
      </c>
      <c r="D2102" s="237" t="str">
        <f>IF('MAIN CB'!D2116="","",'MAIN CB'!D2116)</f>
        <v>Sales</v>
      </c>
      <c r="E2102" s="157" t="str">
        <f>IF('MAIN CB'!E2116="","",'MAIN CB'!E2116)</f>
        <v xml:space="preserve">Takeaway Sale </v>
      </c>
      <c r="F2102" s="238" t="str">
        <f>IF('MAIN CB'!C2116="Asset",'MAIN CB'!F2116,"")</f>
        <v/>
      </c>
      <c r="G2102" s="162">
        <f>IF('MAIN CB'!C2116="Capital",'MAIN CB'!F2116,IF('MAIN CB'!C2116="Income",'MAIN CB'!F2116,IF('MAIN CB'!C2116="Liability",'MAIN CB'!F2116,"")))</f>
        <v>-35</v>
      </c>
      <c r="H2102" s="163" t="str">
        <f>IF('MAIN CB'!C2116="Expense",'MAIN CB'!F2116,IF('MAIN CB'!C2116="Drawing",'MAIN CB'!F2116,IF('MAIN CB'!C2116="COS",'MAIN CB'!F2116,"")))</f>
        <v/>
      </c>
    </row>
    <row r="2103" spans="2:8" x14ac:dyDescent="0.3">
      <c r="B2103" s="160">
        <f>IF('MAIN CB'!B2117="","",'MAIN CB'!B2117)</f>
        <v>45737</v>
      </c>
      <c r="C2103" s="161" t="str">
        <f>IF('MAIN CB'!C2117="","",'MAIN CB'!C2117)</f>
        <v>Asset</v>
      </c>
      <c r="D2103" s="237" t="str">
        <f>IF('MAIN CB'!D2117="","",'MAIN CB'!D2117)</f>
        <v>Vault Cash</v>
      </c>
      <c r="E2103" s="157" t="str">
        <f>IF('MAIN CB'!E2117="","",'MAIN CB'!E2117)</f>
        <v xml:space="preserve">Takeaway Sale </v>
      </c>
      <c r="F2103" s="238">
        <f>IF('MAIN CB'!C2117="Asset",'MAIN CB'!F2117,"")</f>
        <v>35</v>
      </c>
      <c r="G2103" s="162" t="str">
        <f>IF('MAIN CB'!C2117="Capital",'MAIN CB'!F2117,IF('MAIN CB'!C2117="Income",'MAIN CB'!F2117,IF('MAIN CB'!C2117="Liability",'MAIN CB'!F2117,"")))</f>
        <v/>
      </c>
      <c r="H2103" s="163" t="str">
        <f>IF('MAIN CB'!C2117="Expense",'MAIN CB'!F2117,IF('MAIN CB'!C2117="Drawing",'MAIN CB'!F2117,IF('MAIN CB'!C2117="COS",'MAIN CB'!F2117,"")))</f>
        <v/>
      </c>
    </row>
    <row r="2104" spans="2:8" x14ac:dyDescent="0.3">
      <c r="B2104" s="160">
        <f>IF('MAIN CB'!B2118="","",'MAIN CB'!B2118)</f>
        <v>45737</v>
      </c>
      <c r="C2104" s="161" t="str">
        <f>IF('MAIN CB'!C2118="","",'MAIN CB'!C2118)</f>
        <v>Asset</v>
      </c>
      <c r="D2104" s="237" t="str">
        <f>IF('MAIN CB'!D2118="","",'MAIN CB'!D2118)</f>
        <v>Vault Cash</v>
      </c>
      <c r="E2104" s="157" t="str">
        <f>IF('MAIN CB'!E2118="","",'MAIN CB'!E2118)</f>
        <v>Cash Added</v>
      </c>
      <c r="F2104" s="238">
        <f>IF('MAIN CB'!C2118="Asset",'MAIN CB'!F2118,"")</f>
        <v>5</v>
      </c>
      <c r="G2104" s="162" t="str">
        <f>IF('MAIN CB'!C2118="Capital",'MAIN CB'!F2118,IF('MAIN CB'!C2118="Income",'MAIN CB'!F2118,IF('MAIN CB'!C2118="Liability",'MAIN CB'!F2118,"")))</f>
        <v/>
      </c>
      <c r="H2104" s="163" t="str">
        <f>IF('MAIN CB'!C2118="Expense",'MAIN CB'!F2118,IF('MAIN CB'!C2118="Drawing",'MAIN CB'!F2118,IF('MAIN CB'!C2118="COS",'MAIN CB'!F2118,"")))</f>
        <v/>
      </c>
    </row>
    <row r="2105" spans="2:8" x14ac:dyDescent="0.3">
      <c r="B2105" s="160">
        <f>IF('MAIN CB'!B2119="","",'MAIN CB'!B2119)</f>
        <v>45737</v>
      </c>
      <c r="C2105" s="161" t="str">
        <f>IF('MAIN CB'!C2119="","",'MAIN CB'!C2119)</f>
        <v>Capital</v>
      </c>
      <c r="D2105" s="237" t="str">
        <f>IF('MAIN CB'!D2119="","",'MAIN CB'!D2119)</f>
        <v>Capital (Net-worth)</v>
      </c>
      <c r="E2105" s="157" t="str">
        <f>IF('MAIN CB'!E2119="","",'MAIN CB'!E2119)</f>
        <v>Cash Added</v>
      </c>
      <c r="F2105" s="238" t="str">
        <f>IF('MAIN CB'!C2119="Asset",'MAIN CB'!F2119,"")</f>
        <v/>
      </c>
      <c r="G2105" s="162">
        <f>IF('MAIN CB'!C2119="Capital",'MAIN CB'!F2119,IF('MAIN CB'!C2119="Income",'MAIN CB'!F2119,IF('MAIN CB'!C2119="Liability",'MAIN CB'!F2119,"")))</f>
        <v>-5</v>
      </c>
      <c r="H2105" s="163" t="str">
        <f>IF('MAIN CB'!C2119="Expense",'MAIN CB'!F2119,IF('MAIN CB'!C2119="Drawing",'MAIN CB'!F2119,IF('MAIN CB'!C2119="COS",'MAIN CB'!F2119,"")))</f>
        <v/>
      </c>
    </row>
    <row r="2106" spans="2:8" x14ac:dyDescent="0.3">
      <c r="B2106" s="160">
        <f>IF('MAIN CB'!B2120="","",'MAIN CB'!B2120)</f>
        <v>45737</v>
      </c>
      <c r="C2106" s="161" t="str">
        <f>IF('MAIN CB'!C2120="","",'MAIN CB'!C2120)</f>
        <v>Asset</v>
      </c>
      <c r="D2106" s="237" t="str">
        <f>IF('MAIN CB'!D2120="","",'MAIN CB'!D2120)</f>
        <v>Vault Cash</v>
      </c>
      <c r="E2106" s="157" t="str">
        <f>IF('MAIN CB'!E2120="","",'MAIN CB'!E2120)</f>
        <v>Airtel Money Withdraw</v>
      </c>
      <c r="F2106" s="238">
        <f>IF('MAIN CB'!C2120="Asset",'MAIN CB'!F2120,"")</f>
        <v>-950</v>
      </c>
      <c r="G2106" s="162" t="str">
        <f>IF('MAIN CB'!C2120="Capital",'MAIN CB'!F2120,IF('MAIN CB'!C2120="Income",'MAIN CB'!F2120,IF('MAIN CB'!C2120="Liability",'MAIN CB'!F2120,"")))</f>
        <v/>
      </c>
      <c r="H2106" s="163" t="str">
        <f>IF('MAIN CB'!C2120="Expense",'MAIN CB'!F2120,IF('MAIN CB'!C2120="Drawing",'MAIN CB'!F2120,IF('MAIN CB'!C2120="COS",'MAIN CB'!F2120,"")))</f>
        <v/>
      </c>
    </row>
    <row r="2107" spans="2:8" x14ac:dyDescent="0.3">
      <c r="B2107" s="160">
        <f>IF('MAIN CB'!B2121="","",'MAIN CB'!B2121)</f>
        <v>45737</v>
      </c>
      <c r="C2107" s="161" t="str">
        <f>IF('MAIN CB'!C2121="","",'MAIN CB'!C2121)</f>
        <v>Asset</v>
      </c>
      <c r="D2107" s="237" t="str">
        <f>IF('MAIN CB'!D2121="","",'MAIN CB'!D2121)</f>
        <v>Airtel Money</v>
      </c>
      <c r="E2107" s="157" t="str">
        <f>IF('MAIN CB'!E2121="","",'MAIN CB'!E2121)</f>
        <v>Airtel Money Withdraw</v>
      </c>
      <c r="F2107" s="238">
        <f>IF('MAIN CB'!C2121="Asset",'MAIN CB'!F2121,"")</f>
        <v>950</v>
      </c>
      <c r="G2107" s="162" t="str">
        <f>IF('MAIN CB'!C2121="Capital",'MAIN CB'!F2121,IF('MAIN CB'!C2121="Income",'MAIN CB'!F2121,IF('MAIN CB'!C2121="Liability",'MAIN CB'!F2121,"")))</f>
        <v/>
      </c>
      <c r="H2107" s="163" t="str">
        <f>IF('MAIN CB'!C2121="Expense",'MAIN CB'!F2121,IF('MAIN CB'!C2121="Drawing",'MAIN CB'!F2121,IF('MAIN CB'!C2121="COS",'MAIN CB'!F2121,"")))</f>
        <v/>
      </c>
    </row>
    <row r="2108" spans="2:8" x14ac:dyDescent="0.3">
      <c r="B2108" s="160">
        <f>IF('MAIN CB'!B2122="","",'MAIN CB'!B2122)</f>
        <v>45737</v>
      </c>
      <c r="C2108" s="161" t="str">
        <f>IF('MAIN CB'!C2122="","",'MAIN CB'!C2122)</f>
        <v>Income</v>
      </c>
      <c r="D2108" s="237" t="str">
        <f>IF('MAIN CB'!D2122="","",'MAIN CB'!D2122)</f>
        <v>Sales</v>
      </c>
      <c r="E2108" s="157" t="str">
        <f>IF('MAIN CB'!E2122="","",'MAIN CB'!E2122)</f>
        <v xml:space="preserve">Takeaway Sale </v>
      </c>
      <c r="F2108" s="238" t="str">
        <f>IF('MAIN CB'!C2122="Asset",'MAIN CB'!F2122,"")</f>
        <v/>
      </c>
      <c r="G2108" s="162">
        <f>IF('MAIN CB'!C2122="Capital",'MAIN CB'!F2122,IF('MAIN CB'!C2122="Income",'MAIN CB'!F2122,IF('MAIN CB'!C2122="Liability",'MAIN CB'!F2122,"")))</f>
        <v>-70</v>
      </c>
      <c r="H2108" s="163" t="str">
        <f>IF('MAIN CB'!C2122="Expense",'MAIN CB'!F2122,IF('MAIN CB'!C2122="Drawing",'MAIN CB'!F2122,IF('MAIN CB'!C2122="COS",'MAIN CB'!F2122,"")))</f>
        <v/>
      </c>
    </row>
    <row r="2109" spans="2:8" x14ac:dyDescent="0.3">
      <c r="B2109" s="160">
        <f>IF('MAIN CB'!B2123="","",'MAIN CB'!B2123)</f>
        <v>45737</v>
      </c>
      <c r="C2109" s="161" t="str">
        <f>IF('MAIN CB'!C2123="","",'MAIN CB'!C2123)</f>
        <v>Asset</v>
      </c>
      <c r="D2109" s="237" t="str">
        <f>IF('MAIN CB'!D2123="","",'MAIN CB'!D2123)</f>
        <v>Airtel Money</v>
      </c>
      <c r="E2109" s="157" t="str">
        <f>IF('MAIN CB'!E2123="","",'MAIN CB'!E2123)</f>
        <v xml:space="preserve">Takeaway Sale </v>
      </c>
      <c r="F2109" s="238">
        <f>IF('MAIN CB'!C2123="Asset",'MAIN CB'!F2123,"")</f>
        <v>70</v>
      </c>
      <c r="G2109" s="162" t="str">
        <f>IF('MAIN CB'!C2123="Capital",'MAIN CB'!F2123,IF('MAIN CB'!C2123="Income",'MAIN CB'!F2123,IF('MAIN CB'!C2123="Liability",'MAIN CB'!F2123,"")))</f>
        <v/>
      </c>
      <c r="H2109" s="163" t="str">
        <f>IF('MAIN CB'!C2123="Expense",'MAIN CB'!F2123,IF('MAIN CB'!C2123="Drawing",'MAIN CB'!F2123,IF('MAIN CB'!C2123="COS",'MAIN CB'!F2123,"")))</f>
        <v/>
      </c>
    </row>
    <row r="2110" spans="2:8" x14ac:dyDescent="0.3">
      <c r="B2110" s="160">
        <f>IF('MAIN CB'!B2124="","",'MAIN CB'!B2124)</f>
        <v>45737</v>
      </c>
      <c r="C2110" s="161" t="str">
        <f>IF('MAIN CB'!C2124="","",'MAIN CB'!C2124)</f>
        <v>Asset</v>
      </c>
      <c r="D2110" s="237" t="str">
        <f>IF('MAIN CB'!D2124="","",'MAIN CB'!D2124)</f>
        <v>Vault Cash</v>
      </c>
      <c r="E2110" s="157" t="str">
        <f>IF('MAIN CB'!E2124="","",'MAIN CB'!E2124)</f>
        <v>Airtel Money Withdraw</v>
      </c>
      <c r="F2110" s="238">
        <f>IF('MAIN CB'!C2124="Asset",'MAIN CB'!F2124,"")</f>
        <v>-50</v>
      </c>
      <c r="G2110" s="162" t="str">
        <f>IF('MAIN CB'!C2124="Capital",'MAIN CB'!F2124,IF('MAIN CB'!C2124="Income",'MAIN CB'!F2124,IF('MAIN CB'!C2124="Liability",'MAIN CB'!F2124,"")))</f>
        <v/>
      </c>
      <c r="H2110" s="163" t="str">
        <f>IF('MAIN CB'!C2124="Expense",'MAIN CB'!F2124,IF('MAIN CB'!C2124="Drawing",'MAIN CB'!F2124,IF('MAIN CB'!C2124="COS",'MAIN CB'!F2124,"")))</f>
        <v/>
      </c>
    </row>
    <row r="2111" spans="2:8" x14ac:dyDescent="0.3">
      <c r="B2111" s="160">
        <f>IF('MAIN CB'!B2125="","",'MAIN CB'!B2125)</f>
        <v>45737</v>
      </c>
      <c r="C2111" s="161" t="str">
        <f>IF('MAIN CB'!C2125="","",'MAIN CB'!C2125)</f>
        <v>Asset</v>
      </c>
      <c r="D2111" s="237" t="str">
        <f>IF('MAIN CB'!D2125="","",'MAIN CB'!D2125)</f>
        <v>Airtel Money</v>
      </c>
      <c r="E2111" s="157" t="str">
        <f>IF('MAIN CB'!E2125="","",'MAIN CB'!E2125)</f>
        <v>Airtel Money Withdraw</v>
      </c>
      <c r="F2111" s="238">
        <f>IF('MAIN CB'!C2125="Asset",'MAIN CB'!F2125,"")</f>
        <v>50</v>
      </c>
      <c r="G2111" s="162" t="str">
        <f>IF('MAIN CB'!C2125="Capital",'MAIN CB'!F2125,IF('MAIN CB'!C2125="Income",'MAIN CB'!F2125,IF('MAIN CB'!C2125="Liability",'MAIN CB'!F2125,"")))</f>
        <v/>
      </c>
      <c r="H2111" s="163" t="str">
        <f>IF('MAIN CB'!C2125="Expense",'MAIN CB'!F2125,IF('MAIN CB'!C2125="Drawing",'MAIN CB'!F2125,IF('MAIN CB'!C2125="COS",'MAIN CB'!F2125,"")))</f>
        <v/>
      </c>
    </row>
    <row r="2112" spans="2:8" x14ac:dyDescent="0.3">
      <c r="B2112" s="160">
        <f>IF('MAIN CB'!B2126="","",'MAIN CB'!B2126)</f>
        <v>45737</v>
      </c>
      <c r="C2112" s="161" t="str">
        <f>IF('MAIN CB'!C2126="","",'MAIN CB'!C2126)</f>
        <v>Asset</v>
      </c>
      <c r="D2112" s="237" t="str">
        <f>IF('MAIN CB'!D2126="","",'MAIN CB'!D2126)</f>
        <v>Vault Cash</v>
      </c>
      <c r="E2112" s="157" t="str">
        <f>IF('MAIN CB'!E2126="","",'MAIN CB'!E2126)</f>
        <v>543 Withdraw</v>
      </c>
      <c r="F2112" s="238">
        <f>IF('MAIN CB'!C2126="Asset",'MAIN CB'!F2126,"")</f>
        <v>-1750</v>
      </c>
      <c r="G2112" s="162" t="str">
        <f>IF('MAIN CB'!C2126="Capital",'MAIN CB'!F2126,IF('MAIN CB'!C2126="Income",'MAIN CB'!F2126,IF('MAIN CB'!C2126="Liability",'MAIN CB'!F2126,"")))</f>
        <v/>
      </c>
      <c r="H2112" s="163" t="str">
        <f>IF('MAIN CB'!C2126="Expense",'MAIN CB'!F2126,IF('MAIN CB'!C2126="Drawing",'MAIN CB'!F2126,IF('MAIN CB'!C2126="COS",'MAIN CB'!F2126,"")))</f>
        <v/>
      </c>
    </row>
    <row r="2113" spans="2:8" x14ac:dyDescent="0.3">
      <c r="B2113" s="160">
        <f>IF('MAIN CB'!B2127="","",'MAIN CB'!B2127)</f>
        <v>45737</v>
      </c>
      <c r="C2113" s="161" t="str">
        <f>IF('MAIN CB'!C2127="","",'MAIN CB'!C2127)</f>
        <v>Asset</v>
      </c>
      <c r="D2113" s="237" t="str">
        <f>IF('MAIN CB'!D2127="","",'MAIN CB'!D2127)</f>
        <v>543 Konse Konse</v>
      </c>
      <c r="E2113" s="157" t="str">
        <f>IF('MAIN CB'!E2127="","",'MAIN CB'!E2127)</f>
        <v>543 Withdraw</v>
      </c>
      <c r="F2113" s="238">
        <f>IF('MAIN CB'!C2127="Asset",'MAIN CB'!F2127,"")</f>
        <v>1750</v>
      </c>
      <c r="G2113" s="162" t="str">
        <f>IF('MAIN CB'!C2127="Capital",'MAIN CB'!F2127,IF('MAIN CB'!C2127="Income",'MAIN CB'!F2127,IF('MAIN CB'!C2127="Liability",'MAIN CB'!F2127,"")))</f>
        <v/>
      </c>
      <c r="H2113" s="163" t="str">
        <f>IF('MAIN CB'!C2127="Expense",'MAIN CB'!F2127,IF('MAIN CB'!C2127="Drawing",'MAIN CB'!F2127,IF('MAIN CB'!C2127="COS",'MAIN CB'!F2127,"")))</f>
        <v/>
      </c>
    </row>
    <row r="2114" spans="2:8" x14ac:dyDescent="0.3">
      <c r="B2114" s="160">
        <f>IF('MAIN CB'!B2128="","",'MAIN CB'!B2128)</f>
        <v>45737</v>
      </c>
      <c r="C2114" s="161" t="str">
        <f>IF('MAIN CB'!C2128="","",'MAIN CB'!C2128)</f>
        <v>Asset</v>
      </c>
      <c r="D2114" s="237" t="str">
        <f>IF('MAIN CB'!D2128="","",'MAIN CB'!D2128)</f>
        <v>Vault Cash</v>
      </c>
      <c r="E2114" s="157" t="str">
        <f>IF('MAIN CB'!E2128="","",'MAIN CB'!E2128)</f>
        <v>Cash Added</v>
      </c>
      <c r="F2114" s="238">
        <f>IF('MAIN CB'!C2128="Asset",'MAIN CB'!F2128,"")</f>
        <v>20</v>
      </c>
      <c r="G2114" s="162" t="str">
        <f>IF('MAIN CB'!C2128="Capital",'MAIN CB'!F2128,IF('MAIN CB'!C2128="Income",'MAIN CB'!F2128,IF('MAIN CB'!C2128="Liability",'MAIN CB'!F2128,"")))</f>
        <v/>
      </c>
      <c r="H2114" s="163" t="str">
        <f>IF('MAIN CB'!C2128="Expense",'MAIN CB'!F2128,IF('MAIN CB'!C2128="Drawing",'MAIN CB'!F2128,IF('MAIN CB'!C2128="COS",'MAIN CB'!F2128,"")))</f>
        <v/>
      </c>
    </row>
    <row r="2115" spans="2:8" x14ac:dyDescent="0.3">
      <c r="B2115" s="160">
        <f>IF('MAIN CB'!B2129="","",'MAIN CB'!B2129)</f>
        <v>45737</v>
      </c>
      <c r="C2115" s="161" t="str">
        <f>IF('MAIN CB'!C2129="","",'MAIN CB'!C2129)</f>
        <v>Capital</v>
      </c>
      <c r="D2115" s="237" t="str">
        <f>IF('MAIN CB'!D2129="","",'MAIN CB'!D2129)</f>
        <v>Capital (Net-worth)</v>
      </c>
      <c r="E2115" s="157" t="str">
        <f>IF('MAIN CB'!E2129="","",'MAIN CB'!E2129)</f>
        <v>Cash Added</v>
      </c>
      <c r="F2115" s="238" t="str">
        <f>IF('MAIN CB'!C2129="Asset",'MAIN CB'!F2129,"")</f>
        <v/>
      </c>
      <c r="G2115" s="162">
        <f>IF('MAIN CB'!C2129="Capital",'MAIN CB'!F2129,IF('MAIN CB'!C2129="Income",'MAIN CB'!F2129,IF('MAIN CB'!C2129="Liability",'MAIN CB'!F2129,"")))</f>
        <v>-20</v>
      </c>
      <c r="H2115" s="163" t="str">
        <f>IF('MAIN CB'!C2129="Expense",'MAIN CB'!F2129,IF('MAIN CB'!C2129="Drawing",'MAIN CB'!F2129,IF('MAIN CB'!C2129="COS",'MAIN CB'!F2129,"")))</f>
        <v/>
      </c>
    </row>
    <row r="2116" spans="2:8" x14ac:dyDescent="0.3">
      <c r="B2116" s="160">
        <f>IF('MAIN CB'!B2130="","",'MAIN CB'!B2130)</f>
        <v>45737</v>
      </c>
      <c r="C2116" s="161" t="str">
        <f>IF('MAIN CB'!C2130="","",'MAIN CB'!C2130)</f>
        <v>Income</v>
      </c>
      <c r="D2116" s="237" t="str">
        <f>IF('MAIN CB'!D2130="","",'MAIN CB'!D2130)</f>
        <v>Sales</v>
      </c>
      <c r="E2116" s="157" t="str">
        <f>IF('MAIN CB'!E2130="","",'MAIN CB'!E2130)</f>
        <v xml:space="preserve">Takeaway Sale </v>
      </c>
      <c r="F2116" s="238" t="str">
        <f>IF('MAIN CB'!C2130="Asset",'MAIN CB'!F2130,"")</f>
        <v/>
      </c>
      <c r="G2116" s="162">
        <f>IF('MAIN CB'!C2130="Capital",'MAIN CB'!F2130,IF('MAIN CB'!C2130="Income",'MAIN CB'!F2130,IF('MAIN CB'!C2130="Liability",'MAIN CB'!F2130,"")))</f>
        <v>-70</v>
      </c>
      <c r="H2116" s="163" t="str">
        <f>IF('MAIN CB'!C2130="Expense",'MAIN CB'!F2130,IF('MAIN CB'!C2130="Drawing",'MAIN CB'!F2130,IF('MAIN CB'!C2130="COS",'MAIN CB'!F2130,"")))</f>
        <v/>
      </c>
    </row>
    <row r="2117" spans="2:8" x14ac:dyDescent="0.3">
      <c r="B2117" s="160">
        <f>IF('MAIN CB'!B2131="","",'MAIN CB'!B2131)</f>
        <v>45737</v>
      </c>
      <c r="C2117" s="161" t="str">
        <f>IF('MAIN CB'!C2131="","",'MAIN CB'!C2131)</f>
        <v>Asset</v>
      </c>
      <c r="D2117" s="237" t="str">
        <f>IF('MAIN CB'!D2131="","",'MAIN CB'!D2131)</f>
        <v>Vault Cash</v>
      </c>
      <c r="E2117" s="157" t="str">
        <f>IF('MAIN CB'!E2131="","",'MAIN CB'!E2131)</f>
        <v xml:space="preserve">Takeaway Sale </v>
      </c>
      <c r="F2117" s="238">
        <f>IF('MAIN CB'!C2131="Asset",'MAIN CB'!F2131,"")</f>
        <v>70</v>
      </c>
      <c r="G2117" s="162" t="str">
        <f>IF('MAIN CB'!C2131="Capital",'MAIN CB'!F2131,IF('MAIN CB'!C2131="Income",'MAIN CB'!F2131,IF('MAIN CB'!C2131="Liability",'MAIN CB'!F2131,"")))</f>
        <v/>
      </c>
      <c r="H2117" s="163" t="str">
        <f>IF('MAIN CB'!C2131="Expense",'MAIN CB'!F2131,IF('MAIN CB'!C2131="Drawing",'MAIN CB'!F2131,IF('MAIN CB'!C2131="COS",'MAIN CB'!F2131,"")))</f>
        <v/>
      </c>
    </row>
    <row r="2118" spans="2:8" x14ac:dyDescent="0.3">
      <c r="B2118" s="160">
        <f>IF('MAIN CB'!B2132="","",'MAIN CB'!B2132)</f>
        <v>45737</v>
      </c>
      <c r="C2118" s="161" t="str">
        <f>IF('MAIN CB'!C2132="","",'MAIN CB'!C2132)</f>
        <v>Income</v>
      </c>
      <c r="D2118" s="237" t="str">
        <f>IF('MAIN CB'!D2132="","",'MAIN CB'!D2132)</f>
        <v>Sales</v>
      </c>
      <c r="E2118" s="157" t="str">
        <f>IF('MAIN CB'!E2132="","",'MAIN CB'!E2132)</f>
        <v xml:space="preserve">Takeaway Sale </v>
      </c>
      <c r="F2118" s="238" t="str">
        <f>IF('MAIN CB'!C2132="Asset",'MAIN CB'!F2132,"")</f>
        <v/>
      </c>
      <c r="G2118" s="162">
        <f>IF('MAIN CB'!C2132="Capital",'MAIN CB'!F2132,IF('MAIN CB'!C2132="Income",'MAIN CB'!F2132,IF('MAIN CB'!C2132="Liability",'MAIN CB'!F2132,"")))</f>
        <v>-70</v>
      </c>
      <c r="H2118" s="163" t="str">
        <f>IF('MAIN CB'!C2132="Expense",'MAIN CB'!F2132,IF('MAIN CB'!C2132="Drawing",'MAIN CB'!F2132,IF('MAIN CB'!C2132="COS",'MAIN CB'!F2132,"")))</f>
        <v/>
      </c>
    </row>
    <row r="2119" spans="2:8" x14ac:dyDescent="0.3">
      <c r="B2119" s="160">
        <f>IF('MAIN CB'!B2133="","",'MAIN CB'!B2133)</f>
        <v>45737</v>
      </c>
      <c r="C2119" s="161" t="str">
        <f>IF('MAIN CB'!C2133="","",'MAIN CB'!C2133)</f>
        <v>Asset</v>
      </c>
      <c r="D2119" s="237" t="str">
        <f>IF('MAIN CB'!D2133="","",'MAIN CB'!D2133)</f>
        <v>Vault Cash</v>
      </c>
      <c r="E2119" s="157" t="str">
        <f>IF('MAIN CB'!E2133="","",'MAIN CB'!E2133)</f>
        <v xml:space="preserve">Takeaway Sale </v>
      </c>
      <c r="F2119" s="238">
        <f>IF('MAIN CB'!C2133="Asset",'MAIN CB'!F2133,"")</f>
        <v>70</v>
      </c>
      <c r="G2119" s="162" t="str">
        <f>IF('MAIN CB'!C2133="Capital",'MAIN CB'!F2133,IF('MAIN CB'!C2133="Income",'MAIN CB'!F2133,IF('MAIN CB'!C2133="Liability",'MAIN CB'!F2133,"")))</f>
        <v/>
      </c>
      <c r="H2119" s="163" t="str">
        <f>IF('MAIN CB'!C2133="Expense",'MAIN CB'!F2133,IF('MAIN CB'!C2133="Drawing",'MAIN CB'!F2133,IF('MAIN CB'!C2133="COS",'MAIN CB'!F2133,"")))</f>
        <v/>
      </c>
    </row>
    <row r="2120" spans="2:8" x14ac:dyDescent="0.3">
      <c r="B2120" s="160">
        <f>IF('MAIN CB'!B2134="","",'MAIN CB'!B2134)</f>
        <v>45737</v>
      </c>
      <c r="C2120" s="161" t="str">
        <f>IF('MAIN CB'!C2134="","",'MAIN CB'!C2134)</f>
        <v>Asset</v>
      </c>
      <c r="D2120" s="237" t="str">
        <f>IF('MAIN CB'!D2134="","",'MAIN CB'!D2134)</f>
        <v>Vault Cash</v>
      </c>
      <c r="E2120" s="157" t="str">
        <f>IF('MAIN CB'!E2134="","",'MAIN CB'!E2134)</f>
        <v>Airtel Money Withdraw</v>
      </c>
      <c r="F2120" s="238">
        <f>IF('MAIN CB'!C2134="Asset",'MAIN CB'!F2134,"")</f>
        <v>-300</v>
      </c>
      <c r="G2120" s="162" t="str">
        <f>IF('MAIN CB'!C2134="Capital",'MAIN CB'!F2134,IF('MAIN CB'!C2134="Income",'MAIN CB'!F2134,IF('MAIN CB'!C2134="Liability",'MAIN CB'!F2134,"")))</f>
        <v/>
      </c>
      <c r="H2120" s="163" t="str">
        <f>IF('MAIN CB'!C2134="Expense",'MAIN CB'!F2134,IF('MAIN CB'!C2134="Drawing",'MAIN CB'!F2134,IF('MAIN CB'!C2134="COS",'MAIN CB'!F2134,"")))</f>
        <v/>
      </c>
    </row>
    <row r="2121" spans="2:8" x14ac:dyDescent="0.3">
      <c r="B2121" s="160">
        <f>IF('MAIN CB'!B2135="","",'MAIN CB'!B2135)</f>
        <v>45737</v>
      </c>
      <c r="C2121" s="161" t="str">
        <f>IF('MAIN CB'!C2135="","",'MAIN CB'!C2135)</f>
        <v>Asset</v>
      </c>
      <c r="D2121" s="237" t="str">
        <f>IF('MAIN CB'!D2135="","",'MAIN CB'!D2135)</f>
        <v>Airtel Money</v>
      </c>
      <c r="E2121" s="157" t="str">
        <f>IF('MAIN CB'!E2135="","",'MAIN CB'!E2135)</f>
        <v>Airtel Money Withdraw</v>
      </c>
      <c r="F2121" s="238">
        <f>IF('MAIN CB'!C2135="Asset",'MAIN CB'!F2135,"")</f>
        <v>300</v>
      </c>
      <c r="G2121" s="162" t="str">
        <f>IF('MAIN CB'!C2135="Capital",'MAIN CB'!F2135,IF('MAIN CB'!C2135="Income",'MAIN CB'!F2135,IF('MAIN CB'!C2135="Liability",'MAIN CB'!F2135,"")))</f>
        <v/>
      </c>
      <c r="H2121" s="163" t="str">
        <f>IF('MAIN CB'!C2135="Expense",'MAIN CB'!F2135,IF('MAIN CB'!C2135="Drawing",'MAIN CB'!F2135,IF('MAIN CB'!C2135="COS",'MAIN CB'!F2135,"")))</f>
        <v/>
      </c>
    </row>
    <row r="2122" spans="2:8" x14ac:dyDescent="0.3">
      <c r="B2122" s="160">
        <f>IF('MAIN CB'!B2136="","",'MAIN CB'!B2136)</f>
        <v>45737</v>
      </c>
      <c r="C2122" s="161" t="str">
        <f>IF('MAIN CB'!C2136="","",'MAIN CB'!C2136)</f>
        <v>Asset</v>
      </c>
      <c r="D2122" s="237" t="str">
        <f>IF('MAIN CB'!D2136="","",'MAIN CB'!D2136)</f>
        <v>Vault Cash</v>
      </c>
      <c r="E2122" s="157" t="str">
        <f>IF('MAIN CB'!E2136="","",'MAIN CB'!E2136)</f>
        <v>Airtel Money Withdraw</v>
      </c>
      <c r="F2122" s="238">
        <f>IF('MAIN CB'!C2136="Asset",'MAIN CB'!F2136,"")</f>
        <v>-100</v>
      </c>
      <c r="G2122" s="162" t="str">
        <f>IF('MAIN CB'!C2136="Capital",'MAIN CB'!F2136,IF('MAIN CB'!C2136="Income",'MAIN CB'!F2136,IF('MAIN CB'!C2136="Liability",'MAIN CB'!F2136,"")))</f>
        <v/>
      </c>
      <c r="H2122" s="163" t="str">
        <f>IF('MAIN CB'!C2136="Expense",'MAIN CB'!F2136,IF('MAIN CB'!C2136="Drawing",'MAIN CB'!F2136,IF('MAIN CB'!C2136="COS",'MAIN CB'!F2136,"")))</f>
        <v/>
      </c>
    </row>
    <row r="2123" spans="2:8" x14ac:dyDescent="0.3">
      <c r="B2123" s="160">
        <f>IF('MAIN CB'!B2137="","",'MAIN CB'!B2137)</f>
        <v>45737</v>
      </c>
      <c r="C2123" s="161" t="str">
        <f>IF('MAIN CB'!C2137="","",'MAIN CB'!C2137)</f>
        <v>Asset</v>
      </c>
      <c r="D2123" s="237" t="str">
        <f>IF('MAIN CB'!D2137="","",'MAIN CB'!D2137)</f>
        <v>Airtel Money</v>
      </c>
      <c r="E2123" s="157" t="str">
        <f>IF('MAIN CB'!E2137="","",'MAIN CB'!E2137)</f>
        <v>Airtel Money Withdraw</v>
      </c>
      <c r="F2123" s="238">
        <f>IF('MAIN CB'!C2137="Asset",'MAIN CB'!F2137,"")</f>
        <v>100</v>
      </c>
      <c r="G2123" s="162" t="str">
        <f>IF('MAIN CB'!C2137="Capital",'MAIN CB'!F2137,IF('MAIN CB'!C2137="Income",'MAIN CB'!F2137,IF('MAIN CB'!C2137="Liability",'MAIN CB'!F2137,"")))</f>
        <v/>
      </c>
      <c r="H2123" s="163" t="str">
        <f>IF('MAIN CB'!C2137="Expense",'MAIN CB'!F2137,IF('MAIN CB'!C2137="Drawing",'MAIN CB'!F2137,IF('MAIN CB'!C2137="COS",'MAIN CB'!F2137,"")))</f>
        <v/>
      </c>
    </row>
    <row r="2124" spans="2:8" x14ac:dyDescent="0.3">
      <c r="B2124" s="160">
        <f>IF('MAIN CB'!B2138="","",'MAIN CB'!B2138)</f>
        <v>45737</v>
      </c>
      <c r="C2124" s="161" t="str">
        <f>IF('MAIN CB'!C2138="","",'MAIN CB'!C2138)</f>
        <v>Asset</v>
      </c>
      <c r="D2124" s="237" t="str">
        <f>IF('MAIN CB'!D2138="","",'MAIN CB'!D2138)</f>
        <v>Vault Cash</v>
      </c>
      <c r="E2124" s="157" t="str">
        <f>IF('MAIN CB'!E2138="","",'MAIN CB'!E2138)</f>
        <v>Airtel Money Withdraw</v>
      </c>
      <c r="F2124" s="238">
        <f>IF('MAIN CB'!C2138="Asset",'MAIN CB'!F2138,"")</f>
        <v>-30</v>
      </c>
      <c r="G2124" s="162" t="str">
        <f>IF('MAIN CB'!C2138="Capital",'MAIN CB'!F2138,IF('MAIN CB'!C2138="Income",'MAIN CB'!F2138,IF('MAIN CB'!C2138="Liability",'MAIN CB'!F2138,"")))</f>
        <v/>
      </c>
      <c r="H2124" s="163" t="str">
        <f>IF('MAIN CB'!C2138="Expense",'MAIN CB'!F2138,IF('MAIN CB'!C2138="Drawing",'MAIN CB'!F2138,IF('MAIN CB'!C2138="COS",'MAIN CB'!F2138,"")))</f>
        <v/>
      </c>
    </row>
    <row r="2125" spans="2:8" x14ac:dyDescent="0.3">
      <c r="B2125" s="160">
        <f>IF('MAIN CB'!B2139="","",'MAIN CB'!B2139)</f>
        <v>45737</v>
      </c>
      <c r="C2125" s="161" t="str">
        <f>IF('MAIN CB'!C2139="","",'MAIN CB'!C2139)</f>
        <v>Asset</v>
      </c>
      <c r="D2125" s="237" t="str">
        <f>IF('MAIN CB'!D2139="","",'MAIN CB'!D2139)</f>
        <v>Airtel Money</v>
      </c>
      <c r="E2125" s="157" t="str">
        <f>IF('MAIN CB'!E2139="","",'MAIN CB'!E2139)</f>
        <v>Airtel Money Withdraw</v>
      </c>
      <c r="F2125" s="238">
        <f>IF('MAIN CB'!C2139="Asset",'MAIN CB'!F2139,"")</f>
        <v>30</v>
      </c>
      <c r="G2125" s="162" t="str">
        <f>IF('MAIN CB'!C2139="Capital",'MAIN CB'!F2139,IF('MAIN CB'!C2139="Income",'MAIN CB'!F2139,IF('MAIN CB'!C2139="Liability",'MAIN CB'!F2139,"")))</f>
        <v/>
      </c>
      <c r="H2125" s="163" t="str">
        <f>IF('MAIN CB'!C2139="Expense",'MAIN CB'!F2139,IF('MAIN CB'!C2139="Drawing",'MAIN CB'!F2139,IF('MAIN CB'!C2139="COS",'MAIN CB'!F2139,"")))</f>
        <v/>
      </c>
    </row>
    <row r="2126" spans="2:8" x14ac:dyDescent="0.3">
      <c r="B2126" s="160">
        <f>IF('MAIN CB'!B2140="","",'MAIN CB'!B2140)</f>
        <v>45737</v>
      </c>
      <c r="C2126" s="161" t="str">
        <f>IF('MAIN CB'!C2140="","",'MAIN CB'!C2140)</f>
        <v>Income</v>
      </c>
      <c r="D2126" s="237" t="str">
        <f>IF('MAIN CB'!D2140="","",'MAIN CB'!D2140)</f>
        <v>Sales</v>
      </c>
      <c r="E2126" s="157" t="str">
        <f>IF('MAIN CB'!E2140="","",'MAIN CB'!E2140)</f>
        <v xml:space="preserve">Takeaway Sale </v>
      </c>
      <c r="F2126" s="238" t="str">
        <f>IF('MAIN CB'!C2140="Asset",'MAIN CB'!F2140,"")</f>
        <v/>
      </c>
      <c r="G2126" s="162">
        <f>IF('MAIN CB'!C2140="Capital",'MAIN CB'!F2140,IF('MAIN CB'!C2140="Income",'MAIN CB'!F2140,IF('MAIN CB'!C2140="Liability",'MAIN CB'!F2140,"")))</f>
        <v>-35</v>
      </c>
      <c r="H2126" s="163" t="str">
        <f>IF('MAIN CB'!C2140="Expense",'MAIN CB'!F2140,IF('MAIN CB'!C2140="Drawing",'MAIN CB'!F2140,IF('MAIN CB'!C2140="COS",'MAIN CB'!F2140,"")))</f>
        <v/>
      </c>
    </row>
    <row r="2127" spans="2:8" x14ac:dyDescent="0.3">
      <c r="B2127" s="160">
        <f>IF('MAIN CB'!B2141="","",'MAIN CB'!B2141)</f>
        <v>45737</v>
      </c>
      <c r="C2127" s="161" t="str">
        <f>IF('MAIN CB'!C2141="","",'MAIN CB'!C2141)</f>
        <v>Asset</v>
      </c>
      <c r="D2127" s="237" t="str">
        <f>IF('MAIN CB'!D2141="","",'MAIN CB'!D2141)</f>
        <v>Vault Cash</v>
      </c>
      <c r="E2127" s="157" t="str">
        <f>IF('MAIN CB'!E2141="","",'MAIN CB'!E2141)</f>
        <v xml:space="preserve">Takeaway Sale </v>
      </c>
      <c r="F2127" s="238">
        <f>IF('MAIN CB'!C2141="Asset",'MAIN CB'!F2141,"")</f>
        <v>35</v>
      </c>
      <c r="G2127" s="162" t="str">
        <f>IF('MAIN CB'!C2141="Capital",'MAIN CB'!F2141,IF('MAIN CB'!C2141="Income",'MAIN CB'!F2141,IF('MAIN CB'!C2141="Liability",'MAIN CB'!F2141,"")))</f>
        <v/>
      </c>
      <c r="H2127" s="163" t="str">
        <f>IF('MAIN CB'!C2141="Expense",'MAIN CB'!F2141,IF('MAIN CB'!C2141="Drawing",'MAIN CB'!F2141,IF('MAIN CB'!C2141="COS",'MAIN CB'!F2141,"")))</f>
        <v/>
      </c>
    </row>
    <row r="2128" spans="2:8" x14ac:dyDescent="0.3">
      <c r="B2128" s="160">
        <f>IF('MAIN CB'!B2142="","",'MAIN CB'!B2142)</f>
        <v>45737</v>
      </c>
      <c r="C2128" s="161" t="str">
        <f>IF('MAIN CB'!C2142="","",'MAIN CB'!C2142)</f>
        <v>Income</v>
      </c>
      <c r="D2128" s="237" t="str">
        <f>IF('MAIN CB'!D2142="","",'MAIN CB'!D2142)</f>
        <v>Sales</v>
      </c>
      <c r="E2128" s="157" t="str">
        <f>IF('MAIN CB'!E2142="","",'MAIN CB'!E2142)</f>
        <v xml:space="preserve">Takeaway Sale </v>
      </c>
      <c r="F2128" s="238" t="str">
        <f>IF('MAIN CB'!C2142="Asset",'MAIN CB'!F2142,"")</f>
        <v/>
      </c>
      <c r="G2128" s="162">
        <f>IF('MAIN CB'!C2142="Capital",'MAIN CB'!F2142,IF('MAIN CB'!C2142="Income",'MAIN CB'!F2142,IF('MAIN CB'!C2142="Liability",'MAIN CB'!F2142,"")))</f>
        <v>-105</v>
      </c>
      <c r="H2128" s="163" t="str">
        <f>IF('MAIN CB'!C2142="Expense",'MAIN CB'!F2142,IF('MAIN CB'!C2142="Drawing",'MAIN CB'!F2142,IF('MAIN CB'!C2142="COS",'MAIN CB'!F2142,"")))</f>
        <v/>
      </c>
    </row>
    <row r="2129" spans="2:8" x14ac:dyDescent="0.3">
      <c r="B2129" s="160">
        <f>IF('MAIN CB'!B2143="","",'MAIN CB'!B2143)</f>
        <v>45737</v>
      </c>
      <c r="C2129" s="161" t="str">
        <f>IF('MAIN CB'!C2143="","",'MAIN CB'!C2143)</f>
        <v>Asset</v>
      </c>
      <c r="D2129" s="237" t="str">
        <f>IF('MAIN CB'!D2143="","",'MAIN CB'!D2143)</f>
        <v>Vault Cash</v>
      </c>
      <c r="E2129" s="157" t="str">
        <f>IF('MAIN CB'!E2143="","",'MAIN CB'!E2143)</f>
        <v xml:space="preserve">Takeaway Sale </v>
      </c>
      <c r="F2129" s="238">
        <f>IF('MAIN CB'!C2143="Asset",'MAIN CB'!F2143,"")</f>
        <v>105</v>
      </c>
      <c r="G2129" s="162" t="str">
        <f>IF('MAIN CB'!C2143="Capital",'MAIN CB'!F2143,IF('MAIN CB'!C2143="Income",'MAIN CB'!F2143,IF('MAIN CB'!C2143="Liability",'MAIN CB'!F2143,"")))</f>
        <v/>
      </c>
      <c r="H2129" s="163" t="str">
        <f>IF('MAIN CB'!C2143="Expense",'MAIN CB'!F2143,IF('MAIN CB'!C2143="Drawing",'MAIN CB'!F2143,IF('MAIN CB'!C2143="COS",'MAIN CB'!F2143,"")))</f>
        <v/>
      </c>
    </row>
    <row r="2130" spans="2:8" x14ac:dyDescent="0.3">
      <c r="B2130" s="160">
        <f>IF('MAIN CB'!B2144="","",'MAIN CB'!B2144)</f>
        <v>45737</v>
      </c>
      <c r="C2130" s="161" t="str">
        <f>IF('MAIN CB'!C2144="","",'MAIN CB'!C2144)</f>
        <v>Income</v>
      </c>
      <c r="D2130" s="237" t="str">
        <f>IF('MAIN CB'!D2144="","",'MAIN CB'!D2144)</f>
        <v>Sales</v>
      </c>
      <c r="E2130" s="157" t="str">
        <f>IF('MAIN CB'!E2144="","",'MAIN CB'!E2144)</f>
        <v xml:space="preserve">Takeaway Sale </v>
      </c>
      <c r="F2130" s="238" t="str">
        <f>IF('MAIN CB'!C2144="Asset",'MAIN CB'!F2144,"")</f>
        <v/>
      </c>
      <c r="G2130" s="162">
        <f>IF('MAIN CB'!C2144="Capital",'MAIN CB'!F2144,IF('MAIN CB'!C2144="Income",'MAIN CB'!F2144,IF('MAIN CB'!C2144="Liability",'MAIN CB'!F2144,"")))</f>
        <v>-35</v>
      </c>
      <c r="H2130" s="163" t="str">
        <f>IF('MAIN CB'!C2144="Expense",'MAIN CB'!F2144,IF('MAIN CB'!C2144="Drawing",'MAIN CB'!F2144,IF('MAIN CB'!C2144="COS",'MAIN CB'!F2144,"")))</f>
        <v/>
      </c>
    </row>
    <row r="2131" spans="2:8" x14ac:dyDescent="0.3">
      <c r="B2131" s="160">
        <f>IF('MAIN CB'!B2145="","",'MAIN CB'!B2145)</f>
        <v>45737</v>
      </c>
      <c r="C2131" s="161" t="str">
        <f>IF('MAIN CB'!C2145="","",'MAIN CB'!C2145)</f>
        <v>Asset</v>
      </c>
      <c r="D2131" s="237" t="str">
        <f>IF('MAIN CB'!D2145="","",'MAIN CB'!D2145)</f>
        <v>Airtel Money</v>
      </c>
      <c r="E2131" s="157" t="str">
        <f>IF('MAIN CB'!E2145="","",'MAIN CB'!E2145)</f>
        <v xml:space="preserve">Takeaway Sale </v>
      </c>
      <c r="F2131" s="238">
        <f>IF('MAIN CB'!C2145="Asset",'MAIN CB'!F2145,"")</f>
        <v>35</v>
      </c>
      <c r="G2131" s="162" t="str">
        <f>IF('MAIN CB'!C2145="Capital",'MAIN CB'!F2145,IF('MAIN CB'!C2145="Income",'MAIN CB'!F2145,IF('MAIN CB'!C2145="Liability",'MAIN CB'!F2145,"")))</f>
        <v/>
      </c>
      <c r="H2131" s="163" t="str">
        <f>IF('MAIN CB'!C2145="Expense",'MAIN CB'!F2145,IF('MAIN CB'!C2145="Drawing",'MAIN CB'!F2145,IF('MAIN CB'!C2145="COS",'MAIN CB'!F2145,"")))</f>
        <v/>
      </c>
    </row>
    <row r="2132" spans="2:8" x14ac:dyDescent="0.3">
      <c r="B2132" s="160">
        <f>IF('MAIN CB'!B2146="","",'MAIN CB'!B2146)</f>
        <v>45737</v>
      </c>
      <c r="C2132" s="161" t="str">
        <f>IF('MAIN CB'!C2146="","",'MAIN CB'!C2146)</f>
        <v>Asset</v>
      </c>
      <c r="D2132" s="237" t="str">
        <f>IF('MAIN CB'!D2146="","",'MAIN CB'!D2146)</f>
        <v>Vault Cash</v>
      </c>
      <c r="E2132" s="157" t="str">
        <f>IF('MAIN CB'!E2146="","",'MAIN CB'!E2146)</f>
        <v>Airtel Money Withdraw</v>
      </c>
      <c r="F2132" s="238">
        <f>IF('MAIN CB'!C2146="Asset",'MAIN CB'!F2146,"")</f>
        <v>-50</v>
      </c>
      <c r="G2132" s="162" t="str">
        <f>IF('MAIN CB'!C2146="Capital",'MAIN CB'!F2146,IF('MAIN CB'!C2146="Income",'MAIN CB'!F2146,IF('MAIN CB'!C2146="Liability",'MAIN CB'!F2146,"")))</f>
        <v/>
      </c>
      <c r="H2132" s="163" t="str">
        <f>IF('MAIN CB'!C2146="Expense",'MAIN CB'!F2146,IF('MAIN CB'!C2146="Drawing",'MAIN CB'!F2146,IF('MAIN CB'!C2146="COS",'MAIN CB'!F2146,"")))</f>
        <v/>
      </c>
    </row>
    <row r="2133" spans="2:8" x14ac:dyDescent="0.3">
      <c r="B2133" s="160">
        <f>IF('MAIN CB'!B2147="","",'MAIN CB'!B2147)</f>
        <v>45737</v>
      </c>
      <c r="C2133" s="161" t="str">
        <f>IF('MAIN CB'!C2147="","",'MAIN CB'!C2147)</f>
        <v>Asset</v>
      </c>
      <c r="D2133" s="237" t="str">
        <f>IF('MAIN CB'!D2147="","",'MAIN CB'!D2147)</f>
        <v>Airtel Money</v>
      </c>
      <c r="E2133" s="157" t="str">
        <f>IF('MAIN CB'!E2147="","",'MAIN CB'!E2147)</f>
        <v>Airtel Money Withdraw</v>
      </c>
      <c r="F2133" s="238">
        <f>IF('MAIN CB'!C2147="Asset",'MAIN CB'!F2147,"")</f>
        <v>50</v>
      </c>
      <c r="G2133" s="162" t="str">
        <f>IF('MAIN CB'!C2147="Capital",'MAIN CB'!F2147,IF('MAIN CB'!C2147="Income",'MAIN CB'!F2147,IF('MAIN CB'!C2147="Liability",'MAIN CB'!F2147,"")))</f>
        <v/>
      </c>
      <c r="H2133" s="163" t="str">
        <f>IF('MAIN CB'!C2147="Expense",'MAIN CB'!F2147,IF('MAIN CB'!C2147="Drawing",'MAIN CB'!F2147,IF('MAIN CB'!C2147="COS",'MAIN CB'!F2147,"")))</f>
        <v/>
      </c>
    </row>
    <row r="2134" spans="2:8" x14ac:dyDescent="0.3">
      <c r="B2134" s="160">
        <f>IF('MAIN CB'!B2148="","",'MAIN CB'!B2148)</f>
        <v>45737</v>
      </c>
      <c r="C2134" s="161" t="str">
        <f>IF('MAIN CB'!C2148="","",'MAIN CB'!C2148)</f>
        <v>Asset</v>
      </c>
      <c r="D2134" s="237" t="str">
        <f>IF('MAIN CB'!D2148="","",'MAIN CB'!D2148)</f>
        <v>Vault Cash</v>
      </c>
      <c r="E2134" s="157" t="str">
        <f>IF('MAIN CB'!E2148="","",'MAIN CB'!E2148)</f>
        <v>Zanaco Xpress Deposit</v>
      </c>
      <c r="F2134" s="238">
        <f>IF('MAIN CB'!C2148="Asset",'MAIN CB'!F2148,"")</f>
        <v>400</v>
      </c>
      <c r="G2134" s="162" t="str">
        <f>IF('MAIN CB'!C2148="Capital",'MAIN CB'!F2148,IF('MAIN CB'!C2148="Income",'MAIN CB'!F2148,IF('MAIN CB'!C2148="Liability",'MAIN CB'!F2148,"")))</f>
        <v/>
      </c>
      <c r="H2134" s="163" t="str">
        <f>IF('MAIN CB'!C2148="Expense",'MAIN CB'!F2148,IF('MAIN CB'!C2148="Drawing",'MAIN CB'!F2148,IF('MAIN CB'!C2148="COS",'MAIN CB'!F2148,"")))</f>
        <v/>
      </c>
    </row>
    <row r="2135" spans="2:8" x14ac:dyDescent="0.3">
      <c r="B2135" s="160">
        <f>IF('MAIN CB'!B2149="","",'MAIN CB'!B2149)</f>
        <v>45737</v>
      </c>
      <c r="C2135" s="161" t="str">
        <f>IF('MAIN CB'!C2149="","",'MAIN CB'!C2149)</f>
        <v>Asset</v>
      </c>
      <c r="D2135" s="237" t="str">
        <f>IF('MAIN CB'!D2149="","",'MAIN CB'!D2149)</f>
        <v>Zanaco Xpress</v>
      </c>
      <c r="E2135" s="157" t="str">
        <f>IF('MAIN CB'!E2149="","",'MAIN CB'!E2149)</f>
        <v>Zanaco Xpress Deposit</v>
      </c>
      <c r="F2135" s="238">
        <f>IF('MAIN CB'!C2149="Asset",'MAIN CB'!F2149,"")</f>
        <v>-400</v>
      </c>
      <c r="G2135" s="162" t="str">
        <f>IF('MAIN CB'!C2149="Capital",'MAIN CB'!F2149,IF('MAIN CB'!C2149="Income",'MAIN CB'!F2149,IF('MAIN CB'!C2149="Liability",'MAIN CB'!F2149,"")))</f>
        <v/>
      </c>
      <c r="H2135" s="163" t="str">
        <f>IF('MAIN CB'!C2149="Expense",'MAIN CB'!F2149,IF('MAIN CB'!C2149="Drawing",'MAIN CB'!F2149,IF('MAIN CB'!C2149="COS",'MAIN CB'!F2149,"")))</f>
        <v/>
      </c>
    </row>
    <row r="2136" spans="2:8" x14ac:dyDescent="0.3">
      <c r="B2136" s="160">
        <f>IF('MAIN CB'!B2150="","",'MAIN CB'!B2150)</f>
        <v>45737</v>
      </c>
      <c r="C2136" s="161" t="str">
        <f>IF('MAIN CB'!C2150="","",'MAIN CB'!C2150)</f>
        <v>Asset</v>
      </c>
      <c r="D2136" s="237" t="str">
        <f>IF('MAIN CB'!D2150="","",'MAIN CB'!D2150)</f>
        <v>Vault Cash</v>
      </c>
      <c r="E2136" s="157" t="str">
        <f>IF('MAIN CB'!E2150="","",'MAIN CB'!E2150)</f>
        <v>Airtel Money Withdraw</v>
      </c>
      <c r="F2136" s="238">
        <f>IF('MAIN CB'!C2150="Asset",'MAIN CB'!F2150,"")</f>
        <v>-5000</v>
      </c>
      <c r="G2136" s="162" t="str">
        <f>IF('MAIN CB'!C2150="Capital",'MAIN CB'!F2150,IF('MAIN CB'!C2150="Income",'MAIN CB'!F2150,IF('MAIN CB'!C2150="Liability",'MAIN CB'!F2150,"")))</f>
        <v/>
      </c>
      <c r="H2136" s="163" t="str">
        <f>IF('MAIN CB'!C2150="Expense",'MAIN CB'!F2150,IF('MAIN CB'!C2150="Drawing",'MAIN CB'!F2150,IF('MAIN CB'!C2150="COS",'MAIN CB'!F2150,"")))</f>
        <v/>
      </c>
    </row>
    <row r="2137" spans="2:8" x14ac:dyDescent="0.3">
      <c r="B2137" s="160">
        <f>IF('MAIN CB'!B2151="","",'MAIN CB'!B2151)</f>
        <v>45737</v>
      </c>
      <c r="C2137" s="161" t="str">
        <f>IF('MAIN CB'!C2151="","",'MAIN CB'!C2151)</f>
        <v>Asset</v>
      </c>
      <c r="D2137" s="237" t="str">
        <f>IF('MAIN CB'!D2151="","",'MAIN CB'!D2151)</f>
        <v>Airtel Money</v>
      </c>
      <c r="E2137" s="157" t="str">
        <f>IF('MAIN CB'!E2151="","",'MAIN CB'!E2151)</f>
        <v>Airtel Money Withdraw</v>
      </c>
      <c r="F2137" s="238">
        <f>IF('MAIN CB'!C2151="Asset",'MAIN CB'!F2151,"")</f>
        <v>5000</v>
      </c>
      <c r="G2137" s="162" t="str">
        <f>IF('MAIN CB'!C2151="Capital",'MAIN CB'!F2151,IF('MAIN CB'!C2151="Income",'MAIN CB'!F2151,IF('MAIN CB'!C2151="Liability",'MAIN CB'!F2151,"")))</f>
        <v/>
      </c>
      <c r="H2137" s="163" t="str">
        <f>IF('MAIN CB'!C2151="Expense",'MAIN CB'!F2151,IF('MAIN CB'!C2151="Drawing",'MAIN CB'!F2151,IF('MAIN CB'!C2151="COS",'MAIN CB'!F2151,"")))</f>
        <v/>
      </c>
    </row>
    <row r="2138" spans="2:8" x14ac:dyDescent="0.3">
      <c r="B2138" s="160">
        <f>IF('MAIN CB'!B2152="","",'MAIN CB'!B2152)</f>
        <v>45737</v>
      </c>
      <c r="C2138" s="161" t="str">
        <f>IF('MAIN CB'!C2152="","",'MAIN CB'!C2152)</f>
        <v>Asset</v>
      </c>
      <c r="D2138" s="237" t="str">
        <f>IF('MAIN CB'!D2152="","",'MAIN CB'!D2152)</f>
        <v>Vault Cash</v>
      </c>
      <c r="E2138" s="157" t="str">
        <f>IF('MAIN CB'!E2152="","",'MAIN CB'!E2152)</f>
        <v>Zanaco Xpress Deposit</v>
      </c>
      <c r="F2138" s="238">
        <f>IF('MAIN CB'!C2152="Asset",'MAIN CB'!F2152,"")</f>
        <v>5000</v>
      </c>
      <c r="G2138" s="162" t="str">
        <f>IF('MAIN CB'!C2152="Capital",'MAIN CB'!F2152,IF('MAIN CB'!C2152="Income",'MAIN CB'!F2152,IF('MAIN CB'!C2152="Liability",'MAIN CB'!F2152,"")))</f>
        <v/>
      </c>
      <c r="H2138" s="163" t="str">
        <f>IF('MAIN CB'!C2152="Expense",'MAIN CB'!F2152,IF('MAIN CB'!C2152="Drawing",'MAIN CB'!F2152,IF('MAIN CB'!C2152="COS",'MAIN CB'!F2152,"")))</f>
        <v/>
      </c>
    </row>
    <row r="2139" spans="2:8" x14ac:dyDescent="0.3">
      <c r="B2139" s="160">
        <f>IF('MAIN CB'!B2153="","",'MAIN CB'!B2153)</f>
        <v>45737</v>
      </c>
      <c r="C2139" s="161" t="str">
        <f>IF('MAIN CB'!C2153="","",'MAIN CB'!C2153)</f>
        <v>Asset</v>
      </c>
      <c r="D2139" s="237" t="str">
        <f>IF('MAIN CB'!D2153="","",'MAIN CB'!D2153)</f>
        <v>Zanaco Xpress</v>
      </c>
      <c r="E2139" s="157" t="str">
        <f>IF('MAIN CB'!E2153="","",'MAIN CB'!E2153)</f>
        <v>Zanaco Xpress Deposit</v>
      </c>
      <c r="F2139" s="238">
        <f>IF('MAIN CB'!C2153="Asset",'MAIN CB'!F2153,"")</f>
        <v>-5000</v>
      </c>
      <c r="G2139" s="162" t="str">
        <f>IF('MAIN CB'!C2153="Capital",'MAIN CB'!F2153,IF('MAIN CB'!C2153="Income",'MAIN CB'!F2153,IF('MAIN CB'!C2153="Liability",'MAIN CB'!F2153,"")))</f>
        <v/>
      </c>
      <c r="H2139" s="163" t="str">
        <f>IF('MAIN CB'!C2153="Expense",'MAIN CB'!F2153,IF('MAIN CB'!C2153="Drawing",'MAIN CB'!F2153,IF('MAIN CB'!C2153="COS",'MAIN CB'!F2153,"")))</f>
        <v/>
      </c>
    </row>
    <row r="2140" spans="2:8" x14ac:dyDescent="0.3">
      <c r="B2140" s="160">
        <f>IF('MAIN CB'!B2154="","",'MAIN CB'!B2154)</f>
        <v>45737</v>
      </c>
      <c r="C2140" s="161" t="str">
        <f>IF('MAIN CB'!C2154="","",'MAIN CB'!C2154)</f>
        <v>Asset</v>
      </c>
      <c r="D2140" s="237" t="str">
        <f>IF('MAIN CB'!D2154="","",'MAIN CB'!D2154)</f>
        <v>Vault Cash</v>
      </c>
      <c r="E2140" s="157" t="str">
        <f>IF('MAIN CB'!E2154="","",'MAIN CB'!E2154)</f>
        <v>Zanaco Xpress Deposit</v>
      </c>
      <c r="F2140" s="238">
        <f>IF('MAIN CB'!C2154="Asset",'MAIN CB'!F2154,"")</f>
        <v>2400</v>
      </c>
      <c r="G2140" s="162" t="str">
        <f>IF('MAIN CB'!C2154="Capital",'MAIN CB'!F2154,IF('MAIN CB'!C2154="Income",'MAIN CB'!F2154,IF('MAIN CB'!C2154="Liability",'MAIN CB'!F2154,"")))</f>
        <v/>
      </c>
      <c r="H2140" s="163" t="str">
        <f>IF('MAIN CB'!C2154="Expense",'MAIN CB'!F2154,IF('MAIN CB'!C2154="Drawing",'MAIN CB'!F2154,IF('MAIN CB'!C2154="COS",'MAIN CB'!F2154,"")))</f>
        <v/>
      </c>
    </row>
    <row r="2141" spans="2:8" x14ac:dyDescent="0.3">
      <c r="B2141" s="160">
        <f>IF('MAIN CB'!B2155="","",'MAIN CB'!B2155)</f>
        <v>45737</v>
      </c>
      <c r="C2141" s="161" t="str">
        <f>IF('MAIN CB'!C2155="","",'MAIN CB'!C2155)</f>
        <v>Asset</v>
      </c>
      <c r="D2141" s="237" t="str">
        <f>IF('MAIN CB'!D2155="","",'MAIN CB'!D2155)</f>
        <v>Zanaco Xpress</v>
      </c>
      <c r="E2141" s="157" t="str">
        <f>IF('MAIN CB'!E2155="","",'MAIN CB'!E2155)</f>
        <v>Zanaco Xpress Deposit</v>
      </c>
      <c r="F2141" s="238">
        <f>IF('MAIN CB'!C2155="Asset",'MAIN CB'!F2155,"")</f>
        <v>-2400</v>
      </c>
      <c r="G2141" s="162" t="str">
        <f>IF('MAIN CB'!C2155="Capital",'MAIN CB'!F2155,IF('MAIN CB'!C2155="Income",'MAIN CB'!F2155,IF('MAIN CB'!C2155="Liability",'MAIN CB'!F2155,"")))</f>
        <v/>
      </c>
      <c r="H2141" s="163" t="str">
        <f>IF('MAIN CB'!C2155="Expense",'MAIN CB'!F2155,IF('MAIN CB'!C2155="Drawing",'MAIN CB'!F2155,IF('MAIN CB'!C2155="COS",'MAIN CB'!F2155,"")))</f>
        <v/>
      </c>
    </row>
    <row r="2142" spans="2:8" x14ac:dyDescent="0.3">
      <c r="B2142" s="160">
        <f>IF('MAIN CB'!B2156="","",'MAIN CB'!B2156)</f>
        <v>45737</v>
      </c>
      <c r="C2142" s="161" t="str">
        <f>IF('MAIN CB'!C2156="","",'MAIN CB'!C2156)</f>
        <v>Income</v>
      </c>
      <c r="D2142" s="237" t="str">
        <f>IF('MAIN CB'!D2156="","",'MAIN CB'!D2156)</f>
        <v>Sales</v>
      </c>
      <c r="E2142" s="157" t="str">
        <f>IF('MAIN CB'!E2156="","",'MAIN CB'!E2156)</f>
        <v xml:space="preserve">Takeaway Sale </v>
      </c>
      <c r="F2142" s="238" t="str">
        <f>IF('MAIN CB'!C2156="Asset",'MAIN CB'!F2156,"")</f>
        <v/>
      </c>
      <c r="G2142" s="162">
        <f>IF('MAIN CB'!C2156="Capital",'MAIN CB'!F2156,IF('MAIN CB'!C2156="Income",'MAIN CB'!F2156,IF('MAIN CB'!C2156="Liability",'MAIN CB'!F2156,"")))</f>
        <v>-35</v>
      </c>
      <c r="H2142" s="163" t="str">
        <f>IF('MAIN CB'!C2156="Expense",'MAIN CB'!F2156,IF('MAIN CB'!C2156="Drawing",'MAIN CB'!F2156,IF('MAIN CB'!C2156="COS",'MAIN CB'!F2156,"")))</f>
        <v/>
      </c>
    </row>
    <row r="2143" spans="2:8" x14ac:dyDescent="0.3">
      <c r="B2143" s="160">
        <f>IF('MAIN CB'!B2157="","",'MAIN CB'!B2157)</f>
        <v>45737</v>
      </c>
      <c r="C2143" s="161" t="str">
        <f>IF('MAIN CB'!C2157="","",'MAIN CB'!C2157)</f>
        <v>Asset</v>
      </c>
      <c r="D2143" s="237" t="str">
        <f>IF('MAIN CB'!D2157="","",'MAIN CB'!D2157)</f>
        <v>Vault Cash</v>
      </c>
      <c r="E2143" s="157" t="str">
        <f>IF('MAIN CB'!E2157="","",'MAIN CB'!E2157)</f>
        <v xml:space="preserve">Takeaway Sale </v>
      </c>
      <c r="F2143" s="238">
        <f>IF('MAIN CB'!C2157="Asset",'MAIN CB'!F2157,"")</f>
        <v>35</v>
      </c>
      <c r="G2143" s="162" t="str">
        <f>IF('MAIN CB'!C2157="Capital",'MAIN CB'!F2157,IF('MAIN CB'!C2157="Income",'MAIN CB'!F2157,IF('MAIN CB'!C2157="Liability",'MAIN CB'!F2157,"")))</f>
        <v/>
      </c>
      <c r="H2143" s="163" t="str">
        <f>IF('MAIN CB'!C2157="Expense",'MAIN CB'!F2157,IF('MAIN CB'!C2157="Drawing",'MAIN CB'!F2157,IF('MAIN CB'!C2157="COS",'MAIN CB'!F2157,"")))</f>
        <v/>
      </c>
    </row>
    <row r="2144" spans="2:8" x14ac:dyDescent="0.3">
      <c r="B2144" s="160">
        <f>IF('MAIN CB'!B2158="","",'MAIN CB'!B2158)</f>
        <v>45737</v>
      </c>
      <c r="C2144" s="161" t="str">
        <f>IF('MAIN CB'!C2158="","",'MAIN CB'!C2158)</f>
        <v>Asset</v>
      </c>
      <c r="D2144" s="237" t="str">
        <f>IF('MAIN CB'!D2158="","",'MAIN CB'!D2158)</f>
        <v>Vault Cash</v>
      </c>
      <c r="E2144" s="157" t="str">
        <f>IF('MAIN CB'!E2158="","",'MAIN CB'!E2158)</f>
        <v>Customer change settled</v>
      </c>
      <c r="F2144" s="238">
        <f>IF('MAIN CB'!C2158="Asset",'MAIN CB'!F2158,"")</f>
        <v>-30</v>
      </c>
      <c r="G2144" s="162" t="str">
        <f>IF('MAIN CB'!C2158="Capital",'MAIN CB'!F2158,IF('MAIN CB'!C2158="Income",'MAIN CB'!F2158,IF('MAIN CB'!C2158="Liability",'MAIN CB'!F2158,"")))</f>
        <v/>
      </c>
      <c r="H2144" s="163" t="str">
        <f>IF('MAIN CB'!C2158="Expense",'MAIN CB'!F2158,IF('MAIN CB'!C2158="Drawing",'MAIN CB'!F2158,IF('MAIN CB'!C2158="COS",'MAIN CB'!F2158,"")))</f>
        <v/>
      </c>
    </row>
    <row r="2145" spans="2:8" x14ac:dyDescent="0.3">
      <c r="B2145" s="160">
        <f>IF('MAIN CB'!B2159="","",'MAIN CB'!B2159)</f>
        <v>45737</v>
      </c>
      <c r="C2145" s="161" t="str">
        <f>IF('MAIN CB'!C2159="","",'MAIN CB'!C2159)</f>
        <v>Liability</v>
      </c>
      <c r="D2145" s="237" t="str">
        <f>IF('MAIN CB'!D2159="","",'MAIN CB'!D2159)</f>
        <v>Customer Change</v>
      </c>
      <c r="E2145" s="157" t="str">
        <f>IF('MAIN CB'!E2159="","",'MAIN CB'!E2159)</f>
        <v>Customer change settled</v>
      </c>
      <c r="F2145" s="238" t="str">
        <f>IF('MAIN CB'!C2159="Asset",'MAIN CB'!F2159,"")</f>
        <v/>
      </c>
      <c r="G2145" s="162">
        <f>IF('MAIN CB'!C2159="Capital",'MAIN CB'!F2159,IF('MAIN CB'!C2159="Income",'MAIN CB'!F2159,IF('MAIN CB'!C2159="Liability",'MAIN CB'!F2159,"")))</f>
        <v>30</v>
      </c>
      <c r="H2145" s="163" t="str">
        <f>IF('MAIN CB'!C2159="Expense",'MAIN CB'!F2159,IF('MAIN CB'!C2159="Drawing",'MAIN CB'!F2159,IF('MAIN CB'!C2159="COS",'MAIN CB'!F2159,"")))</f>
        <v/>
      </c>
    </row>
    <row r="2146" spans="2:8" x14ac:dyDescent="0.3">
      <c r="B2146" s="160">
        <f>IF('MAIN CB'!B2160="","",'MAIN CB'!B2160)</f>
        <v>45737</v>
      </c>
      <c r="C2146" s="161" t="str">
        <f>IF('MAIN CB'!C2160="","",'MAIN CB'!C2160)</f>
        <v>Asset</v>
      </c>
      <c r="D2146" s="237" t="str">
        <f>IF('MAIN CB'!D2160="","",'MAIN CB'!D2160)</f>
        <v>Vault Cash</v>
      </c>
      <c r="E2146" s="157" t="str">
        <f>IF('MAIN CB'!E2160="","",'MAIN CB'!E2160)</f>
        <v>Airtel Money Deposit</v>
      </c>
      <c r="F2146" s="238">
        <f>IF('MAIN CB'!C2160="Asset",'MAIN CB'!F2160,"")</f>
        <v>23</v>
      </c>
      <c r="G2146" s="162" t="str">
        <f>IF('MAIN CB'!C2160="Capital",'MAIN CB'!F2160,IF('MAIN CB'!C2160="Income",'MAIN CB'!F2160,IF('MAIN CB'!C2160="Liability",'MAIN CB'!F2160,"")))</f>
        <v/>
      </c>
      <c r="H2146" s="163" t="str">
        <f>IF('MAIN CB'!C2160="Expense",'MAIN CB'!F2160,IF('MAIN CB'!C2160="Drawing",'MAIN CB'!F2160,IF('MAIN CB'!C2160="COS",'MAIN CB'!F2160,"")))</f>
        <v/>
      </c>
    </row>
    <row r="2147" spans="2:8" x14ac:dyDescent="0.3">
      <c r="B2147" s="160">
        <f>IF('MAIN CB'!B2161="","",'MAIN CB'!B2161)</f>
        <v>45737</v>
      </c>
      <c r="C2147" s="161" t="str">
        <f>IF('MAIN CB'!C2161="","",'MAIN CB'!C2161)</f>
        <v>Asset</v>
      </c>
      <c r="D2147" s="237" t="str">
        <f>IF('MAIN CB'!D2161="","",'MAIN CB'!D2161)</f>
        <v>Airtel Money</v>
      </c>
      <c r="E2147" s="157" t="str">
        <f>IF('MAIN CB'!E2161="","",'MAIN CB'!E2161)</f>
        <v>Airtel Money Deposit</v>
      </c>
      <c r="F2147" s="238">
        <f>IF('MAIN CB'!C2161="Asset",'MAIN CB'!F2161,"")</f>
        <v>-23</v>
      </c>
      <c r="G2147" s="162" t="str">
        <f>IF('MAIN CB'!C2161="Capital",'MAIN CB'!F2161,IF('MAIN CB'!C2161="Income",'MAIN CB'!F2161,IF('MAIN CB'!C2161="Liability",'MAIN CB'!F2161,"")))</f>
        <v/>
      </c>
      <c r="H2147" s="163" t="str">
        <f>IF('MAIN CB'!C2161="Expense",'MAIN CB'!F2161,IF('MAIN CB'!C2161="Drawing",'MAIN CB'!F2161,IF('MAIN CB'!C2161="COS",'MAIN CB'!F2161,"")))</f>
        <v/>
      </c>
    </row>
    <row r="2148" spans="2:8" x14ac:dyDescent="0.3">
      <c r="B2148" s="160">
        <f>IF('MAIN CB'!B2162="","",'MAIN CB'!B2162)</f>
        <v>45737</v>
      </c>
      <c r="C2148" s="161" t="str">
        <f>IF('MAIN CB'!C2162="","",'MAIN CB'!C2162)</f>
        <v>Income</v>
      </c>
      <c r="D2148" s="237" t="str">
        <f>IF('MAIN CB'!D2162="","",'MAIN CB'!D2162)</f>
        <v>Sales</v>
      </c>
      <c r="E2148" s="157" t="str">
        <f>IF('MAIN CB'!E2162="","",'MAIN CB'!E2162)</f>
        <v xml:space="preserve">Takeaway Sale </v>
      </c>
      <c r="F2148" s="238" t="str">
        <f>IF('MAIN CB'!C2162="Asset",'MAIN CB'!F2162,"")</f>
        <v/>
      </c>
      <c r="G2148" s="162">
        <f>IF('MAIN CB'!C2162="Capital",'MAIN CB'!F2162,IF('MAIN CB'!C2162="Income",'MAIN CB'!F2162,IF('MAIN CB'!C2162="Liability",'MAIN CB'!F2162,"")))</f>
        <v>-70</v>
      </c>
      <c r="H2148" s="163" t="str">
        <f>IF('MAIN CB'!C2162="Expense",'MAIN CB'!F2162,IF('MAIN CB'!C2162="Drawing",'MAIN CB'!F2162,IF('MAIN CB'!C2162="COS",'MAIN CB'!F2162,"")))</f>
        <v/>
      </c>
    </row>
    <row r="2149" spans="2:8" x14ac:dyDescent="0.3">
      <c r="B2149" s="160">
        <f>IF('MAIN CB'!B2163="","",'MAIN CB'!B2163)</f>
        <v>45737</v>
      </c>
      <c r="C2149" s="161" t="str">
        <f>IF('MAIN CB'!C2163="","",'MAIN CB'!C2163)</f>
        <v>Asset</v>
      </c>
      <c r="D2149" s="237" t="str">
        <f>IF('MAIN CB'!D2163="","",'MAIN CB'!D2163)</f>
        <v>Airtel Money</v>
      </c>
      <c r="E2149" s="157" t="str">
        <f>IF('MAIN CB'!E2163="","",'MAIN CB'!E2163)</f>
        <v xml:space="preserve">Takeaway Sale </v>
      </c>
      <c r="F2149" s="238">
        <f>IF('MAIN CB'!C2163="Asset",'MAIN CB'!F2163,"")</f>
        <v>70</v>
      </c>
      <c r="G2149" s="162" t="str">
        <f>IF('MAIN CB'!C2163="Capital",'MAIN CB'!F2163,IF('MAIN CB'!C2163="Income",'MAIN CB'!F2163,IF('MAIN CB'!C2163="Liability",'MAIN CB'!F2163,"")))</f>
        <v/>
      </c>
      <c r="H2149" s="163" t="str">
        <f>IF('MAIN CB'!C2163="Expense",'MAIN CB'!F2163,IF('MAIN CB'!C2163="Drawing",'MAIN CB'!F2163,IF('MAIN CB'!C2163="COS",'MAIN CB'!F2163,"")))</f>
        <v/>
      </c>
    </row>
    <row r="2150" spans="2:8" x14ac:dyDescent="0.3">
      <c r="B2150" s="160">
        <f>IF('MAIN CB'!B2164="","",'MAIN CB'!B2164)</f>
        <v>45737</v>
      </c>
      <c r="C2150" s="161" t="str">
        <f>IF('MAIN CB'!C2164="","",'MAIN CB'!C2164)</f>
        <v>Income</v>
      </c>
      <c r="D2150" s="237" t="str">
        <f>IF('MAIN CB'!D2164="","",'MAIN CB'!D2164)</f>
        <v>Sales</v>
      </c>
      <c r="E2150" s="157" t="str">
        <f>IF('MAIN CB'!E2164="","",'MAIN CB'!E2164)</f>
        <v xml:space="preserve">Takeaway Sale </v>
      </c>
      <c r="F2150" s="238" t="str">
        <f>IF('MAIN CB'!C2164="Asset",'MAIN CB'!F2164,"")</f>
        <v/>
      </c>
      <c r="G2150" s="162">
        <f>IF('MAIN CB'!C2164="Capital",'MAIN CB'!F2164,IF('MAIN CB'!C2164="Income",'MAIN CB'!F2164,IF('MAIN CB'!C2164="Liability",'MAIN CB'!F2164,"")))</f>
        <v>-35</v>
      </c>
      <c r="H2150" s="163" t="str">
        <f>IF('MAIN CB'!C2164="Expense",'MAIN CB'!F2164,IF('MAIN CB'!C2164="Drawing",'MAIN CB'!F2164,IF('MAIN CB'!C2164="COS",'MAIN CB'!F2164,"")))</f>
        <v/>
      </c>
    </row>
    <row r="2151" spans="2:8" x14ac:dyDescent="0.3">
      <c r="B2151" s="160">
        <f>IF('MAIN CB'!B2165="","",'MAIN CB'!B2165)</f>
        <v>45737</v>
      </c>
      <c r="C2151" s="161" t="str">
        <f>IF('MAIN CB'!C2165="","",'MAIN CB'!C2165)</f>
        <v>Asset</v>
      </c>
      <c r="D2151" s="237" t="str">
        <f>IF('MAIN CB'!D2165="","",'MAIN CB'!D2165)</f>
        <v>Vault Cash</v>
      </c>
      <c r="E2151" s="157" t="str">
        <f>IF('MAIN CB'!E2165="","",'MAIN CB'!E2165)</f>
        <v xml:space="preserve">Takeaway Sale </v>
      </c>
      <c r="F2151" s="238">
        <f>IF('MAIN CB'!C2165="Asset",'MAIN CB'!F2165,"")</f>
        <v>35</v>
      </c>
      <c r="G2151" s="162" t="str">
        <f>IF('MAIN CB'!C2165="Capital",'MAIN CB'!F2165,IF('MAIN CB'!C2165="Income",'MAIN CB'!F2165,IF('MAIN CB'!C2165="Liability",'MAIN CB'!F2165,"")))</f>
        <v/>
      </c>
      <c r="H2151" s="163" t="str">
        <f>IF('MAIN CB'!C2165="Expense",'MAIN CB'!F2165,IF('MAIN CB'!C2165="Drawing",'MAIN CB'!F2165,IF('MAIN CB'!C2165="COS",'MAIN CB'!F2165,"")))</f>
        <v/>
      </c>
    </row>
    <row r="2152" spans="2:8" x14ac:dyDescent="0.3">
      <c r="B2152" s="160">
        <f>IF('MAIN CB'!B2166="","",'MAIN CB'!B2166)</f>
        <v>45737</v>
      </c>
      <c r="C2152" s="161" t="str">
        <f>IF('MAIN CB'!C2166="","",'MAIN CB'!C2166)</f>
        <v>Income</v>
      </c>
      <c r="D2152" s="237" t="str">
        <f>IF('MAIN CB'!D2166="","",'MAIN CB'!D2166)</f>
        <v>Sales</v>
      </c>
      <c r="E2152" s="157" t="str">
        <f>IF('MAIN CB'!E2166="","",'MAIN CB'!E2166)</f>
        <v xml:space="preserve">Takeaway Sale </v>
      </c>
      <c r="F2152" s="238" t="str">
        <f>IF('MAIN CB'!C2166="Asset",'MAIN CB'!F2166,"")</f>
        <v/>
      </c>
      <c r="G2152" s="162">
        <f>IF('MAIN CB'!C2166="Capital",'MAIN CB'!F2166,IF('MAIN CB'!C2166="Income",'MAIN CB'!F2166,IF('MAIN CB'!C2166="Liability",'MAIN CB'!F2166,"")))</f>
        <v>-105</v>
      </c>
      <c r="H2152" s="163" t="str">
        <f>IF('MAIN CB'!C2166="Expense",'MAIN CB'!F2166,IF('MAIN CB'!C2166="Drawing",'MAIN CB'!F2166,IF('MAIN CB'!C2166="COS",'MAIN CB'!F2166,"")))</f>
        <v/>
      </c>
    </row>
    <row r="2153" spans="2:8" x14ac:dyDescent="0.3">
      <c r="B2153" s="160">
        <f>IF('MAIN CB'!B2167="","",'MAIN CB'!B2167)</f>
        <v>45737</v>
      </c>
      <c r="C2153" s="161" t="str">
        <f>IF('MAIN CB'!C2167="","",'MAIN CB'!C2167)</f>
        <v>Asset</v>
      </c>
      <c r="D2153" s="237" t="str">
        <f>IF('MAIN CB'!D2167="","",'MAIN CB'!D2167)</f>
        <v>Airtel Money</v>
      </c>
      <c r="E2153" s="157" t="str">
        <f>IF('MAIN CB'!E2167="","",'MAIN CB'!E2167)</f>
        <v xml:space="preserve">Takeaway Sale </v>
      </c>
      <c r="F2153" s="238">
        <f>IF('MAIN CB'!C2167="Asset",'MAIN CB'!F2167,"")</f>
        <v>105</v>
      </c>
      <c r="G2153" s="162" t="str">
        <f>IF('MAIN CB'!C2167="Capital",'MAIN CB'!F2167,IF('MAIN CB'!C2167="Income",'MAIN CB'!F2167,IF('MAIN CB'!C2167="Liability",'MAIN CB'!F2167,"")))</f>
        <v/>
      </c>
      <c r="H2153" s="163" t="str">
        <f>IF('MAIN CB'!C2167="Expense",'MAIN CB'!F2167,IF('MAIN CB'!C2167="Drawing",'MAIN CB'!F2167,IF('MAIN CB'!C2167="COS",'MAIN CB'!F2167,"")))</f>
        <v/>
      </c>
    </row>
    <row r="2154" spans="2:8" x14ac:dyDescent="0.3">
      <c r="B2154" s="160">
        <f>IF('MAIN CB'!B2168="","",'MAIN CB'!B2168)</f>
        <v>45737</v>
      </c>
      <c r="C2154" s="161" t="str">
        <f>IF('MAIN CB'!C2168="","",'MAIN CB'!C2168)</f>
        <v>Asset</v>
      </c>
      <c r="D2154" s="237" t="str">
        <f>IF('MAIN CB'!D2168="","",'MAIN CB'!D2168)</f>
        <v>Vault Cash</v>
      </c>
      <c r="E2154" s="157" t="str">
        <f>IF('MAIN CB'!E2168="","",'MAIN CB'!E2168)</f>
        <v>543 Withdraw</v>
      </c>
      <c r="F2154" s="238">
        <f>IF('MAIN CB'!C2168="Asset",'MAIN CB'!F2168,"")</f>
        <v>-200</v>
      </c>
      <c r="G2154" s="162" t="str">
        <f>IF('MAIN CB'!C2168="Capital",'MAIN CB'!F2168,IF('MAIN CB'!C2168="Income",'MAIN CB'!F2168,IF('MAIN CB'!C2168="Liability",'MAIN CB'!F2168,"")))</f>
        <v/>
      </c>
      <c r="H2154" s="163" t="str">
        <f>IF('MAIN CB'!C2168="Expense",'MAIN CB'!F2168,IF('MAIN CB'!C2168="Drawing",'MAIN CB'!F2168,IF('MAIN CB'!C2168="COS",'MAIN CB'!F2168,"")))</f>
        <v/>
      </c>
    </row>
    <row r="2155" spans="2:8" x14ac:dyDescent="0.3">
      <c r="B2155" s="160">
        <f>IF('MAIN CB'!B2169="","",'MAIN CB'!B2169)</f>
        <v>45737</v>
      </c>
      <c r="C2155" s="161" t="str">
        <f>IF('MAIN CB'!C2169="","",'MAIN CB'!C2169)</f>
        <v>Asset</v>
      </c>
      <c r="D2155" s="237" t="str">
        <f>IF('MAIN CB'!D2169="","",'MAIN CB'!D2169)</f>
        <v>543 Konse Konse</v>
      </c>
      <c r="E2155" s="157" t="str">
        <f>IF('MAIN CB'!E2169="","",'MAIN CB'!E2169)</f>
        <v>543 Withdraw</v>
      </c>
      <c r="F2155" s="238">
        <f>IF('MAIN CB'!C2169="Asset",'MAIN CB'!F2169,"")</f>
        <v>200</v>
      </c>
      <c r="G2155" s="162" t="str">
        <f>IF('MAIN CB'!C2169="Capital",'MAIN CB'!F2169,IF('MAIN CB'!C2169="Income",'MAIN CB'!F2169,IF('MAIN CB'!C2169="Liability",'MAIN CB'!F2169,"")))</f>
        <v/>
      </c>
      <c r="H2155" s="163" t="str">
        <f>IF('MAIN CB'!C2169="Expense",'MAIN CB'!F2169,IF('MAIN CB'!C2169="Drawing",'MAIN CB'!F2169,IF('MAIN CB'!C2169="COS",'MAIN CB'!F2169,"")))</f>
        <v/>
      </c>
    </row>
    <row r="2156" spans="2:8" x14ac:dyDescent="0.3">
      <c r="B2156" s="160">
        <f>IF('MAIN CB'!B2170="","",'MAIN CB'!B2170)</f>
        <v>45737</v>
      </c>
      <c r="C2156" s="161" t="str">
        <f>IF('MAIN CB'!C2170="","",'MAIN CB'!C2170)</f>
        <v>Income</v>
      </c>
      <c r="D2156" s="237" t="str">
        <f>IF('MAIN CB'!D2170="","",'MAIN CB'!D2170)</f>
        <v>Sales</v>
      </c>
      <c r="E2156" s="157" t="str">
        <f>IF('MAIN CB'!E2170="","",'MAIN CB'!E2170)</f>
        <v xml:space="preserve">Takeaway Sale </v>
      </c>
      <c r="F2156" s="238" t="str">
        <f>IF('MAIN CB'!C2170="Asset",'MAIN CB'!F2170,"")</f>
        <v/>
      </c>
      <c r="G2156" s="162">
        <f>IF('MAIN CB'!C2170="Capital",'MAIN CB'!F2170,IF('MAIN CB'!C2170="Income",'MAIN CB'!F2170,IF('MAIN CB'!C2170="Liability",'MAIN CB'!F2170,"")))</f>
        <v>-70</v>
      </c>
      <c r="H2156" s="163" t="str">
        <f>IF('MAIN CB'!C2170="Expense",'MAIN CB'!F2170,IF('MAIN CB'!C2170="Drawing",'MAIN CB'!F2170,IF('MAIN CB'!C2170="COS",'MAIN CB'!F2170,"")))</f>
        <v/>
      </c>
    </row>
    <row r="2157" spans="2:8" x14ac:dyDescent="0.3">
      <c r="B2157" s="160">
        <f>IF('MAIN CB'!B2171="","",'MAIN CB'!B2171)</f>
        <v>45737</v>
      </c>
      <c r="C2157" s="161" t="str">
        <f>IF('MAIN CB'!C2171="","",'MAIN CB'!C2171)</f>
        <v>Asset</v>
      </c>
      <c r="D2157" s="237" t="str">
        <f>IF('MAIN CB'!D2171="","",'MAIN CB'!D2171)</f>
        <v>Vault Cash</v>
      </c>
      <c r="E2157" s="157" t="str">
        <f>IF('MAIN CB'!E2171="","",'MAIN CB'!E2171)</f>
        <v xml:space="preserve">Takeaway Sale </v>
      </c>
      <c r="F2157" s="238">
        <f>IF('MAIN CB'!C2171="Asset",'MAIN CB'!F2171,"")</f>
        <v>70</v>
      </c>
      <c r="G2157" s="162" t="str">
        <f>IF('MAIN CB'!C2171="Capital",'MAIN CB'!F2171,IF('MAIN CB'!C2171="Income",'MAIN CB'!F2171,IF('MAIN CB'!C2171="Liability",'MAIN CB'!F2171,"")))</f>
        <v/>
      </c>
      <c r="H2157" s="163" t="str">
        <f>IF('MAIN CB'!C2171="Expense",'MAIN CB'!F2171,IF('MAIN CB'!C2171="Drawing",'MAIN CB'!F2171,IF('MAIN CB'!C2171="COS",'MAIN CB'!F2171,"")))</f>
        <v/>
      </c>
    </row>
    <row r="2158" spans="2:8" x14ac:dyDescent="0.3">
      <c r="B2158" s="160">
        <f>IF('MAIN CB'!B2172="","",'MAIN CB'!B2172)</f>
        <v>45737</v>
      </c>
      <c r="C2158" s="161" t="str">
        <f>IF('MAIN CB'!C2172="","",'MAIN CB'!C2172)</f>
        <v>Income</v>
      </c>
      <c r="D2158" s="237" t="str">
        <f>IF('MAIN CB'!D2172="","",'MAIN CB'!D2172)</f>
        <v>Sales</v>
      </c>
      <c r="E2158" s="157" t="str">
        <f>IF('MAIN CB'!E2172="","",'MAIN CB'!E2172)</f>
        <v xml:space="preserve">Takeaway Sale </v>
      </c>
      <c r="F2158" s="238" t="str">
        <f>IF('MAIN CB'!C2172="Asset",'MAIN CB'!F2172,"")</f>
        <v/>
      </c>
      <c r="G2158" s="162">
        <f>IF('MAIN CB'!C2172="Capital",'MAIN CB'!F2172,IF('MAIN CB'!C2172="Income",'MAIN CB'!F2172,IF('MAIN CB'!C2172="Liability",'MAIN CB'!F2172,"")))</f>
        <v>-35</v>
      </c>
      <c r="H2158" s="163" t="str">
        <f>IF('MAIN CB'!C2172="Expense",'MAIN CB'!F2172,IF('MAIN CB'!C2172="Drawing",'MAIN CB'!F2172,IF('MAIN CB'!C2172="COS",'MAIN CB'!F2172,"")))</f>
        <v/>
      </c>
    </row>
    <row r="2159" spans="2:8" x14ac:dyDescent="0.3">
      <c r="B2159" s="160">
        <f>IF('MAIN CB'!B2173="","",'MAIN CB'!B2173)</f>
        <v>45737</v>
      </c>
      <c r="C2159" s="161" t="str">
        <f>IF('MAIN CB'!C2173="","",'MAIN CB'!C2173)</f>
        <v>Asset</v>
      </c>
      <c r="D2159" s="237" t="str">
        <f>IF('MAIN CB'!D2173="","",'MAIN CB'!D2173)</f>
        <v>Vault Cash</v>
      </c>
      <c r="E2159" s="157" t="str">
        <f>IF('MAIN CB'!E2173="","",'MAIN CB'!E2173)</f>
        <v xml:space="preserve">Takeaway Sale </v>
      </c>
      <c r="F2159" s="238">
        <f>IF('MAIN CB'!C2173="Asset",'MAIN CB'!F2173,"")</f>
        <v>35</v>
      </c>
      <c r="G2159" s="162" t="str">
        <f>IF('MAIN CB'!C2173="Capital",'MAIN CB'!F2173,IF('MAIN CB'!C2173="Income",'MAIN CB'!F2173,IF('MAIN CB'!C2173="Liability",'MAIN CB'!F2173,"")))</f>
        <v/>
      </c>
      <c r="H2159" s="163" t="str">
        <f>IF('MAIN CB'!C2173="Expense",'MAIN CB'!F2173,IF('MAIN CB'!C2173="Drawing",'MAIN CB'!F2173,IF('MAIN CB'!C2173="COS",'MAIN CB'!F2173,"")))</f>
        <v/>
      </c>
    </row>
    <row r="2160" spans="2:8" x14ac:dyDescent="0.3">
      <c r="B2160" s="160">
        <f>IF('MAIN CB'!B2174="","",'MAIN CB'!B2174)</f>
        <v>45737</v>
      </c>
      <c r="C2160" s="161" t="str">
        <f>IF('MAIN CB'!C2174="","",'MAIN CB'!C2174)</f>
        <v>Income</v>
      </c>
      <c r="D2160" s="237" t="str">
        <f>IF('MAIN CB'!D2174="","",'MAIN CB'!D2174)</f>
        <v>Sales</v>
      </c>
      <c r="E2160" s="157" t="str">
        <f>IF('MAIN CB'!E2174="","",'MAIN CB'!E2174)</f>
        <v xml:space="preserve">Takeaway Sale </v>
      </c>
      <c r="F2160" s="238" t="str">
        <f>IF('MAIN CB'!C2174="Asset",'MAIN CB'!F2174,"")</f>
        <v/>
      </c>
      <c r="G2160" s="162">
        <f>IF('MAIN CB'!C2174="Capital",'MAIN CB'!F2174,IF('MAIN CB'!C2174="Income",'MAIN CB'!F2174,IF('MAIN CB'!C2174="Liability",'MAIN CB'!F2174,"")))</f>
        <v>-70</v>
      </c>
      <c r="H2160" s="163" t="str">
        <f>IF('MAIN CB'!C2174="Expense",'MAIN CB'!F2174,IF('MAIN CB'!C2174="Drawing",'MAIN CB'!F2174,IF('MAIN CB'!C2174="COS",'MAIN CB'!F2174,"")))</f>
        <v/>
      </c>
    </row>
    <row r="2161" spans="2:8" x14ac:dyDescent="0.3">
      <c r="B2161" s="160">
        <f>IF('MAIN CB'!B2175="","",'MAIN CB'!B2175)</f>
        <v>45737</v>
      </c>
      <c r="C2161" s="161" t="str">
        <f>IF('MAIN CB'!C2175="","",'MAIN CB'!C2175)</f>
        <v>Asset</v>
      </c>
      <c r="D2161" s="237" t="str">
        <f>IF('MAIN CB'!D2175="","",'MAIN CB'!D2175)</f>
        <v>Vault Cash</v>
      </c>
      <c r="E2161" s="157" t="str">
        <f>IF('MAIN CB'!E2175="","",'MAIN CB'!E2175)</f>
        <v xml:space="preserve">Takeaway Sale </v>
      </c>
      <c r="F2161" s="238">
        <f>IF('MAIN CB'!C2175="Asset",'MAIN CB'!F2175,"")</f>
        <v>70</v>
      </c>
      <c r="G2161" s="162" t="str">
        <f>IF('MAIN CB'!C2175="Capital",'MAIN CB'!F2175,IF('MAIN CB'!C2175="Income",'MAIN CB'!F2175,IF('MAIN CB'!C2175="Liability",'MAIN CB'!F2175,"")))</f>
        <v/>
      </c>
      <c r="H2161" s="163" t="str">
        <f>IF('MAIN CB'!C2175="Expense",'MAIN CB'!F2175,IF('MAIN CB'!C2175="Drawing",'MAIN CB'!F2175,IF('MAIN CB'!C2175="COS",'MAIN CB'!F2175,"")))</f>
        <v/>
      </c>
    </row>
    <row r="2162" spans="2:8" x14ac:dyDescent="0.3">
      <c r="B2162" s="160">
        <f>IF('MAIN CB'!B2176="","",'MAIN CB'!B2176)</f>
        <v>45737</v>
      </c>
      <c r="C2162" s="161" t="str">
        <f>IF('MAIN CB'!C2176="","",'MAIN CB'!C2176)</f>
        <v>Asset</v>
      </c>
      <c r="D2162" s="237" t="str">
        <f>IF('MAIN CB'!D2176="","",'MAIN CB'!D2176)</f>
        <v>Vault Cash</v>
      </c>
      <c r="E2162" s="157" t="str">
        <f>IF('MAIN CB'!E2176="","",'MAIN CB'!E2176)</f>
        <v>Airtel Money Withdraw</v>
      </c>
      <c r="F2162" s="238">
        <f>IF('MAIN CB'!C2176="Asset",'MAIN CB'!F2176,"")</f>
        <v>-600</v>
      </c>
      <c r="G2162" s="162" t="str">
        <f>IF('MAIN CB'!C2176="Capital",'MAIN CB'!F2176,IF('MAIN CB'!C2176="Income",'MAIN CB'!F2176,IF('MAIN CB'!C2176="Liability",'MAIN CB'!F2176,"")))</f>
        <v/>
      </c>
      <c r="H2162" s="163" t="str">
        <f>IF('MAIN CB'!C2176="Expense",'MAIN CB'!F2176,IF('MAIN CB'!C2176="Drawing",'MAIN CB'!F2176,IF('MAIN CB'!C2176="COS",'MAIN CB'!F2176,"")))</f>
        <v/>
      </c>
    </row>
    <row r="2163" spans="2:8" x14ac:dyDescent="0.3">
      <c r="B2163" s="160">
        <f>IF('MAIN CB'!B2177="","",'MAIN CB'!B2177)</f>
        <v>45737</v>
      </c>
      <c r="C2163" s="161" t="str">
        <f>IF('MAIN CB'!C2177="","",'MAIN CB'!C2177)</f>
        <v>Asset</v>
      </c>
      <c r="D2163" s="237" t="str">
        <f>IF('MAIN CB'!D2177="","",'MAIN CB'!D2177)</f>
        <v>Airtel Money</v>
      </c>
      <c r="E2163" s="157" t="str">
        <f>IF('MAIN CB'!E2177="","",'MAIN CB'!E2177)</f>
        <v>Airtel Money Withdraw</v>
      </c>
      <c r="F2163" s="238">
        <f>IF('MAIN CB'!C2177="Asset",'MAIN CB'!F2177,"")</f>
        <v>600</v>
      </c>
      <c r="G2163" s="162" t="str">
        <f>IF('MAIN CB'!C2177="Capital",'MAIN CB'!F2177,IF('MAIN CB'!C2177="Income",'MAIN CB'!F2177,IF('MAIN CB'!C2177="Liability",'MAIN CB'!F2177,"")))</f>
        <v/>
      </c>
      <c r="H2163" s="163" t="str">
        <f>IF('MAIN CB'!C2177="Expense",'MAIN CB'!F2177,IF('MAIN CB'!C2177="Drawing",'MAIN CB'!F2177,IF('MAIN CB'!C2177="COS",'MAIN CB'!F2177,"")))</f>
        <v/>
      </c>
    </row>
    <row r="2164" spans="2:8" x14ac:dyDescent="0.3">
      <c r="B2164" s="160">
        <f>IF('MAIN CB'!B2178="","",'MAIN CB'!B2178)</f>
        <v>45737</v>
      </c>
      <c r="C2164" s="161" t="str">
        <f>IF('MAIN CB'!C2178="","",'MAIN CB'!C2178)</f>
        <v>Asset</v>
      </c>
      <c r="D2164" s="237" t="str">
        <f>IF('MAIN CB'!D2178="","",'MAIN CB'!D2178)</f>
        <v>Vault Cash</v>
      </c>
      <c r="E2164" s="157" t="str">
        <f>IF('MAIN CB'!E2178="","",'MAIN CB'!E2178)</f>
        <v>Zanaco Xpress Deposit</v>
      </c>
      <c r="F2164" s="238">
        <f>IF('MAIN CB'!C2178="Asset",'MAIN CB'!F2178,"")</f>
        <v>585</v>
      </c>
      <c r="G2164" s="162" t="str">
        <f>IF('MAIN CB'!C2178="Capital",'MAIN CB'!F2178,IF('MAIN CB'!C2178="Income",'MAIN CB'!F2178,IF('MAIN CB'!C2178="Liability",'MAIN CB'!F2178,"")))</f>
        <v/>
      </c>
      <c r="H2164" s="163" t="str">
        <f>IF('MAIN CB'!C2178="Expense",'MAIN CB'!F2178,IF('MAIN CB'!C2178="Drawing",'MAIN CB'!F2178,IF('MAIN CB'!C2178="COS",'MAIN CB'!F2178,"")))</f>
        <v/>
      </c>
    </row>
    <row r="2165" spans="2:8" x14ac:dyDescent="0.3">
      <c r="B2165" s="160">
        <f>IF('MAIN CB'!B2179="","",'MAIN CB'!B2179)</f>
        <v>45737</v>
      </c>
      <c r="C2165" s="161" t="str">
        <f>IF('MAIN CB'!C2179="","",'MAIN CB'!C2179)</f>
        <v>Asset</v>
      </c>
      <c r="D2165" s="237" t="str">
        <f>IF('MAIN CB'!D2179="","",'MAIN CB'!D2179)</f>
        <v>Zanaco Xpress</v>
      </c>
      <c r="E2165" s="157" t="str">
        <f>IF('MAIN CB'!E2179="","",'MAIN CB'!E2179)</f>
        <v>Zanaco Xpress Deposit</v>
      </c>
      <c r="F2165" s="238">
        <f>IF('MAIN CB'!C2179="Asset",'MAIN CB'!F2179,"")</f>
        <v>-585</v>
      </c>
      <c r="G2165" s="162" t="str">
        <f>IF('MAIN CB'!C2179="Capital",'MAIN CB'!F2179,IF('MAIN CB'!C2179="Income",'MAIN CB'!F2179,IF('MAIN CB'!C2179="Liability",'MAIN CB'!F2179,"")))</f>
        <v/>
      </c>
      <c r="H2165" s="163" t="str">
        <f>IF('MAIN CB'!C2179="Expense",'MAIN CB'!F2179,IF('MAIN CB'!C2179="Drawing",'MAIN CB'!F2179,IF('MAIN CB'!C2179="COS",'MAIN CB'!F2179,"")))</f>
        <v/>
      </c>
    </row>
    <row r="2166" spans="2:8" x14ac:dyDescent="0.3">
      <c r="B2166" s="160">
        <f>IF('MAIN CB'!B2180="","",'MAIN CB'!B2180)</f>
        <v>45737</v>
      </c>
      <c r="C2166" s="161" t="str">
        <f>IF('MAIN CB'!C2180="","",'MAIN CB'!C2180)</f>
        <v>Asset</v>
      </c>
      <c r="D2166" s="237" t="str">
        <f>IF('MAIN CB'!D2180="","",'MAIN CB'!D2180)</f>
        <v>Vault Cash</v>
      </c>
      <c r="E2166" s="157" t="str">
        <f>IF('MAIN CB'!E2180="","",'MAIN CB'!E2180)</f>
        <v>543 Withdraw</v>
      </c>
      <c r="F2166" s="238">
        <f>IF('MAIN CB'!C2180="Asset",'MAIN CB'!F2180,"")</f>
        <v>-40</v>
      </c>
      <c r="G2166" s="162" t="str">
        <f>IF('MAIN CB'!C2180="Capital",'MAIN CB'!F2180,IF('MAIN CB'!C2180="Income",'MAIN CB'!F2180,IF('MAIN CB'!C2180="Liability",'MAIN CB'!F2180,"")))</f>
        <v/>
      </c>
      <c r="H2166" s="163" t="str">
        <f>IF('MAIN CB'!C2180="Expense",'MAIN CB'!F2180,IF('MAIN CB'!C2180="Drawing",'MAIN CB'!F2180,IF('MAIN CB'!C2180="COS",'MAIN CB'!F2180,"")))</f>
        <v/>
      </c>
    </row>
    <row r="2167" spans="2:8" x14ac:dyDescent="0.3">
      <c r="B2167" s="160">
        <f>IF('MAIN CB'!B2181="","",'MAIN CB'!B2181)</f>
        <v>45737</v>
      </c>
      <c r="C2167" s="161" t="str">
        <f>IF('MAIN CB'!C2181="","",'MAIN CB'!C2181)</f>
        <v>Asset</v>
      </c>
      <c r="D2167" s="237" t="str">
        <f>IF('MAIN CB'!D2181="","",'MAIN CB'!D2181)</f>
        <v>543 Konse Konse</v>
      </c>
      <c r="E2167" s="157" t="str">
        <f>IF('MAIN CB'!E2181="","",'MAIN CB'!E2181)</f>
        <v>543 Withdraw</v>
      </c>
      <c r="F2167" s="238">
        <f>IF('MAIN CB'!C2181="Asset",'MAIN CB'!F2181,"")</f>
        <v>40</v>
      </c>
      <c r="G2167" s="162" t="str">
        <f>IF('MAIN CB'!C2181="Capital",'MAIN CB'!F2181,IF('MAIN CB'!C2181="Income",'MAIN CB'!F2181,IF('MAIN CB'!C2181="Liability",'MAIN CB'!F2181,"")))</f>
        <v/>
      </c>
      <c r="H2167" s="163" t="str">
        <f>IF('MAIN CB'!C2181="Expense",'MAIN CB'!F2181,IF('MAIN CB'!C2181="Drawing",'MAIN CB'!F2181,IF('MAIN CB'!C2181="COS",'MAIN CB'!F2181,"")))</f>
        <v/>
      </c>
    </row>
    <row r="2168" spans="2:8" x14ac:dyDescent="0.3">
      <c r="B2168" s="160">
        <f>IF('MAIN CB'!B2182="","",'MAIN CB'!B2182)</f>
        <v>45737</v>
      </c>
      <c r="C2168" s="161" t="str">
        <f>IF('MAIN CB'!C2182="","",'MAIN CB'!C2182)</f>
        <v>Asset</v>
      </c>
      <c r="D2168" s="237" t="str">
        <f>IF('MAIN CB'!D2182="","",'MAIN CB'!D2182)</f>
        <v>Vault Cash</v>
      </c>
      <c r="E2168" s="157" t="str">
        <f>IF('MAIN CB'!E2182="","",'MAIN CB'!E2182)</f>
        <v>543 Withdraw</v>
      </c>
      <c r="F2168" s="238">
        <f>IF('MAIN CB'!C2182="Asset",'MAIN CB'!F2182,"")</f>
        <v>0</v>
      </c>
      <c r="G2168" s="162" t="str">
        <f>IF('MAIN CB'!C2182="Capital",'MAIN CB'!F2182,IF('MAIN CB'!C2182="Income",'MAIN CB'!F2182,IF('MAIN CB'!C2182="Liability",'MAIN CB'!F2182,"")))</f>
        <v/>
      </c>
      <c r="H2168" s="163" t="str">
        <f>IF('MAIN CB'!C2182="Expense",'MAIN CB'!F2182,IF('MAIN CB'!C2182="Drawing",'MAIN CB'!F2182,IF('MAIN CB'!C2182="COS",'MAIN CB'!F2182,"")))</f>
        <v/>
      </c>
    </row>
    <row r="2169" spans="2:8" x14ac:dyDescent="0.3">
      <c r="B2169" s="160">
        <f>IF('MAIN CB'!B2183="","",'MAIN CB'!B2183)</f>
        <v>45737</v>
      </c>
      <c r="C2169" s="161" t="str">
        <f>IF('MAIN CB'!C2183="","",'MAIN CB'!C2183)</f>
        <v>Asset</v>
      </c>
      <c r="D2169" s="237" t="str">
        <f>IF('MAIN CB'!D2183="","",'MAIN CB'!D2183)</f>
        <v>543 Konse Konse</v>
      </c>
      <c r="E2169" s="157" t="str">
        <f>IF('MAIN CB'!E2183="","",'MAIN CB'!E2183)</f>
        <v>543 Withdraw</v>
      </c>
      <c r="F2169" s="238">
        <f>IF('MAIN CB'!C2183="Asset",'MAIN CB'!F2183,"")</f>
        <v>0</v>
      </c>
      <c r="G2169" s="162" t="str">
        <f>IF('MAIN CB'!C2183="Capital",'MAIN CB'!F2183,IF('MAIN CB'!C2183="Income",'MAIN CB'!F2183,IF('MAIN CB'!C2183="Liability",'MAIN CB'!F2183,"")))</f>
        <v/>
      </c>
      <c r="H2169" s="163" t="str">
        <f>IF('MAIN CB'!C2183="Expense",'MAIN CB'!F2183,IF('MAIN CB'!C2183="Drawing",'MAIN CB'!F2183,IF('MAIN CB'!C2183="COS",'MAIN CB'!F2183,"")))</f>
        <v/>
      </c>
    </row>
    <row r="2170" spans="2:8" x14ac:dyDescent="0.3">
      <c r="B2170" s="160">
        <f>IF('MAIN CB'!B2184="","",'MAIN CB'!B2184)</f>
        <v>45737</v>
      </c>
      <c r="C2170" s="161" t="str">
        <f>IF('MAIN CB'!C2184="","",'MAIN CB'!C2184)</f>
        <v>Income</v>
      </c>
      <c r="D2170" s="237" t="str">
        <f>IF('MAIN CB'!D2184="","",'MAIN CB'!D2184)</f>
        <v>Sales</v>
      </c>
      <c r="E2170" s="157" t="str">
        <f>IF('MAIN CB'!E2184="","",'MAIN CB'!E2184)</f>
        <v xml:space="preserve">Takeaway Sale </v>
      </c>
      <c r="F2170" s="238" t="str">
        <f>IF('MAIN CB'!C2184="Asset",'MAIN CB'!F2184,"")</f>
        <v/>
      </c>
      <c r="G2170" s="162">
        <f>IF('MAIN CB'!C2184="Capital",'MAIN CB'!F2184,IF('MAIN CB'!C2184="Income",'MAIN CB'!F2184,IF('MAIN CB'!C2184="Liability",'MAIN CB'!F2184,"")))</f>
        <v>-105</v>
      </c>
      <c r="H2170" s="163" t="str">
        <f>IF('MAIN CB'!C2184="Expense",'MAIN CB'!F2184,IF('MAIN CB'!C2184="Drawing",'MAIN CB'!F2184,IF('MAIN CB'!C2184="COS",'MAIN CB'!F2184,"")))</f>
        <v/>
      </c>
    </row>
    <row r="2171" spans="2:8" x14ac:dyDescent="0.3">
      <c r="B2171" s="160">
        <f>IF('MAIN CB'!B2185="","",'MAIN CB'!B2185)</f>
        <v>45737</v>
      </c>
      <c r="C2171" s="161" t="str">
        <f>IF('MAIN CB'!C2185="","",'MAIN CB'!C2185)</f>
        <v>Asset</v>
      </c>
      <c r="D2171" s="237" t="str">
        <f>IF('MAIN CB'!D2185="","",'MAIN CB'!D2185)</f>
        <v>Vault Cash</v>
      </c>
      <c r="E2171" s="157" t="str">
        <f>IF('MAIN CB'!E2185="","",'MAIN CB'!E2185)</f>
        <v xml:space="preserve">Takeaway Sale </v>
      </c>
      <c r="F2171" s="238">
        <f>IF('MAIN CB'!C2185="Asset",'MAIN CB'!F2185,"")</f>
        <v>105</v>
      </c>
      <c r="G2171" s="162" t="str">
        <f>IF('MAIN CB'!C2185="Capital",'MAIN CB'!F2185,IF('MAIN CB'!C2185="Income",'MAIN CB'!F2185,IF('MAIN CB'!C2185="Liability",'MAIN CB'!F2185,"")))</f>
        <v/>
      </c>
      <c r="H2171" s="163" t="str">
        <f>IF('MAIN CB'!C2185="Expense",'MAIN CB'!F2185,IF('MAIN CB'!C2185="Drawing",'MAIN CB'!F2185,IF('MAIN CB'!C2185="COS",'MAIN CB'!F2185,"")))</f>
        <v/>
      </c>
    </row>
    <row r="2172" spans="2:8" x14ac:dyDescent="0.3">
      <c r="B2172" s="160">
        <f>IF('MAIN CB'!B2186="","",'MAIN CB'!B2186)</f>
        <v>45737</v>
      </c>
      <c r="C2172" s="161" t="str">
        <f>IF('MAIN CB'!C2186="","",'MAIN CB'!C2186)</f>
        <v>Asset</v>
      </c>
      <c r="D2172" s="237" t="str">
        <f>IF('MAIN CB'!D2186="","",'MAIN CB'!D2186)</f>
        <v>Vault Cash</v>
      </c>
      <c r="E2172" s="157" t="str">
        <f>IF('MAIN CB'!E2186="","",'MAIN CB'!E2186)</f>
        <v>?</v>
      </c>
      <c r="F2172" s="238">
        <f>IF('MAIN CB'!C2186="Asset",'MAIN CB'!F2186,"")</f>
        <v>-20</v>
      </c>
      <c r="G2172" s="162" t="str">
        <f>IF('MAIN CB'!C2186="Capital",'MAIN CB'!F2186,IF('MAIN CB'!C2186="Income",'MAIN CB'!F2186,IF('MAIN CB'!C2186="Liability",'MAIN CB'!F2186,"")))</f>
        <v/>
      </c>
      <c r="H2172" s="163" t="str">
        <f>IF('MAIN CB'!C2186="Expense",'MAIN CB'!F2186,IF('MAIN CB'!C2186="Drawing",'MAIN CB'!F2186,IF('MAIN CB'!C2186="COS",'MAIN CB'!F2186,"")))</f>
        <v/>
      </c>
    </row>
    <row r="2173" spans="2:8" x14ac:dyDescent="0.3">
      <c r="B2173" s="160">
        <f>IF('MAIN CB'!B2187="","",'MAIN CB'!B2187)</f>
        <v>45737</v>
      </c>
      <c r="C2173" s="161" t="str">
        <f>IF('MAIN CB'!C2187="","",'MAIN CB'!C2187)</f>
        <v>Expense</v>
      </c>
      <c r="D2173" s="237" t="str">
        <f>IF('MAIN CB'!D2187="","",'MAIN CB'!D2187)</f>
        <v>Transport Costs</v>
      </c>
      <c r="E2173" s="157" t="str">
        <f>IF('MAIN CB'!E2187="","",'MAIN CB'!E2187)</f>
        <v>?</v>
      </c>
      <c r="F2173" s="238" t="str">
        <f>IF('MAIN CB'!C2187="Asset",'MAIN CB'!F2187,"")</f>
        <v/>
      </c>
      <c r="G2173" s="162" t="str">
        <f>IF('MAIN CB'!C2187="Capital",'MAIN CB'!F2187,IF('MAIN CB'!C2187="Income",'MAIN CB'!F2187,IF('MAIN CB'!C2187="Liability",'MAIN CB'!F2187,"")))</f>
        <v/>
      </c>
      <c r="H2173" s="163">
        <f>IF('MAIN CB'!C2187="Expense",'MAIN CB'!F2187,IF('MAIN CB'!C2187="Drawing",'MAIN CB'!F2187,IF('MAIN CB'!C2187="COS",'MAIN CB'!F2187,"")))</f>
        <v>20</v>
      </c>
    </row>
    <row r="2174" spans="2:8" x14ac:dyDescent="0.3">
      <c r="B2174" s="160">
        <f>IF('MAIN CB'!B2188="","",'MAIN CB'!B2188)</f>
        <v>45737</v>
      </c>
      <c r="C2174" s="161" t="str">
        <f>IF('MAIN CB'!C2188="","",'MAIN CB'!C2188)</f>
        <v>Income</v>
      </c>
      <c r="D2174" s="237" t="str">
        <f>IF('MAIN CB'!D2188="","",'MAIN CB'!D2188)</f>
        <v>Sales</v>
      </c>
      <c r="E2174" s="157" t="str">
        <f>IF('MAIN CB'!E2188="","",'MAIN CB'!E2188)</f>
        <v xml:space="preserve">Takeaway Sale </v>
      </c>
      <c r="F2174" s="238" t="str">
        <f>IF('MAIN CB'!C2188="Asset",'MAIN CB'!F2188,"")</f>
        <v/>
      </c>
      <c r="G2174" s="162">
        <f>IF('MAIN CB'!C2188="Capital",'MAIN CB'!F2188,IF('MAIN CB'!C2188="Income",'MAIN CB'!F2188,IF('MAIN CB'!C2188="Liability",'MAIN CB'!F2188,"")))</f>
        <v>-35</v>
      </c>
      <c r="H2174" s="163" t="str">
        <f>IF('MAIN CB'!C2188="Expense",'MAIN CB'!F2188,IF('MAIN CB'!C2188="Drawing",'MAIN CB'!F2188,IF('MAIN CB'!C2188="COS",'MAIN CB'!F2188,"")))</f>
        <v/>
      </c>
    </row>
    <row r="2175" spans="2:8" x14ac:dyDescent="0.3">
      <c r="B2175" s="160">
        <f>IF('MAIN CB'!B2189="","",'MAIN CB'!B2189)</f>
        <v>45737</v>
      </c>
      <c r="C2175" s="161" t="str">
        <f>IF('MAIN CB'!C2189="","",'MAIN CB'!C2189)</f>
        <v>Asset</v>
      </c>
      <c r="D2175" s="237" t="str">
        <f>IF('MAIN CB'!D2189="","",'MAIN CB'!D2189)</f>
        <v>Vault Cash</v>
      </c>
      <c r="E2175" s="157" t="str">
        <f>IF('MAIN CB'!E2189="","",'MAIN CB'!E2189)</f>
        <v xml:space="preserve">Takeaway Sale </v>
      </c>
      <c r="F2175" s="238">
        <f>IF('MAIN CB'!C2189="Asset",'MAIN CB'!F2189,"")</f>
        <v>35</v>
      </c>
      <c r="G2175" s="162" t="str">
        <f>IF('MAIN CB'!C2189="Capital",'MAIN CB'!F2189,IF('MAIN CB'!C2189="Income",'MAIN CB'!F2189,IF('MAIN CB'!C2189="Liability",'MAIN CB'!F2189,"")))</f>
        <v/>
      </c>
      <c r="H2175" s="163" t="str">
        <f>IF('MAIN CB'!C2189="Expense",'MAIN CB'!F2189,IF('MAIN CB'!C2189="Drawing",'MAIN CB'!F2189,IF('MAIN CB'!C2189="COS",'MAIN CB'!F2189,"")))</f>
        <v/>
      </c>
    </row>
    <row r="2176" spans="2:8" x14ac:dyDescent="0.3">
      <c r="B2176" s="160">
        <f>IF('MAIN CB'!B2190="","",'MAIN CB'!B2190)</f>
        <v>45737</v>
      </c>
      <c r="C2176" s="161" t="str">
        <f>IF('MAIN CB'!C2190="","",'MAIN CB'!C2190)</f>
        <v>Income</v>
      </c>
      <c r="D2176" s="237" t="str">
        <f>IF('MAIN CB'!D2190="","",'MAIN CB'!D2190)</f>
        <v>Sales</v>
      </c>
      <c r="E2176" s="157" t="str">
        <f>IF('MAIN CB'!E2190="","",'MAIN CB'!E2190)</f>
        <v xml:space="preserve">Takeaway Sale </v>
      </c>
      <c r="F2176" s="238" t="str">
        <f>IF('MAIN CB'!C2190="Asset",'MAIN CB'!F2190,"")</f>
        <v/>
      </c>
      <c r="G2176" s="162">
        <f>IF('MAIN CB'!C2190="Capital",'MAIN CB'!F2190,IF('MAIN CB'!C2190="Income",'MAIN CB'!F2190,IF('MAIN CB'!C2190="Liability",'MAIN CB'!F2190,"")))</f>
        <v>-35</v>
      </c>
      <c r="H2176" s="163" t="str">
        <f>IF('MAIN CB'!C2190="Expense",'MAIN CB'!F2190,IF('MAIN CB'!C2190="Drawing",'MAIN CB'!F2190,IF('MAIN CB'!C2190="COS",'MAIN CB'!F2190,"")))</f>
        <v/>
      </c>
    </row>
    <row r="2177" spans="2:8" x14ac:dyDescent="0.3">
      <c r="B2177" s="160">
        <f>IF('MAIN CB'!B2191="","",'MAIN CB'!B2191)</f>
        <v>45737</v>
      </c>
      <c r="C2177" s="161" t="str">
        <f>IF('MAIN CB'!C2191="","",'MAIN CB'!C2191)</f>
        <v>Asset</v>
      </c>
      <c r="D2177" s="237" t="str">
        <f>IF('MAIN CB'!D2191="","",'MAIN CB'!D2191)</f>
        <v>Vault Cash</v>
      </c>
      <c r="E2177" s="157" t="str">
        <f>IF('MAIN CB'!E2191="","",'MAIN CB'!E2191)</f>
        <v xml:space="preserve">Takeaway Sale </v>
      </c>
      <c r="F2177" s="238">
        <f>IF('MAIN CB'!C2191="Asset",'MAIN CB'!F2191,"")</f>
        <v>35</v>
      </c>
      <c r="G2177" s="162" t="str">
        <f>IF('MAIN CB'!C2191="Capital",'MAIN CB'!F2191,IF('MAIN CB'!C2191="Income",'MAIN CB'!F2191,IF('MAIN CB'!C2191="Liability",'MAIN CB'!F2191,"")))</f>
        <v/>
      </c>
      <c r="H2177" s="163" t="str">
        <f>IF('MAIN CB'!C2191="Expense",'MAIN CB'!F2191,IF('MAIN CB'!C2191="Drawing",'MAIN CB'!F2191,IF('MAIN CB'!C2191="COS",'MAIN CB'!F2191,"")))</f>
        <v/>
      </c>
    </row>
    <row r="2178" spans="2:8" x14ac:dyDescent="0.3">
      <c r="B2178" s="160">
        <f>IF('MAIN CB'!B2192="","",'MAIN CB'!B2192)</f>
        <v>45737</v>
      </c>
      <c r="C2178" s="161" t="str">
        <f>IF('MAIN CB'!C2192="","",'MAIN CB'!C2192)</f>
        <v>Income</v>
      </c>
      <c r="D2178" s="237" t="str">
        <f>IF('MAIN CB'!D2192="","",'MAIN CB'!D2192)</f>
        <v>Sales</v>
      </c>
      <c r="E2178" s="157" t="str">
        <f>IF('MAIN CB'!E2192="","",'MAIN CB'!E2192)</f>
        <v xml:space="preserve">Takeaway Sale </v>
      </c>
      <c r="F2178" s="238" t="str">
        <f>IF('MAIN CB'!C2192="Asset",'MAIN CB'!F2192,"")</f>
        <v/>
      </c>
      <c r="G2178" s="162">
        <f>IF('MAIN CB'!C2192="Capital",'MAIN CB'!F2192,IF('MAIN CB'!C2192="Income",'MAIN CB'!F2192,IF('MAIN CB'!C2192="Liability",'MAIN CB'!F2192,"")))</f>
        <v>-35</v>
      </c>
      <c r="H2178" s="163" t="str">
        <f>IF('MAIN CB'!C2192="Expense",'MAIN CB'!F2192,IF('MAIN CB'!C2192="Drawing",'MAIN CB'!F2192,IF('MAIN CB'!C2192="COS",'MAIN CB'!F2192,"")))</f>
        <v/>
      </c>
    </row>
    <row r="2179" spans="2:8" x14ac:dyDescent="0.3">
      <c r="B2179" s="160">
        <f>IF('MAIN CB'!B2193="","",'MAIN CB'!B2193)</f>
        <v>45737</v>
      </c>
      <c r="C2179" s="161" t="str">
        <f>IF('MAIN CB'!C2193="","",'MAIN CB'!C2193)</f>
        <v>Asset</v>
      </c>
      <c r="D2179" s="237" t="str">
        <f>IF('MAIN CB'!D2193="","",'MAIN CB'!D2193)</f>
        <v>Airtel Money</v>
      </c>
      <c r="E2179" s="157" t="str">
        <f>IF('MAIN CB'!E2193="","",'MAIN CB'!E2193)</f>
        <v xml:space="preserve">Takeaway Sale </v>
      </c>
      <c r="F2179" s="238">
        <f>IF('MAIN CB'!C2193="Asset",'MAIN CB'!F2193,"")</f>
        <v>35</v>
      </c>
      <c r="G2179" s="162" t="str">
        <f>IF('MAIN CB'!C2193="Capital",'MAIN CB'!F2193,IF('MAIN CB'!C2193="Income",'MAIN CB'!F2193,IF('MAIN CB'!C2193="Liability",'MAIN CB'!F2193,"")))</f>
        <v/>
      </c>
      <c r="H2179" s="163" t="str">
        <f>IF('MAIN CB'!C2193="Expense",'MAIN CB'!F2193,IF('MAIN CB'!C2193="Drawing",'MAIN CB'!F2193,IF('MAIN CB'!C2193="COS",'MAIN CB'!F2193,"")))</f>
        <v/>
      </c>
    </row>
    <row r="2180" spans="2:8" x14ac:dyDescent="0.3">
      <c r="B2180" s="160">
        <f>IF('MAIN CB'!B2194="","",'MAIN CB'!B2194)</f>
        <v>45737</v>
      </c>
      <c r="C2180" s="161" t="str">
        <f>IF('MAIN CB'!C2194="","",'MAIN CB'!C2194)</f>
        <v>Asset</v>
      </c>
      <c r="D2180" s="237" t="str">
        <f>IF('MAIN CB'!D2194="","",'MAIN CB'!D2194)</f>
        <v>Vault Cash</v>
      </c>
      <c r="E2180" s="157" t="str">
        <f>IF('MAIN CB'!E2194="","",'MAIN CB'!E2194)</f>
        <v>Airtel Money Withdraw</v>
      </c>
      <c r="F2180" s="238">
        <f>IF('MAIN CB'!C2194="Asset",'MAIN CB'!F2194,"")</f>
        <v>-380</v>
      </c>
      <c r="G2180" s="162" t="str">
        <f>IF('MAIN CB'!C2194="Capital",'MAIN CB'!F2194,IF('MAIN CB'!C2194="Income",'MAIN CB'!F2194,IF('MAIN CB'!C2194="Liability",'MAIN CB'!F2194,"")))</f>
        <v/>
      </c>
      <c r="H2180" s="163" t="str">
        <f>IF('MAIN CB'!C2194="Expense",'MAIN CB'!F2194,IF('MAIN CB'!C2194="Drawing",'MAIN CB'!F2194,IF('MAIN CB'!C2194="COS",'MAIN CB'!F2194,"")))</f>
        <v/>
      </c>
    </row>
    <row r="2181" spans="2:8" x14ac:dyDescent="0.3">
      <c r="B2181" s="160">
        <f>IF('MAIN CB'!B2195="","",'MAIN CB'!B2195)</f>
        <v>45737</v>
      </c>
      <c r="C2181" s="161" t="str">
        <f>IF('MAIN CB'!C2195="","",'MAIN CB'!C2195)</f>
        <v>Asset</v>
      </c>
      <c r="D2181" s="237" t="str">
        <f>IF('MAIN CB'!D2195="","",'MAIN CB'!D2195)</f>
        <v>Airtel Money</v>
      </c>
      <c r="E2181" s="157" t="str">
        <f>IF('MAIN CB'!E2195="","",'MAIN CB'!E2195)</f>
        <v>Airtel Money Withdraw</v>
      </c>
      <c r="F2181" s="238">
        <f>IF('MAIN CB'!C2195="Asset",'MAIN CB'!F2195,"")</f>
        <v>380</v>
      </c>
      <c r="G2181" s="162" t="str">
        <f>IF('MAIN CB'!C2195="Capital",'MAIN CB'!F2195,IF('MAIN CB'!C2195="Income",'MAIN CB'!F2195,IF('MAIN CB'!C2195="Liability",'MAIN CB'!F2195,"")))</f>
        <v/>
      </c>
      <c r="H2181" s="163" t="str">
        <f>IF('MAIN CB'!C2195="Expense",'MAIN CB'!F2195,IF('MAIN CB'!C2195="Drawing",'MAIN CB'!F2195,IF('MAIN CB'!C2195="COS",'MAIN CB'!F2195,"")))</f>
        <v/>
      </c>
    </row>
    <row r="2182" spans="2:8" x14ac:dyDescent="0.3">
      <c r="B2182" s="160">
        <f>IF('MAIN CB'!B2196="","",'MAIN CB'!B2196)</f>
        <v>45737</v>
      </c>
      <c r="C2182" s="161" t="str">
        <f>IF('MAIN CB'!C2196="","",'MAIN CB'!C2196)</f>
        <v>Asset</v>
      </c>
      <c r="D2182" s="237" t="str">
        <f>IF('MAIN CB'!D2196="","",'MAIN CB'!D2196)</f>
        <v>Vault Cash</v>
      </c>
      <c r="E2182" s="157" t="str">
        <f>IF('MAIN CB'!E2196="","",'MAIN CB'!E2196)</f>
        <v>Airtel Money Withdraw</v>
      </c>
      <c r="F2182" s="238">
        <f>IF('MAIN CB'!C2196="Asset",'MAIN CB'!F2196,"")</f>
        <v>-150</v>
      </c>
      <c r="G2182" s="162" t="str">
        <f>IF('MAIN CB'!C2196="Capital",'MAIN CB'!F2196,IF('MAIN CB'!C2196="Income",'MAIN CB'!F2196,IF('MAIN CB'!C2196="Liability",'MAIN CB'!F2196,"")))</f>
        <v/>
      </c>
      <c r="H2182" s="163" t="str">
        <f>IF('MAIN CB'!C2196="Expense",'MAIN CB'!F2196,IF('MAIN CB'!C2196="Drawing",'MAIN CB'!F2196,IF('MAIN CB'!C2196="COS",'MAIN CB'!F2196,"")))</f>
        <v/>
      </c>
    </row>
    <row r="2183" spans="2:8" x14ac:dyDescent="0.3">
      <c r="B2183" s="160">
        <f>IF('MAIN CB'!B2197="","",'MAIN CB'!B2197)</f>
        <v>45737</v>
      </c>
      <c r="C2183" s="161" t="str">
        <f>IF('MAIN CB'!C2197="","",'MAIN CB'!C2197)</f>
        <v>Asset</v>
      </c>
      <c r="D2183" s="237" t="str">
        <f>IF('MAIN CB'!D2197="","",'MAIN CB'!D2197)</f>
        <v>Airtel Money</v>
      </c>
      <c r="E2183" s="157" t="str">
        <f>IF('MAIN CB'!E2197="","",'MAIN CB'!E2197)</f>
        <v>Airtel Money Withdraw</v>
      </c>
      <c r="F2183" s="238">
        <f>IF('MAIN CB'!C2197="Asset",'MAIN CB'!F2197,"")</f>
        <v>150</v>
      </c>
      <c r="G2183" s="162" t="str">
        <f>IF('MAIN CB'!C2197="Capital",'MAIN CB'!F2197,IF('MAIN CB'!C2197="Income",'MAIN CB'!F2197,IF('MAIN CB'!C2197="Liability",'MAIN CB'!F2197,"")))</f>
        <v/>
      </c>
      <c r="H2183" s="163" t="str">
        <f>IF('MAIN CB'!C2197="Expense",'MAIN CB'!F2197,IF('MAIN CB'!C2197="Drawing",'MAIN CB'!F2197,IF('MAIN CB'!C2197="COS",'MAIN CB'!F2197,"")))</f>
        <v/>
      </c>
    </row>
    <row r="2184" spans="2:8" x14ac:dyDescent="0.3">
      <c r="B2184" s="160">
        <f>IF('MAIN CB'!B2198="","",'MAIN CB'!B2198)</f>
        <v>45737</v>
      </c>
      <c r="C2184" s="161" t="str">
        <f>IF('MAIN CB'!C2198="","",'MAIN CB'!C2198)</f>
        <v>Income</v>
      </c>
      <c r="D2184" s="237" t="str">
        <f>IF('MAIN CB'!D2198="","",'MAIN CB'!D2198)</f>
        <v>Sales</v>
      </c>
      <c r="E2184" s="157" t="str">
        <f>IF('MAIN CB'!E2198="","",'MAIN CB'!E2198)</f>
        <v xml:space="preserve">Takeaway Sale </v>
      </c>
      <c r="F2184" s="238" t="str">
        <f>IF('MAIN CB'!C2198="Asset",'MAIN CB'!F2198,"")</f>
        <v/>
      </c>
      <c r="G2184" s="162">
        <f>IF('MAIN CB'!C2198="Capital",'MAIN CB'!F2198,IF('MAIN CB'!C2198="Income",'MAIN CB'!F2198,IF('MAIN CB'!C2198="Liability",'MAIN CB'!F2198,"")))</f>
        <v>-35</v>
      </c>
      <c r="H2184" s="163" t="str">
        <f>IF('MAIN CB'!C2198="Expense",'MAIN CB'!F2198,IF('MAIN CB'!C2198="Drawing",'MAIN CB'!F2198,IF('MAIN CB'!C2198="COS",'MAIN CB'!F2198,"")))</f>
        <v/>
      </c>
    </row>
    <row r="2185" spans="2:8" x14ac:dyDescent="0.3">
      <c r="B2185" s="160">
        <f>IF('MAIN CB'!B2199="","",'MAIN CB'!B2199)</f>
        <v>45737</v>
      </c>
      <c r="C2185" s="161" t="str">
        <f>IF('MAIN CB'!C2199="","",'MAIN CB'!C2199)</f>
        <v>Asset</v>
      </c>
      <c r="D2185" s="237" t="str">
        <f>IF('MAIN CB'!D2199="","",'MAIN CB'!D2199)</f>
        <v>Vault Cash</v>
      </c>
      <c r="E2185" s="157" t="str">
        <f>IF('MAIN CB'!E2199="","",'MAIN CB'!E2199)</f>
        <v xml:space="preserve">Takeaway Sale </v>
      </c>
      <c r="F2185" s="238">
        <f>IF('MAIN CB'!C2199="Asset",'MAIN CB'!F2199,"")</f>
        <v>35</v>
      </c>
      <c r="G2185" s="162" t="str">
        <f>IF('MAIN CB'!C2199="Capital",'MAIN CB'!F2199,IF('MAIN CB'!C2199="Income",'MAIN CB'!F2199,IF('MAIN CB'!C2199="Liability",'MAIN CB'!F2199,"")))</f>
        <v/>
      </c>
      <c r="H2185" s="163" t="str">
        <f>IF('MAIN CB'!C2199="Expense",'MAIN CB'!F2199,IF('MAIN CB'!C2199="Drawing",'MAIN CB'!F2199,IF('MAIN CB'!C2199="COS",'MAIN CB'!F2199,"")))</f>
        <v/>
      </c>
    </row>
    <row r="2186" spans="2:8" x14ac:dyDescent="0.3">
      <c r="B2186" s="160">
        <f>IF('MAIN CB'!B2200="","",'MAIN CB'!B2200)</f>
        <v>45737</v>
      </c>
      <c r="C2186" s="161" t="str">
        <f>IF('MAIN CB'!C2200="","",'MAIN CB'!C2200)</f>
        <v>Asset</v>
      </c>
      <c r="D2186" s="237" t="str">
        <f>IF('MAIN CB'!D2200="","",'MAIN CB'!D2200)</f>
        <v>Vault Cash</v>
      </c>
      <c r="E2186" s="157" t="str">
        <f>IF('MAIN CB'!E2200="","",'MAIN CB'!E2200)</f>
        <v>Airtel Money Withdraw</v>
      </c>
      <c r="F2186" s="238">
        <f>IF('MAIN CB'!C2200="Asset",'MAIN CB'!F2200,"")</f>
        <v>-3400</v>
      </c>
      <c r="G2186" s="162" t="str">
        <f>IF('MAIN CB'!C2200="Capital",'MAIN CB'!F2200,IF('MAIN CB'!C2200="Income",'MAIN CB'!F2200,IF('MAIN CB'!C2200="Liability",'MAIN CB'!F2200,"")))</f>
        <v/>
      </c>
      <c r="H2186" s="163" t="str">
        <f>IF('MAIN CB'!C2200="Expense",'MAIN CB'!F2200,IF('MAIN CB'!C2200="Drawing",'MAIN CB'!F2200,IF('MAIN CB'!C2200="COS",'MAIN CB'!F2200,"")))</f>
        <v/>
      </c>
    </row>
    <row r="2187" spans="2:8" x14ac:dyDescent="0.3">
      <c r="B2187" s="160">
        <f>IF('MAIN CB'!B2201="","",'MAIN CB'!B2201)</f>
        <v>45737</v>
      </c>
      <c r="C2187" s="161" t="str">
        <f>IF('MAIN CB'!C2201="","",'MAIN CB'!C2201)</f>
        <v>Asset</v>
      </c>
      <c r="D2187" s="237" t="str">
        <f>IF('MAIN CB'!D2201="","",'MAIN CB'!D2201)</f>
        <v>Airtel Money</v>
      </c>
      <c r="E2187" s="157" t="str">
        <f>IF('MAIN CB'!E2201="","",'MAIN CB'!E2201)</f>
        <v>Airtel Money Withdraw</v>
      </c>
      <c r="F2187" s="238">
        <f>IF('MAIN CB'!C2201="Asset",'MAIN CB'!F2201,"")</f>
        <v>3400</v>
      </c>
      <c r="G2187" s="162" t="str">
        <f>IF('MAIN CB'!C2201="Capital",'MAIN CB'!F2201,IF('MAIN CB'!C2201="Income",'MAIN CB'!F2201,IF('MAIN CB'!C2201="Liability",'MAIN CB'!F2201,"")))</f>
        <v/>
      </c>
      <c r="H2187" s="163" t="str">
        <f>IF('MAIN CB'!C2201="Expense",'MAIN CB'!F2201,IF('MAIN CB'!C2201="Drawing",'MAIN CB'!F2201,IF('MAIN CB'!C2201="COS",'MAIN CB'!F2201,"")))</f>
        <v/>
      </c>
    </row>
    <row r="2188" spans="2:8" x14ac:dyDescent="0.3">
      <c r="B2188" s="160">
        <f>IF('MAIN CB'!B2202="","",'MAIN CB'!B2202)</f>
        <v>45737</v>
      </c>
      <c r="C2188" s="161" t="str">
        <f>IF('MAIN CB'!C2202="","",'MAIN CB'!C2202)</f>
        <v>Asset</v>
      </c>
      <c r="D2188" s="237" t="str">
        <f>IF('MAIN CB'!D2202="","",'MAIN CB'!D2202)</f>
        <v>Vault Cash</v>
      </c>
      <c r="E2188" s="157" t="str">
        <f>IF('MAIN CB'!E2202="","",'MAIN CB'!E2202)</f>
        <v>?</v>
      </c>
      <c r="F2188" s="238">
        <f>IF('MAIN CB'!C2202="Asset",'MAIN CB'!F2202,"")</f>
        <v>-1148</v>
      </c>
      <c r="G2188" s="162" t="str">
        <f>IF('MAIN CB'!C2202="Capital",'MAIN CB'!F2202,IF('MAIN CB'!C2202="Income",'MAIN CB'!F2202,IF('MAIN CB'!C2202="Liability",'MAIN CB'!F2202,"")))</f>
        <v/>
      </c>
      <c r="H2188" s="163" t="str">
        <f>IF('MAIN CB'!C2202="Expense",'MAIN CB'!F2202,IF('MAIN CB'!C2202="Drawing",'MAIN CB'!F2202,IF('MAIN CB'!C2202="COS",'MAIN CB'!F2202,"")))</f>
        <v/>
      </c>
    </row>
    <row r="2189" spans="2:8" x14ac:dyDescent="0.3">
      <c r="B2189" s="160">
        <f>IF('MAIN CB'!B2203="","",'MAIN CB'!B2203)</f>
        <v>45737</v>
      </c>
      <c r="C2189" s="161" t="str">
        <f>IF('MAIN CB'!C2203="","",'MAIN CB'!C2203)</f>
        <v>COS</v>
      </c>
      <c r="D2189" s="237" t="str">
        <f>IF('MAIN CB'!D2203="","",'MAIN CB'!D2203)</f>
        <v>Add: Purchases (for business)</v>
      </c>
      <c r="E2189" s="157" t="str">
        <f>IF('MAIN CB'!E2203="","",'MAIN CB'!E2203)</f>
        <v>?</v>
      </c>
      <c r="F2189" s="238" t="str">
        <f>IF('MAIN CB'!C2203="Asset",'MAIN CB'!F2203,"")</f>
        <v/>
      </c>
      <c r="G2189" s="162" t="str">
        <f>IF('MAIN CB'!C2203="Capital",'MAIN CB'!F2203,IF('MAIN CB'!C2203="Income",'MAIN CB'!F2203,IF('MAIN CB'!C2203="Liability",'MAIN CB'!F2203,"")))</f>
        <v/>
      </c>
      <c r="H2189" s="163">
        <f>IF('MAIN CB'!C2203="Expense",'MAIN CB'!F2203,IF('MAIN CB'!C2203="Drawing",'MAIN CB'!F2203,IF('MAIN CB'!C2203="COS",'MAIN CB'!F2203,"")))</f>
        <v>1148</v>
      </c>
    </row>
    <row r="2190" spans="2:8" x14ac:dyDescent="0.3">
      <c r="B2190" s="160">
        <f>IF('MAIN CB'!B2204="","",'MAIN CB'!B2204)</f>
        <v>45737</v>
      </c>
      <c r="C2190" s="161" t="str">
        <f>IF('MAIN CB'!C2204="","",'MAIN CB'!C2204)</f>
        <v>Asset</v>
      </c>
      <c r="D2190" s="237" t="str">
        <f>IF('MAIN CB'!D2204="","",'MAIN CB'!D2204)</f>
        <v>Vault Cash</v>
      </c>
      <c r="E2190" s="157" t="str">
        <f>IF('MAIN CB'!E2204="","",'MAIN CB'!E2204)</f>
        <v>Kelvin</v>
      </c>
      <c r="F2190" s="238">
        <f>IF('MAIN CB'!C2204="Asset",'MAIN CB'!F2204,"")</f>
        <v>-17</v>
      </c>
      <c r="G2190" s="162" t="str">
        <f>IF('MAIN CB'!C2204="Capital",'MAIN CB'!F2204,IF('MAIN CB'!C2204="Income",'MAIN CB'!F2204,IF('MAIN CB'!C2204="Liability",'MAIN CB'!F2204,"")))</f>
        <v/>
      </c>
      <c r="H2190" s="163" t="str">
        <f>IF('MAIN CB'!C2204="Expense",'MAIN CB'!F2204,IF('MAIN CB'!C2204="Drawing",'MAIN CB'!F2204,IF('MAIN CB'!C2204="COS",'MAIN CB'!F2204,"")))</f>
        <v/>
      </c>
    </row>
    <row r="2191" spans="2:8" x14ac:dyDescent="0.3">
      <c r="B2191" s="160">
        <f>IF('MAIN CB'!B2205="","",'MAIN CB'!B2205)</f>
        <v>45737</v>
      </c>
      <c r="C2191" s="161" t="str">
        <f>IF('MAIN CB'!C2205="","",'MAIN CB'!C2205)</f>
        <v>Expense</v>
      </c>
      <c r="D2191" s="237" t="str">
        <f>IF('MAIN CB'!D2205="","",'MAIN CB'!D2205)</f>
        <v>Transport Costs</v>
      </c>
      <c r="E2191" s="157" t="str">
        <f>IF('MAIN CB'!E2205="","",'MAIN CB'!E2205)</f>
        <v>Kelvin</v>
      </c>
      <c r="F2191" s="238" t="str">
        <f>IF('MAIN CB'!C2205="Asset",'MAIN CB'!F2205,"")</f>
        <v/>
      </c>
      <c r="G2191" s="162" t="str">
        <f>IF('MAIN CB'!C2205="Capital",'MAIN CB'!F2205,IF('MAIN CB'!C2205="Income",'MAIN CB'!F2205,IF('MAIN CB'!C2205="Liability",'MAIN CB'!F2205,"")))</f>
        <v/>
      </c>
      <c r="H2191" s="163">
        <f>IF('MAIN CB'!C2205="Expense",'MAIN CB'!F2205,IF('MAIN CB'!C2205="Drawing",'MAIN CB'!F2205,IF('MAIN CB'!C2205="COS",'MAIN CB'!F2205,"")))</f>
        <v>17</v>
      </c>
    </row>
    <row r="2192" spans="2:8" x14ac:dyDescent="0.3">
      <c r="B2192" s="160">
        <f>IF('MAIN CB'!B2206="","",'MAIN CB'!B2206)</f>
        <v>45737</v>
      </c>
      <c r="C2192" s="161" t="str">
        <f>IF('MAIN CB'!C2206="","",'MAIN CB'!C2206)</f>
        <v>Asset</v>
      </c>
      <c r="D2192" s="237" t="str">
        <f>IF('MAIN CB'!D2206="","",'MAIN CB'!D2206)</f>
        <v>Airtel Money</v>
      </c>
      <c r="E2192" s="157" t="str">
        <f>IF('MAIN CB'!E2206="","",'MAIN CB'!E2206)</f>
        <v>Transfer from Cash to Airtel</v>
      </c>
      <c r="F2192" s="238">
        <f>IF('MAIN CB'!C2206="Asset",'MAIN CB'!F2206,"")</f>
        <v>3300</v>
      </c>
      <c r="G2192" s="162" t="str">
        <f>IF('MAIN CB'!C2206="Capital",'MAIN CB'!F2206,IF('MAIN CB'!C2206="Income",'MAIN CB'!F2206,IF('MAIN CB'!C2206="Liability",'MAIN CB'!F2206,"")))</f>
        <v/>
      </c>
      <c r="H2192" s="163" t="str">
        <f>IF('MAIN CB'!C2206="Expense",'MAIN CB'!F2206,IF('MAIN CB'!C2206="Drawing",'MAIN CB'!F2206,IF('MAIN CB'!C2206="COS",'MAIN CB'!F2206,"")))</f>
        <v/>
      </c>
    </row>
    <row r="2193" spans="2:8" x14ac:dyDescent="0.3">
      <c r="B2193" s="160">
        <f>IF('MAIN CB'!B2207="","",'MAIN CB'!B2207)</f>
        <v>45737</v>
      </c>
      <c r="C2193" s="161" t="str">
        <f>IF('MAIN CB'!C2207="","",'MAIN CB'!C2207)</f>
        <v>Asset</v>
      </c>
      <c r="D2193" s="237" t="str">
        <f>IF('MAIN CB'!D2207="","",'MAIN CB'!D2207)</f>
        <v>Vault Cash</v>
      </c>
      <c r="E2193" s="157" t="str">
        <f>IF('MAIN CB'!E2207="","",'MAIN CB'!E2207)</f>
        <v>Transfer from Cash to Airtel</v>
      </c>
      <c r="F2193" s="238">
        <f>IF('MAIN CB'!C2207="Asset",'MAIN CB'!F2207,"")</f>
        <v>-3300</v>
      </c>
      <c r="G2193" s="162" t="str">
        <f>IF('MAIN CB'!C2207="Capital",'MAIN CB'!F2207,IF('MAIN CB'!C2207="Income",'MAIN CB'!F2207,IF('MAIN CB'!C2207="Liability",'MAIN CB'!F2207,"")))</f>
        <v/>
      </c>
      <c r="H2193" s="163" t="str">
        <f>IF('MAIN CB'!C2207="Expense",'MAIN CB'!F2207,IF('MAIN CB'!C2207="Drawing",'MAIN CB'!F2207,IF('MAIN CB'!C2207="COS",'MAIN CB'!F2207,"")))</f>
        <v/>
      </c>
    </row>
    <row r="2194" spans="2:8" x14ac:dyDescent="0.3">
      <c r="B2194" s="160">
        <f>IF('MAIN CB'!B2208="","",'MAIN CB'!B2208)</f>
        <v>45737</v>
      </c>
      <c r="C2194" s="161" t="str">
        <f>IF('MAIN CB'!C2208="","",'MAIN CB'!C2208)</f>
        <v>Asset</v>
      </c>
      <c r="D2194" s="237" t="str">
        <f>IF('MAIN CB'!D2208="","",'MAIN CB'!D2208)</f>
        <v>Vault Cash</v>
      </c>
      <c r="E2194" s="157" t="str">
        <f>IF('MAIN CB'!E2208="","",'MAIN CB'!E2208)</f>
        <v>Transfer from Cash to Airtel</v>
      </c>
      <c r="F2194" s="238">
        <f>IF('MAIN CB'!C2208="Asset",'MAIN CB'!F2208,"")</f>
        <v>0</v>
      </c>
      <c r="G2194" s="162" t="str">
        <f>IF('MAIN CB'!C2208="Capital",'MAIN CB'!F2208,IF('MAIN CB'!C2208="Income",'MAIN CB'!F2208,IF('MAIN CB'!C2208="Liability",'MAIN CB'!F2208,"")))</f>
        <v/>
      </c>
      <c r="H2194" s="163" t="str">
        <f>IF('MAIN CB'!C2208="Expense",'MAIN CB'!F2208,IF('MAIN CB'!C2208="Drawing",'MAIN CB'!F2208,IF('MAIN CB'!C2208="COS",'MAIN CB'!F2208,"")))</f>
        <v/>
      </c>
    </row>
    <row r="2195" spans="2:8" x14ac:dyDescent="0.3">
      <c r="B2195" s="160">
        <f>IF('MAIN CB'!B2209="","",'MAIN CB'!B2209)</f>
        <v>45737</v>
      </c>
      <c r="C2195" s="161" t="str">
        <f>IF('MAIN CB'!C2209="","",'MAIN CB'!C2209)</f>
        <v>Expense</v>
      </c>
      <c r="D2195" s="237" t="str">
        <f>IF('MAIN CB'!D2209="","",'MAIN CB'!D2209)</f>
        <v>Charges</v>
      </c>
      <c r="E2195" s="157" t="str">
        <f>IF('MAIN CB'!E2209="","",'MAIN CB'!E2209)</f>
        <v>Transfer from Cash to Airtel</v>
      </c>
      <c r="F2195" s="238" t="str">
        <f>IF('MAIN CB'!C2209="Asset",'MAIN CB'!F2209,"")</f>
        <v/>
      </c>
      <c r="G2195" s="162" t="str">
        <f>IF('MAIN CB'!C2209="Capital",'MAIN CB'!F2209,IF('MAIN CB'!C2209="Income",'MAIN CB'!F2209,IF('MAIN CB'!C2209="Liability",'MAIN CB'!F2209,"")))</f>
        <v/>
      </c>
      <c r="H2195" s="163">
        <f>IF('MAIN CB'!C2209="Expense",'MAIN CB'!F2209,IF('MAIN CB'!C2209="Drawing",'MAIN CB'!F2209,IF('MAIN CB'!C2209="COS",'MAIN CB'!F2209,"")))</f>
        <v>0</v>
      </c>
    </row>
    <row r="2196" spans="2:8" x14ac:dyDescent="0.3">
      <c r="B2196" s="160">
        <f>IF('MAIN CB'!B2210="","",'MAIN CB'!B2210)</f>
        <v>45737</v>
      </c>
      <c r="C2196" s="161" t="str">
        <f>IF('MAIN CB'!C2210="","",'MAIN CB'!C2210)</f>
        <v>Asset</v>
      </c>
      <c r="D2196" s="237" t="str">
        <f>IF('MAIN CB'!D2210="","",'MAIN CB'!D2210)</f>
        <v>Vault Cash</v>
      </c>
      <c r="E2196" s="157" t="str">
        <f>IF('MAIN CB'!E2210="","",'MAIN CB'!E2210)</f>
        <v>?</v>
      </c>
      <c r="F2196" s="238">
        <f>IF('MAIN CB'!C2210="Asset",'MAIN CB'!F2210,"")</f>
        <v>-20</v>
      </c>
      <c r="G2196" s="162" t="str">
        <f>IF('MAIN CB'!C2210="Capital",'MAIN CB'!F2210,IF('MAIN CB'!C2210="Income",'MAIN CB'!F2210,IF('MAIN CB'!C2210="Liability",'MAIN CB'!F2210,"")))</f>
        <v/>
      </c>
      <c r="H2196" s="163" t="str">
        <f>IF('MAIN CB'!C2210="Expense",'MAIN CB'!F2210,IF('MAIN CB'!C2210="Drawing",'MAIN CB'!F2210,IF('MAIN CB'!C2210="COS",'MAIN CB'!F2210,"")))</f>
        <v/>
      </c>
    </row>
    <row r="2197" spans="2:8" x14ac:dyDescent="0.3">
      <c r="B2197" s="160">
        <f>IF('MAIN CB'!B2211="","",'MAIN CB'!B2211)</f>
        <v>45737</v>
      </c>
      <c r="C2197" s="161" t="str">
        <f>IF('MAIN CB'!C2211="","",'MAIN CB'!C2211)</f>
        <v>Expense</v>
      </c>
      <c r="D2197" s="237" t="str">
        <f>IF('MAIN CB'!D2211="","",'MAIN CB'!D2211)</f>
        <v>Transport Costs</v>
      </c>
      <c r="E2197" s="157" t="str">
        <f>IF('MAIN CB'!E2211="","",'MAIN CB'!E2211)</f>
        <v>?</v>
      </c>
      <c r="F2197" s="238" t="str">
        <f>IF('MAIN CB'!C2211="Asset",'MAIN CB'!F2211,"")</f>
        <v/>
      </c>
      <c r="G2197" s="162" t="str">
        <f>IF('MAIN CB'!C2211="Capital",'MAIN CB'!F2211,IF('MAIN CB'!C2211="Income",'MAIN CB'!F2211,IF('MAIN CB'!C2211="Liability",'MAIN CB'!F2211,"")))</f>
        <v/>
      </c>
      <c r="H2197" s="163">
        <f>IF('MAIN CB'!C2211="Expense",'MAIN CB'!F2211,IF('MAIN CB'!C2211="Drawing",'MAIN CB'!F2211,IF('MAIN CB'!C2211="COS",'MAIN CB'!F2211,"")))</f>
        <v>20</v>
      </c>
    </row>
    <row r="2198" spans="2:8" x14ac:dyDescent="0.3">
      <c r="B2198" s="160">
        <f>IF('MAIN CB'!B2212="","",'MAIN CB'!B2212)</f>
        <v>45737</v>
      </c>
      <c r="C2198" s="161" t="str">
        <f>IF('MAIN CB'!C2212="","",'MAIN CB'!C2212)</f>
        <v>Asset</v>
      </c>
      <c r="D2198" s="237" t="str">
        <f>IF('MAIN CB'!D2212="","",'MAIN CB'!D2212)</f>
        <v>Vault Cash</v>
      </c>
      <c r="E2198" s="157" t="str">
        <f>IF('MAIN CB'!E2212="","",'MAIN CB'!E2212)</f>
        <v>Customer change settled</v>
      </c>
      <c r="F2198" s="238">
        <f>IF('MAIN CB'!C2212="Asset",'MAIN CB'!F2212,"")</f>
        <v>-15</v>
      </c>
      <c r="G2198" s="162" t="str">
        <f>IF('MAIN CB'!C2212="Capital",'MAIN CB'!F2212,IF('MAIN CB'!C2212="Income",'MAIN CB'!F2212,IF('MAIN CB'!C2212="Liability",'MAIN CB'!F2212,"")))</f>
        <v/>
      </c>
      <c r="H2198" s="163" t="str">
        <f>IF('MAIN CB'!C2212="Expense",'MAIN CB'!F2212,IF('MAIN CB'!C2212="Drawing",'MAIN CB'!F2212,IF('MAIN CB'!C2212="COS",'MAIN CB'!F2212,"")))</f>
        <v/>
      </c>
    </row>
    <row r="2199" spans="2:8" x14ac:dyDescent="0.3">
      <c r="B2199" s="160">
        <f>IF('MAIN CB'!B2213="","",'MAIN CB'!B2213)</f>
        <v>45737</v>
      </c>
      <c r="C2199" s="161" t="str">
        <f>IF('MAIN CB'!C2213="","",'MAIN CB'!C2213)</f>
        <v>Liability</v>
      </c>
      <c r="D2199" s="237" t="str">
        <f>IF('MAIN CB'!D2213="","",'MAIN CB'!D2213)</f>
        <v>Customer Change</v>
      </c>
      <c r="E2199" s="157" t="str">
        <f>IF('MAIN CB'!E2213="","",'MAIN CB'!E2213)</f>
        <v>Customer change settled</v>
      </c>
      <c r="F2199" s="238" t="str">
        <f>IF('MAIN CB'!C2213="Asset",'MAIN CB'!F2213,"")</f>
        <v/>
      </c>
      <c r="G2199" s="162">
        <f>IF('MAIN CB'!C2213="Capital",'MAIN CB'!F2213,IF('MAIN CB'!C2213="Income",'MAIN CB'!F2213,IF('MAIN CB'!C2213="Liability",'MAIN CB'!F2213,"")))</f>
        <v>15</v>
      </c>
      <c r="H2199" s="163" t="str">
        <f>IF('MAIN CB'!C2213="Expense",'MAIN CB'!F2213,IF('MAIN CB'!C2213="Drawing",'MAIN CB'!F2213,IF('MAIN CB'!C2213="COS",'MAIN CB'!F2213,"")))</f>
        <v/>
      </c>
    </row>
    <row r="2200" spans="2:8" x14ac:dyDescent="0.3">
      <c r="B2200" s="160">
        <f>IF('MAIN CB'!B2214="","",'MAIN CB'!B2214)</f>
        <v>45737</v>
      </c>
      <c r="C2200" s="161" t="str">
        <f>IF('MAIN CB'!C2214="","",'MAIN CB'!C2214)</f>
        <v>Asset</v>
      </c>
      <c r="D2200" s="237" t="str">
        <f>IF('MAIN CB'!D2214="","",'MAIN CB'!D2214)</f>
        <v>Vault Cash</v>
      </c>
      <c r="E2200" s="157" t="str">
        <f>IF('MAIN CB'!E2214="","",'MAIN CB'!E2214)</f>
        <v>Airtel Money Withdraw</v>
      </c>
      <c r="F2200" s="238">
        <f>IF('MAIN CB'!C2214="Asset",'MAIN CB'!F2214,"")</f>
        <v>-100</v>
      </c>
      <c r="G2200" s="162" t="str">
        <f>IF('MAIN CB'!C2214="Capital",'MAIN CB'!F2214,IF('MAIN CB'!C2214="Income",'MAIN CB'!F2214,IF('MAIN CB'!C2214="Liability",'MAIN CB'!F2214,"")))</f>
        <v/>
      </c>
      <c r="H2200" s="163" t="str">
        <f>IF('MAIN CB'!C2214="Expense",'MAIN CB'!F2214,IF('MAIN CB'!C2214="Drawing",'MAIN CB'!F2214,IF('MAIN CB'!C2214="COS",'MAIN CB'!F2214,"")))</f>
        <v/>
      </c>
    </row>
    <row r="2201" spans="2:8" x14ac:dyDescent="0.3">
      <c r="B2201" s="160">
        <f>IF('MAIN CB'!B2215="","",'MAIN CB'!B2215)</f>
        <v>45737</v>
      </c>
      <c r="C2201" s="161" t="str">
        <f>IF('MAIN CB'!C2215="","",'MAIN CB'!C2215)</f>
        <v>Asset</v>
      </c>
      <c r="D2201" s="237" t="str">
        <f>IF('MAIN CB'!D2215="","",'MAIN CB'!D2215)</f>
        <v>Airtel Money</v>
      </c>
      <c r="E2201" s="157" t="str">
        <f>IF('MAIN CB'!E2215="","",'MAIN CB'!E2215)</f>
        <v>Airtel Money Withdraw</v>
      </c>
      <c r="F2201" s="238">
        <f>IF('MAIN CB'!C2215="Asset",'MAIN CB'!F2215,"")</f>
        <v>100</v>
      </c>
      <c r="G2201" s="162" t="str">
        <f>IF('MAIN CB'!C2215="Capital",'MAIN CB'!F2215,IF('MAIN CB'!C2215="Income",'MAIN CB'!F2215,IF('MAIN CB'!C2215="Liability",'MAIN CB'!F2215,"")))</f>
        <v/>
      </c>
      <c r="H2201" s="163" t="str">
        <f>IF('MAIN CB'!C2215="Expense",'MAIN CB'!F2215,IF('MAIN CB'!C2215="Drawing",'MAIN CB'!F2215,IF('MAIN CB'!C2215="COS",'MAIN CB'!F2215,"")))</f>
        <v/>
      </c>
    </row>
    <row r="2202" spans="2:8" x14ac:dyDescent="0.3">
      <c r="B2202" s="160">
        <f>IF('MAIN CB'!B2216="","",'MAIN CB'!B2216)</f>
        <v>45740</v>
      </c>
      <c r="C2202" s="161" t="str">
        <f>IF('MAIN CB'!C2216="","",'MAIN CB'!C2216)</f>
        <v>Income</v>
      </c>
      <c r="D2202" s="237" t="str">
        <f>IF('MAIN CB'!D2216="","",'MAIN CB'!D2216)</f>
        <v>Sales</v>
      </c>
      <c r="E2202" s="157" t="str">
        <f>IF('MAIN CB'!E2216="","",'MAIN CB'!E2216)</f>
        <v xml:space="preserve">Takeaway Sale </v>
      </c>
      <c r="F2202" s="238" t="str">
        <f>IF('MAIN CB'!C2216="Asset",'MAIN CB'!F2216,"")</f>
        <v/>
      </c>
      <c r="G2202" s="162">
        <f>IF('MAIN CB'!C2216="Capital",'MAIN CB'!F2216,IF('MAIN CB'!C2216="Income",'MAIN CB'!F2216,IF('MAIN CB'!C2216="Liability",'MAIN CB'!F2216,"")))</f>
        <v>-35</v>
      </c>
      <c r="H2202" s="163" t="str">
        <f>IF('MAIN CB'!C2216="Expense",'MAIN CB'!F2216,IF('MAIN CB'!C2216="Drawing",'MAIN CB'!F2216,IF('MAIN CB'!C2216="COS",'MAIN CB'!F2216,"")))</f>
        <v/>
      </c>
    </row>
    <row r="2203" spans="2:8" x14ac:dyDescent="0.3">
      <c r="B2203" s="160">
        <f>IF('MAIN CB'!B2217="","",'MAIN CB'!B2217)</f>
        <v>45740</v>
      </c>
      <c r="C2203" s="161" t="str">
        <f>IF('MAIN CB'!C2217="","",'MAIN CB'!C2217)</f>
        <v>Asset</v>
      </c>
      <c r="D2203" s="237" t="str">
        <f>IF('MAIN CB'!D2217="","",'MAIN CB'!D2217)</f>
        <v>Airtel Money</v>
      </c>
      <c r="E2203" s="157" t="str">
        <f>IF('MAIN CB'!E2217="","",'MAIN CB'!E2217)</f>
        <v xml:space="preserve">Takeaway Sale </v>
      </c>
      <c r="F2203" s="238">
        <f>IF('MAIN CB'!C2217="Asset",'MAIN CB'!F2217,"")</f>
        <v>35</v>
      </c>
      <c r="G2203" s="162" t="str">
        <f>IF('MAIN CB'!C2217="Capital",'MAIN CB'!F2217,IF('MAIN CB'!C2217="Income",'MAIN CB'!F2217,IF('MAIN CB'!C2217="Liability",'MAIN CB'!F2217,"")))</f>
        <v/>
      </c>
      <c r="H2203" s="163" t="str">
        <f>IF('MAIN CB'!C2217="Expense",'MAIN CB'!F2217,IF('MAIN CB'!C2217="Drawing",'MAIN CB'!F2217,IF('MAIN CB'!C2217="COS",'MAIN CB'!F2217,"")))</f>
        <v/>
      </c>
    </row>
    <row r="2204" spans="2:8" x14ac:dyDescent="0.3">
      <c r="B2204" s="160">
        <f>IF('MAIN CB'!B2218="","",'MAIN CB'!B2218)</f>
        <v>45740</v>
      </c>
      <c r="C2204" s="161" t="str">
        <f>IF('MAIN CB'!C2218="","",'MAIN CB'!C2218)</f>
        <v>Income</v>
      </c>
      <c r="D2204" s="237" t="str">
        <f>IF('MAIN CB'!D2218="","",'MAIN CB'!D2218)</f>
        <v>Sales</v>
      </c>
      <c r="E2204" s="157" t="str">
        <f>IF('MAIN CB'!E2218="","",'MAIN CB'!E2218)</f>
        <v xml:space="preserve">Takeaway Sale </v>
      </c>
      <c r="F2204" s="238" t="str">
        <f>IF('MAIN CB'!C2218="Asset",'MAIN CB'!F2218,"")</f>
        <v/>
      </c>
      <c r="G2204" s="162">
        <f>IF('MAIN CB'!C2218="Capital",'MAIN CB'!F2218,IF('MAIN CB'!C2218="Income",'MAIN CB'!F2218,IF('MAIN CB'!C2218="Liability",'MAIN CB'!F2218,"")))</f>
        <v>-140</v>
      </c>
      <c r="H2204" s="163" t="str">
        <f>IF('MAIN CB'!C2218="Expense",'MAIN CB'!F2218,IF('MAIN CB'!C2218="Drawing",'MAIN CB'!F2218,IF('MAIN CB'!C2218="COS",'MAIN CB'!F2218,"")))</f>
        <v/>
      </c>
    </row>
    <row r="2205" spans="2:8" x14ac:dyDescent="0.3">
      <c r="B2205" s="160">
        <f>IF('MAIN CB'!B2219="","",'MAIN CB'!B2219)</f>
        <v>45740</v>
      </c>
      <c r="C2205" s="161" t="str">
        <f>IF('MAIN CB'!C2219="","",'MAIN CB'!C2219)</f>
        <v>Asset</v>
      </c>
      <c r="D2205" s="237" t="str">
        <f>IF('MAIN CB'!D2219="","",'MAIN CB'!D2219)</f>
        <v>Vault Cash</v>
      </c>
      <c r="E2205" s="157" t="str">
        <f>IF('MAIN CB'!E2219="","",'MAIN CB'!E2219)</f>
        <v xml:space="preserve">Takeaway Sale </v>
      </c>
      <c r="F2205" s="238">
        <f>IF('MAIN CB'!C2219="Asset",'MAIN CB'!F2219,"")</f>
        <v>140</v>
      </c>
      <c r="G2205" s="162" t="str">
        <f>IF('MAIN CB'!C2219="Capital",'MAIN CB'!F2219,IF('MAIN CB'!C2219="Income",'MAIN CB'!F2219,IF('MAIN CB'!C2219="Liability",'MAIN CB'!F2219,"")))</f>
        <v/>
      </c>
      <c r="H2205" s="163" t="str">
        <f>IF('MAIN CB'!C2219="Expense",'MAIN CB'!F2219,IF('MAIN CB'!C2219="Drawing",'MAIN CB'!F2219,IF('MAIN CB'!C2219="COS",'MAIN CB'!F2219,"")))</f>
        <v/>
      </c>
    </row>
    <row r="2206" spans="2:8" x14ac:dyDescent="0.3">
      <c r="B2206" s="160">
        <f>IF('MAIN CB'!B2220="","",'MAIN CB'!B2220)</f>
        <v>45740</v>
      </c>
      <c r="C2206" s="161" t="str">
        <f>IF('MAIN CB'!C2220="","",'MAIN CB'!C2220)</f>
        <v>Income</v>
      </c>
      <c r="D2206" s="237" t="str">
        <f>IF('MAIN CB'!D2220="","",'MAIN CB'!D2220)</f>
        <v>Sales</v>
      </c>
      <c r="E2206" s="157" t="str">
        <f>IF('MAIN CB'!E2220="","",'MAIN CB'!E2220)</f>
        <v xml:space="preserve">Takeaway Sale </v>
      </c>
      <c r="F2206" s="238" t="str">
        <f>IF('MAIN CB'!C2220="Asset",'MAIN CB'!F2220,"")</f>
        <v/>
      </c>
      <c r="G2206" s="162">
        <f>IF('MAIN CB'!C2220="Capital",'MAIN CB'!F2220,IF('MAIN CB'!C2220="Income",'MAIN CB'!F2220,IF('MAIN CB'!C2220="Liability",'MAIN CB'!F2220,"")))</f>
        <v>-35</v>
      </c>
      <c r="H2206" s="163" t="str">
        <f>IF('MAIN CB'!C2220="Expense",'MAIN CB'!F2220,IF('MAIN CB'!C2220="Drawing",'MAIN CB'!F2220,IF('MAIN CB'!C2220="COS",'MAIN CB'!F2220,"")))</f>
        <v/>
      </c>
    </row>
    <row r="2207" spans="2:8" x14ac:dyDescent="0.3">
      <c r="B2207" s="160">
        <f>IF('MAIN CB'!B2221="","",'MAIN CB'!B2221)</f>
        <v>45740</v>
      </c>
      <c r="C2207" s="161" t="str">
        <f>IF('MAIN CB'!C2221="","",'MAIN CB'!C2221)</f>
        <v>Asset</v>
      </c>
      <c r="D2207" s="237" t="str">
        <f>IF('MAIN CB'!D2221="","",'MAIN CB'!D2221)</f>
        <v>Airtel Money</v>
      </c>
      <c r="E2207" s="157" t="str">
        <f>IF('MAIN CB'!E2221="","",'MAIN CB'!E2221)</f>
        <v xml:space="preserve">Takeaway Sale </v>
      </c>
      <c r="F2207" s="238">
        <f>IF('MAIN CB'!C2221="Asset",'MAIN CB'!F2221,"")</f>
        <v>35</v>
      </c>
      <c r="G2207" s="162" t="str">
        <f>IF('MAIN CB'!C2221="Capital",'MAIN CB'!F2221,IF('MAIN CB'!C2221="Income",'MAIN CB'!F2221,IF('MAIN CB'!C2221="Liability",'MAIN CB'!F2221,"")))</f>
        <v/>
      </c>
      <c r="H2207" s="163" t="str">
        <f>IF('MAIN CB'!C2221="Expense",'MAIN CB'!F2221,IF('MAIN CB'!C2221="Drawing",'MAIN CB'!F2221,IF('MAIN CB'!C2221="COS",'MAIN CB'!F2221,"")))</f>
        <v/>
      </c>
    </row>
    <row r="2208" spans="2:8" x14ac:dyDescent="0.3">
      <c r="B2208" s="160">
        <f>IF('MAIN CB'!B2222="","",'MAIN CB'!B2222)</f>
        <v>45740</v>
      </c>
      <c r="C2208" s="161" t="str">
        <f>IF('MAIN CB'!C2222="","",'MAIN CB'!C2222)</f>
        <v>Asset</v>
      </c>
      <c r="D2208" s="237" t="str">
        <f>IF('MAIN CB'!D2222="","",'MAIN CB'!D2222)</f>
        <v>Vault Cash</v>
      </c>
      <c r="E2208" s="157" t="str">
        <f>IF('MAIN CB'!E2222="","",'MAIN CB'!E2222)</f>
        <v>Zanaco Xpress Deposit</v>
      </c>
      <c r="F2208" s="238">
        <f>IF('MAIN CB'!C2222="Asset",'MAIN CB'!F2222,"")</f>
        <v>600</v>
      </c>
      <c r="G2208" s="162" t="str">
        <f>IF('MAIN CB'!C2222="Capital",'MAIN CB'!F2222,IF('MAIN CB'!C2222="Income",'MAIN CB'!F2222,IF('MAIN CB'!C2222="Liability",'MAIN CB'!F2222,"")))</f>
        <v/>
      </c>
      <c r="H2208" s="163" t="str">
        <f>IF('MAIN CB'!C2222="Expense",'MAIN CB'!F2222,IF('MAIN CB'!C2222="Drawing",'MAIN CB'!F2222,IF('MAIN CB'!C2222="COS",'MAIN CB'!F2222,"")))</f>
        <v/>
      </c>
    </row>
    <row r="2209" spans="2:8" x14ac:dyDescent="0.3">
      <c r="B2209" s="160">
        <f>IF('MAIN CB'!B2223="","",'MAIN CB'!B2223)</f>
        <v>45740</v>
      </c>
      <c r="C2209" s="161" t="str">
        <f>IF('MAIN CB'!C2223="","",'MAIN CB'!C2223)</f>
        <v>Asset</v>
      </c>
      <c r="D2209" s="237" t="str">
        <f>IF('MAIN CB'!D2223="","",'MAIN CB'!D2223)</f>
        <v>Zanaco Xpress</v>
      </c>
      <c r="E2209" s="157" t="str">
        <f>IF('MAIN CB'!E2223="","",'MAIN CB'!E2223)</f>
        <v>Zanaco Xpress Deposit</v>
      </c>
      <c r="F2209" s="238">
        <f>IF('MAIN CB'!C2223="Asset",'MAIN CB'!F2223,"")</f>
        <v>-600</v>
      </c>
      <c r="G2209" s="162" t="str">
        <f>IF('MAIN CB'!C2223="Capital",'MAIN CB'!F2223,IF('MAIN CB'!C2223="Income",'MAIN CB'!F2223,IF('MAIN CB'!C2223="Liability",'MAIN CB'!F2223,"")))</f>
        <v/>
      </c>
      <c r="H2209" s="163" t="str">
        <f>IF('MAIN CB'!C2223="Expense",'MAIN CB'!F2223,IF('MAIN CB'!C2223="Drawing",'MAIN CB'!F2223,IF('MAIN CB'!C2223="COS",'MAIN CB'!F2223,"")))</f>
        <v/>
      </c>
    </row>
    <row r="2210" spans="2:8" x14ac:dyDescent="0.3">
      <c r="B2210" s="160">
        <f>IF('MAIN CB'!B2224="","",'MAIN CB'!B2224)</f>
        <v>45740</v>
      </c>
      <c r="C2210" s="161" t="str">
        <f>IF('MAIN CB'!C2224="","",'MAIN CB'!C2224)</f>
        <v>Asset</v>
      </c>
      <c r="D2210" s="237" t="str">
        <f>IF('MAIN CB'!D2224="","",'MAIN CB'!D2224)</f>
        <v>Vault Cash</v>
      </c>
      <c r="E2210" s="157" t="str">
        <f>IF('MAIN CB'!E2224="","",'MAIN CB'!E2224)</f>
        <v>Zanaco Xpress Deposit</v>
      </c>
      <c r="F2210" s="238">
        <f>IF('MAIN CB'!C2224="Asset",'MAIN CB'!F2224,"")</f>
        <v>400</v>
      </c>
      <c r="G2210" s="162" t="str">
        <f>IF('MAIN CB'!C2224="Capital",'MAIN CB'!F2224,IF('MAIN CB'!C2224="Income",'MAIN CB'!F2224,IF('MAIN CB'!C2224="Liability",'MAIN CB'!F2224,"")))</f>
        <v/>
      </c>
      <c r="H2210" s="163" t="str">
        <f>IF('MAIN CB'!C2224="Expense",'MAIN CB'!F2224,IF('MAIN CB'!C2224="Drawing",'MAIN CB'!F2224,IF('MAIN CB'!C2224="COS",'MAIN CB'!F2224,"")))</f>
        <v/>
      </c>
    </row>
    <row r="2211" spans="2:8" x14ac:dyDescent="0.3">
      <c r="B2211" s="160">
        <f>IF('MAIN CB'!B2225="","",'MAIN CB'!B2225)</f>
        <v>45740</v>
      </c>
      <c r="C2211" s="161" t="str">
        <f>IF('MAIN CB'!C2225="","",'MAIN CB'!C2225)</f>
        <v>Asset</v>
      </c>
      <c r="D2211" s="237" t="str">
        <f>IF('MAIN CB'!D2225="","",'MAIN CB'!D2225)</f>
        <v>Zanaco Xpress</v>
      </c>
      <c r="E2211" s="157" t="str">
        <f>IF('MAIN CB'!E2225="","",'MAIN CB'!E2225)</f>
        <v>Zanaco Xpress Deposit</v>
      </c>
      <c r="F2211" s="238">
        <f>IF('MAIN CB'!C2225="Asset",'MAIN CB'!F2225,"")</f>
        <v>-400</v>
      </c>
      <c r="G2211" s="162" t="str">
        <f>IF('MAIN CB'!C2225="Capital",'MAIN CB'!F2225,IF('MAIN CB'!C2225="Income",'MAIN CB'!F2225,IF('MAIN CB'!C2225="Liability",'MAIN CB'!F2225,"")))</f>
        <v/>
      </c>
      <c r="H2211" s="163" t="str">
        <f>IF('MAIN CB'!C2225="Expense",'MAIN CB'!F2225,IF('MAIN CB'!C2225="Drawing",'MAIN CB'!F2225,IF('MAIN CB'!C2225="COS",'MAIN CB'!F2225,"")))</f>
        <v/>
      </c>
    </row>
    <row r="2212" spans="2:8" x14ac:dyDescent="0.3">
      <c r="B2212" s="160">
        <f>IF('MAIN CB'!B2226="","",'MAIN CB'!B2226)</f>
        <v>45740</v>
      </c>
      <c r="C2212" s="161" t="str">
        <f>IF('MAIN CB'!C2226="","",'MAIN CB'!C2226)</f>
        <v>Asset</v>
      </c>
      <c r="D2212" s="237" t="str">
        <f>IF('MAIN CB'!D2226="","",'MAIN CB'!D2226)</f>
        <v>Vault Cash</v>
      </c>
      <c r="E2212" s="157" t="str">
        <f>IF('MAIN CB'!E2226="","",'MAIN CB'!E2226)</f>
        <v>Zanaco Xpress Deposit</v>
      </c>
      <c r="F2212" s="238">
        <f>IF('MAIN CB'!C2226="Asset",'MAIN CB'!F2226,"")</f>
        <v>600</v>
      </c>
      <c r="G2212" s="162" t="str">
        <f>IF('MAIN CB'!C2226="Capital",'MAIN CB'!F2226,IF('MAIN CB'!C2226="Income",'MAIN CB'!F2226,IF('MAIN CB'!C2226="Liability",'MAIN CB'!F2226,"")))</f>
        <v/>
      </c>
      <c r="H2212" s="163" t="str">
        <f>IF('MAIN CB'!C2226="Expense",'MAIN CB'!F2226,IF('MAIN CB'!C2226="Drawing",'MAIN CB'!F2226,IF('MAIN CB'!C2226="COS",'MAIN CB'!F2226,"")))</f>
        <v/>
      </c>
    </row>
    <row r="2213" spans="2:8" x14ac:dyDescent="0.3">
      <c r="B2213" s="160">
        <f>IF('MAIN CB'!B2227="","",'MAIN CB'!B2227)</f>
        <v>45740</v>
      </c>
      <c r="C2213" s="161" t="str">
        <f>IF('MAIN CB'!C2227="","",'MAIN CB'!C2227)</f>
        <v>Asset</v>
      </c>
      <c r="D2213" s="237" t="str">
        <f>IF('MAIN CB'!D2227="","",'MAIN CB'!D2227)</f>
        <v>Zanaco Xpress</v>
      </c>
      <c r="E2213" s="157" t="str">
        <f>IF('MAIN CB'!E2227="","",'MAIN CB'!E2227)</f>
        <v>Zanaco Xpress Deposit</v>
      </c>
      <c r="F2213" s="238">
        <f>IF('MAIN CB'!C2227="Asset",'MAIN CB'!F2227,"")</f>
        <v>-600</v>
      </c>
      <c r="G2213" s="162" t="str">
        <f>IF('MAIN CB'!C2227="Capital",'MAIN CB'!F2227,IF('MAIN CB'!C2227="Income",'MAIN CB'!F2227,IF('MAIN CB'!C2227="Liability",'MAIN CB'!F2227,"")))</f>
        <v/>
      </c>
      <c r="H2213" s="163" t="str">
        <f>IF('MAIN CB'!C2227="Expense",'MAIN CB'!F2227,IF('MAIN CB'!C2227="Drawing",'MAIN CB'!F2227,IF('MAIN CB'!C2227="COS",'MAIN CB'!F2227,"")))</f>
        <v/>
      </c>
    </row>
    <row r="2214" spans="2:8" x14ac:dyDescent="0.3">
      <c r="B2214" s="160">
        <f>IF('MAIN CB'!B2228="","",'MAIN CB'!B2228)</f>
        <v>45740</v>
      </c>
      <c r="C2214" s="161" t="str">
        <f>IF('MAIN CB'!C2228="","",'MAIN CB'!C2228)</f>
        <v>Income</v>
      </c>
      <c r="D2214" s="237" t="str">
        <f>IF('MAIN CB'!D2228="","",'MAIN CB'!D2228)</f>
        <v>Sales</v>
      </c>
      <c r="E2214" s="157" t="str">
        <f>IF('MAIN CB'!E2228="","",'MAIN CB'!E2228)</f>
        <v xml:space="preserve">Takeaway Sale </v>
      </c>
      <c r="F2214" s="238" t="str">
        <f>IF('MAIN CB'!C2228="Asset",'MAIN CB'!F2228,"")</f>
        <v/>
      </c>
      <c r="G2214" s="162">
        <f>IF('MAIN CB'!C2228="Capital",'MAIN CB'!F2228,IF('MAIN CB'!C2228="Income",'MAIN CB'!F2228,IF('MAIN CB'!C2228="Liability",'MAIN CB'!F2228,"")))</f>
        <v>-105</v>
      </c>
      <c r="H2214" s="163" t="str">
        <f>IF('MAIN CB'!C2228="Expense",'MAIN CB'!F2228,IF('MAIN CB'!C2228="Drawing",'MAIN CB'!F2228,IF('MAIN CB'!C2228="COS",'MAIN CB'!F2228,"")))</f>
        <v/>
      </c>
    </row>
    <row r="2215" spans="2:8" x14ac:dyDescent="0.3">
      <c r="B2215" s="160">
        <f>IF('MAIN CB'!B2229="","",'MAIN CB'!B2229)</f>
        <v>45740</v>
      </c>
      <c r="C2215" s="161" t="str">
        <f>IF('MAIN CB'!C2229="","",'MAIN CB'!C2229)</f>
        <v>Asset</v>
      </c>
      <c r="D2215" s="237" t="str">
        <f>IF('MAIN CB'!D2229="","",'MAIN CB'!D2229)</f>
        <v>Vault Cash</v>
      </c>
      <c r="E2215" s="157" t="str">
        <f>IF('MAIN CB'!E2229="","",'MAIN CB'!E2229)</f>
        <v xml:space="preserve">Takeaway Sale </v>
      </c>
      <c r="F2215" s="238">
        <f>IF('MAIN CB'!C2229="Asset",'MAIN CB'!F2229,"")</f>
        <v>105</v>
      </c>
      <c r="G2215" s="162" t="str">
        <f>IF('MAIN CB'!C2229="Capital",'MAIN CB'!F2229,IF('MAIN CB'!C2229="Income",'MAIN CB'!F2229,IF('MAIN CB'!C2229="Liability",'MAIN CB'!F2229,"")))</f>
        <v/>
      </c>
      <c r="H2215" s="163" t="str">
        <f>IF('MAIN CB'!C2229="Expense",'MAIN CB'!F2229,IF('MAIN CB'!C2229="Drawing",'MAIN CB'!F2229,IF('MAIN CB'!C2229="COS",'MAIN CB'!F2229,"")))</f>
        <v/>
      </c>
    </row>
    <row r="2216" spans="2:8" x14ac:dyDescent="0.3">
      <c r="B2216" s="160">
        <f>IF('MAIN CB'!B2230="","",'MAIN CB'!B2230)</f>
        <v>45740</v>
      </c>
      <c r="C2216" s="161" t="str">
        <f>IF('MAIN CB'!C2230="","",'MAIN CB'!C2230)</f>
        <v>Asset</v>
      </c>
      <c r="D2216" s="237" t="str">
        <f>IF('MAIN CB'!D2230="","",'MAIN CB'!D2230)</f>
        <v>Vault Cash</v>
      </c>
      <c r="E2216" s="157" t="str">
        <f>IF('MAIN CB'!E2230="","",'MAIN CB'!E2230)</f>
        <v>Airtel Money Withdraw</v>
      </c>
      <c r="F2216" s="238">
        <f>IF('MAIN CB'!C2230="Asset",'MAIN CB'!F2230,"")</f>
        <v>-1350</v>
      </c>
      <c r="G2216" s="162" t="str">
        <f>IF('MAIN CB'!C2230="Capital",'MAIN CB'!F2230,IF('MAIN CB'!C2230="Income",'MAIN CB'!F2230,IF('MAIN CB'!C2230="Liability",'MAIN CB'!F2230,"")))</f>
        <v/>
      </c>
      <c r="H2216" s="163" t="str">
        <f>IF('MAIN CB'!C2230="Expense",'MAIN CB'!F2230,IF('MAIN CB'!C2230="Drawing",'MAIN CB'!F2230,IF('MAIN CB'!C2230="COS",'MAIN CB'!F2230,"")))</f>
        <v/>
      </c>
    </row>
    <row r="2217" spans="2:8" x14ac:dyDescent="0.3">
      <c r="B2217" s="160">
        <f>IF('MAIN CB'!B2231="","",'MAIN CB'!B2231)</f>
        <v>45740</v>
      </c>
      <c r="C2217" s="161" t="str">
        <f>IF('MAIN CB'!C2231="","",'MAIN CB'!C2231)</f>
        <v>Asset</v>
      </c>
      <c r="D2217" s="237" t="str">
        <f>IF('MAIN CB'!D2231="","",'MAIN CB'!D2231)</f>
        <v>Airtel Money</v>
      </c>
      <c r="E2217" s="157" t="str">
        <f>IF('MAIN CB'!E2231="","",'MAIN CB'!E2231)</f>
        <v>Airtel Money Withdraw</v>
      </c>
      <c r="F2217" s="238">
        <f>IF('MAIN CB'!C2231="Asset",'MAIN CB'!F2231,"")</f>
        <v>1350</v>
      </c>
      <c r="G2217" s="162" t="str">
        <f>IF('MAIN CB'!C2231="Capital",'MAIN CB'!F2231,IF('MAIN CB'!C2231="Income",'MAIN CB'!F2231,IF('MAIN CB'!C2231="Liability",'MAIN CB'!F2231,"")))</f>
        <v/>
      </c>
      <c r="H2217" s="163" t="str">
        <f>IF('MAIN CB'!C2231="Expense",'MAIN CB'!F2231,IF('MAIN CB'!C2231="Drawing",'MAIN CB'!F2231,IF('MAIN CB'!C2231="COS",'MAIN CB'!F2231,"")))</f>
        <v/>
      </c>
    </row>
    <row r="2218" spans="2:8" x14ac:dyDescent="0.3">
      <c r="B2218" s="160">
        <f>IF('MAIN CB'!B2232="","",'MAIN CB'!B2232)</f>
        <v>45740</v>
      </c>
      <c r="C2218" s="161" t="str">
        <f>IF('MAIN CB'!C2232="","",'MAIN CB'!C2232)</f>
        <v>Asset</v>
      </c>
      <c r="D2218" s="237" t="str">
        <f>IF('MAIN CB'!D2232="","",'MAIN CB'!D2232)</f>
        <v>Vault Cash</v>
      </c>
      <c r="E2218" s="157" t="str">
        <f>IF('MAIN CB'!E2232="","",'MAIN CB'!E2232)</f>
        <v>Airtel Money Deposit</v>
      </c>
      <c r="F2218" s="238">
        <f>IF('MAIN CB'!C2232="Asset",'MAIN CB'!F2232,"")</f>
        <v>33</v>
      </c>
      <c r="G2218" s="162" t="str">
        <f>IF('MAIN CB'!C2232="Capital",'MAIN CB'!F2232,IF('MAIN CB'!C2232="Income",'MAIN CB'!F2232,IF('MAIN CB'!C2232="Liability",'MAIN CB'!F2232,"")))</f>
        <v/>
      </c>
      <c r="H2218" s="163" t="str">
        <f>IF('MAIN CB'!C2232="Expense",'MAIN CB'!F2232,IF('MAIN CB'!C2232="Drawing",'MAIN CB'!F2232,IF('MAIN CB'!C2232="COS",'MAIN CB'!F2232,"")))</f>
        <v/>
      </c>
    </row>
    <row r="2219" spans="2:8" x14ac:dyDescent="0.3">
      <c r="B2219" s="160">
        <f>IF('MAIN CB'!B2233="","",'MAIN CB'!B2233)</f>
        <v>45740</v>
      </c>
      <c r="C2219" s="161" t="str">
        <f>IF('MAIN CB'!C2233="","",'MAIN CB'!C2233)</f>
        <v>Asset</v>
      </c>
      <c r="D2219" s="237" t="str">
        <f>IF('MAIN CB'!D2233="","",'MAIN CB'!D2233)</f>
        <v>Airtel Money</v>
      </c>
      <c r="E2219" s="157" t="str">
        <f>IF('MAIN CB'!E2233="","",'MAIN CB'!E2233)</f>
        <v>Airtel Money Deposit</v>
      </c>
      <c r="F2219" s="238">
        <f>IF('MAIN CB'!C2233="Asset",'MAIN CB'!F2233,"")</f>
        <v>-33</v>
      </c>
      <c r="G2219" s="162" t="str">
        <f>IF('MAIN CB'!C2233="Capital",'MAIN CB'!F2233,IF('MAIN CB'!C2233="Income",'MAIN CB'!F2233,IF('MAIN CB'!C2233="Liability",'MAIN CB'!F2233,"")))</f>
        <v/>
      </c>
      <c r="H2219" s="163" t="str">
        <f>IF('MAIN CB'!C2233="Expense",'MAIN CB'!F2233,IF('MAIN CB'!C2233="Drawing",'MAIN CB'!F2233,IF('MAIN CB'!C2233="COS",'MAIN CB'!F2233,"")))</f>
        <v/>
      </c>
    </row>
    <row r="2220" spans="2:8" x14ac:dyDescent="0.3">
      <c r="B2220" s="160">
        <f>IF('MAIN CB'!B2234="","",'MAIN CB'!B2234)</f>
        <v>45740</v>
      </c>
      <c r="C2220" s="161" t="str">
        <f>IF('MAIN CB'!C2234="","",'MAIN CB'!C2234)</f>
        <v>Asset</v>
      </c>
      <c r="D2220" s="237" t="str">
        <f>IF('MAIN CB'!D2234="","",'MAIN CB'!D2234)</f>
        <v>Vault Cash</v>
      </c>
      <c r="E2220" s="157" t="str">
        <f>IF('MAIN CB'!E2234="","",'MAIN CB'!E2234)</f>
        <v>Airtel Money Deposit</v>
      </c>
      <c r="F2220" s="238">
        <f>IF('MAIN CB'!C2234="Asset",'MAIN CB'!F2234,"")</f>
        <v>1500</v>
      </c>
      <c r="G2220" s="162" t="str">
        <f>IF('MAIN CB'!C2234="Capital",'MAIN CB'!F2234,IF('MAIN CB'!C2234="Income",'MAIN CB'!F2234,IF('MAIN CB'!C2234="Liability",'MAIN CB'!F2234,"")))</f>
        <v/>
      </c>
      <c r="H2220" s="163" t="str">
        <f>IF('MAIN CB'!C2234="Expense",'MAIN CB'!F2234,IF('MAIN CB'!C2234="Drawing",'MAIN CB'!F2234,IF('MAIN CB'!C2234="COS",'MAIN CB'!F2234,"")))</f>
        <v/>
      </c>
    </row>
    <row r="2221" spans="2:8" x14ac:dyDescent="0.3">
      <c r="B2221" s="160">
        <f>IF('MAIN CB'!B2235="","",'MAIN CB'!B2235)</f>
        <v>45740</v>
      </c>
      <c r="C2221" s="161" t="str">
        <f>IF('MAIN CB'!C2235="","",'MAIN CB'!C2235)</f>
        <v>Asset</v>
      </c>
      <c r="D2221" s="237" t="str">
        <f>IF('MAIN CB'!D2235="","",'MAIN CB'!D2235)</f>
        <v>Airtel Money</v>
      </c>
      <c r="E2221" s="157" t="str">
        <f>IF('MAIN CB'!E2235="","",'MAIN CB'!E2235)</f>
        <v>Airtel Money Deposit</v>
      </c>
      <c r="F2221" s="238">
        <f>IF('MAIN CB'!C2235="Asset",'MAIN CB'!F2235,"")</f>
        <v>-1500</v>
      </c>
      <c r="G2221" s="162" t="str">
        <f>IF('MAIN CB'!C2235="Capital",'MAIN CB'!F2235,IF('MAIN CB'!C2235="Income",'MAIN CB'!F2235,IF('MAIN CB'!C2235="Liability",'MAIN CB'!F2235,"")))</f>
        <v/>
      </c>
      <c r="H2221" s="163" t="str">
        <f>IF('MAIN CB'!C2235="Expense",'MAIN CB'!F2235,IF('MAIN CB'!C2235="Drawing",'MAIN CB'!F2235,IF('MAIN CB'!C2235="COS",'MAIN CB'!F2235,"")))</f>
        <v/>
      </c>
    </row>
    <row r="2222" spans="2:8" x14ac:dyDescent="0.3">
      <c r="B2222" s="160">
        <f>IF('MAIN CB'!B2236="","",'MAIN CB'!B2236)</f>
        <v>45740</v>
      </c>
      <c r="C2222" s="161" t="str">
        <f>IF('MAIN CB'!C2236="","",'MAIN CB'!C2236)</f>
        <v>Asset</v>
      </c>
      <c r="D2222" s="237" t="str">
        <f>IF('MAIN CB'!D2236="","",'MAIN CB'!D2236)</f>
        <v>Vault Cash</v>
      </c>
      <c r="E2222" s="157" t="str">
        <f>IF('MAIN CB'!E2236="","",'MAIN CB'!E2236)</f>
        <v>Airtel Money Withdraw</v>
      </c>
      <c r="F2222" s="238">
        <f>IF('MAIN CB'!C2236="Asset",'MAIN CB'!F2236,"")</f>
        <v>-100</v>
      </c>
      <c r="G2222" s="162" t="str">
        <f>IF('MAIN CB'!C2236="Capital",'MAIN CB'!F2236,IF('MAIN CB'!C2236="Income",'MAIN CB'!F2236,IF('MAIN CB'!C2236="Liability",'MAIN CB'!F2236,"")))</f>
        <v/>
      </c>
      <c r="H2222" s="163" t="str">
        <f>IF('MAIN CB'!C2236="Expense",'MAIN CB'!F2236,IF('MAIN CB'!C2236="Drawing",'MAIN CB'!F2236,IF('MAIN CB'!C2236="COS",'MAIN CB'!F2236,"")))</f>
        <v/>
      </c>
    </row>
    <row r="2223" spans="2:8" x14ac:dyDescent="0.3">
      <c r="B2223" s="160">
        <f>IF('MAIN CB'!B2237="","",'MAIN CB'!B2237)</f>
        <v>45740</v>
      </c>
      <c r="C2223" s="161" t="str">
        <f>IF('MAIN CB'!C2237="","",'MAIN CB'!C2237)</f>
        <v>Asset</v>
      </c>
      <c r="D2223" s="237" t="str">
        <f>IF('MAIN CB'!D2237="","",'MAIN CB'!D2237)</f>
        <v>Airtel Money</v>
      </c>
      <c r="E2223" s="157" t="str">
        <f>IF('MAIN CB'!E2237="","",'MAIN CB'!E2237)</f>
        <v>Airtel Money Withdraw</v>
      </c>
      <c r="F2223" s="238">
        <f>IF('MAIN CB'!C2237="Asset",'MAIN CB'!F2237,"")</f>
        <v>100</v>
      </c>
      <c r="G2223" s="162" t="str">
        <f>IF('MAIN CB'!C2237="Capital",'MAIN CB'!F2237,IF('MAIN CB'!C2237="Income",'MAIN CB'!F2237,IF('MAIN CB'!C2237="Liability",'MAIN CB'!F2237,"")))</f>
        <v/>
      </c>
      <c r="H2223" s="163" t="str">
        <f>IF('MAIN CB'!C2237="Expense",'MAIN CB'!F2237,IF('MAIN CB'!C2237="Drawing",'MAIN CB'!F2237,IF('MAIN CB'!C2237="COS",'MAIN CB'!F2237,"")))</f>
        <v/>
      </c>
    </row>
    <row r="2224" spans="2:8" x14ac:dyDescent="0.3">
      <c r="B2224" s="160">
        <f>IF('MAIN CB'!B2238="","",'MAIN CB'!B2238)</f>
        <v>45740</v>
      </c>
      <c r="C2224" s="161" t="str">
        <f>IF('MAIN CB'!C2238="","",'MAIN CB'!C2238)</f>
        <v>Asset</v>
      </c>
      <c r="D2224" s="237" t="str">
        <f>IF('MAIN CB'!D2238="","",'MAIN CB'!D2238)</f>
        <v>Vault Cash</v>
      </c>
      <c r="E2224" s="157" t="str">
        <f>IF('MAIN CB'!E2238="","",'MAIN CB'!E2238)</f>
        <v>Airtel Money Deposit</v>
      </c>
      <c r="F2224" s="238">
        <f>IF('MAIN CB'!C2238="Asset",'MAIN CB'!F2238,"")</f>
        <v>450</v>
      </c>
      <c r="G2224" s="162" t="str">
        <f>IF('MAIN CB'!C2238="Capital",'MAIN CB'!F2238,IF('MAIN CB'!C2238="Income",'MAIN CB'!F2238,IF('MAIN CB'!C2238="Liability",'MAIN CB'!F2238,"")))</f>
        <v/>
      </c>
      <c r="H2224" s="163" t="str">
        <f>IF('MAIN CB'!C2238="Expense",'MAIN CB'!F2238,IF('MAIN CB'!C2238="Drawing",'MAIN CB'!F2238,IF('MAIN CB'!C2238="COS",'MAIN CB'!F2238,"")))</f>
        <v/>
      </c>
    </row>
    <row r="2225" spans="2:8" x14ac:dyDescent="0.3">
      <c r="B2225" s="160">
        <f>IF('MAIN CB'!B2239="","",'MAIN CB'!B2239)</f>
        <v>45740</v>
      </c>
      <c r="C2225" s="161" t="str">
        <f>IF('MAIN CB'!C2239="","",'MAIN CB'!C2239)</f>
        <v>Asset</v>
      </c>
      <c r="D2225" s="237" t="str">
        <f>IF('MAIN CB'!D2239="","",'MAIN CB'!D2239)</f>
        <v>Airtel Money</v>
      </c>
      <c r="E2225" s="157" t="str">
        <f>IF('MAIN CB'!E2239="","",'MAIN CB'!E2239)</f>
        <v>Airtel Money Deposit</v>
      </c>
      <c r="F2225" s="238">
        <f>IF('MAIN CB'!C2239="Asset",'MAIN CB'!F2239,"")</f>
        <v>-450</v>
      </c>
      <c r="G2225" s="162" t="str">
        <f>IF('MAIN CB'!C2239="Capital",'MAIN CB'!F2239,IF('MAIN CB'!C2239="Income",'MAIN CB'!F2239,IF('MAIN CB'!C2239="Liability",'MAIN CB'!F2239,"")))</f>
        <v/>
      </c>
      <c r="H2225" s="163" t="str">
        <f>IF('MAIN CB'!C2239="Expense",'MAIN CB'!F2239,IF('MAIN CB'!C2239="Drawing",'MAIN CB'!F2239,IF('MAIN CB'!C2239="COS",'MAIN CB'!F2239,"")))</f>
        <v/>
      </c>
    </row>
    <row r="2226" spans="2:8" x14ac:dyDescent="0.3">
      <c r="B2226" s="160">
        <f>IF('MAIN CB'!B2240="","",'MAIN CB'!B2240)</f>
        <v>45740</v>
      </c>
      <c r="C2226" s="161" t="str">
        <f>IF('MAIN CB'!C2240="","",'MAIN CB'!C2240)</f>
        <v>Asset</v>
      </c>
      <c r="D2226" s="237" t="str">
        <f>IF('MAIN CB'!D2240="","",'MAIN CB'!D2240)</f>
        <v>Vault Cash</v>
      </c>
      <c r="E2226" s="157" t="str">
        <f>IF('MAIN CB'!E2240="","",'MAIN CB'!E2240)</f>
        <v>Airtel Money Withdraw</v>
      </c>
      <c r="F2226" s="238">
        <f>IF('MAIN CB'!C2240="Asset",'MAIN CB'!F2240,"")</f>
        <v>-1735</v>
      </c>
      <c r="G2226" s="162" t="str">
        <f>IF('MAIN CB'!C2240="Capital",'MAIN CB'!F2240,IF('MAIN CB'!C2240="Income",'MAIN CB'!F2240,IF('MAIN CB'!C2240="Liability",'MAIN CB'!F2240,"")))</f>
        <v/>
      </c>
      <c r="H2226" s="163" t="str">
        <f>IF('MAIN CB'!C2240="Expense",'MAIN CB'!F2240,IF('MAIN CB'!C2240="Drawing",'MAIN CB'!F2240,IF('MAIN CB'!C2240="COS",'MAIN CB'!F2240,"")))</f>
        <v/>
      </c>
    </row>
    <row r="2227" spans="2:8" x14ac:dyDescent="0.3">
      <c r="B2227" s="160">
        <f>IF('MAIN CB'!B2241="","",'MAIN CB'!B2241)</f>
        <v>45740</v>
      </c>
      <c r="C2227" s="161" t="str">
        <f>IF('MAIN CB'!C2241="","",'MAIN CB'!C2241)</f>
        <v>Asset</v>
      </c>
      <c r="D2227" s="237" t="str">
        <f>IF('MAIN CB'!D2241="","",'MAIN CB'!D2241)</f>
        <v>Airtel Money</v>
      </c>
      <c r="E2227" s="157" t="str">
        <f>IF('MAIN CB'!E2241="","",'MAIN CB'!E2241)</f>
        <v>Airtel Money Withdraw</v>
      </c>
      <c r="F2227" s="238">
        <f>IF('MAIN CB'!C2241="Asset",'MAIN CB'!F2241,"")</f>
        <v>1735</v>
      </c>
      <c r="G2227" s="162" t="str">
        <f>IF('MAIN CB'!C2241="Capital",'MAIN CB'!F2241,IF('MAIN CB'!C2241="Income",'MAIN CB'!F2241,IF('MAIN CB'!C2241="Liability",'MAIN CB'!F2241,"")))</f>
        <v/>
      </c>
      <c r="H2227" s="163" t="str">
        <f>IF('MAIN CB'!C2241="Expense",'MAIN CB'!F2241,IF('MAIN CB'!C2241="Drawing",'MAIN CB'!F2241,IF('MAIN CB'!C2241="COS",'MAIN CB'!F2241,"")))</f>
        <v/>
      </c>
    </row>
    <row r="2228" spans="2:8" x14ac:dyDescent="0.3">
      <c r="B2228" s="160">
        <f>IF('MAIN CB'!B2242="","",'MAIN CB'!B2242)</f>
        <v>45740</v>
      </c>
      <c r="C2228" s="161" t="str">
        <f>IF('MAIN CB'!C2242="","",'MAIN CB'!C2242)</f>
        <v>Asset</v>
      </c>
      <c r="D2228" s="237" t="str">
        <f>IF('MAIN CB'!D2242="","",'MAIN CB'!D2242)</f>
        <v>Vault Cash</v>
      </c>
      <c r="E2228" s="157" t="str">
        <f>IF('MAIN CB'!E2242="","",'MAIN CB'!E2242)</f>
        <v>Airtel Money Withdraw</v>
      </c>
      <c r="F2228" s="238">
        <f>IF('MAIN CB'!C2242="Asset",'MAIN CB'!F2242,"")</f>
        <v>-5</v>
      </c>
      <c r="G2228" s="162" t="str">
        <f>IF('MAIN CB'!C2242="Capital",'MAIN CB'!F2242,IF('MAIN CB'!C2242="Income",'MAIN CB'!F2242,IF('MAIN CB'!C2242="Liability",'MAIN CB'!F2242,"")))</f>
        <v/>
      </c>
      <c r="H2228" s="163" t="str">
        <f>IF('MAIN CB'!C2242="Expense",'MAIN CB'!F2242,IF('MAIN CB'!C2242="Drawing",'MAIN CB'!F2242,IF('MAIN CB'!C2242="COS",'MAIN CB'!F2242,"")))</f>
        <v/>
      </c>
    </row>
    <row r="2229" spans="2:8" x14ac:dyDescent="0.3">
      <c r="B2229" s="160">
        <f>IF('MAIN CB'!B2243="","",'MAIN CB'!B2243)</f>
        <v>45740</v>
      </c>
      <c r="C2229" s="161" t="str">
        <f>IF('MAIN CB'!C2243="","",'MAIN CB'!C2243)</f>
        <v>Asset</v>
      </c>
      <c r="D2229" s="237" t="str">
        <f>IF('MAIN CB'!D2243="","",'MAIN CB'!D2243)</f>
        <v>Airtel Money</v>
      </c>
      <c r="E2229" s="157" t="str">
        <f>IF('MAIN CB'!E2243="","",'MAIN CB'!E2243)</f>
        <v>Airtel Money Withdraw</v>
      </c>
      <c r="F2229" s="238">
        <f>IF('MAIN CB'!C2243="Asset",'MAIN CB'!F2243,"")</f>
        <v>5</v>
      </c>
      <c r="G2229" s="162" t="str">
        <f>IF('MAIN CB'!C2243="Capital",'MAIN CB'!F2243,IF('MAIN CB'!C2243="Income",'MAIN CB'!F2243,IF('MAIN CB'!C2243="Liability",'MAIN CB'!F2243,"")))</f>
        <v/>
      </c>
      <c r="H2229" s="163" t="str">
        <f>IF('MAIN CB'!C2243="Expense",'MAIN CB'!F2243,IF('MAIN CB'!C2243="Drawing",'MAIN CB'!F2243,IF('MAIN CB'!C2243="COS",'MAIN CB'!F2243,"")))</f>
        <v/>
      </c>
    </row>
    <row r="2230" spans="2:8" x14ac:dyDescent="0.3">
      <c r="B2230" s="160">
        <f>IF('MAIN CB'!B2244="","",'MAIN CB'!B2244)</f>
        <v>45740</v>
      </c>
      <c r="C2230" s="161" t="str">
        <f>IF('MAIN CB'!C2244="","",'MAIN CB'!C2244)</f>
        <v>Asset</v>
      </c>
      <c r="D2230" s="237" t="str">
        <f>IF('MAIN CB'!D2244="","",'MAIN CB'!D2244)</f>
        <v>Vault Cash</v>
      </c>
      <c r="E2230" s="157" t="str">
        <f>IF('MAIN CB'!E2244="","",'MAIN CB'!E2244)</f>
        <v>Airtel Money Deposit</v>
      </c>
      <c r="F2230" s="238">
        <f>IF('MAIN CB'!C2244="Asset",'MAIN CB'!F2244,"")</f>
        <v>20</v>
      </c>
      <c r="G2230" s="162" t="str">
        <f>IF('MAIN CB'!C2244="Capital",'MAIN CB'!F2244,IF('MAIN CB'!C2244="Income",'MAIN CB'!F2244,IF('MAIN CB'!C2244="Liability",'MAIN CB'!F2244,"")))</f>
        <v/>
      </c>
      <c r="H2230" s="163" t="str">
        <f>IF('MAIN CB'!C2244="Expense",'MAIN CB'!F2244,IF('MAIN CB'!C2244="Drawing",'MAIN CB'!F2244,IF('MAIN CB'!C2244="COS",'MAIN CB'!F2244,"")))</f>
        <v/>
      </c>
    </row>
    <row r="2231" spans="2:8" x14ac:dyDescent="0.3">
      <c r="B2231" s="160">
        <f>IF('MAIN CB'!B2245="","",'MAIN CB'!B2245)</f>
        <v>45740</v>
      </c>
      <c r="C2231" s="161" t="str">
        <f>IF('MAIN CB'!C2245="","",'MAIN CB'!C2245)</f>
        <v>Asset</v>
      </c>
      <c r="D2231" s="237" t="str">
        <f>IF('MAIN CB'!D2245="","",'MAIN CB'!D2245)</f>
        <v>Airtel Money</v>
      </c>
      <c r="E2231" s="157" t="str">
        <f>IF('MAIN CB'!E2245="","",'MAIN CB'!E2245)</f>
        <v>Airtel Money Deposit</v>
      </c>
      <c r="F2231" s="238">
        <f>IF('MAIN CB'!C2245="Asset",'MAIN CB'!F2245,"")</f>
        <v>-20</v>
      </c>
      <c r="G2231" s="162" t="str">
        <f>IF('MAIN CB'!C2245="Capital",'MAIN CB'!F2245,IF('MAIN CB'!C2245="Income",'MAIN CB'!F2245,IF('MAIN CB'!C2245="Liability",'MAIN CB'!F2245,"")))</f>
        <v/>
      </c>
      <c r="H2231" s="163" t="str">
        <f>IF('MAIN CB'!C2245="Expense",'MAIN CB'!F2245,IF('MAIN CB'!C2245="Drawing",'MAIN CB'!F2245,IF('MAIN CB'!C2245="COS",'MAIN CB'!F2245,"")))</f>
        <v/>
      </c>
    </row>
    <row r="2232" spans="2:8" x14ac:dyDescent="0.3">
      <c r="B2232" s="160">
        <f>IF('MAIN CB'!B2246="","",'MAIN CB'!B2246)</f>
        <v>45740</v>
      </c>
      <c r="C2232" s="161" t="str">
        <f>IF('MAIN CB'!C2246="","",'MAIN CB'!C2246)</f>
        <v>Asset</v>
      </c>
      <c r="D2232" s="237" t="str">
        <f>IF('MAIN CB'!D2246="","",'MAIN CB'!D2246)</f>
        <v>Vault Cash</v>
      </c>
      <c r="E2232" s="157" t="str">
        <f>IF('MAIN CB'!E2246="","",'MAIN CB'!E2246)</f>
        <v>Airtel Money Deposit</v>
      </c>
      <c r="F2232" s="238">
        <f>IF('MAIN CB'!C2246="Asset",'MAIN CB'!F2246,"")</f>
        <v>100</v>
      </c>
      <c r="G2232" s="162" t="str">
        <f>IF('MAIN CB'!C2246="Capital",'MAIN CB'!F2246,IF('MAIN CB'!C2246="Income",'MAIN CB'!F2246,IF('MAIN CB'!C2246="Liability",'MAIN CB'!F2246,"")))</f>
        <v/>
      </c>
      <c r="H2232" s="163" t="str">
        <f>IF('MAIN CB'!C2246="Expense",'MAIN CB'!F2246,IF('MAIN CB'!C2246="Drawing",'MAIN CB'!F2246,IF('MAIN CB'!C2246="COS",'MAIN CB'!F2246,"")))</f>
        <v/>
      </c>
    </row>
    <row r="2233" spans="2:8" x14ac:dyDescent="0.3">
      <c r="B2233" s="160">
        <f>IF('MAIN CB'!B2247="","",'MAIN CB'!B2247)</f>
        <v>45740</v>
      </c>
      <c r="C2233" s="161" t="str">
        <f>IF('MAIN CB'!C2247="","",'MAIN CB'!C2247)</f>
        <v>Asset</v>
      </c>
      <c r="D2233" s="237" t="str">
        <f>IF('MAIN CB'!D2247="","",'MAIN CB'!D2247)</f>
        <v>Airtel Money</v>
      </c>
      <c r="E2233" s="157" t="str">
        <f>IF('MAIN CB'!E2247="","",'MAIN CB'!E2247)</f>
        <v>Airtel Money Deposit</v>
      </c>
      <c r="F2233" s="238">
        <f>IF('MAIN CB'!C2247="Asset",'MAIN CB'!F2247,"")</f>
        <v>-100</v>
      </c>
      <c r="G2233" s="162" t="str">
        <f>IF('MAIN CB'!C2247="Capital",'MAIN CB'!F2247,IF('MAIN CB'!C2247="Income",'MAIN CB'!F2247,IF('MAIN CB'!C2247="Liability",'MAIN CB'!F2247,"")))</f>
        <v/>
      </c>
      <c r="H2233" s="163" t="str">
        <f>IF('MAIN CB'!C2247="Expense",'MAIN CB'!F2247,IF('MAIN CB'!C2247="Drawing",'MAIN CB'!F2247,IF('MAIN CB'!C2247="COS",'MAIN CB'!F2247,"")))</f>
        <v/>
      </c>
    </row>
    <row r="2234" spans="2:8" x14ac:dyDescent="0.3">
      <c r="B2234" s="160">
        <f>IF('MAIN CB'!B2248="","",'MAIN CB'!B2248)</f>
        <v>45740</v>
      </c>
      <c r="C2234" s="161" t="str">
        <f>IF('MAIN CB'!C2248="","",'MAIN CB'!C2248)</f>
        <v>Asset</v>
      </c>
      <c r="D2234" s="237" t="str">
        <f>IF('MAIN CB'!D2248="","",'MAIN CB'!D2248)</f>
        <v>Vault Cash</v>
      </c>
      <c r="E2234" s="157" t="str">
        <f>IF('MAIN CB'!E2248="","",'MAIN CB'!E2248)</f>
        <v>543 Deposit</v>
      </c>
      <c r="F2234" s="238">
        <f>IF('MAIN CB'!C2248="Asset",'MAIN CB'!F2248,"")</f>
        <v>55</v>
      </c>
      <c r="G2234" s="162" t="str">
        <f>IF('MAIN CB'!C2248="Capital",'MAIN CB'!F2248,IF('MAIN CB'!C2248="Income",'MAIN CB'!F2248,IF('MAIN CB'!C2248="Liability",'MAIN CB'!F2248,"")))</f>
        <v/>
      </c>
      <c r="H2234" s="163" t="str">
        <f>IF('MAIN CB'!C2248="Expense",'MAIN CB'!F2248,IF('MAIN CB'!C2248="Drawing",'MAIN CB'!F2248,IF('MAIN CB'!C2248="COS",'MAIN CB'!F2248,"")))</f>
        <v/>
      </c>
    </row>
    <row r="2235" spans="2:8" x14ac:dyDescent="0.3">
      <c r="B2235" s="160">
        <f>IF('MAIN CB'!B2249="","",'MAIN CB'!B2249)</f>
        <v>45740</v>
      </c>
      <c r="C2235" s="161" t="str">
        <f>IF('MAIN CB'!C2249="","",'MAIN CB'!C2249)</f>
        <v>Asset</v>
      </c>
      <c r="D2235" s="237" t="str">
        <f>IF('MAIN CB'!D2249="","",'MAIN CB'!D2249)</f>
        <v>543 Konse Konse</v>
      </c>
      <c r="E2235" s="157" t="str">
        <f>IF('MAIN CB'!E2249="","",'MAIN CB'!E2249)</f>
        <v>543 Deposit</v>
      </c>
      <c r="F2235" s="238">
        <f>IF('MAIN CB'!C2249="Asset",'MAIN CB'!F2249,"")</f>
        <v>-55</v>
      </c>
      <c r="G2235" s="162" t="str">
        <f>IF('MAIN CB'!C2249="Capital",'MAIN CB'!F2249,IF('MAIN CB'!C2249="Income",'MAIN CB'!F2249,IF('MAIN CB'!C2249="Liability",'MAIN CB'!F2249,"")))</f>
        <v/>
      </c>
      <c r="H2235" s="163" t="str">
        <f>IF('MAIN CB'!C2249="Expense",'MAIN CB'!F2249,IF('MAIN CB'!C2249="Drawing",'MAIN CB'!F2249,IF('MAIN CB'!C2249="COS",'MAIN CB'!F2249,"")))</f>
        <v/>
      </c>
    </row>
    <row r="2236" spans="2:8" x14ac:dyDescent="0.3">
      <c r="B2236" s="160">
        <f>IF('MAIN CB'!B2250="","",'MAIN CB'!B2250)</f>
        <v>45740</v>
      </c>
      <c r="C2236" s="161" t="str">
        <f>IF('MAIN CB'!C2250="","",'MAIN CB'!C2250)</f>
        <v>Asset</v>
      </c>
      <c r="D2236" s="237" t="str">
        <f>IF('MAIN CB'!D2250="","",'MAIN CB'!D2250)</f>
        <v>543 Konse Konse</v>
      </c>
      <c r="E2236" s="157" t="str">
        <f>IF('MAIN CB'!E2250="","",'MAIN CB'!E2250)</f>
        <v>Transfer from 543 to Zanaco</v>
      </c>
      <c r="F2236" s="238">
        <f>IF('MAIN CB'!C2250="Asset",'MAIN CB'!F2250,"")</f>
        <v>-2112.5</v>
      </c>
      <c r="G2236" s="162" t="str">
        <f>IF('MAIN CB'!C2250="Capital",'MAIN CB'!F2250,IF('MAIN CB'!C2250="Income",'MAIN CB'!F2250,IF('MAIN CB'!C2250="Liability",'MAIN CB'!F2250,"")))</f>
        <v/>
      </c>
      <c r="H2236" s="163" t="str">
        <f>IF('MAIN CB'!C2250="Expense",'MAIN CB'!F2250,IF('MAIN CB'!C2250="Drawing",'MAIN CB'!F2250,IF('MAIN CB'!C2250="COS",'MAIN CB'!F2250,"")))</f>
        <v/>
      </c>
    </row>
    <row r="2237" spans="2:8" x14ac:dyDescent="0.3">
      <c r="B2237" s="160">
        <f>IF('MAIN CB'!B2251="","",'MAIN CB'!B2251)</f>
        <v>45740</v>
      </c>
      <c r="C2237" s="161" t="str">
        <f>IF('MAIN CB'!C2251="","",'MAIN CB'!C2251)</f>
        <v>Asset</v>
      </c>
      <c r="D2237" s="237" t="str">
        <f>IF('MAIN CB'!D2251="","",'MAIN CB'!D2251)</f>
        <v>Zanaco Xpress</v>
      </c>
      <c r="E2237" s="157" t="str">
        <f>IF('MAIN CB'!E2251="","",'MAIN CB'!E2251)</f>
        <v>Transfer from 543 to Zanaco</v>
      </c>
      <c r="F2237" s="238">
        <f>IF('MAIN CB'!C2251="Asset",'MAIN CB'!F2251,"")</f>
        <v>2112.5</v>
      </c>
      <c r="G2237" s="162" t="str">
        <f>IF('MAIN CB'!C2251="Capital",'MAIN CB'!F2251,IF('MAIN CB'!C2251="Income",'MAIN CB'!F2251,IF('MAIN CB'!C2251="Liability",'MAIN CB'!F2251,"")))</f>
        <v/>
      </c>
      <c r="H2237" s="163" t="str">
        <f>IF('MAIN CB'!C2251="Expense",'MAIN CB'!F2251,IF('MAIN CB'!C2251="Drawing",'MAIN CB'!F2251,IF('MAIN CB'!C2251="COS",'MAIN CB'!F2251,"")))</f>
        <v/>
      </c>
    </row>
    <row r="2238" spans="2:8" x14ac:dyDescent="0.3">
      <c r="B2238" s="160">
        <f>IF('MAIN CB'!B2252="","",'MAIN CB'!B2252)</f>
        <v>45740</v>
      </c>
      <c r="C2238" s="161" t="str">
        <f>IF('MAIN CB'!C2252="","",'MAIN CB'!C2252)</f>
        <v>Asset</v>
      </c>
      <c r="D2238" s="237" t="str">
        <f>IF('MAIN CB'!D2252="","",'MAIN CB'!D2252)</f>
        <v>543 Konse Konse</v>
      </c>
      <c r="E2238" s="157" t="str">
        <f>IF('MAIN CB'!E2252="","",'MAIN CB'!E2252)</f>
        <v>543 transfer charge to Zanaco</v>
      </c>
      <c r="F2238" s="238">
        <f>IF('MAIN CB'!C2252="Asset",'MAIN CB'!F2252,"")</f>
        <v>-7.5</v>
      </c>
      <c r="G2238" s="162" t="str">
        <f>IF('MAIN CB'!C2252="Capital",'MAIN CB'!F2252,IF('MAIN CB'!C2252="Income",'MAIN CB'!F2252,IF('MAIN CB'!C2252="Liability",'MAIN CB'!F2252,"")))</f>
        <v/>
      </c>
      <c r="H2238" s="163" t="str">
        <f>IF('MAIN CB'!C2252="Expense",'MAIN CB'!F2252,IF('MAIN CB'!C2252="Drawing",'MAIN CB'!F2252,IF('MAIN CB'!C2252="COS",'MAIN CB'!F2252,"")))</f>
        <v/>
      </c>
    </row>
    <row r="2239" spans="2:8" x14ac:dyDescent="0.3">
      <c r="B2239" s="160">
        <f>IF('MAIN CB'!B2253="","",'MAIN CB'!B2253)</f>
        <v>45740</v>
      </c>
      <c r="C2239" s="161" t="str">
        <f>IF('MAIN CB'!C2253="","",'MAIN CB'!C2253)</f>
        <v>Expense</v>
      </c>
      <c r="D2239" s="237" t="str">
        <f>IF('MAIN CB'!D2253="","",'MAIN CB'!D2253)</f>
        <v>Charges</v>
      </c>
      <c r="E2239" s="157" t="str">
        <f>IF('MAIN CB'!E2253="","",'MAIN CB'!E2253)</f>
        <v>543 transfer charge to Zanaco</v>
      </c>
      <c r="F2239" s="238" t="str">
        <f>IF('MAIN CB'!C2253="Asset",'MAIN CB'!F2253,"")</f>
        <v/>
      </c>
      <c r="G2239" s="162" t="str">
        <f>IF('MAIN CB'!C2253="Capital",'MAIN CB'!F2253,IF('MAIN CB'!C2253="Income",'MAIN CB'!F2253,IF('MAIN CB'!C2253="Liability",'MAIN CB'!F2253,"")))</f>
        <v/>
      </c>
      <c r="H2239" s="163">
        <f>IF('MAIN CB'!C2253="Expense",'MAIN CB'!F2253,IF('MAIN CB'!C2253="Drawing",'MAIN CB'!F2253,IF('MAIN CB'!C2253="COS",'MAIN CB'!F2253,"")))</f>
        <v>7.5</v>
      </c>
    </row>
    <row r="2240" spans="2:8" x14ac:dyDescent="0.3">
      <c r="B2240" s="160">
        <f>IF('MAIN CB'!B2254="","",'MAIN CB'!B2254)</f>
        <v>45740</v>
      </c>
      <c r="C2240" s="161" t="str">
        <f>IF('MAIN CB'!C2254="","",'MAIN CB'!C2254)</f>
        <v>Asset</v>
      </c>
      <c r="D2240" s="237" t="str">
        <f>IF('MAIN CB'!D2254="","",'MAIN CB'!D2254)</f>
        <v>Vault Cash</v>
      </c>
      <c r="E2240" s="157" t="str">
        <f>IF('MAIN CB'!E2254="","",'MAIN CB'!E2254)</f>
        <v>Airtel Money Deposit</v>
      </c>
      <c r="F2240" s="238">
        <f>IF('MAIN CB'!C2254="Asset",'MAIN CB'!F2254,"")</f>
        <v>5</v>
      </c>
      <c r="G2240" s="162" t="str">
        <f>IF('MAIN CB'!C2254="Capital",'MAIN CB'!F2254,IF('MAIN CB'!C2254="Income",'MAIN CB'!F2254,IF('MAIN CB'!C2254="Liability",'MAIN CB'!F2254,"")))</f>
        <v/>
      </c>
      <c r="H2240" s="163" t="str">
        <f>IF('MAIN CB'!C2254="Expense",'MAIN CB'!F2254,IF('MAIN CB'!C2254="Drawing",'MAIN CB'!F2254,IF('MAIN CB'!C2254="COS",'MAIN CB'!F2254,"")))</f>
        <v/>
      </c>
    </row>
    <row r="2241" spans="2:8" x14ac:dyDescent="0.3">
      <c r="B2241" s="160">
        <f>IF('MAIN CB'!B2255="","",'MAIN CB'!B2255)</f>
        <v>45740</v>
      </c>
      <c r="C2241" s="161" t="str">
        <f>IF('MAIN CB'!C2255="","",'MAIN CB'!C2255)</f>
        <v>Asset</v>
      </c>
      <c r="D2241" s="237" t="str">
        <f>IF('MAIN CB'!D2255="","",'MAIN CB'!D2255)</f>
        <v>Airtel Money</v>
      </c>
      <c r="E2241" s="157" t="str">
        <f>IF('MAIN CB'!E2255="","",'MAIN CB'!E2255)</f>
        <v>Airtel Money Deposit</v>
      </c>
      <c r="F2241" s="238">
        <f>IF('MAIN CB'!C2255="Asset",'MAIN CB'!F2255,"")</f>
        <v>-5</v>
      </c>
      <c r="G2241" s="162" t="str">
        <f>IF('MAIN CB'!C2255="Capital",'MAIN CB'!F2255,IF('MAIN CB'!C2255="Income",'MAIN CB'!F2255,IF('MAIN CB'!C2255="Liability",'MAIN CB'!F2255,"")))</f>
        <v/>
      </c>
      <c r="H2241" s="163" t="str">
        <f>IF('MAIN CB'!C2255="Expense",'MAIN CB'!F2255,IF('MAIN CB'!C2255="Drawing",'MAIN CB'!F2255,IF('MAIN CB'!C2255="COS",'MAIN CB'!F2255,"")))</f>
        <v/>
      </c>
    </row>
    <row r="2242" spans="2:8" x14ac:dyDescent="0.3">
      <c r="B2242" s="160">
        <f>IF('MAIN CB'!B2256="","",'MAIN CB'!B2256)</f>
        <v>45740</v>
      </c>
      <c r="C2242" s="161" t="str">
        <f>IF('MAIN CB'!C2256="","",'MAIN CB'!C2256)</f>
        <v>Asset</v>
      </c>
      <c r="D2242" s="237" t="str">
        <f>IF('MAIN CB'!D2256="","",'MAIN CB'!D2256)</f>
        <v>Vault Cash</v>
      </c>
      <c r="E2242" s="157" t="str">
        <f>IF('MAIN CB'!E2256="","",'MAIN CB'!E2256)</f>
        <v>Zanaco Xpress Deposit</v>
      </c>
      <c r="F2242" s="238">
        <f>IF('MAIN CB'!C2256="Asset",'MAIN CB'!F2256,"")</f>
        <v>5000</v>
      </c>
      <c r="G2242" s="162" t="str">
        <f>IF('MAIN CB'!C2256="Capital",'MAIN CB'!F2256,IF('MAIN CB'!C2256="Income",'MAIN CB'!F2256,IF('MAIN CB'!C2256="Liability",'MAIN CB'!F2256,"")))</f>
        <v/>
      </c>
      <c r="H2242" s="163" t="str">
        <f>IF('MAIN CB'!C2256="Expense",'MAIN CB'!F2256,IF('MAIN CB'!C2256="Drawing",'MAIN CB'!F2256,IF('MAIN CB'!C2256="COS",'MAIN CB'!F2256,"")))</f>
        <v/>
      </c>
    </row>
    <row r="2243" spans="2:8" x14ac:dyDescent="0.3">
      <c r="B2243" s="160">
        <f>IF('MAIN CB'!B2257="","",'MAIN CB'!B2257)</f>
        <v>45740</v>
      </c>
      <c r="C2243" s="161" t="str">
        <f>IF('MAIN CB'!C2257="","",'MAIN CB'!C2257)</f>
        <v>Asset</v>
      </c>
      <c r="D2243" s="237" t="str">
        <f>IF('MAIN CB'!D2257="","",'MAIN CB'!D2257)</f>
        <v>Zanaco Xpress</v>
      </c>
      <c r="E2243" s="157" t="str">
        <f>IF('MAIN CB'!E2257="","",'MAIN CB'!E2257)</f>
        <v>Zanaco Xpress Deposit</v>
      </c>
      <c r="F2243" s="238">
        <f>IF('MAIN CB'!C2257="Asset",'MAIN CB'!F2257,"")</f>
        <v>-5000</v>
      </c>
      <c r="G2243" s="162" t="str">
        <f>IF('MAIN CB'!C2257="Capital",'MAIN CB'!F2257,IF('MAIN CB'!C2257="Income",'MAIN CB'!F2257,IF('MAIN CB'!C2257="Liability",'MAIN CB'!F2257,"")))</f>
        <v/>
      </c>
      <c r="H2243" s="163" t="str">
        <f>IF('MAIN CB'!C2257="Expense",'MAIN CB'!F2257,IF('MAIN CB'!C2257="Drawing",'MAIN CB'!F2257,IF('MAIN CB'!C2257="COS",'MAIN CB'!F2257,"")))</f>
        <v/>
      </c>
    </row>
    <row r="2244" spans="2:8" x14ac:dyDescent="0.3">
      <c r="B2244" s="160">
        <f>IF('MAIN CB'!B2258="","",'MAIN CB'!B2258)</f>
        <v>45740</v>
      </c>
      <c r="C2244" s="161" t="str">
        <f>IF('MAIN CB'!C2258="","",'MAIN CB'!C2258)</f>
        <v>Asset</v>
      </c>
      <c r="D2244" s="237" t="str">
        <f>IF('MAIN CB'!D2258="","",'MAIN CB'!D2258)</f>
        <v>Vault Cash</v>
      </c>
      <c r="E2244" s="157" t="str">
        <f>IF('MAIN CB'!E2258="","",'MAIN CB'!E2258)</f>
        <v>Zanaco Xpress Deposit</v>
      </c>
      <c r="F2244" s="238">
        <f>IF('MAIN CB'!C2258="Asset",'MAIN CB'!F2258,"")</f>
        <v>67</v>
      </c>
      <c r="G2244" s="162" t="str">
        <f>IF('MAIN CB'!C2258="Capital",'MAIN CB'!F2258,IF('MAIN CB'!C2258="Income",'MAIN CB'!F2258,IF('MAIN CB'!C2258="Liability",'MAIN CB'!F2258,"")))</f>
        <v/>
      </c>
      <c r="H2244" s="163" t="str">
        <f>IF('MAIN CB'!C2258="Expense",'MAIN CB'!F2258,IF('MAIN CB'!C2258="Drawing",'MAIN CB'!F2258,IF('MAIN CB'!C2258="COS",'MAIN CB'!F2258,"")))</f>
        <v/>
      </c>
    </row>
    <row r="2245" spans="2:8" x14ac:dyDescent="0.3">
      <c r="B2245" s="160">
        <f>IF('MAIN CB'!B2259="","",'MAIN CB'!B2259)</f>
        <v>45740</v>
      </c>
      <c r="C2245" s="161" t="str">
        <f>IF('MAIN CB'!C2259="","",'MAIN CB'!C2259)</f>
        <v>Asset</v>
      </c>
      <c r="D2245" s="237" t="str">
        <f>IF('MAIN CB'!D2259="","",'MAIN CB'!D2259)</f>
        <v>Zanaco Xpress</v>
      </c>
      <c r="E2245" s="157" t="str">
        <f>IF('MAIN CB'!E2259="","",'MAIN CB'!E2259)</f>
        <v>Zanaco Xpress Deposit</v>
      </c>
      <c r="F2245" s="238">
        <f>IF('MAIN CB'!C2259="Asset",'MAIN CB'!F2259,"")</f>
        <v>-67</v>
      </c>
      <c r="G2245" s="162" t="str">
        <f>IF('MAIN CB'!C2259="Capital",'MAIN CB'!F2259,IF('MAIN CB'!C2259="Income",'MAIN CB'!F2259,IF('MAIN CB'!C2259="Liability",'MAIN CB'!F2259,"")))</f>
        <v/>
      </c>
      <c r="H2245" s="163" t="str">
        <f>IF('MAIN CB'!C2259="Expense",'MAIN CB'!F2259,IF('MAIN CB'!C2259="Drawing",'MAIN CB'!F2259,IF('MAIN CB'!C2259="COS",'MAIN CB'!F2259,"")))</f>
        <v/>
      </c>
    </row>
    <row r="2246" spans="2:8" x14ac:dyDescent="0.3">
      <c r="B2246" s="160">
        <f>IF('MAIN CB'!B2260="","",'MAIN CB'!B2260)</f>
        <v>45740</v>
      </c>
      <c r="C2246" s="161" t="str">
        <f>IF('MAIN CB'!C2260="","",'MAIN CB'!C2260)</f>
        <v>Asset</v>
      </c>
      <c r="D2246" s="237" t="str">
        <f>IF('MAIN CB'!D2260="","",'MAIN CB'!D2260)</f>
        <v>Vault Cash</v>
      </c>
      <c r="E2246" s="157" t="str">
        <f>IF('MAIN CB'!E2260="","",'MAIN CB'!E2260)</f>
        <v>Zanaco Xpress Deposit</v>
      </c>
      <c r="F2246" s="238">
        <f>IF('MAIN CB'!C2260="Asset",'MAIN CB'!F2260,"")</f>
        <v>210</v>
      </c>
      <c r="G2246" s="162" t="str">
        <f>IF('MAIN CB'!C2260="Capital",'MAIN CB'!F2260,IF('MAIN CB'!C2260="Income",'MAIN CB'!F2260,IF('MAIN CB'!C2260="Liability",'MAIN CB'!F2260,"")))</f>
        <v/>
      </c>
      <c r="H2246" s="163" t="str">
        <f>IF('MAIN CB'!C2260="Expense",'MAIN CB'!F2260,IF('MAIN CB'!C2260="Drawing",'MAIN CB'!F2260,IF('MAIN CB'!C2260="COS",'MAIN CB'!F2260,"")))</f>
        <v/>
      </c>
    </row>
    <row r="2247" spans="2:8" x14ac:dyDescent="0.3">
      <c r="B2247" s="160">
        <f>IF('MAIN CB'!B2261="","",'MAIN CB'!B2261)</f>
        <v>45740</v>
      </c>
      <c r="C2247" s="161" t="str">
        <f>IF('MAIN CB'!C2261="","",'MAIN CB'!C2261)</f>
        <v>Asset</v>
      </c>
      <c r="D2247" s="237" t="str">
        <f>IF('MAIN CB'!D2261="","",'MAIN CB'!D2261)</f>
        <v>Zanaco Xpress</v>
      </c>
      <c r="E2247" s="157" t="str">
        <f>IF('MAIN CB'!E2261="","",'MAIN CB'!E2261)</f>
        <v>Zanaco Xpress Deposit</v>
      </c>
      <c r="F2247" s="238">
        <f>IF('MAIN CB'!C2261="Asset",'MAIN CB'!F2261,"")</f>
        <v>-210</v>
      </c>
      <c r="G2247" s="162" t="str">
        <f>IF('MAIN CB'!C2261="Capital",'MAIN CB'!F2261,IF('MAIN CB'!C2261="Income",'MAIN CB'!F2261,IF('MAIN CB'!C2261="Liability",'MAIN CB'!F2261,"")))</f>
        <v/>
      </c>
      <c r="H2247" s="163" t="str">
        <f>IF('MAIN CB'!C2261="Expense",'MAIN CB'!F2261,IF('MAIN CB'!C2261="Drawing",'MAIN CB'!F2261,IF('MAIN CB'!C2261="COS",'MAIN CB'!F2261,"")))</f>
        <v/>
      </c>
    </row>
    <row r="2248" spans="2:8" x14ac:dyDescent="0.3">
      <c r="B2248" s="160">
        <f>IF('MAIN CB'!B2262="","",'MAIN CB'!B2262)</f>
        <v>45740</v>
      </c>
      <c r="C2248" s="161" t="str">
        <f>IF('MAIN CB'!C2262="","",'MAIN CB'!C2262)</f>
        <v>Asset</v>
      </c>
      <c r="D2248" s="237" t="str">
        <f>IF('MAIN CB'!D2262="","",'MAIN CB'!D2262)</f>
        <v>Vault Cash</v>
      </c>
      <c r="E2248" s="157" t="str">
        <f>IF('MAIN CB'!E2262="","",'MAIN CB'!E2262)</f>
        <v>Zanaco Xpress Deposit</v>
      </c>
      <c r="F2248" s="238">
        <f>IF('MAIN CB'!C2262="Asset",'MAIN CB'!F2262,"")</f>
        <v>390</v>
      </c>
      <c r="G2248" s="162" t="str">
        <f>IF('MAIN CB'!C2262="Capital",'MAIN CB'!F2262,IF('MAIN CB'!C2262="Income",'MAIN CB'!F2262,IF('MAIN CB'!C2262="Liability",'MAIN CB'!F2262,"")))</f>
        <v/>
      </c>
      <c r="H2248" s="163" t="str">
        <f>IF('MAIN CB'!C2262="Expense",'MAIN CB'!F2262,IF('MAIN CB'!C2262="Drawing",'MAIN CB'!F2262,IF('MAIN CB'!C2262="COS",'MAIN CB'!F2262,"")))</f>
        <v/>
      </c>
    </row>
    <row r="2249" spans="2:8" x14ac:dyDescent="0.3">
      <c r="B2249" s="160">
        <f>IF('MAIN CB'!B2263="","",'MAIN CB'!B2263)</f>
        <v>45740</v>
      </c>
      <c r="C2249" s="161" t="str">
        <f>IF('MAIN CB'!C2263="","",'MAIN CB'!C2263)</f>
        <v>Asset</v>
      </c>
      <c r="D2249" s="237" t="str">
        <f>IF('MAIN CB'!D2263="","",'MAIN CB'!D2263)</f>
        <v>Zanaco Xpress</v>
      </c>
      <c r="E2249" s="157" t="str">
        <f>IF('MAIN CB'!E2263="","",'MAIN CB'!E2263)</f>
        <v>Zanaco Xpress Deposit</v>
      </c>
      <c r="F2249" s="238">
        <f>IF('MAIN CB'!C2263="Asset",'MAIN CB'!F2263,"")</f>
        <v>-390</v>
      </c>
      <c r="G2249" s="162" t="str">
        <f>IF('MAIN CB'!C2263="Capital",'MAIN CB'!F2263,IF('MAIN CB'!C2263="Income",'MAIN CB'!F2263,IF('MAIN CB'!C2263="Liability",'MAIN CB'!F2263,"")))</f>
        <v/>
      </c>
      <c r="H2249" s="163" t="str">
        <f>IF('MAIN CB'!C2263="Expense",'MAIN CB'!F2263,IF('MAIN CB'!C2263="Drawing",'MAIN CB'!F2263,IF('MAIN CB'!C2263="COS",'MAIN CB'!F2263,"")))</f>
        <v/>
      </c>
    </row>
    <row r="2250" spans="2:8" x14ac:dyDescent="0.3">
      <c r="B2250" s="160">
        <f>IF('MAIN CB'!B2264="","",'MAIN CB'!B2264)</f>
        <v>45740</v>
      </c>
      <c r="C2250" s="161" t="str">
        <f>IF('MAIN CB'!C2264="","",'MAIN CB'!C2264)</f>
        <v>Asset</v>
      </c>
      <c r="D2250" s="237" t="str">
        <f>IF('MAIN CB'!D2264="","",'MAIN CB'!D2264)</f>
        <v>Vault Cash</v>
      </c>
      <c r="E2250" s="157" t="str">
        <f>IF('MAIN CB'!E2264="","",'MAIN CB'!E2264)</f>
        <v>Zanaco Xpress Deposit</v>
      </c>
      <c r="F2250" s="238">
        <f>IF('MAIN CB'!C2264="Asset",'MAIN CB'!F2264,"")</f>
        <v>195</v>
      </c>
      <c r="G2250" s="162" t="str">
        <f>IF('MAIN CB'!C2264="Capital",'MAIN CB'!F2264,IF('MAIN CB'!C2264="Income",'MAIN CB'!F2264,IF('MAIN CB'!C2264="Liability",'MAIN CB'!F2264,"")))</f>
        <v/>
      </c>
      <c r="H2250" s="163" t="str">
        <f>IF('MAIN CB'!C2264="Expense",'MAIN CB'!F2264,IF('MAIN CB'!C2264="Drawing",'MAIN CB'!F2264,IF('MAIN CB'!C2264="COS",'MAIN CB'!F2264,"")))</f>
        <v/>
      </c>
    </row>
    <row r="2251" spans="2:8" x14ac:dyDescent="0.3">
      <c r="B2251" s="160">
        <f>IF('MAIN CB'!B2265="","",'MAIN CB'!B2265)</f>
        <v>45740</v>
      </c>
      <c r="C2251" s="161" t="str">
        <f>IF('MAIN CB'!C2265="","",'MAIN CB'!C2265)</f>
        <v>Asset</v>
      </c>
      <c r="D2251" s="237" t="str">
        <f>IF('MAIN CB'!D2265="","",'MAIN CB'!D2265)</f>
        <v>Zanaco Xpress</v>
      </c>
      <c r="E2251" s="157" t="str">
        <f>IF('MAIN CB'!E2265="","",'MAIN CB'!E2265)</f>
        <v>Zanaco Xpress Deposit</v>
      </c>
      <c r="F2251" s="238">
        <f>IF('MAIN CB'!C2265="Asset",'MAIN CB'!F2265,"")</f>
        <v>-195</v>
      </c>
      <c r="G2251" s="162" t="str">
        <f>IF('MAIN CB'!C2265="Capital",'MAIN CB'!F2265,IF('MAIN CB'!C2265="Income",'MAIN CB'!F2265,IF('MAIN CB'!C2265="Liability",'MAIN CB'!F2265,"")))</f>
        <v/>
      </c>
      <c r="H2251" s="163" t="str">
        <f>IF('MAIN CB'!C2265="Expense",'MAIN CB'!F2265,IF('MAIN CB'!C2265="Drawing",'MAIN CB'!F2265,IF('MAIN CB'!C2265="COS",'MAIN CB'!F2265,"")))</f>
        <v/>
      </c>
    </row>
    <row r="2252" spans="2:8" x14ac:dyDescent="0.3">
      <c r="B2252" s="160">
        <f>IF('MAIN CB'!B2266="","",'MAIN CB'!B2266)</f>
        <v>45740</v>
      </c>
      <c r="C2252" s="161" t="str">
        <f>IF('MAIN CB'!C2266="","",'MAIN CB'!C2266)</f>
        <v>Asset</v>
      </c>
      <c r="D2252" s="237" t="str">
        <f>IF('MAIN CB'!D2266="","",'MAIN CB'!D2266)</f>
        <v>Vault Cash</v>
      </c>
      <c r="E2252" s="157" t="str">
        <f>IF('MAIN CB'!E2266="","",'MAIN CB'!E2266)</f>
        <v>Zanaco Xpress Deposit</v>
      </c>
      <c r="F2252" s="238">
        <f>IF('MAIN CB'!C2266="Asset",'MAIN CB'!F2266,"")</f>
        <v>585</v>
      </c>
      <c r="G2252" s="162" t="str">
        <f>IF('MAIN CB'!C2266="Capital",'MAIN CB'!F2266,IF('MAIN CB'!C2266="Income",'MAIN CB'!F2266,IF('MAIN CB'!C2266="Liability",'MAIN CB'!F2266,"")))</f>
        <v/>
      </c>
      <c r="H2252" s="163" t="str">
        <f>IF('MAIN CB'!C2266="Expense",'MAIN CB'!F2266,IF('MAIN CB'!C2266="Drawing",'MAIN CB'!F2266,IF('MAIN CB'!C2266="COS",'MAIN CB'!F2266,"")))</f>
        <v/>
      </c>
    </row>
    <row r="2253" spans="2:8" x14ac:dyDescent="0.3">
      <c r="B2253" s="160">
        <f>IF('MAIN CB'!B2267="","",'MAIN CB'!B2267)</f>
        <v>45740</v>
      </c>
      <c r="C2253" s="161" t="str">
        <f>IF('MAIN CB'!C2267="","",'MAIN CB'!C2267)</f>
        <v>Asset</v>
      </c>
      <c r="D2253" s="237" t="str">
        <f>IF('MAIN CB'!D2267="","",'MAIN CB'!D2267)</f>
        <v>Zanaco Xpress</v>
      </c>
      <c r="E2253" s="157" t="str">
        <f>IF('MAIN CB'!E2267="","",'MAIN CB'!E2267)</f>
        <v>Zanaco Xpress Deposit</v>
      </c>
      <c r="F2253" s="238">
        <f>IF('MAIN CB'!C2267="Asset",'MAIN CB'!F2267,"")</f>
        <v>-585</v>
      </c>
      <c r="G2253" s="162" t="str">
        <f>IF('MAIN CB'!C2267="Capital",'MAIN CB'!F2267,IF('MAIN CB'!C2267="Income",'MAIN CB'!F2267,IF('MAIN CB'!C2267="Liability",'MAIN CB'!F2267,"")))</f>
        <v/>
      </c>
      <c r="H2253" s="163" t="str">
        <f>IF('MAIN CB'!C2267="Expense",'MAIN CB'!F2267,IF('MAIN CB'!C2267="Drawing",'MAIN CB'!F2267,IF('MAIN CB'!C2267="COS",'MAIN CB'!F2267,"")))</f>
        <v/>
      </c>
    </row>
    <row r="2254" spans="2:8" x14ac:dyDescent="0.3">
      <c r="B2254" s="160">
        <f>IF('MAIN CB'!B2268="","",'MAIN CB'!B2268)</f>
        <v>45740</v>
      </c>
      <c r="C2254" s="161" t="str">
        <f>IF('MAIN CB'!C2268="","",'MAIN CB'!C2268)</f>
        <v>Asset</v>
      </c>
      <c r="D2254" s="237" t="str">
        <f>IF('MAIN CB'!D2268="","",'MAIN CB'!D2268)</f>
        <v>Vault Cash</v>
      </c>
      <c r="E2254" s="157" t="str">
        <f>IF('MAIN CB'!E2268="","",'MAIN CB'!E2268)</f>
        <v>Zanaco Xpress Deposit</v>
      </c>
      <c r="F2254" s="238">
        <f>IF('MAIN CB'!C2268="Asset",'MAIN CB'!F2268,"")</f>
        <v>462</v>
      </c>
      <c r="G2254" s="162" t="str">
        <f>IF('MAIN CB'!C2268="Capital",'MAIN CB'!F2268,IF('MAIN CB'!C2268="Income",'MAIN CB'!F2268,IF('MAIN CB'!C2268="Liability",'MAIN CB'!F2268,"")))</f>
        <v/>
      </c>
      <c r="H2254" s="163" t="str">
        <f>IF('MAIN CB'!C2268="Expense",'MAIN CB'!F2268,IF('MAIN CB'!C2268="Drawing",'MAIN CB'!F2268,IF('MAIN CB'!C2268="COS",'MAIN CB'!F2268,"")))</f>
        <v/>
      </c>
    </row>
    <row r="2255" spans="2:8" x14ac:dyDescent="0.3">
      <c r="B2255" s="160">
        <f>IF('MAIN CB'!B2269="","",'MAIN CB'!B2269)</f>
        <v>45740</v>
      </c>
      <c r="C2255" s="161" t="str">
        <f>IF('MAIN CB'!C2269="","",'MAIN CB'!C2269)</f>
        <v>Asset</v>
      </c>
      <c r="D2255" s="237" t="str">
        <f>IF('MAIN CB'!D2269="","",'MAIN CB'!D2269)</f>
        <v>Zanaco Xpress</v>
      </c>
      <c r="E2255" s="157" t="str">
        <f>IF('MAIN CB'!E2269="","",'MAIN CB'!E2269)</f>
        <v>Zanaco Xpress Deposit</v>
      </c>
      <c r="F2255" s="238">
        <f>IF('MAIN CB'!C2269="Asset",'MAIN CB'!F2269,"")</f>
        <v>-462</v>
      </c>
      <c r="G2255" s="162" t="str">
        <f>IF('MAIN CB'!C2269="Capital",'MAIN CB'!F2269,IF('MAIN CB'!C2269="Income",'MAIN CB'!F2269,IF('MAIN CB'!C2269="Liability",'MAIN CB'!F2269,"")))</f>
        <v/>
      </c>
      <c r="H2255" s="163" t="str">
        <f>IF('MAIN CB'!C2269="Expense",'MAIN CB'!F2269,IF('MAIN CB'!C2269="Drawing",'MAIN CB'!F2269,IF('MAIN CB'!C2269="COS",'MAIN CB'!F2269,"")))</f>
        <v/>
      </c>
    </row>
    <row r="2256" spans="2:8" x14ac:dyDescent="0.3">
      <c r="B2256" s="160">
        <f>IF('MAIN CB'!B2270="","",'MAIN CB'!B2270)</f>
        <v>45740</v>
      </c>
      <c r="C2256" s="161" t="str">
        <f>IF('MAIN CB'!C2270="","",'MAIN CB'!C2270)</f>
        <v>Asset</v>
      </c>
      <c r="D2256" s="237" t="str">
        <f>IF('MAIN CB'!D2270="","",'MAIN CB'!D2270)</f>
        <v>Vault Cash</v>
      </c>
      <c r="E2256" s="157" t="str">
        <f>IF('MAIN CB'!E2270="","",'MAIN CB'!E2270)</f>
        <v>Zanaco Xpress Deposit</v>
      </c>
      <c r="F2256" s="238">
        <f>IF('MAIN CB'!C2270="Asset",'MAIN CB'!F2270,"")</f>
        <v>390</v>
      </c>
      <c r="G2256" s="162" t="str">
        <f>IF('MAIN CB'!C2270="Capital",'MAIN CB'!F2270,IF('MAIN CB'!C2270="Income",'MAIN CB'!F2270,IF('MAIN CB'!C2270="Liability",'MAIN CB'!F2270,"")))</f>
        <v/>
      </c>
      <c r="H2256" s="163" t="str">
        <f>IF('MAIN CB'!C2270="Expense",'MAIN CB'!F2270,IF('MAIN CB'!C2270="Drawing",'MAIN CB'!F2270,IF('MAIN CB'!C2270="COS",'MAIN CB'!F2270,"")))</f>
        <v/>
      </c>
    </row>
    <row r="2257" spans="2:8" x14ac:dyDescent="0.3">
      <c r="B2257" s="160">
        <f>IF('MAIN CB'!B2271="","",'MAIN CB'!B2271)</f>
        <v>45740</v>
      </c>
      <c r="C2257" s="161" t="str">
        <f>IF('MAIN CB'!C2271="","",'MAIN CB'!C2271)</f>
        <v>Asset</v>
      </c>
      <c r="D2257" s="237" t="str">
        <f>IF('MAIN CB'!D2271="","",'MAIN CB'!D2271)</f>
        <v>Zanaco Xpress</v>
      </c>
      <c r="E2257" s="157" t="str">
        <f>IF('MAIN CB'!E2271="","",'MAIN CB'!E2271)</f>
        <v>Zanaco Xpress Deposit</v>
      </c>
      <c r="F2257" s="238">
        <f>IF('MAIN CB'!C2271="Asset",'MAIN CB'!F2271,"")</f>
        <v>-390</v>
      </c>
      <c r="G2257" s="162" t="str">
        <f>IF('MAIN CB'!C2271="Capital",'MAIN CB'!F2271,IF('MAIN CB'!C2271="Income",'MAIN CB'!F2271,IF('MAIN CB'!C2271="Liability",'MAIN CB'!F2271,"")))</f>
        <v/>
      </c>
      <c r="H2257" s="163" t="str">
        <f>IF('MAIN CB'!C2271="Expense",'MAIN CB'!F2271,IF('MAIN CB'!C2271="Drawing",'MAIN CB'!F2271,IF('MAIN CB'!C2271="COS",'MAIN CB'!F2271,"")))</f>
        <v/>
      </c>
    </row>
    <row r="2258" spans="2:8" x14ac:dyDescent="0.3">
      <c r="B2258" s="160">
        <f>IF('MAIN CB'!B2272="","",'MAIN CB'!B2272)</f>
        <v>45740</v>
      </c>
      <c r="C2258" s="161" t="str">
        <f>IF('MAIN CB'!C2272="","",'MAIN CB'!C2272)</f>
        <v>Asset</v>
      </c>
      <c r="D2258" s="237" t="str">
        <f>IF('MAIN CB'!D2272="","",'MAIN CB'!D2272)</f>
        <v>Vault Cash</v>
      </c>
      <c r="E2258" s="157" t="str">
        <f>IF('MAIN CB'!E2272="","",'MAIN CB'!E2272)</f>
        <v>Zanaco Xpress Deposit</v>
      </c>
      <c r="F2258" s="238">
        <f>IF('MAIN CB'!C2272="Asset",'MAIN CB'!F2272,"")</f>
        <v>502</v>
      </c>
      <c r="G2258" s="162" t="str">
        <f>IF('MAIN CB'!C2272="Capital",'MAIN CB'!F2272,IF('MAIN CB'!C2272="Income",'MAIN CB'!F2272,IF('MAIN CB'!C2272="Liability",'MAIN CB'!F2272,"")))</f>
        <v/>
      </c>
      <c r="H2258" s="163" t="str">
        <f>IF('MAIN CB'!C2272="Expense",'MAIN CB'!F2272,IF('MAIN CB'!C2272="Drawing",'MAIN CB'!F2272,IF('MAIN CB'!C2272="COS",'MAIN CB'!F2272,"")))</f>
        <v/>
      </c>
    </row>
    <row r="2259" spans="2:8" x14ac:dyDescent="0.3">
      <c r="B2259" s="160">
        <f>IF('MAIN CB'!B2273="","",'MAIN CB'!B2273)</f>
        <v>45740</v>
      </c>
      <c r="C2259" s="161" t="str">
        <f>IF('MAIN CB'!C2273="","",'MAIN CB'!C2273)</f>
        <v>Asset</v>
      </c>
      <c r="D2259" s="237" t="str">
        <f>IF('MAIN CB'!D2273="","",'MAIN CB'!D2273)</f>
        <v>Zanaco Xpress</v>
      </c>
      <c r="E2259" s="157" t="str">
        <f>IF('MAIN CB'!E2273="","",'MAIN CB'!E2273)</f>
        <v>Zanaco Xpress Deposit</v>
      </c>
      <c r="F2259" s="238">
        <f>IF('MAIN CB'!C2273="Asset",'MAIN CB'!F2273,"")</f>
        <v>-502</v>
      </c>
      <c r="G2259" s="162" t="str">
        <f>IF('MAIN CB'!C2273="Capital",'MAIN CB'!F2273,IF('MAIN CB'!C2273="Income",'MAIN CB'!F2273,IF('MAIN CB'!C2273="Liability",'MAIN CB'!F2273,"")))</f>
        <v/>
      </c>
      <c r="H2259" s="163" t="str">
        <f>IF('MAIN CB'!C2273="Expense",'MAIN CB'!F2273,IF('MAIN CB'!C2273="Drawing",'MAIN CB'!F2273,IF('MAIN CB'!C2273="COS",'MAIN CB'!F2273,"")))</f>
        <v/>
      </c>
    </row>
    <row r="2260" spans="2:8" x14ac:dyDescent="0.3">
      <c r="B2260" s="160">
        <f>IF('MAIN CB'!B2274="","",'MAIN CB'!B2274)</f>
        <v>45740</v>
      </c>
      <c r="C2260" s="161" t="str">
        <f>IF('MAIN CB'!C2274="","",'MAIN CB'!C2274)</f>
        <v>Asset</v>
      </c>
      <c r="D2260" s="237" t="str">
        <f>IF('MAIN CB'!D2274="","",'MAIN CB'!D2274)</f>
        <v>Vault Cash</v>
      </c>
      <c r="E2260" s="157" t="str">
        <f>IF('MAIN CB'!E2274="","",'MAIN CB'!E2274)</f>
        <v>Zanaco Xpress Deposit</v>
      </c>
      <c r="F2260" s="238">
        <f>IF('MAIN CB'!C2274="Asset",'MAIN CB'!F2274,"")</f>
        <v>2238</v>
      </c>
      <c r="G2260" s="162" t="str">
        <f>IF('MAIN CB'!C2274="Capital",'MAIN CB'!F2274,IF('MAIN CB'!C2274="Income",'MAIN CB'!F2274,IF('MAIN CB'!C2274="Liability",'MAIN CB'!F2274,"")))</f>
        <v/>
      </c>
      <c r="H2260" s="163" t="str">
        <f>IF('MAIN CB'!C2274="Expense",'MAIN CB'!F2274,IF('MAIN CB'!C2274="Drawing",'MAIN CB'!F2274,IF('MAIN CB'!C2274="COS",'MAIN CB'!F2274,"")))</f>
        <v/>
      </c>
    </row>
    <row r="2261" spans="2:8" x14ac:dyDescent="0.3">
      <c r="B2261" s="160">
        <f>IF('MAIN CB'!B2275="","",'MAIN CB'!B2275)</f>
        <v>45740</v>
      </c>
      <c r="C2261" s="161" t="str">
        <f>IF('MAIN CB'!C2275="","",'MAIN CB'!C2275)</f>
        <v>Asset</v>
      </c>
      <c r="D2261" s="237" t="str">
        <f>IF('MAIN CB'!D2275="","",'MAIN CB'!D2275)</f>
        <v>Zanaco Xpress</v>
      </c>
      <c r="E2261" s="157" t="str">
        <f>IF('MAIN CB'!E2275="","",'MAIN CB'!E2275)</f>
        <v>Zanaco Xpress Deposit</v>
      </c>
      <c r="F2261" s="238">
        <f>IF('MAIN CB'!C2275="Asset",'MAIN CB'!F2275,"")</f>
        <v>-2238</v>
      </c>
      <c r="G2261" s="162" t="str">
        <f>IF('MAIN CB'!C2275="Capital",'MAIN CB'!F2275,IF('MAIN CB'!C2275="Income",'MAIN CB'!F2275,IF('MAIN CB'!C2275="Liability",'MAIN CB'!F2275,"")))</f>
        <v/>
      </c>
      <c r="H2261" s="163" t="str">
        <f>IF('MAIN CB'!C2275="Expense",'MAIN CB'!F2275,IF('MAIN CB'!C2275="Drawing",'MAIN CB'!F2275,IF('MAIN CB'!C2275="COS",'MAIN CB'!F2275,"")))</f>
        <v/>
      </c>
    </row>
    <row r="2262" spans="2:8" x14ac:dyDescent="0.3">
      <c r="B2262" s="160">
        <f>IF('MAIN CB'!B2276="","",'MAIN CB'!B2276)</f>
        <v>45740</v>
      </c>
      <c r="C2262" s="161" t="str">
        <f>IF('MAIN CB'!C2276="","",'MAIN CB'!C2276)</f>
        <v>Asset</v>
      </c>
      <c r="D2262" s="237" t="str">
        <f>IF('MAIN CB'!D2276="","",'MAIN CB'!D2276)</f>
        <v>Vault Cash</v>
      </c>
      <c r="E2262" s="157" t="str">
        <f>IF('MAIN CB'!E2276="","",'MAIN CB'!E2276)</f>
        <v>Zanaco Xpress Deposit</v>
      </c>
      <c r="F2262" s="238">
        <f>IF('MAIN CB'!C2276="Asset",'MAIN CB'!F2276,"")</f>
        <v>10</v>
      </c>
      <c r="G2262" s="162" t="str">
        <f>IF('MAIN CB'!C2276="Capital",'MAIN CB'!F2276,IF('MAIN CB'!C2276="Income",'MAIN CB'!F2276,IF('MAIN CB'!C2276="Liability",'MAIN CB'!F2276,"")))</f>
        <v/>
      </c>
      <c r="H2262" s="163" t="str">
        <f>IF('MAIN CB'!C2276="Expense",'MAIN CB'!F2276,IF('MAIN CB'!C2276="Drawing",'MAIN CB'!F2276,IF('MAIN CB'!C2276="COS",'MAIN CB'!F2276,"")))</f>
        <v/>
      </c>
    </row>
    <row r="2263" spans="2:8" x14ac:dyDescent="0.3">
      <c r="B2263" s="160">
        <f>IF('MAIN CB'!B2277="","",'MAIN CB'!B2277)</f>
        <v>45740</v>
      </c>
      <c r="C2263" s="161" t="str">
        <f>IF('MAIN CB'!C2277="","",'MAIN CB'!C2277)</f>
        <v>Asset</v>
      </c>
      <c r="D2263" s="237" t="str">
        <f>IF('MAIN CB'!D2277="","",'MAIN CB'!D2277)</f>
        <v>Zanaco Xpress</v>
      </c>
      <c r="E2263" s="157" t="str">
        <f>IF('MAIN CB'!E2277="","",'MAIN CB'!E2277)</f>
        <v>Zanaco Xpress Deposit</v>
      </c>
      <c r="F2263" s="238">
        <f>IF('MAIN CB'!C2277="Asset",'MAIN CB'!F2277,"")</f>
        <v>-10</v>
      </c>
      <c r="G2263" s="162" t="str">
        <f>IF('MAIN CB'!C2277="Capital",'MAIN CB'!F2277,IF('MAIN CB'!C2277="Income",'MAIN CB'!F2277,IF('MAIN CB'!C2277="Liability",'MAIN CB'!F2277,"")))</f>
        <v/>
      </c>
      <c r="H2263" s="163" t="str">
        <f>IF('MAIN CB'!C2277="Expense",'MAIN CB'!F2277,IF('MAIN CB'!C2277="Drawing",'MAIN CB'!F2277,IF('MAIN CB'!C2277="COS",'MAIN CB'!F2277,"")))</f>
        <v/>
      </c>
    </row>
    <row r="2264" spans="2:8" x14ac:dyDescent="0.3">
      <c r="B2264" s="160">
        <f>IF('MAIN CB'!B2278="","",'MAIN CB'!B2278)</f>
        <v>45740</v>
      </c>
      <c r="C2264" s="161" t="str">
        <f>IF('MAIN CB'!C2278="","",'MAIN CB'!C2278)</f>
        <v>Asset</v>
      </c>
      <c r="D2264" s="237" t="str">
        <f>IF('MAIN CB'!D2278="","",'MAIN CB'!D2278)</f>
        <v>Vault Cash</v>
      </c>
      <c r="E2264" s="157" t="str">
        <f>IF('MAIN CB'!E2278="","",'MAIN CB'!E2278)</f>
        <v>Zanaco Xpress Deposit</v>
      </c>
      <c r="F2264" s="238">
        <f>IF('MAIN CB'!C2278="Asset",'MAIN CB'!F2278,"")</f>
        <v>100</v>
      </c>
      <c r="G2264" s="162" t="str">
        <f>IF('MAIN CB'!C2278="Capital",'MAIN CB'!F2278,IF('MAIN CB'!C2278="Income",'MAIN CB'!F2278,IF('MAIN CB'!C2278="Liability",'MAIN CB'!F2278,"")))</f>
        <v/>
      </c>
      <c r="H2264" s="163" t="str">
        <f>IF('MAIN CB'!C2278="Expense",'MAIN CB'!F2278,IF('MAIN CB'!C2278="Drawing",'MAIN CB'!F2278,IF('MAIN CB'!C2278="COS",'MAIN CB'!F2278,"")))</f>
        <v/>
      </c>
    </row>
    <row r="2265" spans="2:8" x14ac:dyDescent="0.3">
      <c r="B2265" s="160">
        <f>IF('MAIN CB'!B2279="","",'MAIN CB'!B2279)</f>
        <v>45740</v>
      </c>
      <c r="C2265" s="161" t="str">
        <f>IF('MAIN CB'!C2279="","",'MAIN CB'!C2279)</f>
        <v>Asset</v>
      </c>
      <c r="D2265" s="237" t="str">
        <f>IF('MAIN CB'!D2279="","",'MAIN CB'!D2279)</f>
        <v>Zanaco Xpress</v>
      </c>
      <c r="E2265" s="157" t="str">
        <f>IF('MAIN CB'!E2279="","",'MAIN CB'!E2279)</f>
        <v>Zanaco Xpress Deposit</v>
      </c>
      <c r="F2265" s="238">
        <f>IF('MAIN CB'!C2279="Asset",'MAIN CB'!F2279,"")</f>
        <v>-100</v>
      </c>
      <c r="G2265" s="162" t="str">
        <f>IF('MAIN CB'!C2279="Capital",'MAIN CB'!F2279,IF('MAIN CB'!C2279="Income",'MAIN CB'!F2279,IF('MAIN CB'!C2279="Liability",'MAIN CB'!F2279,"")))</f>
        <v/>
      </c>
      <c r="H2265" s="163" t="str">
        <f>IF('MAIN CB'!C2279="Expense",'MAIN CB'!F2279,IF('MAIN CB'!C2279="Drawing",'MAIN CB'!F2279,IF('MAIN CB'!C2279="COS",'MAIN CB'!F2279,"")))</f>
        <v/>
      </c>
    </row>
    <row r="2266" spans="2:8" x14ac:dyDescent="0.3">
      <c r="B2266" s="160">
        <f>IF('MAIN CB'!B2280="","",'MAIN CB'!B2280)</f>
        <v>45740</v>
      </c>
      <c r="C2266" s="161" t="str">
        <f>IF('MAIN CB'!C2280="","",'MAIN CB'!C2280)</f>
        <v>Asset</v>
      </c>
      <c r="D2266" s="237" t="str">
        <f>IF('MAIN CB'!D2280="","",'MAIN CB'!D2280)</f>
        <v>Vault Cash</v>
      </c>
      <c r="E2266" s="157" t="str">
        <f>IF('MAIN CB'!E2280="","",'MAIN CB'!E2280)</f>
        <v>Zanaco Xpress Withdraw</v>
      </c>
      <c r="F2266" s="238">
        <f>IF('MAIN CB'!C2280="Asset",'MAIN CB'!F2280,"")</f>
        <v>-200</v>
      </c>
      <c r="G2266" s="162" t="str">
        <f>IF('MAIN CB'!C2280="Capital",'MAIN CB'!F2280,IF('MAIN CB'!C2280="Income",'MAIN CB'!F2280,IF('MAIN CB'!C2280="Liability",'MAIN CB'!F2280,"")))</f>
        <v/>
      </c>
      <c r="H2266" s="163" t="str">
        <f>IF('MAIN CB'!C2280="Expense",'MAIN CB'!F2280,IF('MAIN CB'!C2280="Drawing",'MAIN CB'!F2280,IF('MAIN CB'!C2280="COS",'MAIN CB'!F2280,"")))</f>
        <v/>
      </c>
    </row>
    <row r="2267" spans="2:8" x14ac:dyDescent="0.3">
      <c r="B2267" s="160">
        <f>IF('MAIN CB'!B2281="","",'MAIN CB'!B2281)</f>
        <v>45740</v>
      </c>
      <c r="C2267" s="161" t="str">
        <f>IF('MAIN CB'!C2281="","",'MAIN CB'!C2281)</f>
        <v>Asset</v>
      </c>
      <c r="D2267" s="237" t="str">
        <f>IF('MAIN CB'!D2281="","",'MAIN CB'!D2281)</f>
        <v>Zanaco Xpress</v>
      </c>
      <c r="E2267" s="157" t="str">
        <f>IF('MAIN CB'!E2281="","",'MAIN CB'!E2281)</f>
        <v>Zanaco Xpress Withdraw</v>
      </c>
      <c r="F2267" s="238">
        <f>IF('MAIN CB'!C2281="Asset",'MAIN CB'!F2281,"")</f>
        <v>200</v>
      </c>
      <c r="G2267" s="162" t="str">
        <f>IF('MAIN CB'!C2281="Capital",'MAIN CB'!F2281,IF('MAIN CB'!C2281="Income",'MAIN CB'!F2281,IF('MAIN CB'!C2281="Liability",'MAIN CB'!F2281,"")))</f>
        <v/>
      </c>
      <c r="H2267" s="163" t="str">
        <f>IF('MAIN CB'!C2281="Expense",'MAIN CB'!F2281,IF('MAIN CB'!C2281="Drawing",'MAIN CB'!F2281,IF('MAIN CB'!C2281="COS",'MAIN CB'!F2281,"")))</f>
        <v/>
      </c>
    </row>
    <row r="2268" spans="2:8" x14ac:dyDescent="0.3">
      <c r="B2268" s="160">
        <f>IF('MAIN CB'!B2282="","",'MAIN CB'!B2282)</f>
        <v>45740</v>
      </c>
      <c r="C2268" s="161" t="str">
        <f>IF('MAIN CB'!C2282="","",'MAIN CB'!C2282)</f>
        <v>Asset</v>
      </c>
      <c r="D2268" s="237" t="str">
        <f>IF('MAIN CB'!D2282="","",'MAIN CB'!D2282)</f>
        <v>Vault Cash</v>
      </c>
      <c r="E2268" s="157" t="str">
        <f>IF('MAIN CB'!E2282="","",'MAIN CB'!E2282)</f>
        <v>Zanaco Xpress Withdraw</v>
      </c>
      <c r="F2268" s="238">
        <f>IF('MAIN CB'!C2282="Asset",'MAIN CB'!F2282,"")</f>
        <v>-2080</v>
      </c>
      <c r="G2268" s="162" t="str">
        <f>IF('MAIN CB'!C2282="Capital",'MAIN CB'!F2282,IF('MAIN CB'!C2282="Income",'MAIN CB'!F2282,IF('MAIN CB'!C2282="Liability",'MAIN CB'!F2282,"")))</f>
        <v/>
      </c>
      <c r="H2268" s="163" t="str">
        <f>IF('MAIN CB'!C2282="Expense",'MAIN CB'!F2282,IF('MAIN CB'!C2282="Drawing",'MAIN CB'!F2282,IF('MAIN CB'!C2282="COS",'MAIN CB'!F2282,"")))</f>
        <v/>
      </c>
    </row>
    <row r="2269" spans="2:8" x14ac:dyDescent="0.3">
      <c r="B2269" s="160">
        <f>IF('MAIN CB'!B2283="","",'MAIN CB'!B2283)</f>
        <v>45740</v>
      </c>
      <c r="C2269" s="161" t="str">
        <f>IF('MAIN CB'!C2283="","",'MAIN CB'!C2283)</f>
        <v>Asset</v>
      </c>
      <c r="D2269" s="237" t="str">
        <f>IF('MAIN CB'!D2283="","",'MAIN CB'!D2283)</f>
        <v>Zanaco Xpress</v>
      </c>
      <c r="E2269" s="157" t="str">
        <f>IF('MAIN CB'!E2283="","",'MAIN CB'!E2283)</f>
        <v>Zanaco Xpress Withdraw</v>
      </c>
      <c r="F2269" s="238">
        <f>IF('MAIN CB'!C2283="Asset",'MAIN CB'!F2283,"")</f>
        <v>2080</v>
      </c>
      <c r="G2269" s="162" t="str">
        <f>IF('MAIN CB'!C2283="Capital",'MAIN CB'!F2283,IF('MAIN CB'!C2283="Income",'MAIN CB'!F2283,IF('MAIN CB'!C2283="Liability",'MAIN CB'!F2283,"")))</f>
        <v/>
      </c>
      <c r="H2269" s="163" t="str">
        <f>IF('MAIN CB'!C2283="Expense",'MAIN CB'!F2283,IF('MAIN CB'!C2283="Drawing",'MAIN CB'!F2283,IF('MAIN CB'!C2283="COS",'MAIN CB'!F2283,"")))</f>
        <v/>
      </c>
    </row>
    <row r="2270" spans="2:8" x14ac:dyDescent="0.3">
      <c r="B2270" s="160">
        <f>IF('MAIN CB'!B2284="","",'MAIN CB'!B2284)</f>
        <v>45740</v>
      </c>
      <c r="C2270" s="161" t="str">
        <f>IF('MAIN CB'!C2284="","",'MAIN CB'!C2284)</f>
        <v>Asset</v>
      </c>
      <c r="D2270" s="237" t="str">
        <f>IF('MAIN CB'!D2284="","",'MAIN CB'!D2284)</f>
        <v>Vault Cash</v>
      </c>
      <c r="E2270" s="157" t="str">
        <f>IF('MAIN CB'!E2284="","",'MAIN CB'!E2284)</f>
        <v>Airtel Money Withdraw</v>
      </c>
      <c r="F2270" s="238">
        <f>IF('MAIN CB'!C2284="Asset",'MAIN CB'!F2284,"")</f>
        <v>-200</v>
      </c>
      <c r="G2270" s="162" t="str">
        <f>IF('MAIN CB'!C2284="Capital",'MAIN CB'!F2284,IF('MAIN CB'!C2284="Income",'MAIN CB'!F2284,IF('MAIN CB'!C2284="Liability",'MAIN CB'!F2284,"")))</f>
        <v/>
      </c>
      <c r="H2270" s="163" t="str">
        <f>IF('MAIN CB'!C2284="Expense",'MAIN CB'!F2284,IF('MAIN CB'!C2284="Drawing",'MAIN CB'!F2284,IF('MAIN CB'!C2284="COS",'MAIN CB'!F2284,"")))</f>
        <v/>
      </c>
    </row>
    <row r="2271" spans="2:8" x14ac:dyDescent="0.3">
      <c r="B2271" s="160">
        <f>IF('MAIN CB'!B2285="","",'MAIN CB'!B2285)</f>
        <v>45740</v>
      </c>
      <c r="C2271" s="161" t="str">
        <f>IF('MAIN CB'!C2285="","",'MAIN CB'!C2285)</f>
        <v>Asset</v>
      </c>
      <c r="D2271" s="237" t="str">
        <f>IF('MAIN CB'!D2285="","",'MAIN CB'!D2285)</f>
        <v>Airtel Money</v>
      </c>
      <c r="E2271" s="157" t="str">
        <f>IF('MAIN CB'!E2285="","",'MAIN CB'!E2285)</f>
        <v>Airtel Money Withdraw</v>
      </c>
      <c r="F2271" s="238">
        <f>IF('MAIN CB'!C2285="Asset",'MAIN CB'!F2285,"")</f>
        <v>200</v>
      </c>
      <c r="G2271" s="162" t="str">
        <f>IF('MAIN CB'!C2285="Capital",'MAIN CB'!F2285,IF('MAIN CB'!C2285="Income",'MAIN CB'!F2285,IF('MAIN CB'!C2285="Liability",'MAIN CB'!F2285,"")))</f>
        <v/>
      </c>
      <c r="H2271" s="163" t="str">
        <f>IF('MAIN CB'!C2285="Expense",'MAIN CB'!F2285,IF('MAIN CB'!C2285="Drawing",'MAIN CB'!F2285,IF('MAIN CB'!C2285="COS",'MAIN CB'!F2285,"")))</f>
        <v/>
      </c>
    </row>
    <row r="2272" spans="2:8" x14ac:dyDescent="0.3">
      <c r="B2272" s="160">
        <f>IF('MAIN CB'!B2286="","",'MAIN CB'!B2286)</f>
        <v>45740</v>
      </c>
      <c r="C2272" s="161" t="str">
        <f>IF('MAIN CB'!C2286="","",'MAIN CB'!C2286)</f>
        <v>Asset</v>
      </c>
      <c r="D2272" s="237" t="str">
        <f>IF('MAIN CB'!D2286="","",'MAIN CB'!D2286)</f>
        <v>Vault Cash</v>
      </c>
      <c r="E2272" s="157" t="str">
        <f>IF('MAIN CB'!E2286="","",'MAIN CB'!E2286)</f>
        <v>Airtel Money Withdraw</v>
      </c>
      <c r="F2272" s="238">
        <f>IF('MAIN CB'!C2286="Asset",'MAIN CB'!F2286,"")</f>
        <v>-35</v>
      </c>
      <c r="G2272" s="162" t="str">
        <f>IF('MAIN CB'!C2286="Capital",'MAIN CB'!F2286,IF('MAIN CB'!C2286="Income",'MAIN CB'!F2286,IF('MAIN CB'!C2286="Liability",'MAIN CB'!F2286,"")))</f>
        <v/>
      </c>
      <c r="H2272" s="163" t="str">
        <f>IF('MAIN CB'!C2286="Expense",'MAIN CB'!F2286,IF('MAIN CB'!C2286="Drawing",'MAIN CB'!F2286,IF('MAIN CB'!C2286="COS",'MAIN CB'!F2286,"")))</f>
        <v/>
      </c>
    </row>
    <row r="2273" spans="2:8" x14ac:dyDescent="0.3">
      <c r="B2273" s="160">
        <f>IF('MAIN CB'!B2287="","",'MAIN CB'!B2287)</f>
        <v>45740</v>
      </c>
      <c r="C2273" s="161" t="str">
        <f>IF('MAIN CB'!C2287="","",'MAIN CB'!C2287)</f>
        <v>Asset</v>
      </c>
      <c r="D2273" s="237" t="str">
        <f>IF('MAIN CB'!D2287="","",'MAIN CB'!D2287)</f>
        <v>Airtel Money</v>
      </c>
      <c r="E2273" s="157" t="str">
        <f>IF('MAIN CB'!E2287="","",'MAIN CB'!E2287)</f>
        <v>Airtel Money Withdraw</v>
      </c>
      <c r="F2273" s="238">
        <f>IF('MAIN CB'!C2287="Asset",'MAIN CB'!F2287,"")</f>
        <v>35</v>
      </c>
      <c r="G2273" s="162" t="str">
        <f>IF('MAIN CB'!C2287="Capital",'MAIN CB'!F2287,IF('MAIN CB'!C2287="Income",'MAIN CB'!F2287,IF('MAIN CB'!C2287="Liability",'MAIN CB'!F2287,"")))</f>
        <v/>
      </c>
      <c r="H2273" s="163" t="str">
        <f>IF('MAIN CB'!C2287="Expense",'MAIN CB'!F2287,IF('MAIN CB'!C2287="Drawing",'MAIN CB'!F2287,IF('MAIN CB'!C2287="COS",'MAIN CB'!F2287,"")))</f>
        <v/>
      </c>
    </row>
    <row r="2274" spans="2:8" x14ac:dyDescent="0.3">
      <c r="B2274" s="160">
        <f>IF('MAIN CB'!B2288="","",'MAIN CB'!B2288)</f>
        <v>45740</v>
      </c>
      <c r="C2274" s="161" t="str">
        <f>IF('MAIN CB'!C2288="","",'MAIN CB'!C2288)</f>
        <v>Asset</v>
      </c>
      <c r="D2274" s="237" t="str">
        <f>IF('MAIN CB'!D2288="","",'MAIN CB'!D2288)</f>
        <v>Vault Cash</v>
      </c>
      <c r="E2274" s="157" t="str">
        <f>IF('MAIN CB'!E2288="","",'MAIN CB'!E2288)</f>
        <v>Airtel Money Withdraw</v>
      </c>
      <c r="F2274" s="238">
        <f>IF('MAIN CB'!C2288="Asset",'MAIN CB'!F2288,"")</f>
        <v>-100</v>
      </c>
      <c r="G2274" s="162" t="str">
        <f>IF('MAIN CB'!C2288="Capital",'MAIN CB'!F2288,IF('MAIN CB'!C2288="Income",'MAIN CB'!F2288,IF('MAIN CB'!C2288="Liability",'MAIN CB'!F2288,"")))</f>
        <v/>
      </c>
      <c r="H2274" s="163" t="str">
        <f>IF('MAIN CB'!C2288="Expense",'MAIN CB'!F2288,IF('MAIN CB'!C2288="Drawing",'MAIN CB'!F2288,IF('MAIN CB'!C2288="COS",'MAIN CB'!F2288,"")))</f>
        <v/>
      </c>
    </row>
    <row r="2275" spans="2:8" x14ac:dyDescent="0.3">
      <c r="B2275" s="160">
        <f>IF('MAIN CB'!B2289="","",'MAIN CB'!B2289)</f>
        <v>45740</v>
      </c>
      <c r="C2275" s="161" t="str">
        <f>IF('MAIN CB'!C2289="","",'MAIN CB'!C2289)</f>
        <v>Asset</v>
      </c>
      <c r="D2275" s="237" t="str">
        <f>IF('MAIN CB'!D2289="","",'MAIN CB'!D2289)</f>
        <v>Airtel Money</v>
      </c>
      <c r="E2275" s="157" t="str">
        <f>IF('MAIN CB'!E2289="","",'MAIN CB'!E2289)</f>
        <v>Airtel Money Withdraw</v>
      </c>
      <c r="F2275" s="238">
        <f>IF('MAIN CB'!C2289="Asset",'MAIN CB'!F2289,"")</f>
        <v>100</v>
      </c>
      <c r="G2275" s="162" t="str">
        <f>IF('MAIN CB'!C2289="Capital",'MAIN CB'!F2289,IF('MAIN CB'!C2289="Income",'MAIN CB'!F2289,IF('MAIN CB'!C2289="Liability",'MAIN CB'!F2289,"")))</f>
        <v/>
      </c>
      <c r="H2275" s="163" t="str">
        <f>IF('MAIN CB'!C2289="Expense",'MAIN CB'!F2289,IF('MAIN CB'!C2289="Drawing",'MAIN CB'!F2289,IF('MAIN CB'!C2289="COS",'MAIN CB'!F2289,"")))</f>
        <v/>
      </c>
    </row>
    <row r="2276" spans="2:8" x14ac:dyDescent="0.3">
      <c r="B2276" s="160">
        <f>IF('MAIN CB'!B2290="","",'MAIN CB'!B2290)</f>
        <v>45740</v>
      </c>
      <c r="C2276" s="161" t="str">
        <f>IF('MAIN CB'!C2290="","",'MAIN CB'!C2290)</f>
        <v>Asset</v>
      </c>
      <c r="D2276" s="237" t="str">
        <f>IF('MAIN CB'!D2290="","",'MAIN CB'!D2290)</f>
        <v>Vault Cash</v>
      </c>
      <c r="E2276" s="157" t="str">
        <f>IF('MAIN CB'!E2290="","",'MAIN CB'!E2290)</f>
        <v>?</v>
      </c>
      <c r="F2276" s="238">
        <f>IF('MAIN CB'!C2290="Asset",'MAIN CB'!F2290,"")</f>
        <v>-20</v>
      </c>
      <c r="G2276" s="162" t="str">
        <f>IF('MAIN CB'!C2290="Capital",'MAIN CB'!F2290,IF('MAIN CB'!C2290="Income",'MAIN CB'!F2290,IF('MAIN CB'!C2290="Liability",'MAIN CB'!F2290,"")))</f>
        <v/>
      </c>
      <c r="H2276" s="163" t="str">
        <f>IF('MAIN CB'!C2290="Expense",'MAIN CB'!F2290,IF('MAIN CB'!C2290="Drawing",'MAIN CB'!F2290,IF('MAIN CB'!C2290="COS",'MAIN CB'!F2290,"")))</f>
        <v/>
      </c>
    </row>
    <row r="2277" spans="2:8" x14ac:dyDescent="0.3">
      <c r="B2277" s="160">
        <f>IF('MAIN CB'!B2291="","",'MAIN CB'!B2291)</f>
        <v>45740</v>
      </c>
      <c r="C2277" s="161" t="str">
        <f>IF('MAIN CB'!C2291="","",'MAIN CB'!C2291)</f>
        <v>Expense</v>
      </c>
      <c r="D2277" s="237" t="str">
        <f>IF('MAIN CB'!D2291="","",'MAIN CB'!D2291)</f>
        <v>Transport Costs</v>
      </c>
      <c r="E2277" s="157" t="str">
        <f>IF('MAIN CB'!E2291="","",'MAIN CB'!E2291)</f>
        <v>?</v>
      </c>
      <c r="F2277" s="238" t="str">
        <f>IF('MAIN CB'!C2291="Asset",'MAIN CB'!F2291,"")</f>
        <v/>
      </c>
      <c r="G2277" s="162" t="str">
        <f>IF('MAIN CB'!C2291="Capital",'MAIN CB'!F2291,IF('MAIN CB'!C2291="Income",'MAIN CB'!F2291,IF('MAIN CB'!C2291="Liability",'MAIN CB'!F2291,"")))</f>
        <v/>
      </c>
      <c r="H2277" s="163">
        <f>IF('MAIN CB'!C2291="Expense",'MAIN CB'!F2291,IF('MAIN CB'!C2291="Drawing",'MAIN CB'!F2291,IF('MAIN CB'!C2291="COS",'MAIN CB'!F2291,"")))</f>
        <v>20</v>
      </c>
    </row>
    <row r="2278" spans="2:8" x14ac:dyDescent="0.3">
      <c r="B2278" s="160">
        <f>IF('MAIN CB'!B2292="","",'MAIN CB'!B2292)</f>
        <v>45740</v>
      </c>
      <c r="C2278" s="161" t="str">
        <f>IF('MAIN CB'!C2292="","",'MAIN CB'!C2292)</f>
        <v>Asset</v>
      </c>
      <c r="D2278" s="237" t="str">
        <f>IF('MAIN CB'!D2292="","",'MAIN CB'!D2292)</f>
        <v>Vault Cash</v>
      </c>
      <c r="E2278" s="157" t="str">
        <f>IF('MAIN CB'!E2292="","",'MAIN CB'!E2292)</f>
        <v>Zanaco Xpress Deposit</v>
      </c>
      <c r="F2278" s="238">
        <f>IF('MAIN CB'!C2292="Asset",'MAIN CB'!F2292,"")</f>
        <v>2100</v>
      </c>
      <c r="G2278" s="162" t="str">
        <f>IF('MAIN CB'!C2292="Capital",'MAIN CB'!F2292,IF('MAIN CB'!C2292="Income",'MAIN CB'!F2292,IF('MAIN CB'!C2292="Liability",'MAIN CB'!F2292,"")))</f>
        <v/>
      </c>
      <c r="H2278" s="163" t="str">
        <f>IF('MAIN CB'!C2292="Expense",'MAIN CB'!F2292,IF('MAIN CB'!C2292="Drawing",'MAIN CB'!F2292,IF('MAIN CB'!C2292="COS",'MAIN CB'!F2292,"")))</f>
        <v/>
      </c>
    </row>
    <row r="2279" spans="2:8" x14ac:dyDescent="0.3">
      <c r="B2279" s="160">
        <f>IF('MAIN CB'!B2293="","",'MAIN CB'!B2293)</f>
        <v>45740</v>
      </c>
      <c r="C2279" s="161" t="str">
        <f>IF('MAIN CB'!C2293="","",'MAIN CB'!C2293)</f>
        <v>Asset</v>
      </c>
      <c r="D2279" s="237" t="str">
        <f>IF('MAIN CB'!D2293="","",'MAIN CB'!D2293)</f>
        <v>Zanaco Xpress</v>
      </c>
      <c r="E2279" s="157" t="str">
        <f>IF('MAIN CB'!E2293="","",'MAIN CB'!E2293)</f>
        <v>Zanaco Xpress Deposit</v>
      </c>
      <c r="F2279" s="238">
        <f>IF('MAIN CB'!C2293="Asset",'MAIN CB'!F2293,"")</f>
        <v>-2100</v>
      </c>
      <c r="G2279" s="162" t="str">
        <f>IF('MAIN CB'!C2293="Capital",'MAIN CB'!F2293,IF('MAIN CB'!C2293="Income",'MAIN CB'!F2293,IF('MAIN CB'!C2293="Liability",'MAIN CB'!F2293,"")))</f>
        <v/>
      </c>
      <c r="H2279" s="163" t="str">
        <f>IF('MAIN CB'!C2293="Expense",'MAIN CB'!F2293,IF('MAIN CB'!C2293="Drawing",'MAIN CB'!F2293,IF('MAIN CB'!C2293="COS",'MAIN CB'!F2293,"")))</f>
        <v/>
      </c>
    </row>
    <row r="2280" spans="2:8" x14ac:dyDescent="0.3">
      <c r="B2280" s="160">
        <f>IF('MAIN CB'!B2294="","",'MAIN CB'!B2294)</f>
        <v>45740</v>
      </c>
      <c r="C2280" s="161" t="str">
        <f>IF('MAIN CB'!C2294="","",'MAIN CB'!C2294)</f>
        <v>Asset</v>
      </c>
      <c r="D2280" s="237" t="str">
        <f>IF('MAIN CB'!D2294="","",'MAIN CB'!D2294)</f>
        <v>Vault Cash</v>
      </c>
      <c r="E2280" s="157" t="str">
        <f>IF('MAIN CB'!E2294="","",'MAIN CB'!E2294)</f>
        <v>Airtel Money Withdraw</v>
      </c>
      <c r="F2280" s="238">
        <f>IF('MAIN CB'!C2294="Asset",'MAIN CB'!F2294,"")</f>
        <v>-70</v>
      </c>
      <c r="G2280" s="162" t="str">
        <f>IF('MAIN CB'!C2294="Capital",'MAIN CB'!F2294,IF('MAIN CB'!C2294="Income",'MAIN CB'!F2294,IF('MAIN CB'!C2294="Liability",'MAIN CB'!F2294,"")))</f>
        <v/>
      </c>
      <c r="H2280" s="163" t="str">
        <f>IF('MAIN CB'!C2294="Expense",'MAIN CB'!F2294,IF('MAIN CB'!C2294="Drawing",'MAIN CB'!F2294,IF('MAIN CB'!C2294="COS",'MAIN CB'!F2294,"")))</f>
        <v/>
      </c>
    </row>
    <row r="2281" spans="2:8" x14ac:dyDescent="0.3">
      <c r="B2281" s="160">
        <f>IF('MAIN CB'!B2295="","",'MAIN CB'!B2295)</f>
        <v>45740</v>
      </c>
      <c r="C2281" s="161" t="str">
        <f>IF('MAIN CB'!C2295="","",'MAIN CB'!C2295)</f>
        <v>Asset</v>
      </c>
      <c r="D2281" s="237" t="str">
        <f>IF('MAIN CB'!D2295="","",'MAIN CB'!D2295)</f>
        <v>Airtel Money</v>
      </c>
      <c r="E2281" s="157" t="str">
        <f>IF('MAIN CB'!E2295="","",'MAIN CB'!E2295)</f>
        <v>Airtel Money Withdraw</v>
      </c>
      <c r="F2281" s="238">
        <f>IF('MAIN CB'!C2295="Asset",'MAIN CB'!F2295,"")</f>
        <v>70</v>
      </c>
      <c r="G2281" s="162" t="str">
        <f>IF('MAIN CB'!C2295="Capital",'MAIN CB'!F2295,IF('MAIN CB'!C2295="Income",'MAIN CB'!F2295,IF('MAIN CB'!C2295="Liability",'MAIN CB'!F2295,"")))</f>
        <v/>
      </c>
      <c r="H2281" s="163" t="str">
        <f>IF('MAIN CB'!C2295="Expense",'MAIN CB'!F2295,IF('MAIN CB'!C2295="Drawing",'MAIN CB'!F2295,IF('MAIN CB'!C2295="COS",'MAIN CB'!F2295,"")))</f>
        <v/>
      </c>
    </row>
    <row r="2282" spans="2:8" x14ac:dyDescent="0.3">
      <c r="B2282" s="160">
        <f>IF('MAIN CB'!B2296="","",'MAIN CB'!B2296)</f>
        <v>45740</v>
      </c>
      <c r="C2282" s="161" t="str">
        <f>IF('MAIN CB'!C2296="","",'MAIN CB'!C2296)</f>
        <v>Asset</v>
      </c>
      <c r="D2282" s="237" t="str">
        <f>IF('MAIN CB'!D2296="","",'MAIN CB'!D2296)</f>
        <v>Vault Cash</v>
      </c>
      <c r="E2282" s="157" t="str">
        <f>IF('MAIN CB'!E2296="","",'MAIN CB'!E2296)</f>
        <v>Airtel Money Withdraw</v>
      </c>
      <c r="F2282" s="238">
        <f>IF('MAIN CB'!C2296="Asset",'MAIN CB'!F2296,"")</f>
        <v>-1400</v>
      </c>
      <c r="G2282" s="162" t="str">
        <f>IF('MAIN CB'!C2296="Capital",'MAIN CB'!F2296,IF('MAIN CB'!C2296="Income",'MAIN CB'!F2296,IF('MAIN CB'!C2296="Liability",'MAIN CB'!F2296,"")))</f>
        <v/>
      </c>
      <c r="H2282" s="163" t="str">
        <f>IF('MAIN CB'!C2296="Expense",'MAIN CB'!F2296,IF('MAIN CB'!C2296="Drawing",'MAIN CB'!F2296,IF('MAIN CB'!C2296="COS",'MAIN CB'!F2296,"")))</f>
        <v/>
      </c>
    </row>
    <row r="2283" spans="2:8" x14ac:dyDescent="0.3">
      <c r="B2283" s="160">
        <f>IF('MAIN CB'!B2297="","",'MAIN CB'!B2297)</f>
        <v>45740</v>
      </c>
      <c r="C2283" s="161" t="str">
        <f>IF('MAIN CB'!C2297="","",'MAIN CB'!C2297)</f>
        <v>Asset</v>
      </c>
      <c r="D2283" s="237" t="str">
        <f>IF('MAIN CB'!D2297="","",'MAIN CB'!D2297)</f>
        <v>Airtel Money</v>
      </c>
      <c r="E2283" s="157" t="str">
        <f>IF('MAIN CB'!E2297="","",'MAIN CB'!E2297)</f>
        <v>Airtel Money Withdraw</v>
      </c>
      <c r="F2283" s="238">
        <f>IF('MAIN CB'!C2297="Asset",'MAIN CB'!F2297,"")</f>
        <v>1400</v>
      </c>
      <c r="G2283" s="162" t="str">
        <f>IF('MAIN CB'!C2297="Capital",'MAIN CB'!F2297,IF('MAIN CB'!C2297="Income",'MAIN CB'!F2297,IF('MAIN CB'!C2297="Liability",'MAIN CB'!F2297,"")))</f>
        <v/>
      </c>
      <c r="H2283" s="163" t="str">
        <f>IF('MAIN CB'!C2297="Expense",'MAIN CB'!F2297,IF('MAIN CB'!C2297="Drawing",'MAIN CB'!F2297,IF('MAIN CB'!C2297="COS",'MAIN CB'!F2297,"")))</f>
        <v/>
      </c>
    </row>
    <row r="2284" spans="2:8" x14ac:dyDescent="0.3">
      <c r="B2284" s="160">
        <f>IF('MAIN CB'!B2298="","",'MAIN CB'!B2298)</f>
        <v>45740</v>
      </c>
      <c r="C2284" s="161" t="str">
        <f>IF('MAIN CB'!C2298="","",'MAIN CB'!C2298)</f>
        <v>Asset</v>
      </c>
      <c r="D2284" s="237" t="str">
        <f>IF('MAIN CB'!D2298="","",'MAIN CB'!D2298)</f>
        <v>Vault Cash</v>
      </c>
      <c r="E2284" s="157" t="str">
        <f>IF('MAIN CB'!E2298="","",'MAIN CB'!E2298)</f>
        <v>Airtel Money Deposit</v>
      </c>
      <c r="F2284" s="238">
        <f>IF('MAIN CB'!C2298="Asset",'MAIN CB'!F2298,"")</f>
        <v>900</v>
      </c>
      <c r="G2284" s="162" t="str">
        <f>IF('MAIN CB'!C2298="Capital",'MAIN CB'!F2298,IF('MAIN CB'!C2298="Income",'MAIN CB'!F2298,IF('MAIN CB'!C2298="Liability",'MAIN CB'!F2298,"")))</f>
        <v/>
      </c>
      <c r="H2284" s="163" t="str">
        <f>IF('MAIN CB'!C2298="Expense",'MAIN CB'!F2298,IF('MAIN CB'!C2298="Drawing",'MAIN CB'!F2298,IF('MAIN CB'!C2298="COS",'MAIN CB'!F2298,"")))</f>
        <v/>
      </c>
    </row>
    <row r="2285" spans="2:8" x14ac:dyDescent="0.3">
      <c r="B2285" s="160">
        <f>IF('MAIN CB'!B2299="","",'MAIN CB'!B2299)</f>
        <v>45740</v>
      </c>
      <c r="C2285" s="161" t="str">
        <f>IF('MAIN CB'!C2299="","",'MAIN CB'!C2299)</f>
        <v>Asset</v>
      </c>
      <c r="D2285" s="237" t="str">
        <f>IF('MAIN CB'!D2299="","",'MAIN CB'!D2299)</f>
        <v>Airtel Money</v>
      </c>
      <c r="E2285" s="157" t="str">
        <f>IF('MAIN CB'!E2299="","",'MAIN CB'!E2299)</f>
        <v>Airtel Money Deposit</v>
      </c>
      <c r="F2285" s="238">
        <f>IF('MAIN CB'!C2299="Asset",'MAIN CB'!F2299,"")</f>
        <v>-900</v>
      </c>
      <c r="G2285" s="162" t="str">
        <f>IF('MAIN CB'!C2299="Capital",'MAIN CB'!F2299,IF('MAIN CB'!C2299="Income",'MAIN CB'!F2299,IF('MAIN CB'!C2299="Liability",'MAIN CB'!F2299,"")))</f>
        <v/>
      </c>
      <c r="H2285" s="163" t="str">
        <f>IF('MAIN CB'!C2299="Expense",'MAIN CB'!F2299,IF('MAIN CB'!C2299="Drawing",'MAIN CB'!F2299,IF('MAIN CB'!C2299="COS",'MAIN CB'!F2299,"")))</f>
        <v/>
      </c>
    </row>
    <row r="2286" spans="2:8" x14ac:dyDescent="0.3">
      <c r="B2286" s="160">
        <f>IF('MAIN CB'!B2300="","",'MAIN CB'!B2300)</f>
        <v>45740</v>
      </c>
      <c r="C2286" s="161" t="str">
        <f>IF('MAIN CB'!C2300="","",'MAIN CB'!C2300)</f>
        <v>Asset</v>
      </c>
      <c r="D2286" s="237" t="str">
        <f>IF('MAIN CB'!D2300="","",'MAIN CB'!D2300)</f>
        <v>Vault Cash</v>
      </c>
      <c r="E2286" s="157" t="str">
        <f>IF('MAIN CB'!E2300="","",'MAIN CB'!E2300)</f>
        <v>Airtel Money Withdraw</v>
      </c>
      <c r="F2286" s="238">
        <f>IF('MAIN CB'!C2300="Asset",'MAIN CB'!F2300,"")</f>
        <v>-150</v>
      </c>
      <c r="G2286" s="162" t="str">
        <f>IF('MAIN CB'!C2300="Capital",'MAIN CB'!F2300,IF('MAIN CB'!C2300="Income",'MAIN CB'!F2300,IF('MAIN CB'!C2300="Liability",'MAIN CB'!F2300,"")))</f>
        <v/>
      </c>
      <c r="H2286" s="163" t="str">
        <f>IF('MAIN CB'!C2300="Expense",'MAIN CB'!F2300,IF('MAIN CB'!C2300="Drawing",'MAIN CB'!F2300,IF('MAIN CB'!C2300="COS",'MAIN CB'!F2300,"")))</f>
        <v/>
      </c>
    </row>
    <row r="2287" spans="2:8" x14ac:dyDescent="0.3">
      <c r="B2287" s="160">
        <f>IF('MAIN CB'!B2301="","",'MAIN CB'!B2301)</f>
        <v>45740</v>
      </c>
      <c r="C2287" s="161" t="str">
        <f>IF('MAIN CB'!C2301="","",'MAIN CB'!C2301)</f>
        <v>Asset</v>
      </c>
      <c r="D2287" s="237" t="str">
        <f>IF('MAIN CB'!D2301="","",'MAIN CB'!D2301)</f>
        <v>Airtel Money</v>
      </c>
      <c r="E2287" s="157" t="str">
        <f>IF('MAIN CB'!E2301="","",'MAIN CB'!E2301)</f>
        <v>Airtel Money Withdraw</v>
      </c>
      <c r="F2287" s="238">
        <f>IF('MAIN CB'!C2301="Asset",'MAIN CB'!F2301,"")</f>
        <v>150</v>
      </c>
      <c r="G2287" s="162" t="str">
        <f>IF('MAIN CB'!C2301="Capital",'MAIN CB'!F2301,IF('MAIN CB'!C2301="Income",'MAIN CB'!F2301,IF('MAIN CB'!C2301="Liability",'MAIN CB'!F2301,"")))</f>
        <v/>
      </c>
      <c r="H2287" s="163" t="str">
        <f>IF('MAIN CB'!C2301="Expense",'MAIN CB'!F2301,IF('MAIN CB'!C2301="Drawing",'MAIN CB'!F2301,IF('MAIN CB'!C2301="COS",'MAIN CB'!F2301,"")))</f>
        <v/>
      </c>
    </row>
    <row r="2288" spans="2:8" x14ac:dyDescent="0.3">
      <c r="B2288" s="160">
        <f>IF('MAIN CB'!B2302="","",'MAIN CB'!B2302)</f>
        <v>45740</v>
      </c>
      <c r="C2288" s="161" t="str">
        <f>IF('MAIN CB'!C2302="","",'MAIN CB'!C2302)</f>
        <v>Asset</v>
      </c>
      <c r="D2288" s="237" t="str">
        <f>IF('MAIN CB'!D2302="","",'MAIN CB'!D2302)</f>
        <v>Vault Cash</v>
      </c>
      <c r="E2288" s="157" t="str">
        <f>IF('MAIN CB'!E2302="","",'MAIN CB'!E2302)</f>
        <v>Airtel Money Withdraw</v>
      </c>
      <c r="F2288" s="238">
        <f>IF('MAIN CB'!C2302="Asset",'MAIN CB'!F2302,"")</f>
        <v>-100</v>
      </c>
      <c r="G2288" s="162" t="str">
        <f>IF('MAIN CB'!C2302="Capital",'MAIN CB'!F2302,IF('MAIN CB'!C2302="Income",'MAIN CB'!F2302,IF('MAIN CB'!C2302="Liability",'MAIN CB'!F2302,"")))</f>
        <v/>
      </c>
      <c r="H2288" s="163" t="str">
        <f>IF('MAIN CB'!C2302="Expense",'MAIN CB'!F2302,IF('MAIN CB'!C2302="Drawing",'MAIN CB'!F2302,IF('MAIN CB'!C2302="COS",'MAIN CB'!F2302,"")))</f>
        <v/>
      </c>
    </row>
    <row r="2289" spans="2:8" x14ac:dyDescent="0.3">
      <c r="B2289" s="160">
        <f>IF('MAIN CB'!B2303="","",'MAIN CB'!B2303)</f>
        <v>45740</v>
      </c>
      <c r="C2289" s="161" t="str">
        <f>IF('MAIN CB'!C2303="","",'MAIN CB'!C2303)</f>
        <v>Asset</v>
      </c>
      <c r="D2289" s="237" t="str">
        <f>IF('MAIN CB'!D2303="","",'MAIN CB'!D2303)</f>
        <v>Airtel Money</v>
      </c>
      <c r="E2289" s="157" t="str">
        <f>IF('MAIN CB'!E2303="","",'MAIN CB'!E2303)</f>
        <v>Airtel Money Withdraw</v>
      </c>
      <c r="F2289" s="238">
        <f>IF('MAIN CB'!C2303="Asset",'MAIN CB'!F2303,"")</f>
        <v>100</v>
      </c>
      <c r="G2289" s="162" t="str">
        <f>IF('MAIN CB'!C2303="Capital",'MAIN CB'!F2303,IF('MAIN CB'!C2303="Income",'MAIN CB'!F2303,IF('MAIN CB'!C2303="Liability",'MAIN CB'!F2303,"")))</f>
        <v/>
      </c>
      <c r="H2289" s="163" t="str">
        <f>IF('MAIN CB'!C2303="Expense",'MAIN CB'!F2303,IF('MAIN CB'!C2303="Drawing",'MAIN CB'!F2303,IF('MAIN CB'!C2303="COS",'MAIN CB'!F2303,"")))</f>
        <v/>
      </c>
    </row>
    <row r="2290" spans="2:8" x14ac:dyDescent="0.3">
      <c r="B2290" s="160">
        <f>IF('MAIN CB'!B2304="","",'MAIN CB'!B2304)</f>
        <v>45740</v>
      </c>
      <c r="C2290" s="161" t="str">
        <f>IF('MAIN CB'!C2304="","",'MAIN CB'!C2304)</f>
        <v>Asset</v>
      </c>
      <c r="D2290" s="237" t="str">
        <f>IF('MAIN CB'!D2304="","",'MAIN CB'!D2304)</f>
        <v>Vault Cash</v>
      </c>
      <c r="E2290" s="157" t="str">
        <f>IF('MAIN CB'!E2304="","",'MAIN CB'!E2304)</f>
        <v>Zanaco Xpress Deposit</v>
      </c>
      <c r="F2290" s="238">
        <f>IF('MAIN CB'!C2304="Asset",'MAIN CB'!F2304,"")</f>
        <v>1400</v>
      </c>
      <c r="G2290" s="162" t="str">
        <f>IF('MAIN CB'!C2304="Capital",'MAIN CB'!F2304,IF('MAIN CB'!C2304="Income",'MAIN CB'!F2304,IF('MAIN CB'!C2304="Liability",'MAIN CB'!F2304,"")))</f>
        <v/>
      </c>
      <c r="H2290" s="163" t="str">
        <f>IF('MAIN CB'!C2304="Expense",'MAIN CB'!F2304,IF('MAIN CB'!C2304="Drawing",'MAIN CB'!F2304,IF('MAIN CB'!C2304="COS",'MAIN CB'!F2304,"")))</f>
        <v/>
      </c>
    </row>
    <row r="2291" spans="2:8" x14ac:dyDescent="0.3">
      <c r="B2291" s="160">
        <f>IF('MAIN CB'!B2305="","",'MAIN CB'!B2305)</f>
        <v>45740</v>
      </c>
      <c r="C2291" s="161" t="str">
        <f>IF('MAIN CB'!C2305="","",'MAIN CB'!C2305)</f>
        <v>Asset</v>
      </c>
      <c r="D2291" s="237" t="str">
        <f>IF('MAIN CB'!D2305="","",'MAIN CB'!D2305)</f>
        <v>Zanaco Xpress</v>
      </c>
      <c r="E2291" s="157" t="str">
        <f>IF('MAIN CB'!E2305="","",'MAIN CB'!E2305)</f>
        <v>Zanaco Xpress Deposit</v>
      </c>
      <c r="F2291" s="238">
        <f>IF('MAIN CB'!C2305="Asset",'MAIN CB'!F2305,"")</f>
        <v>-1400</v>
      </c>
      <c r="G2291" s="162" t="str">
        <f>IF('MAIN CB'!C2305="Capital",'MAIN CB'!F2305,IF('MAIN CB'!C2305="Income",'MAIN CB'!F2305,IF('MAIN CB'!C2305="Liability",'MAIN CB'!F2305,"")))</f>
        <v/>
      </c>
      <c r="H2291" s="163" t="str">
        <f>IF('MAIN CB'!C2305="Expense",'MAIN CB'!F2305,IF('MAIN CB'!C2305="Drawing",'MAIN CB'!F2305,IF('MAIN CB'!C2305="COS",'MAIN CB'!F2305,"")))</f>
        <v/>
      </c>
    </row>
    <row r="2292" spans="2:8" x14ac:dyDescent="0.3">
      <c r="B2292" s="160">
        <f>IF('MAIN CB'!B2306="","",'MAIN CB'!B2306)</f>
        <v>45740</v>
      </c>
      <c r="C2292" s="161" t="str">
        <f>IF('MAIN CB'!C2306="","",'MAIN CB'!C2306)</f>
        <v>Asset</v>
      </c>
      <c r="D2292" s="237" t="str">
        <f>IF('MAIN CB'!D2306="","",'MAIN CB'!D2306)</f>
        <v>Vault Cash</v>
      </c>
      <c r="E2292" s="157" t="str">
        <f>IF('MAIN CB'!E2306="","",'MAIN CB'!E2306)</f>
        <v>Airtel Money Deposit</v>
      </c>
      <c r="F2292" s="238">
        <f>IF('MAIN CB'!C2306="Asset",'MAIN CB'!F2306,"")</f>
        <v>5</v>
      </c>
      <c r="G2292" s="162" t="str">
        <f>IF('MAIN CB'!C2306="Capital",'MAIN CB'!F2306,IF('MAIN CB'!C2306="Income",'MAIN CB'!F2306,IF('MAIN CB'!C2306="Liability",'MAIN CB'!F2306,"")))</f>
        <v/>
      </c>
      <c r="H2292" s="163" t="str">
        <f>IF('MAIN CB'!C2306="Expense",'MAIN CB'!F2306,IF('MAIN CB'!C2306="Drawing",'MAIN CB'!F2306,IF('MAIN CB'!C2306="COS",'MAIN CB'!F2306,"")))</f>
        <v/>
      </c>
    </row>
    <row r="2293" spans="2:8" x14ac:dyDescent="0.3">
      <c r="B2293" s="160">
        <f>IF('MAIN CB'!B2307="","",'MAIN CB'!B2307)</f>
        <v>45740</v>
      </c>
      <c r="C2293" s="161" t="str">
        <f>IF('MAIN CB'!C2307="","",'MAIN CB'!C2307)</f>
        <v>Asset</v>
      </c>
      <c r="D2293" s="237" t="str">
        <f>IF('MAIN CB'!D2307="","",'MAIN CB'!D2307)</f>
        <v>Airtel Money</v>
      </c>
      <c r="E2293" s="157" t="str">
        <f>IF('MAIN CB'!E2307="","",'MAIN CB'!E2307)</f>
        <v>Airtel Money Deposit</v>
      </c>
      <c r="F2293" s="238">
        <f>IF('MAIN CB'!C2307="Asset",'MAIN CB'!F2307,"")</f>
        <v>-5</v>
      </c>
      <c r="G2293" s="162" t="str">
        <f>IF('MAIN CB'!C2307="Capital",'MAIN CB'!F2307,IF('MAIN CB'!C2307="Income",'MAIN CB'!F2307,IF('MAIN CB'!C2307="Liability",'MAIN CB'!F2307,"")))</f>
        <v/>
      </c>
      <c r="H2293" s="163" t="str">
        <f>IF('MAIN CB'!C2307="Expense",'MAIN CB'!F2307,IF('MAIN CB'!C2307="Drawing",'MAIN CB'!F2307,IF('MAIN CB'!C2307="COS",'MAIN CB'!F2307,"")))</f>
        <v/>
      </c>
    </row>
    <row r="2294" spans="2:8" x14ac:dyDescent="0.3">
      <c r="B2294" s="160">
        <f>IF('MAIN CB'!B2308="","",'MAIN CB'!B2308)</f>
        <v>45740</v>
      </c>
      <c r="C2294" s="161" t="str">
        <f>IF('MAIN CB'!C2308="","",'MAIN CB'!C2308)</f>
        <v>Asset</v>
      </c>
      <c r="D2294" s="237" t="str">
        <f>IF('MAIN CB'!D2308="","",'MAIN CB'!D2308)</f>
        <v>Vault Cash</v>
      </c>
      <c r="E2294" s="157" t="str">
        <f>IF('MAIN CB'!E2308="","",'MAIN CB'!E2308)</f>
        <v>Airtel Money Withdraw</v>
      </c>
      <c r="F2294" s="238">
        <f>IF('MAIN CB'!C2308="Asset",'MAIN CB'!F2308,"")</f>
        <v>-250</v>
      </c>
      <c r="G2294" s="162" t="str">
        <f>IF('MAIN CB'!C2308="Capital",'MAIN CB'!F2308,IF('MAIN CB'!C2308="Income",'MAIN CB'!F2308,IF('MAIN CB'!C2308="Liability",'MAIN CB'!F2308,"")))</f>
        <v/>
      </c>
      <c r="H2294" s="163" t="str">
        <f>IF('MAIN CB'!C2308="Expense",'MAIN CB'!F2308,IF('MAIN CB'!C2308="Drawing",'MAIN CB'!F2308,IF('MAIN CB'!C2308="COS",'MAIN CB'!F2308,"")))</f>
        <v/>
      </c>
    </row>
    <row r="2295" spans="2:8" x14ac:dyDescent="0.3">
      <c r="B2295" s="160">
        <f>IF('MAIN CB'!B2309="","",'MAIN CB'!B2309)</f>
        <v>45740</v>
      </c>
      <c r="C2295" s="161" t="str">
        <f>IF('MAIN CB'!C2309="","",'MAIN CB'!C2309)</f>
        <v>Asset</v>
      </c>
      <c r="D2295" s="237" t="str">
        <f>IF('MAIN CB'!D2309="","",'MAIN CB'!D2309)</f>
        <v>Airtel Money</v>
      </c>
      <c r="E2295" s="157" t="str">
        <f>IF('MAIN CB'!E2309="","",'MAIN CB'!E2309)</f>
        <v>Airtel Money Withdraw</v>
      </c>
      <c r="F2295" s="238">
        <f>IF('MAIN CB'!C2309="Asset",'MAIN CB'!F2309,"")</f>
        <v>250</v>
      </c>
      <c r="G2295" s="162" t="str">
        <f>IF('MAIN CB'!C2309="Capital",'MAIN CB'!F2309,IF('MAIN CB'!C2309="Income",'MAIN CB'!F2309,IF('MAIN CB'!C2309="Liability",'MAIN CB'!F2309,"")))</f>
        <v/>
      </c>
      <c r="H2295" s="163" t="str">
        <f>IF('MAIN CB'!C2309="Expense",'MAIN CB'!F2309,IF('MAIN CB'!C2309="Drawing",'MAIN CB'!F2309,IF('MAIN CB'!C2309="COS",'MAIN CB'!F2309,"")))</f>
        <v/>
      </c>
    </row>
    <row r="2296" spans="2:8" x14ac:dyDescent="0.3">
      <c r="B2296" s="160">
        <f>IF('MAIN CB'!B2310="","",'MAIN CB'!B2310)</f>
        <v>45740</v>
      </c>
      <c r="C2296" s="161" t="str">
        <f>IF('MAIN CB'!C2310="","",'MAIN CB'!C2310)</f>
        <v>Income</v>
      </c>
      <c r="D2296" s="237" t="str">
        <f>IF('MAIN CB'!D2310="","",'MAIN CB'!D2310)</f>
        <v>Sales</v>
      </c>
      <c r="E2296" s="157" t="str">
        <f>IF('MAIN CB'!E2310="","",'MAIN CB'!E2310)</f>
        <v xml:space="preserve">Takeaway Sale </v>
      </c>
      <c r="F2296" s="238" t="str">
        <f>IF('MAIN CB'!C2310="Asset",'MAIN CB'!F2310,"")</f>
        <v/>
      </c>
      <c r="G2296" s="162">
        <f>IF('MAIN CB'!C2310="Capital",'MAIN CB'!F2310,IF('MAIN CB'!C2310="Income",'MAIN CB'!F2310,IF('MAIN CB'!C2310="Liability",'MAIN CB'!F2310,"")))</f>
        <v>-385</v>
      </c>
      <c r="H2296" s="163" t="str">
        <f>IF('MAIN CB'!C2310="Expense",'MAIN CB'!F2310,IF('MAIN CB'!C2310="Drawing",'MAIN CB'!F2310,IF('MAIN CB'!C2310="COS",'MAIN CB'!F2310,"")))</f>
        <v/>
      </c>
    </row>
    <row r="2297" spans="2:8" x14ac:dyDescent="0.3">
      <c r="B2297" s="160">
        <f>IF('MAIN CB'!B2311="","",'MAIN CB'!B2311)</f>
        <v>45740</v>
      </c>
      <c r="C2297" s="161" t="str">
        <f>IF('MAIN CB'!C2311="","",'MAIN CB'!C2311)</f>
        <v>Asset</v>
      </c>
      <c r="D2297" s="237" t="str">
        <f>IF('MAIN CB'!D2311="","",'MAIN CB'!D2311)</f>
        <v>Vault Cash</v>
      </c>
      <c r="E2297" s="157" t="str">
        <f>IF('MAIN CB'!E2311="","",'MAIN CB'!E2311)</f>
        <v xml:space="preserve">Takeaway Sale </v>
      </c>
      <c r="F2297" s="238">
        <f>IF('MAIN CB'!C2311="Asset",'MAIN CB'!F2311,"")</f>
        <v>385</v>
      </c>
      <c r="G2297" s="162" t="str">
        <f>IF('MAIN CB'!C2311="Capital",'MAIN CB'!F2311,IF('MAIN CB'!C2311="Income",'MAIN CB'!F2311,IF('MAIN CB'!C2311="Liability",'MAIN CB'!F2311,"")))</f>
        <v/>
      </c>
      <c r="H2297" s="163" t="str">
        <f>IF('MAIN CB'!C2311="Expense",'MAIN CB'!F2311,IF('MAIN CB'!C2311="Drawing",'MAIN CB'!F2311,IF('MAIN CB'!C2311="COS",'MAIN CB'!F2311,"")))</f>
        <v/>
      </c>
    </row>
    <row r="2298" spans="2:8" x14ac:dyDescent="0.3">
      <c r="B2298" s="160">
        <f>IF('MAIN CB'!B2312="","",'MAIN CB'!B2312)</f>
        <v>45740</v>
      </c>
      <c r="C2298" s="161" t="str">
        <f>IF('MAIN CB'!C2312="","",'MAIN CB'!C2312)</f>
        <v>Asset</v>
      </c>
      <c r="D2298" s="237" t="str">
        <f>IF('MAIN CB'!D2312="","",'MAIN CB'!D2312)</f>
        <v>Vault Cash</v>
      </c>
      <c r="E2298" s="157" t="str">
        <f>IF('MAIN CB'!E2312="","",'MAIN CB'!E2312)</f>
        <v>Airtel Money Deposit</v>
      </c>
      <c r="F2298" s="238">
        <f>IF('MAIN CB'!C2312="Asset",'MAIN CB'!F2312,"")</f>
        <v>132</v>
      </c>
      <c r="G2298" s="162" t="str">
        <f>IF('MAIN CB'!C2312="Capital",'MAIN CB'!F2312,IF('MAIN CB'!C2312="Income",'MAIN CB'!F2312,IF('MAIN CB'!C2312="Liability",'MAIN CB'!F2312,"")))</f>
        <v/>
      </c>
      <c r="H2298" s="163" t="str">
        <f>IF('MAIN CB'!C2312="Expense",'MAIN CB'!F2312,IF('MAIN CB'!C2312="Drawing",'MAIN CB'!F2312,IF('MAIN CB'!C2312="COS",'MAIN CB'!F2312,"")))</f>
        <v/>
      </c>
    </row>
    <row r="2299" spans="2:8" x14ac:dyDescent="0.3">
      <c r="B2299" s="160">
        <f>IF('MAIN CB'!B2313="","",'MAIN CB'!B2313)</f>
        <v>45740</v>
      </c>
      <c r="C2299" s="161" t="str">
        <f>IF('MAIN CB'!C2313="","",'MAIN CB'!C2313)</f>
        <v>Asset</v>
      </c>
      <c r="D2299" s="237" t="str">
        <f>IF('MAIN CB'!D2313="","",'MAIN CB'!D2313)</f>
        <v>Airtel Money</v>
      </c>
      <c r="E2299" s="157" t="str">
        <f>IF('MAIN CB'!E2313="","",'MAIN CB'!E2313)</f>
        <v>Airtel Money Deposit</v>
      </c>
      <c r="F2299" s="238">
        <f>IF('MAIN CB'!C2313="Asset",'MAIN CB'!F2313,"")</f>
        <v>-132</v>
      </c>
      <c r="G2299" s="162" t="str">
        <f>IF('MAIN CB'!C2313="Capital",'MAIN CB'!F2313,IF('MAIN CB'!C2313="Income",'MAIN CB'!F2313,IF('MAIN CB'!C2313="Liability",'MAIN CB'!F2313,"")))</f>
        <v/>
      </c>
      <c r="H2299" s="163" t="str">
        <f>IF('MAIN CB'!C2313="Expense",'MAIN CB'!F2313,IF('MAIN CB'!C2313="Drawing",'MAIN CB'!F2313,IF('MAIN CB'!C2313="COS",'MAIN CB'!F2313,"")))</f>
        <v/>
      </c>
    </row>
    <row r="2300" spans="2:8" x14ac:dyDescent="0.3">
      <c r="B2300" s="160">
        <f>IF('MAIN CB'!B2314="","",'MAIN CB'!B2314)</f>
        <v>45740</v>
      </c>
      <c r="C2300" s="161" t="str">
        <f>IF('MAIN CB'!C2314="","",'MAIN CB'!C2314)</f>
        <v>Income</v>
      </c>
      <c r="D2300" s="237" t="str">
        <f>IF('MAIN CB'!D2314="","",'MAIN CB'!D2314)</f>
        <v>Sales</v>
      </c>
      <c r="E2300" s="157" t="str">
        <f>IF('MAIN CB'!E2314="","",'MAIN CB'!E2314)</f>
        <v xml:space="preserve">Takeaway Sale </v>
      </c>
      <c r="F2300" s="238" t="str">
        <f>IF('MAIN CB'!C2314="Asset",'MAIN CB'!F2314,"")</f>
        <v/>
      </c>
      <c r="G2300" s="162">
        <f>IF('MAIN CB'!C2314="Capital",'MAIN CB'!F2314,IF('MAIN CB'!C2314="Income",'MAIN CB'!F2314,IF('MAIN CB'!C2314="Liability",'MAIN CB'!F2314,"")))</f>
        <v>-35</v>
      </c>
      <c r="H2300" s="163" t="str">
        <f>IF('MAIN CB'!C2314="Expense",'MAIN CB'!F2314,IF('MAIN CB'!C2314="Drawing",'MAIN CB'!F2314,IF('MAIN CB'!C2314="COS",'MAIN CB'!F2314,"")))</f>
        <v/>
      </c>
    </row>
    <row r="2301" spans="2:8" x14ac:dyDescent="0.3">
      <c r="B2301" s="160">
        <f>IF('MAIN CB'!B2315="","",'MAIN CB'!B2315)</f>
        <v>45740</v>
      </c>
      <c r="C2301" s="161" t="str">
        <f>IF('MAIN CB'!C2315="","",'MAIN CB'!C2315)</f>
        <v>Asset</v>
      </c>
      <c r="D2301" s="237" t="str">
        <f>IF('MAIN CB'!D2315="","",'MAIN CB'!D2315)</f>
        <v>Vault Cash</v>
      </c>
      <c r="E2301" s="157" t="str">
        <f>IF('MAIN CB'!E2315="","",'MAIN CB'!E2315)</f>
        <v xml:space="preserve">Takeaway Sale </v>
      </c>
      <c r="F2301" s="238">
        <f>IF('MAIN CB'!C2315="Asset",'MAIN CB'!F2315,"")</f>
        <v>35</v>
      </c>
      <c r="G2301" s="162" t="str">
        <f>IF('MAIN CB'!C2315="Capital",'MAIN CB'!F2315,IF('MAIN CB'!C2315="Income",'MAIN CB'!F2315,IF('MAIN CB'!C2315="Liability",'MAIN CB'!F2315,"")))</f>
        <v/>
      </c>
      <c r="H2301" s="163" t="str">
        <f>IF('MAIN CB'!C2315="Expense",'MAIN CB'!F2315,IF('MAIN CB'!C2315="Drawing",'MAIN CB'!F2315,IF('MAIN CB'!C2315="COS",'MAIN CB'!F2315,"")))</f>
        <v/>
      </c>
    </row>
    <row r="2302" spans="2:8" x14ac:dyDescent="0.3">
      <c r="B2302" s="160">
        <f>IF('MAIN CB'!B2316="","",'MAIN CB'!B2316)</f>
        <v>45740</v>
      </c>
      <c r="C2302" s="161" t="str">
        <f>IF('MAIN CB'!C2316="","",'MAIN CB'!C2316)</f>
        <v>Asset</v>
      </c>
      <c r="D2302" s="237" t="str">
        <f>IF('MAIN CB'!D2316="","",'MAIN CB'!D2316)</f>
        <v>Vault Cash</v>
      </c>
      <c r="E2302" s="157" t="str">
        <f>IF('MAIN CB'!E2316="","",'MAIN CB'!E2316)</f>
        <v>Airtel Money Deposit</v>
      </c>
      <c r="F2302" s="238">
        <f>IF('MAIN CB'!C2316="Asset",'MAIN CB'!F2316,"")</f>
        <v>100</v>
      </c>
      <c r="G2302" s="162" t="str">
        <f>IF('MAIN CB'!C2316="Capital",'MAIN CB'!F2316,IF('MAIN CB'!C2316="Income",'MAIN CB'!F2316,IF('MAIN CB'!C2316="Liability",'MAIN CB'!F2316,"")))</f>
        <v/>
      </c>
      <c r="H2302" s="163" t="str">
        <f>IF('MAIN CB'!C2316="Expense",'MAIN CB'!F2316,IF('MAIN CB'!C2316="Drawing",'MAIN CB'!F2316,IF('MAIN CB'!C2316="COS",'MAIN CB'!F2316,"")))</f>
        <v/>
      </c>
    </row>
    <row r="2303" spans="2:8" x14ac:dyDescent="0.3">
      <c r="B2303" s="160">
        <f>IF('MAIN CB'!B2317="","",'MAIN CB'!B2317)</f>
        <v>45740</v>
      </c>
      <c r="C2303" s="161" t="str">
        <f>IF('MAIN CB'!C2317="","",'MAIN CB'!C2317)</f>
        <v>Asset</v>
      </c>
      <c r="D2303" s="237" t="str">
        <f>IF('MAIN CB'!D2317="","",'MAIN CB'!D2317)</f>
        <v>Airtel Money</v>
      </c>
      <c r="E2303" s="157" t="str">
        <f>IF('MAIN CB'!E2317="","",'MAIN CB'!E2317)</f>
        <v>Airtel Money Deposit</v>
      </c>
      <c r="F2303" s="238">
        <f>IF('MAIN CB'!C2317="Asset",'MAIN CB'!F2317,"")</f>
        <v>-100</v>
      </c>
      <c r="G2303" s="162" t="str">
        <f>IF('MAIN CB'!C2317="Capital",'MAIN CB'!F2317,IF('MAIN CB'!C2317="Income",'MAIN CB'!F2317,IF('MAIN CB'!C2317="Liability",'MAIN CB'!F2317,"")))</f>
        <v/>
      </c>
      <c r="H2303" s="163" t="str">
        <f>IF('MAIN CB'!C2317="Expense",'MAIN CB'!F2317,IF('MAIN CB'!C2317="Drawing",'MAIN CB'!F2317,IF('MAIN CB'!C2317="COS",'MAIN CB'!F2317,"")))</f>
        <v/>
      </c>
    </row>
    <row r="2304" spans="2:8" x14ac:dyDescent="0.3">
      <c r="B2304" s="160">
        <f>IF('MAIN CB'!B2318="","",'MAIN CB'!B2318)</f>
        <v>45740</v>
      </c>
      <c r="C2304" s="161" t="str">
        <f>IF('MAIN CB'!C2318="","",'MAIN CB'!C2318)</f>
        <v>Asset</v>
      </c>
      <c r="D2304" s="237" t="str">
        <f>IF('MAIN CB'!D2318="","",'MAIN CB'!D2318)</f>
        <v>Airtel Money</v>
      </c>
      <c r="E2304" s="157" t="str">
        <f>IF('MAIN CB'!E2318="","",'MAIN CB'!E2318)</f>
        <v>Transfer from Airtel to IZB</v>
      </c>
      <c r="F2304" s="238">
        <f>IF('MAIN CB'!C2318="Asset",'MAIN CB'!F2318,"")</f>
        <v>-20000</v>
      </c>
      <c r="G2304" s="162" t="str">
        <f>IF('MAIN CB'!C2318="Capital",'MAIN CB'!F2318,IF('MAIN CB'!C2318="Income",'MAIN CB'!F2318,IF('MAIN CB'!C2318="Liability",'MAIN CB'!F2318,"")))</f>
        <v/>
      </c>
      <c r="H2304" s="163" t="str">
        <f>IF('MAIN CB'!C2318="Expense",'MAIN CB'!F2318,IF('MAIN CB'!C2318="Drawing",'MAIN CB'!F2318,IF('MAIN CB'!C2318="COS",'MAIN CB'!F2318,"")))</f>
        <v/>
      </c>
    </row>
    <row r="2305" spans="2:8" x14ac:dyDescent="0.3">
      <c r="B2305" s="160">
        <f>IF('MAIN CB'!B2319="","",'MAIN CB'!B2319)</f>
        <v>45740</v>
      </c>
      <c r="C2305" s="161" t="str">
        <f>IF('MAIN CB'!C2319="","",'MAIN CB'!C2319)</f>
        <v>Asset</v>
      </c>
      <c r="D2305" s="237" t="str">
        <f>IF('MAIN CB'!D2319="","",'MAIN CB'!D2319)</f>
        <v>Indo Zambia Bank</v>
      </c>
      <c r="E2305" s="157" t="str">
        <f>IF('MAIN CB'!E2319="","",'MAIN CB'!E2319)</f>
        <v>Transfer from Airtel to IZB</v>
      </c>
      <c r="F2305" s="238">
        <f>IF('MAIN CB'!C2319="Asset",'MAIN CB'!F2319,"")</f>
        <v>20000</v>
      </c>
      <c r="G2305" s="162" t="str">
        <f>IF('MAIN CB'!C2319="Capital",'MAIN CB'!F2319,IF('MAIN CB'!C2319="Income",'MAIN CB'!F2319,IF('MAIN CB'!C2319="Liability",'MAIN CB'!F2319,"")))</f>
        <v/>
      </c>
      <c r="H2305" s="163" t="str">
        <f>IF('MAIN CB'!C2319="Expense",'MAIN CB'!F2319,IF('MAIN CB'!C2319="Drawing",'MAIN CB'!F2319,IF('MAIN CB'!C2319="COS",'MAIN CB'!F2319,"")))</f>
        <v/>
      </c>
    </row>
    <row r="2306" spans="2:8" x14ac:dyDescent="0.3">
      <c r="B2306" s="160">
        <f>IF('MAIN CB'!B2320="","",'MAIN CB'!B2320)</f>
        <v>45740</v>
      </c>
      <c r="C2306" s="161" t="str">
        <f>IF('MAIN CB'!C2320="","",'MAIN CB'!C2320)</f>
        <v>Asset</v>
      </c>
      <c r="D2306" s="237" t="str">
        <f>IF('MAIN CB'!D2320="","",'MAIN CB'!D2320)</f>
        <v>Airtel Money</v>
      </c>
      <c r="E2306" s="157" t="str">
        <f>IF('MAIN CB'!E2320="","",'MAIN CB'!E2320)</f>
        <v>Transfer from Airtel to IZB</v>
      </c>
      <c r="F2306" s="238">
        <f>IF('MAIN CB'!C2320="Asset",'MAIN CB'!F2320,"")</f>
        <v>-12</v>
      </c>
      <c r="G2306" s="162" t="str">
        <f>IF('MAIN CB'!C2320="Capital",'MAIN CB'!F2320,IF('MAIN CB'!C2320="Income",'MAIN CB'!F2320,IF('MAIN CB'!C2320="Liability",'MAIN CB'!F2320,"")))</f>
        <v/>
      </c>
      <c r="H2306" s="163" t="str">
        <f>IF('MAIN CB'!C2320="Expense",'MAIN CB'!F2320,IF('MAIN CB'!C2320="Drawing",'MAIN CB'!F2320,IF('MAIN CB'!C2320="COS",'MAIN CB'!F2320,"")))</f>
        <v/>
      </c>
    </row>
    <row r="2307" spans="2:8" x14ac:dyDescent="0.3">
      <c r="B2307" s="160">
        <f>IF('MAIN CB'!B2321="","",'MAIN CB'!B2321)</f>
        <v>45740</v>
      </c>
      <c r="C2307" s="161" t="str">
        <f>IF('MAIN CB'!C2321="","",'MAIN CB'!C2321)</f>
        <v>Expense</v>
      </c>
      <c r="D2307" s="237" t="str">
        <f>IF('MAIN CB'!D2321="","",'MAIN CB'!D2321)</f>
        <v>Charges</v>
      </c>
      <c r="E2307" s="157" t="str">
        <f>IF('MAIN CB'!E2321="","",'MAIN CB'!E2321)</f>
        <v>Transfer from Airtel to IZB</v>
      </c>
      <c r="F2307" s="238" t="str">
        <f>IF('MAIN CB'!C2321="Asset",'MAIN CB'!F2321,"")</f>
        <v/>
      </c>
      <c r="G2307" s="162" t="str">
        <f>IF('MAIN CB'!C2321="Capital",'MAIN CB'!F2321,IF('MAIN CB'!C2321="Income",'MAIN CB'!F2321,IF('MAIN CB'!C2321="Liability",'MAIN CB'!F2321,"")))</f>
        <v/>
      </c>
      <c r="H2307" s="163">
        <f>IF('MAIN CB'!C2321="Expense",'MAIN CB'!F2321,IF('MAIN CB'!C2321="Drawing",'MAIN CB'!F2321,IF('MAIN CB'!C2321="COS",'MAIN CB'!F2321,"")))</f>
        <v>12</v>
      </c>
    </row>
    <row r="2308" spans="2:8" x14ac:dyDescent="0.3">
      <c r="B2308" s="160">
        <f>IF('MAIN CB'!B2322="","",'MAIN CB'!B2322)</f>
        <v>45740</v>
      </c>
      <c r="C2308" s="161" t="str">
        <f>IF('MAIN CB'!C2322="","",'MAIN CB'!C2322)</f>
        <v>Asset</v>
      </c>
      <c r="D2308" s="237" t="str">
        <f>IF('MAIN CB'!D2322="","",'MAIN CB'!D2322)</f>
        <v>Vault Cash</v>
      </c>
      <c r="E2308" s="157" t="str">
        <f>IF('MAIN CB'!E2322="","",'MAIN CB'!E2322)</f>
        <v>Airtel Money Deposit</v>
      </c>
      <c r="F2308" s="238">
        <f>IF('MAIN CB'!C2322="Asset",'MAIN CB'!F2322,"")</f>
        <v>50</v>
      </c>
      <c r="G2308" s="162" t="str">
        <f>IF('MAIN CB'!C2322="Capital",'MAIN CB'!F2322,IF('MAIN CB'!C2322="Income",'MAIN CB'!F2322,IF('MAIN CB'!C2322="Liability",'MAIN CB'!F2322,"")))</f>
        <v/>
      </c>
      <c r="H2308" s="163" t="str">
        <f>IF('MAIN CB'!C2322="Expense",'MAIN CB'!F2322,IF('MAIN CB'!C2322="Drawing",'MAIN CB'!F2322,IF('MAIN CB'!C2322="COS",'MAIN CB'!F2322,"")))</f>
        <v/>
      </c>
    </row>
    <row r="2309" spans="2:8" x14ac:dyDescent="0.3">
      <c r="B2309" s="160">
        <f>IF('MAIN CB'!B2323="","",'MAIN CB'!B2323)</f>
        <v>45740</v>
      </c>
      <c r="C2309" s="161" t="str">
        <f>IF('MAIN CB'!C2323="","",'MAIN CB'!C2323)</f>
        <v>Asset</v>
      </c>
      <c r="D2309" s="237" t="str">
        <f>IF('MAIN CB'!D2323="","",'MAIN CB'!D2323)</f>
        <v>Airtel Money</v>
      </c>
      <c r="E2309" s="157" t="str">
        <f>IF('MAIN CB'!E2323="","",'MAIN CB'!E2323)</f>
        <v>Airtel Money Deposit</v>
      </c>
      <c r="F2309" s="238">
        <f>IF('MAIN CB'!C2323="Asset",'MAIN CB'!F2323,"")</f>
        <v>-50</v>
      </c>
      <c r="G2309" s="162" t="str">
        <f>IF('MAIN CB'!C2323="Capital",'MAIN CB'!F2323,IF('MAIN CB'!C2323="Income",'MAIN CB'!F2323,IF('MAIN CB'!C2323="Liability",'MAIN CB'!F2323,"")))</f>
        <v/>
      </c>
      <c r="H2309" s="163" t="str">
        <f>IF('MAIN CB'!C2323="Expense",'MAIN CB'!F2323,IF('MAIN CB'!C2323="Drawing",'MAIN CB'!F2323,IF('MAIN CB'!C2323="COS",'MAIN CB'!F2323,"")))</f>
        <v/>
      </c>
    </row>
    <row r="2310" spans="2:8" x14ac:dyDescent="0.3">
      <c r="B2310" s="160">
        <f>IF('MAIN CB'!B2324="","",'MAIN CB'!B2324)</f>
        <v>45740</v>
      </c>
      <c r="C2310" s="161" t="str">
        <f>IF('MAIN CB'!C2324="","",'MAIN CB'!C2324)</f>
        <v>Income</v>
      </c>
      <c r="D2310" s="237" t="str">
        <f>IF('MAIN CB'!D2324="","",'MAIN CB'!D2324)</f>
        <v>Sales</v>
      </c>
      <c r="E2310" s="157" t="str">
        <f>IF('MAIN CB'!E2324="","",'MAIN CB'!E2324)</f>
        <v xml:space="preserve">Takeaway Sale </v>
      </c>
      <c r="F2310" s="238" t="str">
        <f>IF('MAIN CB'!C2324="Asset",'MAIN CB'!F2324,"")</f>
        <v/>
      </c>
      <c r="G2310" s="162">
        <f>IF('MAIN CB'!C2324="Capital",'MAIN CB'!F2324,IF('MAIN CB'!C2324="Income",'MAIN CB'!F2324,IF('MAIN CB'!C2324="Liability",'MAIN CB'!F2324,"")))</f>
        <v>-35</v>
      </c>
      <c r="H2310" s="163" t="str">
        <f>IF('MAIN CB'!C2324="Expense",'MAIN CB'!F2324,IF('MAIN CB'!C2324="Drawing",'MAIN CB'!F2324,IF('MAIN CB'!C2324="COS",'MAIN CB'!F2324,"")))</f>
        <v/>
      </c>
    </row>
    <row r="2311" spans="2:8" x14ac:dyDescent="0.3">
      <c r="B2311" s="160">
        <f>IF('MAIN CB'!B2325="","",'MAIN CB'!B2325)</f>
        <v>45740</v>
      </c>
      <c r="C2311" s="161" t="str">
        <f>IF('MAIN CB'!C2325="","",'MAIN CB'!C2325)</f>
        <v>Asset</v>
      </c>
      <c r="D2311" s="237" t="str">
        <f>IF('MAIN CB'!D2325="","",'MAIN CB'!D2325)</f>
        <v>Airtel Money</v>
      </c>
      <c r="E2311" s="157" t="str">
        <f>IF('MAIN CB'!E2325="","",'MAIN CB'!E2325)</f>
        <v xml:space="preserve">Takeaway Sale </v>
      </c>
      <c r="F2311" s="238">
        <f>IF('MAIN CB'!C2325="Asset",'MAIN CB'!F2325,"")</f>
        <v>35</v>
      </c>
      <c r="G2311" s="162" t="str">
        <f>IF('MAIN CB'!C2325="Capital",'MAIN CB'!F2325,IF('MAIN CB'!C2325="Income",'MAIN CB'!F2325,IF('MAIN CB'!C2325="Liability",'MAIN CB'!F2325,"")))</f>
        <v/>
      </c>
      <c r="H2311" s="163" t="str">
        <f>IF('MAIN CB'!C2325="Expense",'MAIN CB'!F2325,IF('MAIN CB'!C2325="Drawing",'MAIN CB'!F2325,IF('MAIN CB'!C2325="COS",'MAIN CB'!F2325,"")))</f>
        <v/>
      </c>
    </row>
    <row r="2312" spans="2:8" x14ac:dyDescent="0.3">
      <c r="B2312" s="160">
        <f>IF('MAIN CB'!B2326="","",'MAIN CB'!B2326)</f>
        <v>45740</v>
      </c>
      <c r="C2312" s="161" t="str">
        <f>IF('MAIN CB'!C2326="","",'MAIN CB'!C2326)</f>
        <v>Income</v>
      </c>
      <c r="D2312" s="237" t="str">
        <f>IF('MAIN CB'!D2326="","",'MAIN CB'!D2326)</f>
        <v>Sales</v>
      </c>
      <c r="E2312" s="157" t="str">
        <f>IF('MAIN CB'!E2326="","",'MAIN CB'!E2326)</f>
        <v xml:space="preserve">Takeaway Sale </v>
      </c>
      <c r="F2312" s="238" t="str">
        <f>IF('MAIN CB'!C2326="Asset",'MAIN CB'!F2326,"")</f>
        <v/>
      </c>
      <c r="G2312" s="162">
        <f>IF('MAIN CB'!C2326="Capital",'MAIN CB'!F2326,IF('MAIN CB'!C2326="Income",'MAIN CB'!F2326,IF('MAIN CB'!C2326="Liability",'MAIN CB'!F2326,"")))</f>
        <v>-35</v>
      </c>
      <c r="H2312" s="163" t="str">
        <f>IF('MAIN CB'!C2326="Expense",'MAIN CB'!F2326,IF('MAIN CB'!C2326="Drawing",'MAIN CB'!F2326,IF('MAIN CB'!C2326="COS",'MAIN CB'!F2326,"")))</f>
        <v/>
      </c>
    </row>
    <row r="2313" spans="2:8" x14ac:dyDescent="0.3">
      <c r="B2313" s="160">
        <f>IF('MAIN CB'!B2327="","",'MAIN CB'!B2327)</f>
        <v>45740</v>
      </c>
      <c r="C2313" s="161" t="str">
        <f>IF('MAIN CB'!C2327="","",'MAIN CB'!C2327)</f>
        <v>Asset</v>
      </c>
      <c r="D2313" s="237" t="str">
        <f>IF('MAIN CB'!D2327="","",'MAIN CB'!D2327)</f>
        <v>Airtel Money</v>
      </c>
      <c r="E2313" s="157" t="str">
        <f>IF('MAIN CB'!E2327="","",'MAIN CB'!E2327)</f>
        <v xml:space="preserve">Takeaway Sale </v>
      </c>
      <c r="F2313" s="238">
        <f>IF('MAIN CB'!C2327="Asset",'MAIN CB'!F2327,"")</f>
        <v>35</v>
      </c>
      <c r="G2313" s="162" t="str">
        <f>IF('MAIN CB'!C2327="Capital",'MAIN CB'!F2327,IF('MAIN CB'!C2327="Income",'MAIN CB'!F2327,IF('MAIN CB'!C2327="Liability",'MAIN CB'!F2327,"")))</f>
        <v/>
      </c>
      <c r="H2313" s="163" t="str">
        <f>IF('MAIN CB'!C2327="Expense",'MAIN CB'!F2327,IF('MAIN CB'!C2327="Drawing",'MAIN CB'!F2327,IF('MAIN CB'!C2327="COS",'MAIN CB'!F2327,"")))</f>
        <v/>
      </c>
    </row>
    <row r="2314" spans="2:8" x14ac:dyDescent="0.3">
      <c r="B2314" s="160">
        <f>IF('MAIN CB'!B2328="","",'MAIN CB'!B2328)</f>
        <v>45740</v>
      </c>
      <c r="C2314" s="161" t="str">
        <f>IF('MAIN CB'!C2328="","",'MAIN CB'!C2328)</f>
        <v>Asset</v>
      </c>
      <c r="D2314" s="237" t="str">
        <f>IF('MAIN CB'!D2328="","",'MAIN CB'!D2328)</f>
        <v>Vault Cash</v>
      </c>
      <c r="E2314" s="157" t="str">
        <f>IF('MAIN CB'!E2328="","",'MAIN CB'!E2328)</f>
        <v>Airtel Money Deposit</v>
      </c>
      <c r="F2314" s="238">
        <f>IF('MAIN CB'!C2328="Asset",'MAIN CB'!F2328,"")</f>
        <v>100</v>
      </c>
      <c r="G2314" s="162" t="str">
        <f>IF('MAIN CB'!C2328="Capital",'MAIN CB'!F2328,IF('MAIN CB'!C2328="Income",'MAIN CB'!F2328,IF('MAIN CB'!C2328="Liability",'MAIN CB'!F2328,"")))</f>
        <v/>
      </c>
      <c r="H2314" s="163" t="str">
        <f>IF('MAIN CB'!C2328="Expense",'MAIN CB'!F2328,IF('MAIN CB'!C2328="Drawing",'MAIN CB'!F2328,IF('MAIN CB'!C2328="COS",'MAIN CB'!F2328,"")))</f>
        <v/>
      </c>
    </row>
    <row r="2315" spans="2:8" x14ac:dyDescent="0.3">
      <c r="B2315" s="160">
        <f>IF('MAIN CB'!B2329="","",'MAIN CB'!B2329)</f>
        <v>45740</v>
      </c>
      <c r="C2315" s="161" t="str">
        <f>IF('MAIN CB'!C2329="","",'MAIN CB'!C2329)</f>
        <v>Asset</v>
      </c>
      <c r="D2315" s="237" t="str">
        <f>IF('MAIN CB'!D2329="","",'MAIN CB'!D2329)</f>
        <v>Airtel Money</v>
      </c>
      <c r="E2315" s="157" t="str">
        <f>IF('MAIN CB'!E2329="","",'MAIN CB'!E2329)</f>
        <v>Airtel Money Deposit</v>
      </c>
      <c r="F2315" s="238">
        <f>IF('MAIN CB'!C2329="Asset",'MAIN CB'!F2329,"")</f>
        <v>-100</v>
      </c>
      <c r="G2315" s="162" t="str">
        <f>IF('MAIN CB'!C2329="Capital",'MAIN CB'!F2329,IF('MAIN CB'!C2329="Income",'MAIN CB'!F2329,IF('MAIN CB'!C2329="Liability",'MAIN CB'!F2329,"")))</f>
        <v/>
      </c>
      <c r="H2315" s="163" t="str">
        <f>IF('MAIN CB'!C2329="Expense",'MAIN CB'!F2329,IF('MAIN CB'!C2329="Drawing",'MAIN CB'!F2329,IF('MAIN CB'!C2329="COS",'MAIN CB'!F2329,"")))</f>
        <v/>
      </c>
    </row>
    <row r="2316" spans="2:8" x14ac:dyDescent="0.3">
      <c r="B2316" s="160">
        <f>IF('MAIN CB'!B2330="","",'MAIN CB'!B2330)</f>
        <v>45740</v>
      </c>
      <c r="C2316" s="161" t="str">
        <f>IF('MAIN CB'!C2330="","",'MAIN CB'!C2330)</f>
        <v>Income</v>
      </c>
      <c r="D2316" s="237" t="str">
        <f>IF('MAIN CB'!D2330="","",'MAIN CB'!D2330)</f>
        <v>Sales</v>
      </c>
      <c r="E2316" s="157" t="str">
        <f>IF('MAIN CB'!E2330="","",'MAIN CB'!E2330)</f>
        <v xml:space="preserve">Takeaway Sale </v>
      </c>
      <c r="F2316" s="238" t="str">
        <f>IF('MAIN CB'!C2330="Asset",'MAIN CB'!F2330,"")</f>
        <v/>
      </c>
      <c r="G2316" s="162">
        <f>IF('MAIN CB'!C2330="Capital",'MAIN CB'!F2330,IF('MAIN CB'!C2330="Income",'MAIN CB'!F2330,IF('MAIN CB'!C2330="Liability",'MAIN CB'!F2330,"")))</f>
        <v>-35</v>
      </c>
      <c r="H2316" s="163" t="str">
        <f>IF('MAIN CB'!C2330="Expense",'MAIN CB'!F2330,IF('MAIN CB'!C2330="Drawing",'MAIN CB'!F2330,IF('MAIN CB'!C2330="COS",'MAIN CB'!F2330,"")))</f>
        <v/>
      </c>
    </row>
    <row r="2317" spans="2:8" x14ac:dyDescent="0.3">
      <c r="B2317" s="160">
        <f>IF('MAIN CB'!B2331="","",'MAIN CB'!B2331)</f>
        <v>45740</v>
      </c>
      <c r="C2317" s="161" t="str">
        <f>IF('MAIN CB'!C2331="","",'MAIN CB'!C2331)</f>
        <v>Asset</v>
      </c>
      <c r="D2317" s="237" t="str">
        <f>IF('MAIN CB'!D2331="","",'MAIN CB'!D2331)</f>
        <v>Airtel Money</v>
      </c>
      <c r="E2317" s="157" t="str">
        <f>IF('MAIN CB'!E2331="","",'MAIN CB'!E2331)</f>
        <v xml:space="preserve">Takeaway Sale </v>
      </c>
      <c r="F2317" s="238">
        <f>IF('MAIN CB'!C2331="Asset",'MAIN CB'!F2331,"")</f>
        <v>35</v>
      </c>
      <c r="G2317" s="162" t="str">
        <f>IF('MAIN CB'!C2331="Capital",'MAIN CB'!F2331,IF('MAIN CB'!C2331="Income",'MAIN CB'!F2331,IF('MAIN CB'!C2331="Liability",'MAIN CB'!F2331,"")))</f>
        <v/>
      </c>
      <c r="H2317" s="163" t="str">
        <f>IF('MAIN CB'!C2331="Expense",'MAIN CB'!F2331,IF('MAIN CB'!C2331="Drawing",'MAIN CB'!F2331,IF('MAIN CB'!C2331="COS",'MAIN CB'!F2331,"")))</f>
        <v/>
      </c>
    </row>
    <row r="2318" spans="2:8" x14ac:dyDescent="0.3">
      <c r="B2318" s="160">
        <f>IF('MAIN CB'!B2332="","",'MAIN CB'!B2332)</f>
        <v>45740</v>
      </c>
      <c r="C2318" s="161" t="str">
        <f>IF('MAIN CB'!C2332="","",'MAIN CB'!C2332)</f>
        <v>Income</v>
      </c>
      <c r="D2318" s="237" t="str">
        <f>IF('MAIN CB'!D2332="","",'MAIN CB'!D2332)</f>
        <v>Sales</v>
      </c>
      <c r="E2318" s="157" t="str">
        <f>IF('MAIN CB'!E2332="","",'MAIN CB'!E2332)</f>
        <v xml:space="preserve">Takeaway Sale </v>
      </c>
      <c r="F2318" s="238" t="str">
        <f>IF('MAIN CB'!C2332="Asset",'MAIN CB'!F2332,"")</f>
        <v/>
      </c>
      <c r="G2318" s="162">
        <f>IF('MAIN CB'!C2332="Capital",'MAIN CB'!F2332,IF('MAIN CB'!C2332="Income",'MAIN CB'!F2332,IF('MAIN CB'!C2332="Liability",'MAIN CB'!F2332,"")))</f>
        <v>-35</v>
      </c>
      <c r="H2318" s="163" t="str">
        <f>IF('MAIN CB'!C2332="Expense",'MAIN CB'!F2332,IF('MAIN CB'!C2332="Drawing",'MAIN CB'!F2332,IF('MAIN CB'!C2332="COS",'MAIN CB'!F2332,"")))</f>
        <v/>
      </c>
    </row>
    <row r="2319" spans="2:8" x14ac:dyDescent="0.3">
      <c r="B2319" s="160">
        <f>IF('MAIN CB'!B2333="","",'MAIN CB'!B2333)</f>
        <v>45740</v>
      </c>
      <c r="C2319" s="161" t="str">
        <f>IF('MAIN CB'!C2333="","",'MAIN CB'!C2333)</f>
        <v>Asset</v>
      </c>
      <c r="D2319" s="237" t="str">
        <f>IF('MAIN CB'!D2333="","",'MAIN CB'!D2333)</f>
        <v>Airtel Money</v>
      </c>
      <c r="E2319" s="157" t="str">
        <f>IF('MAIN CB'!E2333="","",'MAIN CB'!E2333)</f>
        <v xml:space="preserve">Takeaway Sale </v>
      </c>
      <c r="F2319" s="238">
        <f>IF('MAIN CB'!C2333="Asset",'MAIN CB'!F2333,"")</f>
        <v>35</v>
      </c>
      <c r="G2319" s="162" t="str">
        <f>IF('MAIN CB'!C2333="Capital",'MAIN CB'!F2333,IF('MAIN CB'!C2333="Income",'MAIN CB'!F2333,IF('MAIN CB'!C2333="Liability",'MAIN CB'!F2333,"")))</f>
        <v/>
      </c>
      <c r="H2319" s="163" t="str">
        <f>IF('MAIN CB'!C2333="Expense",'MAIN CB'!F2333,IF('MAIN CB'!C2333="Drawing",'MAIN CB'!F2333,IF('MAIN CB'!C2333="COS",'MAIN CB'!F2333,"")))</f>
        <v/>
      </c>
    </row>
    <row r="2320" spans="2:8" x14ac:dyDescent="0.3">
      <c r="B2320" s="160">
        <f>IF('MAIN CB'!B2334="","",'MAIN CB'!B2334)</f>
        <v>45740</v>
      </c>
      <c r="C2320" s="161" t="str">
        <f>IF('MAIN CB'!C2334="","",'MAIN CB'!C2334)</f>
        <v>Asset</v>
      </c>
      <c r="D2320" s="237" t="str">
        <f>IF('MAIN CB'!D2334="","",'MAIN CB'!D2334)</f>
        <v>Vault Cash</v>
      </c>
      <c r="E2320" s="157" t="str">
        <f>IF('MAIN CB'!E2334="","",'MAIN CB'!E2334)</f>
        <v>Airtel Money Withdraw</v>
      </c>
      <c r="F2320" s="238">
        <f>IF('MAIN CB'!C2334="Asset",'MAIN CB'!F2334,"")</f>
        <v>-105</v>
      </c>
      <c r="G2320" s="162" t="str">
        <f>IF('MAIN CB'!C2334="Capital",'MAIN CB'!F2334,IF('MAIN CB'!C2334="Income",'MAIN CB'!F2334,IF('MAIN CB'!C2334="Liability",'MAIN CB'!F2334,"")))</f>
        <v/>
      </c>
      <c r="H2320" s="163" t="str">
        <f>IF('MAIN CB'!C2334="Expense",'MAIN CB'!F2334,IF('MAIN CB'!C2334="Drawing",'MAIN CB'!F2334,IF('MAIN CB'!C2334="COS",'MAIN CB'!F2334,"")))</f>
        <v/>
      </c>
    </row>
    <row r="2321" spans="2:8" x14ac:dyDescent="0.3">
      <c r="B2321" s="160">
        <f>IF('MAIN CB'!B2335="","",'MAIN CB'!B2335)</f>
        <v>45740</v>
      </c>
      <c r="C2321" s="161" t="str">
        <f>IF('MAIN CB'!C2335="","",'MAIN CB'!C2335)</f>
        <v>Asset</v>
      </c>
      <c r="D2321" s="237" t="str">
        <f>IF('MAIN CB'!D2335="","",'MAIN CB'!D2335)</f>
        <v>Airtel Money</v>
      </c>
      <c r="E2321" s="157" t="str">
        <f>IF('MAIN CB'!E2335="","",'MAIN CB'!E2335)</f>
        <v>Airtel Money Withdraw</v>
      </c>
      <c r="F2321" s="238">
        <f>IF('MAIN CB'!C2335="Asset",'MAIN CB'!F2335,"")</f>
        <v>105</v>
      </c>
      <c r="G2321" s="162" t="str">
        <f>IF('MAIN CB'!C2335="Capital",'MAIN CB'!F2335,IF('MAIN CB'!C2335="Income",'MAIN CB'!F2335,IF('MAIN CB'!C2335="Liability",'MAIN CB'!F2335,"")))</f>
        <v/>
      </c>
      <c r="H2321" s="163" t="str">
        <f>IF('MAIN CB'!C2335="Expense",'MAIN CB'!F2335,IF('MAIN CB'!C2335="Drawing",'MAIN CB'!F2335,IF('MAIN CB'!C2335="COS",'MAIN CB'!F2335,"")))</f>
        <v/>
      </c>
    </row>
    <row r="2322" spans="2:8" x14ac:dyDescent="0.3">
      <c r="B2322" s="160">
        <f>IF('MAIN CB'!B2336="","",'MAIN CB'!B2336)</f>
        <v>45740</v>
      </c>
      <c r="C2322" s="161" t="str">
        <f>IF('MAIN CB'!C2336="","",'MAIN CB'!C2336)</f>
        <v>Income</v>
      </c>
      <c r="D2322" s="237" t="str">
        <f>IF('MAIN CB'!D2336="","",'MAIN CB'!D2336)</f>
        <v>Sales</v>
      </c>
      <c r="E2322" s="157" t="str">
        <f>IF('MAIN CB'!E2336="","",'MAIN CB'!E2336)</f>
        <v xml:space="preserve">Takeaway Sale </v>
      </c>
      <c r="F2322" s="238" t="str">
        <f>IF('MAIN CB'!C2336="Asset",'MAIN CB'!F2336,"")</f>
        <v/>
      </c>
      <c r="G2322" s="162">
        <f>IF('MAIN CB'!C2336="Capital",'MAIN CB'!F2336,IF('MAIN CB'!C2336="Income",'MAIN CB'!F2336,IF('MAIN CB'!C2336="Liability",'MAIN CB'!F2336,"")))</f>
        <v>-35</v>
      </c>
      <c r="H2322" s="163" t="str">
        <f>IF('MAIN CB'!C2336="Expense",'MAIN CB'!F2336,IF('MAIN CB'!C2336="Drawing",'MAIN CB'!F2336,IF('MAIN CB'!C2336="COS",'MAIN CB'!F2336,"")))</f>
        <v/>
      </c>
    </row>
    <row r="2323" spans="2:8" x14ac:dyDescent="0.3">
      <c r="B2323" s="160">
        <f>IF('MAIN CB'!B2337="","",'MAIN CB'!B2337)</f>
        <v>45740</v>
      </c>
      <c r="C2323" s="161" t="str">
        <f>IF('MAIN CB'!C2337="","",'MAIN CB'!C2337)</f>
        <v>Asset</v>
      </c>
      <c r="D2323" s="237" t="str">
        <f>IF('MAIN CB'!D2337="","",'MAIN CB'!D2337)</f>
        <v>Vault Cash</v>
      </c>
      <c r="E2323" s="157" t="str">
        <f>IF('MAIN CB'!E2337="","",'MAIN CB'!E2337)</f>
        <v xml:space="preserve">Takeaway Sale </v>
      </c>
      <c r="F2323" s="238">
        <f>IF('MAIN CB'!C2337="Asset",'MAIN CB'!F2337,"")</f>
        <v>35</v>
      </c>
      <c r="G2323" s="162" t="str">
        <f>IF('MAIN CB'!C2337="Capital",'MAIN CB'!F2337,IF('MAIN CB'!C2337="Income",'MAIN CB'!F2337,IF('MAIN CB'!C2337="Liability",'MAIN CB'!F2337,"")))</f>
        <v/>
      </c>
      <c r="H2323" s="163" t="str">
        <f>IF('MAIN CB'!C2337="Expense",'MAIN CB'!F2337,IF('MAIN CB'!C2337="Drawing",'MAIN CB'!F2337,IF('MAIN CB'!C2337="COS",'MAIN CB'!F2337,"")))</f>
        <v/>
      </c>
    </row>
    <row r="2324" spans="2:8" x14ac:dyDescent="0.3">
      <c r="B2324" s="160">
        <f>IF('MAIN CB'!B2338="","",'MAIN CB'!B2338)</f>
        <v>45740</v>
      </c>
      <c r="C2324" s="161" t="str">
        <f>IF('MAIN CB'!C2338="","",'MAIN CB'!C2338)</f>
        <v>Asset</v>
      </c>
      <c r="D2324" s="237" t="str">
        <f>IF('MAIN CB'!D2338="","",'MAIN CB'!D2338)</f>
        <v>Vault Cash</v>
      </c>
      <c r="E2324" s="157" t="str">
        <f>IF('MAIN CB'!E2338="","",'MAIN CB'!E2338)</f>
        <v>Airtel Money Withdraw</v>
      </c>
      <c r="F2324" s="238">
        <f>IF('MAIN CB'!C2338="Asset",'MAIN CB'!F2338,"")</f>
        <v>-190</v>
      </c>
      <c r="G2324" s="162" t="str">
        <f>IF('MAIN CB'!C2338="Capital",'MAIN CB'!F2338,IF('MAIN CB'!C2338="Income",'MAIN CB'!F2338,IF('MAIN CB'!C2338="Liability",'MAIN CB'!F2338,"")))</f>
        <v/>
      </c>
      <c r="H2324" s="163" t="str">
        <f>IF('MAIN CB'!C2338="Expense",'MAIN CB'!F2338,IF('MAIN CB'!C2338="Drawing",'MAIN CB'!F2338,IF('MAIN CB'!C2338="COS",'MAIN CB'!F2338,"")))</f>
        <v/>
      </c>
    </row>
    <row r="2325" spans="2:8" x14ac:dyDescent="0.3">
      <c r="B2325" s="160">
        <f>IF('MAIN CB'!B2339="","",'MAIN CB'!B2339)</f>
        <v>45740</v>
      </c>
      <c r="C2325" s="161" t="str">
        <f>IF('MAIN CB'!C2339="","",'MAIN CB'!C2339)</f>
        <v>Asset</v>
      </c>
      <c r="D2325" s="237" t="str">
        <f>IF('MAIN CB'!D2339="","",'MAIN CB'!D2339)</f>
        <v>Airtel Money</v>
      </c>
      <c r="E2325" s="157" t="str">
        <f>IF('MAIN CB'!E2339="","",'MAIN CB'!E2339)</f>
        <v>Airtel Money Withdraw</v>
      </c>
      <c r="F2325" s="238">
        <f>IF('MAIN CB'!C2339="Asset",'MAIN CB'!F2339,"")</f>
        <v>190</v>
      </c>
      <c r="G2325" s="162" t="str">
        <f>IF('MAIN CB'!C2339="Capital",'MAIN CB'!F2339,IF('MAIN CB'!C2339="Income",'MAIN CB'!F2339,IF('MAIN CB'!C2339="Liability",'MAIN CB'!F2339,"")))</f>
        <v/>
      </c>
      <c r="H2325" s="163" t="str">
        <f>IF('MAIN CB'!C2339="Expense",'MAIN CB'!F2339,IF('MAIN CB'!C2339="Drawing",'MAIN CB'!F2339,IF('MAIN CB'!C2339="COS",'MAIN CB'!F2339,"")))</f>
        <v/>
      </c>
    </row>
    <row r="2326" spans="2:8" x14ac:dyDescent="0.3">
      <c r="B2326" s="160">
        <f>IF('MAIN CB'!B2340="","",'MAIN CB'!B2340)</f>
        <v>45740</v>
      </c>
      <c r="C2326" s="161" t="str">
        <f>IF('MAIN CB'!C2340="","",'MAIN CB'!C2340)</f>
        <v>Asset</v>
      </c>
      <c r="D2326" s="237" t="str">
        <f>IF('MAIN CB'!D2340="","",'MAIN CB'!D2340)</f>
        <v>Vault Cash</v>
      </c>
      <c r="E2326" s="157" t="str">
        <f>IF('MAIN CB'!E2340="","",'MAIN CB'!E2340)</f>
        <v>Zanaco Xpress Deposit</v>
      </c>
      <c r="F2326" s="238">
        <f>IF('MAIN CB'!C2340="Asset",'MAIN CB'!F2340,"")</f>
        <v>390</v>
      </c>
      <c r="G2326" s="162" t="str">
        <f>IF('MAIN CB'!C2340="Capital",'MAIN CB'!F2340,IF('MAIN CB'!C2340="Income",'MAIN CB'!F2340,IF('MAIN CB'!C2340="Liability",'MAIN CB'!F2340,"")))</f>
        <v/>
      </c>
      <c r="H2326" s="163" t="str">
        <f>IF('MAIN CB'!C2340="Expense",'MAIN CB'!F2340,IF('MAIN CB'!C2340="Drawing",'MAIN CB'!F2340,IF('MAIN CB'!C2340="COS",'MAIN CB'!F2340,"")))</f>
        <v/>
      </c>
    </row>
    <row r="2327" spans="2:8" x14ac:dyDescent="0.3">
      <c r="B2327" s="160">
        <f>IF('MAIN CB'!B2341="","",'MAIN CB'!B2341)</f>
        <v>45740</v>
      </c>
      <c r="C2327" s="161" t="str">
        <f>IF('MAIN CB'!C2341="","",'MAIN CB'!C2341)</f>
        <v>Asset</v>
      </c>
      <c r="D2327" s="237" t="str">
        <f>IF('MAIN CB'!D2341="","",'MAIN CB'!D2341)</f>
        <v>Zanaco Xpress</v>
      </c>
      <c r="E2327" s="157" t="str">
        <f>IF('MAIN CB'!E2341="","",'MAIN CB'!E2341)</f>
        <v>Zanaco Xpress Deposit</v>
      </c>
      <c r="F2327" s="238">
        <f>IF('MAIN CB'!C2341="Asset",'MAIN CB'!F2341,"")</f>
        <v>-390</v>
      </c>
      <c r="G2327" s="162" t="str">
        <f>IF('MAIN CB'!C2341="Capital",'MAIN CB'!F2341,IF('MAIN CB'!C2341="Income",'MAIN CB'!F2341,IF('MAIN CB'!C2341="Liability",'MAIN CB'!F2341,"")))</f>
        <v/>
      </c>
      <c r="H2327" s="163" t="str">
        <f>IF('MAIN CB'!C2341="Expense",'MAIN CB'!F2341,IF('MAIN CB'!C2341="Drawing",'MAIN CB'!F2341,IF('MAIN CB'!C2341="COS",'MAIN CB'!F2341,"")))</f>
        <v/>
      </c>
    </row>
    <row r="2328" spans="2:8" x14ac:dyDescent="0.3">
      <c r="B2328" s="160">
        <f>IF('MAIN CB'!B2342="","",'MAIN CB'!B2342)</f>
        <v>45740</v>
      </c>
      <c r="C2328" s="161" t="str">
        <f>IF('MAIN CB'!C2342="","",'MAIN CB'!C2342)</f>
        <v>Income</v>
      </c>
      <c r="D2328" s="237" t="str">
        <f>IF('MAIN CB'!D2342="","",'MAIN CB'!D2342)</f>
        <v>Sales</v>
      </c>
      <c r="E2328" s="157" t="str">
        <f>IF('MAIN CB'!E2342="","",'MAIN CB'!E2342)</f>
        <v xml:space="preserve">Takeaway Sale </v>
      </c>
      <c r="F2328" s="238" t="str">
        <f>IF('MAIN CB'!C2342="Asset",'MAIN CB'!F2342,"")</f>
        <v/>
      </c>
      <c r="G2328" s="162">
        <f>IF('MAIN CB'!C2342="Capital",'MAIN CB'!F2342,IF('MAIN CB'!C2342="Income",'MAIN CB'!F2342,IF('MAIN CB'!C2342="Liability",'MAIN CB'!F2342,"")))</f>
        <v>-35</v>
      </c>
      <c r="H2328" s="163" t="str">
        <f>IF('MAIN CB'!C2342="Expense",'MAIN CB'!F2342,IF('MAIN CB'!C2342="Drawing",'MAIN CB'!F2342,IF('MAIN CB'!C2342="COS",'MAIN CB'!F2342,"")))</f>
        <v/>
      </c>
    </row>
    <row r="2329" spans="2:8" x14ac:dyDescent="0.3">
      <c r="B2329" s="160">
        <f>IF('MAIN CB'!B2343="","",'MAIN CB'!B2343)</f>
        <v>45740</v>
      </c>
      <c r="C2329" s="161" t="str">
        <f>IF('MAIN CB'!C2343="","",'MAIN CB'!C2343)</f>
        <v>Asset</v>
      </c>
      <c r="D2329" s="237" t="str">
        <f>IF('MAIN CB'!D2343="","",'MAIN CB'!D2343)</f>
        <v>Vault Cash</v>
      </c>
      <c r="E2329" s="157" t="str">
        <f>IF('MAIN CB'!E2343="","",'MAIN CB'!E2343)</f>
        <v xml:space="preserve">Takeaway Sale </v>
      </c>
      <c r="F2329" s="238">
        <f>IF('MAIN CB'!C2343="Asset",'MAIN CB'!F2343,"")</f>
        <v>35</v>
      </c>
      <c r="G2329" s="162" t="str">
        <f>IF('MAIN CB'!C2343="Capital",'MAIN CB'!F2343,IF('MAIN CB'!C2343="Income",'MAIN CB'!F2343,IF('MAIN CB'!C2343="Liability",'MAIN CB'!F2343,"")))</f>
        <v/>
      </c>
      <c r="H2329" s="163" t="str">
        <f>IF('MAIN CB'!C2343="Expense",'MAIN CB'!F2343,IF('MAIN CB'!C2343="Drawing",'MAIN CB'!F2343,IF('MAIN CB'!C2343="COS",'MAIN CB'!F2343,"")))</f>
        <v/>
      </c>
    </row>
    <row r="2330" spans="2:8" x14ac:dyDescent="0.3">
      <c r="B2330" s="160">
        <f>IF('MAIN CB'!B2344="","",'MAIN CB'!B2344)</f>
        <v>45740</v>
      </c>
      <c r="C2330" s="161" t="str">
        <f>IF('MAIN CB'!C2344="","",'MAIN CB'!C2344)</f>
        <v>Asset</v>
      </c>
      <c r="D2330" s="237" t="str">
        <f>IF('MAIN CB'!D2344="","",'MAIN CB'!D2344)</f>
        <v>Indo Zambia Bank</v>
      </c>
      <c r="E2330" s="157" t="str">
        <f>IF('MAIN CB'!E2344="","",'MAIN CB'!E2344)</f>
        <v>Transfer from IZB to 543</v>
      </c>
      <c r="F2330" s="238">
        <f>IF('MAIN CB'!C2344="Asset",'MAIN CB'!F2344,"")</f>
        <v>-20000</v>
      </c>
      <c r="G2330" s="162" t="str">
        <f>IF('MAIN CB'!C2344="Capital",'MAIN CB'!F2344,IF('MAIN CB'!C2344="Income",'MAIN CB'!F2344,IF('MAIN CB'!C2344="Liability",'MAIN CB'!F2344,"")))</f>
        <v/>
      </c>
      <c r="H2330" s="163" t="str">
        <f>IF('MAIN CB'!C2344="Expense",'MAIN CB'!F2344,IF('MAIN CB'!C2344="Drawing",'MAIN CB'!F2344,IF('MAIN CB'!C2344="COS",'MAIN CB'!F2344,"")))</f>
        <v/>
      </c>
    </row>
    <row r="2331" spans="2:8" x14ac:dyDescent="0.3">
      <c r="B2331" s="160">
        <f>IF('MAIN CB'!B2345="","",'MAIN CB'!B2345)</f>
        <v>45740</v>
      </c>
      <c r="C2331" s="161" t="str">
        <f>IF('MAIN CB'!C2345="","",'MAIN CB'!C2345)</f>
        <v>Asset</v>
      </c>
      <c r="D2331" s="237" t="str">
        <f>IF('MAIN CB'!D2345="","",'MAIN CB'!D2345)</f>
        <v>543 Konse Konse</v>
      </c>
      <c r="E2331" s="157" t="str">
        <f>IF('MAIN CB'!E2345="","",'MAIN CB'!E2345)</f>
        <v>Transfer from IZB to 543</v>
      </c>
      <c r="F2331" s="238">
        <f>IF('MAIN CB'!C2345="Asset",'MAIN CB'!F2345,"")</f>
        <v>20000</v>
      </c>
      <c r="G2331" s="162" t="str">
        <f>IF('MAIN CB'!C2345="Capital",'MAIN CB'!F2345,IF('MAIN CB'!C2345="Income",'MAIN CB'!F2345,IF('MAIN CB'!C2345="Liability",'MAIN CB'!F2345,"")))</f>
        <v/>
      </c>
      <c r="H2331" s="163" t="str">
        <f>IF('MAIN CB'!C2345="Expense",'MAIN CB'!F2345,IF('MAIN CB'!C2345="Drawing",'MAIN CB'!F2345,IF('MAIN CB'!C2345="COS",'MAIN CB'!F2345,"")))</f>
        <v/>
      </c>
    </row>
    <row r="2332" spans="2:8" x14ac:dyDescent="0.3">
      <c r="B2332" s="160">
        <f>IF('MAIN CB'!B2346="","",'MAIN CB'!B2346)</f>
        <v>45740</v>
      </c>
      <c r="C2332" s="161" t="str">
        <f>IF('MAIN CB'!C2346="","",'MAIN CB'!C2346)</f>
        <v>Asset</v>
      </c>
      <c r="D2332" s="237" t="str">
        <f>IF('MAIN CB'!D2346="","",'MAIN CB'!D2346)</f>
        <v>543 Konse Konse</v>
      </c>
      <c r="E2332" s="157" t="str">
        <f>IF('MAIN CB'!E2346="","",'MAIN CB'!E2346)</f>
        <v>Transfer from 543 to Zanaco</v>
      </c>
      <c r="F2332" s="238">
        <f>IF('MAIN CB'!C2346="Asset",'MAIN CB'!F2346,"")</f>
        <v>-19992.5</v>
      </c>
      <c r="G2332" s="162" t="str">
        <f>IF('MAIN CB'!C2346="Capital",'MAIN CB'!F2346,IF('MAIN CB'!C2346="Income",'MAIN CB'!F2346,IF('MAIN CB'!C2346="Liability",'MAIN CB'!F2346,"")))</f>
        <v/>
      </c>
      <c r="H2332" s="163" t="str">
        <f>IF('MAIN CB'!C2346="Expense",'MAIN CB'!F2346,IF('MAIN CB'!C2346="Drawing",'MAIN CB'!F2346,IF('MAIN CB'!C2346="COS",'MAIN CB'!F2346,"")))</f>
        <v/>
      </c>
    </row>
    <row r="2333" spans="2:8" x14ac:dyDescent="0.3">
      <c r="B2333" s="160">
        <f>IF('MAIN CB'!B2347="","",'MAIN CB'!B2347)</f>
        <v>45740</v>
      </c>
      <c r="C2333" s="161" t="str">
        <f>IF('MAIN CB'!C2347="","",'MAIN CB'!C2347)</f>
        <v>Asset</v>
      </c>
      <c r="D2333" s="237" t="str">
        <f>IF('MAIN CB'!D2347="","",'MAIN CB'!D2347)</f>
        <v>Zanaco Xpress</v>
      </c>
      <c r="E2333" s="157" t="str">
        <f>IF('MAIN CB'!E2347="","",'MAIN CB'!E2347)</f>
        <v>Transfer from 543 to Zanaco</v>
      </c>
      <c r="F2333" s="238">
        <f>IF('MAIN CB'!C2347="Asset",'MAIN CB'!F2347,"")</f>
        <v>19992.5</v>
      </c>
      <c r="G2333" s="162" t="str">
        <f>IF('MAIN CB'!C2347="Capital",'MAIN CB'!F2347,IF('MAIN CB'!C2347="Income",'MAIN CB'!F2347,IF('MAIN CB'!C2347="Liability",'MAIN CB'!F2347,"")))</f>
        <v/>
      </c>
      <c r="H2333" s="163" t="str">
        <f>IF('MAIN CB'!C2347="Expense",'MAIN CB'!F2347,IF('MAIN CB'!C2347="Drawing",'MAIN CB'!F2347,IF('MAIN CB'!C2347="COS",'MAIN CB'!F2347,"")))</f>
        <v/>
      </c>
    </row>
    <row r="2334" spans="2:8" x14ac:dyDescent="0.3">
      <c r="B2334" s="160">
        <f>IF('MAIN CB'!B2348="","",'MAIN CB'!B2348)</f>
        <v>45740</v>
      </c>
      <c r="C2334" s="161" t="str">
        <f>IF('MAIN CB'!C2348="","",'MAIN CB'!C2348)</f>
        <v>Asset</v>
      </c>
      <c r="D2334" s="237" t="str">
        <f>IF('MAIN CB'!D2348="","",'MAIN CB'!D2348)</f>
        <v>543 Konse Konse</v>
      </c>
      <c r="E2334" s="157" t="str">
        <f>IF('MAIN CB'!E2348="","",'MAIN CB'!E2348)</f>
        <v>543 transfer charge to Zanaco</v>
      </c>
      <c r="F2334" s="238">
        <f>IF('MAIN CB'!C2348="Asset",'MAIN CB'!F2348,"")</f>
        <v>-7.5</v>
      </c>
      <c r="G2334" s="162" t="str">
        <f>IF('MAIN CB'!C2348="Capital",'MAIN CB'!F2348,IF('MAIN CB'!C2348="Income",'MAIN CB'!F2348,IF('MAIN CB'!C2348="Liability",'MAIN CB'!F2348,"")))</f>
        <v/>
      </c>
      <c r="H2334" s="163" t="str">
        <f>IF('MAIN CB'!C2348="Expense",'MAIN CB'!F2348,IF('MAIN CB'!C2348="Drawing",'MAIN CB'!F2348,IF('MAIN CB'!C2348="COS",'MAIN CB'!F2348,"")))</f>
        <v/>
      </c>
    </row>
    <row r="2335" spans="2:8" x14ac:dyDescent="0.3">
      <c r="B2335" s="160">
        <f>IF('MAIN CB'!B2349="","",'MAIN CB'!B2349)</f>
        <v>45740</v>
      </c>
      <c r="C2335" s="161" t="str">
        <f>IF('MAIN CB'!C2349="","",'MAIN CB'!C2349)</f>
        <v>Expense</v>
      </c>
      <c r="D2335" s="237" t="str">
        <f>IF('MAIN CB'!D2349="","",'MAIN CB'!D2349)</f>
        <v>Charges</v>
      </c>
      <c r="E2335" s="157" t="str">
        <f>IF('MAIN CB'!E2349="","",'MAIN CB'!E2349)</f>
        <v>543 transfer charge to Zanaco</v>
      </c>
      <c r="F2335" s="238" t="str">
        <f>IF('MAIN CB'!C2349="Asset",'MAIN CB'!F2349,"")</f>
        <v/>
      </c>
      <c r="G2335" s="162" t="str">
        <f>IF('MAIN CB'!C2349="Capital",'MAIN CB'!F2349,IF('MAIN CB'!C2349="Income",'MAIN CB'!F2349,IF('MAIN CB'!C2349="Liability",'MAIN CB'!F2349,"")))</f>
        <v/>
      </c>
      <c r="H2335" s="163">
        <f>IF('MAIN CB'!C2349="Expense",'MAIN CB'!F2349,IF('MAIN CB'!C2349="Drawing",'MAIN CB'!F2349,IF('MAIN CB'!C2349="COS",'MAIN CB'!F2349,"")))</f>
        <v>7.5</v>
      </c>
    </row>
    <row r="2336" spans="2:8" x14ac:dyDescent="0.3">
      <c r="B2336" s="160">
        <f>IF('MAIN CB'!B2350="","",'MAIN CB'!B2350)</f>
        <v>45740</v>
      </c>
      <c r="C2336" s="161" t="str">
        <f>IF('MAIN CB'!C2350="","",'MAIN CB'!C2350)</f>
        <v>Asset</v>
      </c>
      <c r="D2336" s="237" t="str">
        <f>IF('MAIN CB'!D2350="","",'MAIN CB'!D2350)</f>
        <v>Vault Cash</v>
      </c>
      <c r="E2336" s="157" t="str">
        <f>IF('MAIN CB'!E2350="","",'MAIN CB'!E2350)</f>
        <v>Airtel Money Deposit</v>
      </c>
      <c r="F2336" s="238">
        <f>IF('MAIN CB'!C2350="Asset",'MAIN CB'!F2350,"")</f>
        <v>50</v>
      </c>
      <c r="G2336" s="162" t="str">
        <f>IF('MAIN CB'!C2350="Capital",'MAIN CB'!F2350,IF('MAIN CB'!C2350="Income",'MAIN CB'!F2350,IF('MAIN CB'!C2350="Liability",'MAIN CB'!F2350,"")))</f>
        <v/>
      </c>
      <c r="H2336" s="163" t="str">
        <f>IF('MAIN CB'!C2350="Expense",'MAIN CB'!F2350,IF('MAIN CB'!C2350="Drawing",'MAIN CB'!F2350,IF('MAIN CB'!C2350="COS",'MAIN CB'!F2350,"")))</f>
        <v/>
      </c>
    </row>
    <row r="2337" spans="2:8" x14ac:dyDescent="0.3">
      <c r="B2337" s="160">
        <f>IF('MAIN CB'!B2351="","",'MAIN CB'!B2351)</f>
        <v>45740</v>
      </c>
      <c r="C2337" s="161" t="str">
        <f>IF('MAIN CB'!C2351="","",'MAIN CB'!C2351)</f>
        <v>Asset</v>
      </c>
      <c r="D2337" s="237" t="str">
        <f>IF('MAIN CB'!D2351="","",'MAIN CB'!D2351)</f>
        <v>Airtel Money</v>
      </c>
      <c r="E2337" s="157" t="str">
        <f>IF('MAIN CB'!E2351="","",'MAIN CB'!E2351)</f>
        <v>Airtel Money Deposit</v>
      </c>
      <c r="F2337" s="238">
        <f>IF('MAIN CB'!C2351="Asset",'MAIN CB'!F2351,"")</f>
        <v>-50</v>
      </c>
      <c r="G2337" s="162" t="str">
        <f>IF('MAIN CB'!C2351="Capital",'MAIN CB'!F2351,IF('MAIN CB'!C2351="Income",'MAIN CB'!F2351,IF('MAIN CB'!C2351="Liability",'MAIN CB'!F2351,"")))</f>
        <v/>
      </c>
      <c r="H2337" s="163" t="str">
        <f>IF('MAIN CB'!C2351="Expense",'MAIN CB'!F2351,IF('MAIN CB'!C2351="Drawing",'MAIN CB'!F2351,IF('MAIN CB'!C2351="COS",'MAIN CB'!F2351,"")))</f>
        <v/>
      </c>
    </row>
    <row r="2338" spans="2:8" x14ac:dyDescent="0.3">
      <c r="B2338" s="160">
        <f>IF('MAIN CB'!B2352="","",'MAIN CB'!B2352)</f>
        <v>45740</v>
      </c>
      <c r="C2338" s="161" t="str">
        <f>IF('MAIN CB'!C2352="","",'MAIN CB'!C2352)</f>
        <v>Asset</v>
      </c>
      <c r="D2338" s="237" t="str">
        <f>IF('MAIN CB'!D2352="","",'MAIN CB'!D2352)</f>
        <v>Vault Cash</v>
      </c>
      <c r="E2338" s="157" t="str">
        <f>IF('MAIN CB'!E2352="","",'MAIN CB'!E2352)</f>
        <v>Airtel Money Deposit</v>
      </c>
      <c r="F2338" s="238">
        <f>IF('MAIN CB'!C2352="Asset",'MAIN CB'!F2352,"")</f>
        <v>240</v>
      </c>
      <c r="G2338" s="162" t="str">
        <f>IF('MAIN CB'!C2352="Capital",'MAIN CB'!F2352,IF('MAIN CB'!C2352="Income",'MAIN CB'!F2352,IF('MAIN CB'!C2352="Liability",'MAIN CB'!F2352,"")))</f>
        <v/>
      </c>
      <c r="H2338" s="163" t="str">
        <f>IF('MAIN CB'!C2352="Expense",'MAIN CB'!F2352,IF('MAIN CB'!C2352="Drawing",'MAIN CB'!F2352,IF('MAIN CB'!C2352="COS",'MAIN CB'!F2352,"")))</f>
        <v/>
      </c>
    </row>
    <row r="2339" spans="2:8" x14ac:dyDescent="0.3">
      <c r="B2339" s="160">
        <f>IF('MAIN CB'!B2353="","",'MAIN CB'!B2353)</f>
        <v>45740</v>
      </c>
      <c r="C2339" s="161" t="str">
        <f>IF('MAIN CB'!C2353="","",'MAIN CB'!C2353)</f>
        <v>Asset</v>
      </c>
      <c r="D2339" s="237" t="str">
        <f>IF('MAIN CB'!D2353="","",'MAIN CB'!D2353)</f>
        <v>Airtel Money</v>
      </c>
      <c r="E2339" s="157" t="str">
        <f>IF('MAIN CB'!E2353="","",'MAIN CB'!E2353)</f>
        <v>Airtel Money Deposit</v>
      </c>
      <c r="F2339" s="238">
        <f>IF('MAIN CB'!C2353="Asset",'MAIN CB'!F2353,"")</f>
        <v>-240</v>
      </c>
      <c r="G2339" s="162" t="str">
        <f>IF('MAIN CB'!C2353="Capital",'MAIN CB'!F2353,IF('MAIN CB'!C2353="Income",'MAIN CB'!F2353,IF('MAIN CB'!C2353="Liability",'MAIN CB'!F2353,"")))</f>
        <v/>
      </c>
      <c r="H2339" s="163" t="str">
        <f>IF('MAIN CB'!C2353="Expense",'MAIN CB'!F2353,IF('MAIN CB'!C2353="Drawing",'MAIN CB'!F2353,IF('MAIN CB'!C2353="COS",'MAIN CB'!F2353,"")))</f>
        <v/>
      </c>
    </row>
    <row r="2340" spans="2:8" x14ac:dyDescent="0.3">
      <c r="B2340" s="160">
        <f>IF('MAIN CB'!B2354="","",'MAIN CB'!B2354)</f>
        <v>45740</v>
      </c>
      <c r="C2340" s="161" t="str">
        <f>IF('MAIN CB'!C2354="","",'MAIN CB'!C2354)</f>
        <v>Asset</v>
      </c>
      <c r="D2340" s="237" t="str">
        <f>IF('MAIN CB'!D2354="","",'MAIN CB'!D2354)</f>
        <v>Vault Cash</v>
      </c>
      <c r="E2340" s="157" t="str">
        <f>IF('MAIN CB'!E2354="","",'MAIN CB'!E2354)</f>
        <v>Airtel Money Withdraw</v>
      </c>
      <c r="F2340" s="238">
        <f>IF('MAIN CB'!C2354="Asset",'MAIN CB'!F2354,"")</f>
        <v>-45</v>
      </c>
      <c r="G2340" s="162" t="str">
        <f>IF('MAIN CB'!C2354="Capital",'MAIN CB'!F2354,IF('MAIN CB'!C2354="Income",'MAIN CB'!F2354,IF('MAIN CB'!C2354="Liability",'MAIN CB'!F2354,"")))</f>
        <v/>
      </c>
      <c r="H2340" s="163" t="str">
        <f>IF('MAIN CB'!C2354="Expense",'MAIN CB'!F2354,IF('MAIN CB'!C2354="Drawing",'MAIN CB'!F2354,IF('MAIN CB'!C2354="COS",'MAIN CB'!F2354,"")))</f>
        <v/>
      </c>
    </row>
    <row r="2341" spans="2:8" x14ac:dyDescent="0.3">
      <c r="B2341" s="160">
        <f>IF('MAIN CB'!B2355="","",'MAIN CB'!B2355)</f>
        <v>45740</v>
      </c>
      <c r="C2341" s="161" t="str">
        <f>IF('MAIN CB'!C2355="","",'MAIN CB'!C2355)</f>
        <v>Asset</v>
      </c>
      <c r="D2341" s="237" t="str">
        <f>IF('MAIN CB'!D2355="","",'MAIN CB'!D2355)</f>
        <v>Airtel Money</v>
      </c>
      <c r="E2341" s="157" t="str">
        <f>IF('MAIN CB'!E2355="","",'MAIN CB'!E2355)</f>
        <v>Airtel Money Withdraw</v>
      </c>
      <c r="F2341" s="238">
        <f>IF('MAIN CB'!C2355="Asset",'MAIN CB'!F2355,"")</f>
        <v>45</v>
      </c>
      <c r="G2341" s="162" t="str">
        <f>IF('MAIN CB'!C2355="Capital",'MAIN CB'!F2355,IF('MAIN CB'!C2355="Income",'MAIN CB'!F2355,IF('MAIN CB'!C2355="Liability",'MAIN CB'!F2355,"")))</f>
        <v/>
      </c>
      <c r="H2341" s="163" t="str">
        <f>IF('MAIN CB'!C2355="Expense",'MAIN CB'!F2355,IF('MAIN CB'!C2355="Drawing",'MAIN CB'!F2355,IF('MAIN CB'!C2355="COS",'MAIN CB'!F2355,"")))</f>
        <v/>
      </c>
    </row>
    <row r="2342" spans="2:8" x14ac:dyDescent="0.3">
      <c r="B2342" s="160">
        <f>IF('MAIN CB'!B2356="","",'MAIN CB'!B2356)</f>
        <v>45740</v>
      </c>
      <c r="C2342" s="161" t="str">
        <f>IF('MAIN CB'!C2356="","",'MAIN CB'!C2356)</f>
        <v>Income</v>
      </c>
      <c r="D2342" s="237" t="str">
        <f>IF('MAIN CB'!D2356="","",'MAIN CB'!D2356)</f>
        <v>Sales</v>
      </c>
      <c r="E2342" s="157" t="str">
        <f>IF('MAIN CB'!E2356="","",'MAIN CB'!E2356)</f>
        <v xml:space="preserve">Takeaway Sale </v>
      </c>
      <c r="F2342" s="238" t="str">
        <f>IF('MAIN CB'!C2356="Asset",'MAIN CB'!F2356,"")</f>
        <v/>
      </c>
      <c r="G2342" s="162">
        <f>IF('MAIN CB'!C2356="Capital",'MAIN CB'!F2356,IF('MAIN CB'!C2356="Income",'MAIN CB'!F2356,IF('MAIN CB'!C2356="Liability",'MAIN CB'!F2356,"")))</f>
        <v>-35</v>
      </c>
      <c r="H2342" s="163" t="str">
        <f>IF('MAIN CB'!C2356="Expense",'MAIN CB'!F2356,IF('MAIN CB'!C2356="Drawing",'MAIN CB'!F2356,IF('MAIN CB'!C2356="COS",'MAIN CB'!F2356,"")))</f>
        <v/>
      </c>
    </row>
    <row r="2343" spans="2:8" x14ac:dyDescent="0.3">
      <c r="B2343" s="160">
        <f>IF('MAIN CB'!B2357="","",'MAIN CB'!B2357)</f>
        <v>45740</v>
      </c>
      <c r="C2343" s="161" t="str">
        <f>IF('MAIN CB'!C2357="","",'MAIN CB'!C2357)</f>
        <v>Asset</v>
      </c>
      <c r="D2343" s="237" t="str">
        <f>IF('MAIN CB'!D2357="","",'MAIN CB'!D2357)</f>
        <v>Vault Cash</v>
      </c>
      <c r="E2343" s="157" t="str">
        <f>IF('MAIN CB'!E2357="","",'MAIN CB'!E2357)</f>
        <v xml:space="preserve">Takeaway Sale </v>
      </c>
      <c r="F2343" s="238">
        <f>IF('MAIN CB'!C2357="Asset",'MAIN CB'!F2357,"")</f>
        <v>35</v>
      </c>
      <c r="G2343" s="162" t="str">
        <f>IF('MAIN CB'!C2357="Capital",'MAIN CB'!F2357,IF('MAIN CB'!C2357="Income",'MAIN CB'!F2357,IF('MAIN CB'!C2357="Liability",'MAIN CB'!F2357,"")))</f>
        <v/>
      </c>
      <c r="H2343" s="163" t="str">
        <f>IF('MAIN CB'!C2357="Expense",'MAIN CB'!F2357,IF('MAIN CB'!C2357="Drawing",'MAIN CB'!F2357,IF('MAIN CB'!C2357="COS",'MAIN CB'!F2357,"")))</f>
        <v/>
      </c>
    </row>
    <row r="2344" spans="2:8" x14ac:dyDescent="0.3">
      <c r="B2344" s="160">
        <f>IF('MAIN CB'!B2358="","",'MAIN CB'!B2358)</f>
        <v>45740</v>
      </c>
      <c r="C2344" s="161" t="str">
        <f>IF('MAIN CB'!C2358="","",'MAIN CB'!C2358)</f>
        <v>Income</v>
      </c>
      <c r="D2344" s="237" t="str">
        <f>IF('MAIN CB'!D2358="","",'MAIN CB'!D2358)</f>
        <v>Sales</v>
      </c>
      <c r="E2344" s="157" t="str">
        <f>IF('MAIN CB'!E2358="","",'MAIN CB'!E2358)</f>
        <v xml:space="preserve">Takeaway Sale </v>
      </c>
      <c r="F2344" s="238" t="str">
        <f>IF('MAIN CB'!C2358="Asset",'MAIN CB'!F2358,"")</f>
        <v/>
      </c>
      <c r="G2344" s="162">
        <f>IF('MAIN CB'!C2358="Capital",'MAIN CB'!F2358,IF('MAIN CB'!C2358="Income",'MAIN CB'!F2358,IF('MAIN CB'!C2358="Liability",'MAIN CB'!F2358,"")))</f>
        <v>-70</v>
      </c>
      <c r="H2344" s="163" t="str">
        <f>IF('MAIN CB'!C2358="Expense",'MAIN CB'!F2358,IF('MAIN CB'!C2358="Drawing",'MAIN CB'!F2358,IF('MAIN CB'!C2358="COS",'MAIN CB'!F2358,"")))</f>
        <v/>
      </c>
    </row>
    <row r="2345" spans="2:8" x14ac:dyDescent="0.3">
      <c r="B2345" s="160">
        <f>IF('MAIN CB'!B2359="","",'MAIN CB'!B2359)</f>
        <v>45740</v>
      </c>
      <c r="C2345" s="161" t="str">
        <f>IF('MAIN CB'!C2359="","",'MAIN CB'!C2359)</f>
        <v>Asset</v>
      </c>
      <c r="D2345" s="237" t="str">
        <f>IF('MAIN CB'!D2359="","",'MAIN CB'!D2359)</f>
        <v>Vault Cash</v>
      </c>
      <c r="E2345" s="157" t="str">
        <f>IF('MAIN CB'!E2359="","",'MAIN CB'!E2359)</f>
        <v xml:space="preserve">Takeaway Sale </v>
      </c>
      <c r="F2345" s="238">
        <f>IF('MAIN CB'!C2359="Asset",'MAIN CB'!F2359,"")</f>
        <v>70</v>
      </c>
      <c r="G2345" s="162" t="str">
        <f>IF('MAIN CB'!C2359="Capital",'MAIN CB'!F2359,IF('MAIN CB'!C2359="Income",'MAIN CB'!F2359,IF('MAIN CB'!C2359="Liability",'MAIN CB'!F2359,"")))</f>
        <v/>
      </c>
      <c r="H2345" s="163" t="str">
        <f>IF('MAIN CB'!C2359="Expense",'MAIN CB'!F2359,IF('MAIN CB'!C2359="Drawing",'MAIN CB'!F2359,IF('MAIN CB'!C2359="COS",'MAIN CB'!F2359,"")))</f>
        <v/>
      </c>
    </row>
    <row r="2346" spans="2:8" x14ac:dyDescent="0.3">
      <c r="B2346" s="160">
        <f>IF('MAIN CB'!B2360="","",'MAIN CB'!B2360)</f>
        <v>45740</v>
      </c>
      <c r="C2346" s="161" t="str">
        <f>IF('MAIN CB'!C2360="","",'MAIN CB'!C2360)</f>
        <v>Income</v>
      </c>
      <c r="D2346" s="237" t="str">
        <f>IF('MAIN CB'!D2360="","",'MAIN CB'!D2360)</f>
        <v>Sales</v>
      </c>
      <c r="E2346" s="157" t="str">
        <f>IF('MAIN CB'!E2360="","",'MAIN CB'!E2360)</f>
        <v xml:space="preserve">Takeaway Sale </v>
      </c>
      <c r="F2346" s="238" t="str">
        <f>IF('MAIN CB'!C2360="Asset",'MAIN CB'!F2360,"")</f>
        <v/>
      </c>
      <c r="G2346" s="162">
        <f>IF('MAIN CB'!C2360="Capital",'MAIN CB'!F2360,IF('MAIN CB'!C2360="Income",'MAIN CB'!F2360,IF('MAIN CB'!C2360="Liability",'MAIN CB'!F2360,"")))</f>
        <v>-35</v>
      </c>
      <c r="H2346" s="163" t="str">
        <f>IF('MAIN CB'!C2360="Expense",'MAIN CB'!F2360,IF('MAIN CB'!C2360="Drawing",'MAIN CB'!F2360,IF('MAIN CB'!C2360="COS",'MAIN CB'!F2360,"")))</f>
        <v/>
      </c>
    </row>
    <row r="2347" spans="2:8" x14ac:dyDescent="0.3">
      <c r="B2347" s="160">
        <f>IF('MAIN CB'!B2361="","",'MAIN CB'!B2361)</f>
        <v>45740</v>
      </c>
      <c r="C2347" s="161" t="str">
        <f>IF('MAIN CB'!C2361="","",'MAIN CB'!C2361)</f>
        <v>Asset</v>
      </c>
      <c r="D2347" s="237" t="str">
        <f>IF('MAIN CB'!D2361="","",'MAIN CB'!D2361)</f>
        <v>Vault Cash</v>
      </c>
      <c r="E2347" s="157" t="str">
        <f>IF('MAIN CB'!E2361="","",'MAIN CB'!E2361)</f>
        <v xml:space="preserve">Takeaway Sale </v>
      </c>
      <c r="F2347" s="238">
        <f>IF('MAIN CB'!C2361="Asset",'MAIN CB'!F2361,"")</f>
        <v>35</v>
      </c>
      <c r="G2347" s="162" t="str">
        <f>IF('MAIN CB'!C2361="Capital",'MAIN CB'!F2361,IF('MAIN CB'!C2361="Income",'MAIN CB'!F2361,IF('MAIN CB'!C2361="Liability",'MAIN CB'!F2361,"")))</f>
        <v/>
      </c>
      <c r="H2347" s="163" t="str">
        <f>IF('MAIN CB'!C2361="Expense",'MAIN CB'!F2361,IF('MAIN CB'!C2361="Drawing",'MAIN CB'!F2361,IF('MAIN CB'!C2361="COS",'MAIN CB'!F2361,"")))</f>
        <v/>
      </c>
    </row>
    <row r="2348" spans="2:8" x14ac:dyDescent="0.3">
      <c r="B2348" s="160">
        <f>IF('MAIN CB'!B2362="","",'MAIN CB'!B2362)</f>
        <v>45740</v>
      </c>
      <c r="C2348" s="161" t="str">
        <f>IF('MAIN CB'!C2362="","",'MAIN CB'!C2362)</f>
        <v>Asset</v>
      </c>
      <c r="D2348" s="237" t="str">
        <f>IF('MAIN CB'!D2362="","",'MAIN CB'!D2362)</f>
        <v>Vault Cash</v>
      </c>
      <c r="E2348" s="157" t="str">
        <f>IF('MAIN CB'!E2362="","",'MAIN CB'!E2362)</f>
        <v>Airtel Money Deposit</v>
      </c>
      <c r="F2348" s="238">
        <f>IF('MAIN CB'!C2362="Asset",'MAIN CB'!F2362,"")</f>
        <v>20</v>
      </c>
      <c r="G2348" s="162" t="str">
        <f>IF('MAIN CB'!C2362="Capital",'MAIN CB'!F2362,IF('MAIN CB'!C2362="Income",'MAIN CB'!F2362,IF('MAIN CB'!C2362="Liability",'MAIN CB'!F2362,"")))</f>
        <v/>
      </c>
      <c r="H2348" s="163" t="str">
        <f>IF('MAIN CB'!C2362="Expense",'MAIN CB'!F2362,IF('MAIN CB'!C2362="Drawing",'MAIN CB'!F2362,IF('MAIN CB'!C2362="COS",'MAIN CB'!F2362,"")))</f>
        <v/>
      </c>
    </row>
    <row r="2349" spans="2:8" x14ac:dyDescent="0.3">
      <c r="B2349" s="160">
        <f>IF('MAIN CB'!B2363="","",'MAIN CB'!B2363)</f>
        <v>45740</v>
      </c>
      <c r="C2349" s="161" t="str">
        <f>IF('MAIN CB'!C2363="","",'MAIN CB'!C2363)</f>
        <v>Asset</v>
      </c>
      <c r="D2349" s="237" t="str">
        <f>IF('MAIN CB'!D2363="","",'MAIN CB'!D2363)</f>
        <v>Airtel Money</v>
      </c>
      <c r="E2349" s="157" t="str">
        <f>IF('MAIN CB'!E2363="","",'MAIN CB'!E2363)</f>
        <v>Airtel Money Deposit</v>
      </c>
      <c r="F2349" s="238">
        <f>IF('MAIN CB'!C2363="Asset",'MAIN CB'!F2363,"")</f>
        <v>-20</v>
      </c>
      <c r="G2349" s="162" t="str">
        <f>IF('MAIN CB'!C2363="Capital",'MAIN CB'!F2363,IF('MAIN CB'!C2363="Income",'MAIN CB'!F2363,IF('MAIN CB'!C2363="Liability",'MAIN CB'!F2363,"")))</f>
        <v/>
      </c>
      <c r="H2349" s="163" t="str">
        <f>IF('MAIN CB'!C2363="Expense",'MAIN CB'!F2363,IF('MAIN CB'!C2363="Drawing",'MAIN CB'!F2363,IF('MAIN CB'!C2363="COS",'MAIN CB'!F2363,"")))</f>
        <v/>
      </c>
    </row>
    <row r="2350" spans="2:8" x14ac:dyDescent="0.3">
      <c r="B2350" s="160">
        <f>IF('MAIN CB'!B2364="","",'MAIN CB'!B2364)</f>
        <v>45740</v>
      </c>
      <c r="C2350" s="161" t="str">
        <f>IF('MAIN CB'!C2364="","",'MAIN CB'!C2364)</f>
        <v>Asset</v>
      </c>
      <c r="D2350" s="237" t="str">
        <f>IF('MAIN CB'!D2364="","",'MAIN CB'!D2364)</f>
        <v>Vault Cash</v>
      </c>
      <c r="E2350" s="157" t="str">
        <f>IF('MAIN CB'!E2364="","",'MAIN CB'!E2364)</f>
        <v>Airtel Money Deposit</v>
      </c>
      <c r="F2350" s="238">
        <f>IF('MAIN CB'!C2364="Asset",'MAIN CB'!F2364,"")</f>
        <v>50</v>
      </c>
      <c r="G2350" s="162" t="str">
        <f>IF('MAIN CB'!C2364="Capital",'MAIN CB'!F2364,IF('MAIN CB'!C2364="Income",'MAIN CB'!F2364,IF('MAIN CB'!C2364="Liability",'MAIN CB'!F2364,"")))</f>
        <v/>
      </c>
      <c r="H2350" s="163" t="str">
        <f>IF('MAIN CB'!C2364="Expense",'MAIN CB'!F2364,IF('MAIN CB'!C2364="Drawing",'MAIN CB'!F2364,IF('MAIN CB'!C2364="COS",'MAIN CB'!F2364,"")))</f>
        <v/>
      </c>
    </row>
    <row r="2351" spans="2:8" x14ac:dyDescent="0.3">
      <c r="B2351" s="160">
        <f>IF('MAIN CB'!B2365="","",'MAIN CB'!B2365)</f>
        <v>45740</v>
      </c>
      <c r="C2351" s="161" t="str">
        <f>IF('MAIN CB'!C2365="","",'MAIN CB'!C2365)</f>
        <v>Asset</v>
      </c>
      <c r="D2351" s="237" t="str">
        <f>IF('MAIN CB'!D2365="","",'MAIN CB'!D2365)</f>
        <v>Airtel Money</v>
      </c>
      <c r="E2351" s="157" t="str">
        <f>IF('MAIN CB'!E2365="","",'MAIN CB'!E2365)</f>
        <v>Airtel Money Deposit</v>
      </c>
      <c r="F2351" s="238">
        <f>IF('MAIN CB'!C2365="Asset",'MAIN CB'!F2365,"")</f>
        <v>-50</v>
      </c>
      <c r="G2351" s="162" t="str">
        <f>IF('MAIN CB'!C2365="Capital",'MAIN CB'!F2365,IF('MAIN CB'!C2365="Income",'MAIN CB'!F2365,IF('MAIN CB'!C2365="Liability",'MAIN CB'!F2365,"")))</f>
        <v/>
      </c>
      <c r="H2351" s="163" t="str">
        <f>IF('MAIN CB'!C2365="Expense",'MAIN CB'!F2365,IF('MAIN CB'!C2365="Drawing",'MAIN CB'!F2365,IF('MAIN CB'!C2365="COS",'MAIN CB'!F2365,"")))</f>
        <v/>
      </c>
    </row>
    <row r="2352" spans="2:8" x14ac:dyDescent="0.3">
      <c r="B2352" s="160">
        <f>IF('MAIN CB'!B2366="","",'MAIN CB'!B2366)</f>
        <v>45740</v>
      </c>
      <c r="C2352" s="161" t="str">
        <f>IF('MAIN CB'!C2366="","",'MAIN CB'!C2366)</f>
        <v>Income</v>
      </c>
      <c r="D2352" s="237" t="str">
        <f>IF('MAIN CB'!D2366="","",'MAIN CB'!D2366)</f>
        <v>Sales</v>
      </c>
      <c r="E2352" s="157" t="str">
        <f>IF('MAIN CB'!E2366="","",'MAIN CB'!E2366)</f>
        <v xml:space="preserve">Takeaway Sale </v>
      </c>
      <c r="F2352" s="238" t="str">
        <f>IF('MAIN CB'!C2366="Asset",'MAIN CB'!F2366,"")</f>
        <v/>
      </c>
      <c r="G2352" s="162">
        <f>IF('MAIN CB'!C2366="Capital",'MAIN CB'!F2366,IF('MAIN CB'!C2366="Income",'MAIN CB'!F2366,IF('MAIN CB'!C2366="Liability",'MAIN CB'!F2366,"")))</f>
        <v>-35</v>
      </c>
      <c r="H2352" s="163" t="str">
        <f>IF('MAIN CB'!C2366="Expense",'MAIN CB'!F2366,IF('MAIN CB'!C2366="Drawing",'MAIN CB'!F2366,IF('MAIN CB'!C2366="COS",'MAIN CB'!F2366,"")))</f>
        <v/>
      </c>
    </row>
    <row r="2353" spans="2:8" x14ac:dyDescent="0.3">
      <c r="B2353" s="160">
        <f>IF('MAIN CB'!B2367="","",'MAIN CB'!B2367)</f>
        <v>45740</v>
      </c>
      <c r="C2353" s="161" t="str">
        <f>IF('MAIN CB'!C2367="","",'MAIN CB'!C2367)</f>
        <v>Asset</v>
      </c>
      <c r="D2353" s="237" t="str">
        <f>IF('MAIN CB'!D2367="","",'MAIN CB'!D2367)</f>
        <v>Vault Cash</v>
      </c>
      <c r="E2353" s="157" t="str">
        <f>IF('MAIN CB'!E2367="","",'MAIN CB'!E2367)</f>
        <v xml:space="preserve">Takeaway Sale </v>
      </c>
      <c r="F2353" s="238">
        <f>IF('MAIN CB'!C2367="Asset",'MAIN CB'!F2367,"")</f>
        <v>35</v>
      </c>
      <c r="G2353" s="162" t="str">
        <f>IF('MAIN CB'!C2367="Capital",'MAIN CB'!F2367,IF('MAIN CB'!C2367="Income",'MAIN CB'!F2367,IF('MAIN CB'!C2367="Liability",'MAIN CB'!F2367,"")))</f>
        <v/>
      </c>
      <c r="H2353" s="163" t="str">
        <f>IF('MAIN CB'!C2367="Expense",'MAIN CB'!F2367,IF('MAIN CB'!C2367="Drawing",'MAIN CB'!F2367,IF('MAIN CB'!C2367="COS",'MAIN CB'!F2367,"")))</f>
        <v/>
      </c>
    </row>
    <row r="2354" spans="2:8" x14ac:dyDescent="0.3">
      <c r="B2354" s="160">
        <f>IF('MAIN CB'!B2368="","",'MAIN CB'!B2368)</f>
        <v>45740</v>
      </c>
      <c r="C2354" s="161" t="str">
        <f>IF('MAIN CB'!C2368="","",'MAIN CB'!C2368)</f>
        <v>Income</v>
      </c>
      <c r="D2354" s="237" t="str">
        <f>IF('MAIN CB'!D2368="","",'MAIN CB'!D2368)</f>
        <v>Sales</v>
      </c>
      <c r="E2354" s="157" t="str">
        <f>IF('MAIN CB'!E2368="","",'MAIN CB'!E2368)</f>
        <v xml:space="preserve">Takeaway Sale </v>
      </c>
      <c r="F2354" s="238" t="str">
        <f>IF('MAIN CB'!C2368="Asset",'MAIN CB'!F2368,"")</f>
        <v/>
      </c>
      <c r="G2354" s="162">
        <f>IF('MAIN CB'!C2368="Capital",'MAIN CB'!F2368,IF('MAIN CB'!C2368="Income",'MAIN CB'!F2368,IF('MAIN CB'!C2368="Liability",'MAIN CB'!F2368,"")))</f>
        <v>-70</v>
      </c>
      <c r="H2354" s="163" t="str">
        <f>IF('MAIN CB'!C2368="Expense",'MAIN CB'!F2368,IF('MAIN CB'!C2368="Drawing",'MAIN CB'!F2368,IF('MAIN CB'!C2368="COS",'MAIN CB'!F2368,"")))</f>
        <v/>
      </c>
    </row>
    <row r="2355" spans="2:8" x14ac:dyDescent="0.3">
      <c r="B2355" s="160">
        <f>IF('MAIN CB'!B2369="","",'MAIN CB'!B2369)</f>
        <v>45740</v>
      </c>
      <c r="C2355" s="161" t="str">
        <f>IF('MAIN CB'!C2369="","",'MAIN CB'!C2369)</f>
        <v>Asset</v>
      </c>
      <c r="D2355" s="237" t="str">
        <f>IF('MAIN CB'!D2369="","",'MAIN CB'!D2369)</f>
        <v>Airtel Money</v>
      </c>
      <c r="E2355" s="157" t="str">
        <f>IF('MAIN CB'!E2369="","",'MAIN CB'!E2369)</f>
        <v xml:space="preserve">Takeaway Sale </v>
      </c>
      <c r="F2355" s="238">
        <f>IF('MAIN CB'!C2369="Asset",'MAIN CB'!F2369,"")</f>
        <v>70</v>
      </c>
      <c r="G2355" s="162" t="str">
        <f>IF('MAIN CB'!C2369="Capital",'MAIN CB'!F2369,IF('MAIN CB'!C2369="Income",'MAIN CB'!F2369,IF('MAIN CB'!C2369="Liability",'MAIN CB'!F2369,"")))</f>
        <v/>
      </c>
      <c r="H2355" s="163" t="str">
        <f>IF('MAIN CB'!C2369="Expense",'MAIN CB'!F2369,IF('MAIN CB'!C2369="Drawing",'MAIN CB'!F2369,IF('MAIN CB'!C2369="COS",'MAIN CB'!F2369,"")))</f>
        <v/>
      </c>
    </row>
    <row r="2356" spans="2:8" x14ac:dyDescent="0.3">
      <c r="B2356" s="160">
        <f>IF('MAIN CB'!B2370="","",'MAIN CB'!B2370)</f>
        <v>45740</v>
      </c>
      <c r="C2356" s="161" t="str">
        <f>IF('MAIN CB'!C2370="","",'MAIN CB'!C2370)</f>
        <v>Income</v>
      </c>
      <c r="D2356" s="237" t="str">
        <f>IF('MAIN CB'!D2370="","",'MAIN CB'!D2370)</f>
        <v>Sales</v>
      </c>
      <c r="E2356" s="157" t="str">
        <f>IF('MAIN CB'!E2370="","",'MAIN CB'!E2370)</f>
        <v xml:space="preserve">Takeaway Sale </v>
      </c>
      <c r="F2356" s="238" t="str">
        <f>IF('MAIN CB'!C2370="Asset",'MAIN CB'!F2370,"")</f>
        <v/>
      </c>
      <c r="G2356" s="162">
        <f>IF('MAIN CB'!C2370="Capital",'MAIN CB'!F2370,IF('MAIN CB'!C2370="Income",'MAIN CB'!F2370,IF('MAIN CB'!C2370="Liability",'MAIN CB'!F2370,"")))</f>
        <v>-35</v>
      </c>
      <c r="H2356" s="163" t="str">
        <f>IF('MAIN CB'!C2370="Expense",'MAIN CB'!F2370,IF('MAIN CB'!C2370="Drawing",'MAIN CB'!F2370,IF('MAIN CB'!C2370="COS",'MAIN CB'!F2370,"")))</f>
        <v/>
      </c>
    </row>
    <row r="2357" spans="2:8" x14ac:dyDescent="0.3">
      <c r="B2357" s="160">
        <f>IF('MAIN CB'!B2371="","",'MAIN CB'!B2371)</f>
        <v>45740</v>
      </c>
      <c r="C2357" s="161" t="str">
        <f>IF('MAIN CB'!C2371="","",'MAIN CB'!C2371)</f>
        <v>Asset</v>
      </c>
      <c r="D2357" s="237" t="str">
        <f>IF('MAIN CB'!D2371="","",'MAIN CB'!D2371)</f>
        <v>Vault Cash</v>
      </c>
      <c r="E2357" s="157" t="str">
        <f>IF('MAIN CB'!E2371="","",'MAIN CB'!E2371)</f>
        <v xml:space="preserve">Takeaway Sale </v>
      </c>
      <c r="F2357" s="238">
        <f>IF('MAIN CB'!C2371="Asset",'MAIN CB'!F2371,"")</f>
        <v>35</v>
      </c>
      <c r="G2357" s="162" t="str">
        <f>IF('MAIN CB'!C2371="Capital",'MAIN CB'!F2371,IF('MAIN CB'!C2371="Income",'MAIN CB'!F2371,IF('MAIN CB'!C2371="Liability",'MAIN CB'!F2371,"")))</f>
        <v/>
      </c>
      <c r="H2357" s="163" t="str">
        <f>IF('MAIN CB'!C2371="Expense",'MAIN CB'!F2371,IF('MAIN CB'!C2371="Drawing",'MAIN CB'!F2371,IF('MAIN CB'!C2371="COS",'MAIN CB'!F2371,"")))</f>
        <v/>
      </c>
    </row>
    <row r="2358" spans="2:8" x14ac:dyDescent="0.3">
      <c r="B2358" s="160">
        <f>IF('MAIN CB'!B2372="","",'MAIN CB'!B2372)</f>
        <v>45740</v>
      </c>
      <c r="C2358" s="161" t="str">
        <f>IF('MAIN CB'!C2372="","",'MAIN CB'!C2372)</f>
        <v>Asset</v>
      </c>
      <c r="D2358" s="237" t="str">
        <f>IF('MAIN CB'!D2372="","",'MAIN CB'!D2372)</f>
        <v>Vault Cash</v>
      </c>
      <c r="E2358" s="157" t="str">
        <f>IF('MAIN CB'!E2372="","",'MAIN CB'!E2372)</f>
        <v>Zanaco Xpress Withdraw</v>
      </c>
      <c r="F2358" s="238">
        <f>IF('MAIN CB'!C2372="Asset",'MAIN CB'!F2372,"")</f>
        <v>-1500</v>
      </c>
      <c r="G2358" s="162" t="str">
        <f>IF('MAIN CB'!C2372="Capital",'MAIN CB'!F2372,IF('MAIN CB'!C2372="Income",'MAIN CB'!F2372,IF('MAIN CB'!C2372="Liability",'MAIN CB'!F2372,"")))</f>
        <v/>
      </c>
      <c r="H2358" s="163" t="str">
        <f>IF('MAIN CB'!C2372="Expense",'MAIN CB'!F2372,IF('MAIN CB'!C2372="Drawing",'MAIN CB'!F2372,IF('MAIN CB'!C2372="COS",'MAIN CB'!F2372,"")))</f>
        <v/>
      </c>
    </row>
    <row r="2359" spans="2:8" x14ac:dyDescent="0.3">
      <c r="B2359" s="160">
        <f>IF('MAIN CB'!B2373="","",'MAIN CB'!B2373)</f>
        <v>45740</v>
      </c>
      <c r="C2359" s="161" t="str">
        <f>IF('MAIN CB'!C2373="","",'MAIN CB'!C2373)</f>
        <v>Asset</v>
      </c>
      <c r="D2359" s="237" t="str">
        <f>IF('MAIN CB'!D2373="","",'MAIN CB'!D2373)</f>
        <v>Zanaco Xpress</v>
      </c>
      <c r="E2359" s="157" t="str">
        <f>IF('MAIN CB'!E2373="","",'MAIN CB'!E2373)</f>
        <v>Zanaco Xpress Withdraw</v>
      </c>
      <c r="F2359" s="238">
        <f>IF('MAIN CB'!C2373="Asset",'MAIN CB'!F2373,"")</f>
        <v>1500</v>
      </c>
      <c r="G2359" s="162" t="str">
        <f>IF('MAIN CB'!C2373="Capital",'MAIN CB'!F2373,IF('MAIN CB'!C2373="Income",'MAIN CB'!F2373,IF('MAIN CB'!C2373="Liability",'MAIN CB'!F2373,"")))</f>
        <v/>
      </c>
      <c r="H2359" s="163" t="str">
        <f>IF('MAIN CB'!C2373="Expense",'MAIN CB'!F2373,IF('MAIN CB'!C2373="Drawing",'MAIN CB'!F2373,IF('MAIN CB'!C2373="COS",'MAIN CB'!F2373,"")))</f>
        <v/>
      </c>
    </row>
    <row r="2360" spans="2:8" x14ac:dyDescent="0.3">
      <c r="B2360" s="160">
        <f>IF('MAIN CB'!B2374="","",'MAIN CB'!B2374)</f>
        <v>45740</v>
      </c>
      <c r="C2360" s="161" t="str">
        <f>IF('MAIN CB'!C2374="","",'MAIN CB'!C2374)</f>
        <v>Income</v>
      </c>
      <c r="D2360" s="237" t="str">
        <f>IF('MAIN CB'!D2374="","",'MAIN CB'!D2374)</f>
        <v>Sales</v>
      </c>
      <c r="E2360" s="157" t="str">
        <f>IF('MAIN CB'!E2374="","",'MAIN CB'!E2374)</f>
        <v xml:space="preserve">Takeaway Sale </v>
      </c>
      <c r="F2360" s="238" t="str">
        <f>IF('MAIN CB'!C2374="Asset",'MAIN CB'!F2374,"")</f>
        <v/>
      </c>
      <c r="G2360" s="162">
        <f>IF('MAIN CB'!C2374="Capital",'MAIN CB'!F2374,IF('MAIN CB'!C2374="Income",'MAIN CB'!F2374,IF('MAIN CB'!C2374="Liability",'MAIN CB'!F2374,"")))</f>
        <v>-35</v>
      </c>
      <c r="H2360" s="163" t="str">
        <f>IF('MAIN CB'!C2374="Expense",'MAIN CB'!F2374,IF('MAIN CB'!C2374="Drawing",'MAIN CB'!F2374,IF('MAIN CB'!C2374="COS",'MAIN CB'!F2374,"")))</f>
        <v/>
      </c>
    </row>
    <row r="2361" spans="2:8" x14ac:dyDescent="0.3">
      <c r="B2361" s="160">
        <f>IF('MAIN CB'!B2375="","",'MAIN CB'!B2375)</f>
        <v>45740</v>
      </c>
      <c r="C2361" s="161" t="str">
        <f>IF('MAIN CB'!C2375="","",'MAIN CB'!C2375)</f>
        <v>Asset</v>
      </c>
      <c r="D2361" s="237" t="str">
        <f>IF('MAIN CB'!D2375="","",'MAIN CB'!D2375)</f>
        <v>Airtel Money</v>
      </c>
      <c r="E2361" s="157" t="str">
        <f>IF('MAIN CB'!E2375="","",'MAIN CB'!E2375)</f>
        <v xml:space="preserve">Takeaway Sale </v>
      </c>
      <c r="F2361" s="238">
        <f>IF('MAIN CB'!C2375="Asset",'MAIN CB'!F2375,"")</f>
        <v>35</v>
      </c>
      <c r="G2361" s="162" t="str">
        <f>IF('MAIN CB'!C2375="Capital",'MAIN CB'!F2375,IF('MAIN CB'!C2375="Income",'MAIN CB'!F2375,IF('MAIN CB'!C2375="Liability",'MAIN CB'!F2375,"")))</f>
        <v/>
      </c>
      <c r="H2361" s="163" t="str">
        <f>IF('MAIN CB'!C2375="Expense",'MAIN CB'!F2375,IF('MAIN CB'!C2375="Drawing",'MAIN CB'!F2375,IF('MAIN CB'!C2375="COS",'MAIN CB'!F2375,"")))</f>
        <v/>
      </c>
    </row>
    <row r="2362" spans="2:8" x14ac:dyDescent="0.3">
      <c r="B2362" s="160">
        <f>IF('MAIN CB'!B2376="","",'MAIN CB'!B2376)</f>
        <v>45740</v>
      </c>
      <c r="C2362" s="161" t="str">
        <f>IF('MAIN CB'!C2376="","",'MAIN CB'!C2376)</f>
        <v>Asset</v>
      </c>
      <c r="D2362" s="237" t="str">
        <f>IF('MAIN CB'!D2376="","",'MAIN CB'!D2376)</f>
        <v>Vault Cash</v>
      </c>
      <c r="E2362" s="157" t="str">
        <f>IF('MAIN CB'!E2376="","",'MAIN CB'!E2376)</f>
        <v>Airtel Money Withdraw</v>
      </c>
      <c r="F2362" s="238">
        <f>IF('MAIN CB'!C2376="Asset",'MAIN CB'!F2376,"")</f>
        <v>-1000</v>
      </c>
      <c r="G2362" s="162" t="str">
        <f>IF('MAIN CB'!C2376="Capital",'MAIN CB'!F2376,IF('MAIN CB'!C2376="Income",'MAIN CB'!F2376,IF('MAIN CB'!C2376="Liability",'MAIN CB'!F2376,"")))</f>
        <v/>
      </c>
      <c r="H2362" s="163" t="str">
        <f>IF('MAIN CB'!C2376="Expense",'MAIN CB'!F2376,IF('MAIN CB'!C2376="Drawing",'MAIN CB'!F2376,IF('MAIN CB'!C2376="COS",'MAIN CB'!F2376,"")))</f>
        <v/>
      </c>
    </row>
    <row r="2363" spans="2:8" x14ac:dyDescent="0.3">
      <c r="B2363" s="160">
        <f>IF('MAIN CB'!B2377="","",'MAIN CB'!B2377)</f>
        <v>45740</v>
      </c>
      <c r="C2363" s="161" t="str">
        <f>IF('MAIN CB'!C2377="","",'MAIN CB'!C2377)</f>
        <v>Asset</v>
      </c>
      <c r="D2363" s="237" t="str">
        <f>IF('MAIN CB'!D2377="","",'MAIN CB'!D2377)</f>
        <v>Airtel Money</v>
      </c>
      <c r="E2363" s="157" t="str">
        <f>IF('MAIN CB'!E2377="","",'MAIN CB'!E2377)</f>
        <v>Airtel Money Withdraw</v>
      </c>
      <c r="F2363" s="238">
        <f>IF('MAIN CB'!C2377="Asset",'MAIN CB'!F2377,"")</f>
        <v>1000</v>
      </c>
      <c r="G2363" s="162" t="str">
        <f>IF('MAIN CB'!C2377="Capital",'MAIN CB'!F2377,IF('MAIN CB'!C2377="Income",'MAIN CB'!F2377,IF('MAIN CB'!C2377="Liability",'MAIN CB'!F2377,"")))</f>
        <v/>
      </c>
      <c r="H2363" s="163" t="str">
        <f>IF('MAIN CB'!C2377="Expense",'MAIN CB'!F2377,IF('MAIN CB'!C2377="Drawing",'MAIN CB'!F2377,IF('MAIN CB'!C2377="COS",'MAIN CB'!F2377,"")))</f>
        <v/>
      </c>
    </row>
    <row r="2364" spans="2:8" x14ac:dyDescent="0.3">
      <c r="B2364" s="160">
        <f>IF('MAIN CB'!B2378="","",'MAIN CB'!B2378)</f>
        <v>45740</v>
      </c>
      <c r="C2364" s="161" t="str">
        <f>IF('MAIN CB'!C2378="","",'MAIN CB'!C2378)</f>
        <v>Asset</v>
      </c>
      <c r="D2364" s="237" t="str">
        <f>IF('MAIN CB'!D2378="","",'MAIN CB'!D2378)</f>
        <v>Vault Cash</v>
      </c>
      <c r="E2364" s="157" t="str">
        <f>IF('MAIN CB'!E2378="","",'MAIN CB'!E2378)</f>
        <v>Airtel Money Withdraw</v>
      </c>
      <c r="F2364" s="238">
        <f>IF('MAIN CB'!C2378="Asset",'MAIN CB'!F2378,"")</f>
        <v>-260</v>
      </c>
      <c r="G2364" s="162" t="str">
        <f>IF('MAIN CB'!C2378="Capital",'MAIN CB'!F2378,IF('MAIN CB'!C2378="Income",'MAIN CB'!F2378,IF('MAIN CB'!C2378="Liability",'MAIN CB'!F2378,"")))</f>
        <v/>
      </c>
      <c r="H2364" s="163" t="str">
        <f>IF('MAIN CB'!C2378="Expense",'MAIN CB'!F2378,IF('MAIN CB'!C2378="Drawing",'MAIN CB'!F2378,IF('MAIN CB'!C2378="COS",'MAIN CB'!F2378,"")))</f>
        <v/>
      </c>
    </row>
    <row r="2365" spans="2:8" x14ac:dyDescent="0.3">
      <c r="B2365" s="160">
        <f>IF('MAIN CB'!B2379="","",'MAIN CB'!B2379)</f>
        <v>45740</v>
      </c>
      <c r="C2365" s="161" t="str">
        <f>IF('MAIN CB'!C2379="","",'MAIN CB'!C2379)</f>
        <v>Asset</v>
      </c>
      <c r="D2365" s="237" t="str">
        <f>IF('MAIN CB'!D2379="","",'MAIN CB'!D2379)</f>
        <v>Airtel Money</v>
      </c>
      <c r="E2365" s="157" t="str">
        <f>IF('MAIN CB'!E2379="","",'MAIN CB'!E2379)</f>
        <v>Airtel Money Withdraw</v>
      </c>
      <c r="F2365" s="238">
        <f>IF('MAIN CB'!C2379="Asset",'MAIN CB'!F2379,"")</f>
        <v>260</v>
      </c>
      <c r="G2365" s="162" t="str">
        <f>IF('MAIN CB'!C2379="Capital",'MAIN CB'!F2379,IF('MAIN CB'!C2379="Income",'MAIN CB'!F2379,IF('MAIN CB'!C2379="Liability",'MAIN CB'!F2379,"")))</f>
        <v/>
      </c>
      <c r="H2365" s="163" t="str">
        <f>IF('MAIN CB'!C2379="Expense",'MAIN CB'!F2379,IF('MAIN CB'!C2379="Drawing",'MAIN CB'!F2379,IF('MAIN CB'!C2379="COS",'MAIN CB'!F2379,"")))</f>
        <v/>
      </c>
    </row>
    <row r="2366" spans="2:8" x14ac:dyDescent="0.3">
      <c r="B2366" s="160">
        <f>IF('MAIN CB'!B2380="","",'MAIN CB'!B2380)</f>
        <v>45740</v>
      </c>
      <c r="C2366" s="161" t="str">
        <f>IF('MAIN CB'!C2380="","",'MAIN CB'!C2380)</f>
        <v>Asset</v>
      </c>
      <c r="D2366" s="237" t="str">
        <f>IF('MAIN CB'!D2380="","",'MAIN CB'!D2380)</f>
        <v>Vault Cash</v>
      </c>
      <c r="E2366" s="157" t="str">
        <f>IF('MAIN CB'!E2380="","",'MAIN CB'!E2380)</f>
        <v>Airtel Money Deposit</v>
      </c>
      <c r="F2366" s="238">
        <f>IF('MAIN CB'!C2380="Asset",'MAIN CB'!F2380,"")</f>
        <v>105</v>
      </c>
      <c r="G2366" s="162" t="str">
        <f>IF('MAIN CB'!C2380="Capital",'MAIN CB'!F2380,IF('MAIN CB'!C2380="Income",'MAIN CB'!F2380,IF('MAIN CB'!C2380="Liability",'MAIN CB'!F2380,"")))</f>
        <v/>
      </c>
      <c r="H2366" s="163" t="str">
        <f>IF('MAIN CB'!C2380="Expense",'MAIN CB'!F2380,IF('MAIN CB'!C2380="Drawing",'MAIN CB'!F2380,IF('MAIN CB'!C2380="COS",'MAIN CB'!F2380,"")))</f>
        <v/>
      </c>
    </row>
    <row r="2367" spans="2:8" x14ac:dyDescent="0.3">
      <c r="B2367" s="160">
        <f>IF('MAIN CB'!B2381="","",'MAIN CB'!B2381)</f>
        <v>45740</v>
      </c>
      <c r="C2367" s="161" t="str">
        <f>IF('MAIN CB'!C2381="","",'MAIN CB'!C2381)</f>
        <v>Asset</v>
      </c>
      <c r="D2367" s="237" t="str">
        <f>IF('MAIN CB'!D2381="","",'MAIN CB'!D2381)</f>
        <v>Airtel Money</v>
      </c>
      <c r="E2367" s="157" t="str">
        <f>IF('MAIN CB'!E2381="","",'MAIN CB'!E2381)</f>
        <v>Airtel Money Deposit</v>
      </c>
      <c r="F2367" s="238">
        <f>IF('MAIN CB'!C2381="Asset",'MAIN CB'!F2381,"")</f>
        <v>-105</v>
      </c>
      <c r="G2367" s="162" t="str">
        <f>IF('MAIN CB'!C2381="Capital",'MAIN CB'!F2381,IF('MAIN CB'!C2381="Income",'MAIN CB'!F2381,IF('MAIN CB'!C2381="Liability",'MAIN CB'!F2381,"")))</f>
        <v/>
      </c>
      <c r="H2367" s="163" t="str">
        <f>IF('MAIN CB'!C2381="Expense",'MAIN CB'!F2381,IF('MAIN CB'!C2381="Drawing",'MAIN CB'!F2381,IF('MAIN CB'!C2381="COS",'MAIN CB'!F2381,"")))</f>
        <v/>
      </c>
    </row>
    <row r="2368" spans="2:8" x14ac:dyDescent="0.3">
      <c r="B2368" s="160">
        <f>IF('MAIN CB'!B2382="","",'MAIN CB'!B2382)</f>
        <v>45740</v>
      </c>
      <c r="C2368" s="161" t="str">
        <f>IF('MAIN CB'!C2382="","",'MAIN CB'!C2382)</f>
        <v>Asset</v>
      </c>
      <c r="D2368" s="237" t="str">
        <f>IF('MAIN CB'!D2382="","",'MAIN CB'!D2382)</f>
        <v>Vault Cash</v>
      </c>
      <c r="E2368" s="157" t="str">
        <f>IF('MAIN CB'!E2382="","",'MAIN CB'!E2382)</f>
        <v>Airtel Money Withdraw</v>
      </c>
      <c r="F2368" s="238">
        <f>IF('MAIN CB'!C2382="Asset",'MAIN CB'!F2382,"")</f>
        <v>-1500</v>
      </c>
      <c r="G2368" s="162" t="str">
        <f>IF('MAIN CB'!C2382="Capital",'MAIN CB'!F2382,IF('MAIN CB'!C2382="Income",'MAIN CB'!F2382,IF('MAIN CB'!C2382="Liability",'MAIN CB'!F2382,"")))</f>
        <v/>
      </c>
      <c r="H2368" s="163" t="str">
        <f>IF('MAIN CB'!C2382="Expense",'MAIN CB'!F2382,IF('MAIN CB'!C2382="Drawing",'MAIN CB'!F2382,IF('MAIN CB'!C2382="COS",'MAIN CB'!F2382,"")))</f>
        <v/>
      </c>
    </row>
    <row r="2369" spans="2:8" x14ac:dyDescent="0.3">
      <c r="B2369" s="160">
        <f>IF('MAIN CB'!B2383="","",'MAIN CB'!B2383)</f>
        <v>45740</v>
      </c>
      <c r="C2369" s="161" t="str">
        <f>IF('MAIN CB'!C2383="","",'MAIN CB'!C2383)</f>
        <v>Asset</v>
      </c>
      <c r="D2369" s="237" t="str">
        <f>IF('MAIN CB'!D2383="","",'MAIN CB'!D2383)</f>
        <v>Airtel Money</v>
      </c>
      <c r="E2369" s="157" t="str">
        <f>IF('MAIN CB'!E2383="","",'MAIN CB'!E2383)</f>
        <v>Airtel Money Withdraw</v>
      </c>
      <c r="F2369" s="238">
        <f>IF('MAIN CB'!C2383="Asset",'MAIN CB'!F2383,"")</f>
        <v>1500</v>
      </c>
      <c r="G2369" s="162" t="str">
        <f>IF('MAIN CB'!C2383="Capital",'MAIN CB'!F2383,IF('MAIN CB'!C2383="Income",'MAIN CB'!F2383,IF('MAIN CB'!C2383="Liability",'MAIN CB'!F2383,"")))</f>
        <v/>
      </c>
      <c r="H2369" s="163" t="str">
        <f>IF('MAIN CB'!C2383="Expense",'MAIN CB'!F2383,IF('MAIN CB'!C2383="Drawing",'MAIN CB'!F2383,IF('MAIN CB'!C2383="COS",'MAIN CB'!F2383,"")))</f>
        <v/>
      </c>
    </row>
    <row r="2370" spans="2:8" x14ac:dyDescent="0.3">
      <c r="B2370" s="160">
        <f>IF('MAIN CB'!B2384="","",'MAIN CB'!B2384)</f>
        <v>45740</v>
      </c>
      <c r="C2370" s="161" t="str">
        <f>IF('MAIN CB'!C2384="","",'MAIN CB'!C2384)</f>
        <v>Asset</v>
      </c>
      <c r="D2370" s="237" t="str">
        <f>IF('MAIN CB'!D2384="","",'MAIN CB'!D2384)</f>
        <v>Vault Cash</v>
      </c>
      <c r="E2370" s="157" t="str">
        <f>IF('MAIN CB'!E2384="","",'MAIN CB'!E2384)</f>
        <v>Zanaco Xpress Deposit</v>
      </c>
      <c r="F2370" s="238">
        <f>IF('MAIN CB'!C2384="Asset",'MAIN CB'!F2384,"")</f>
        <v>2500</v>
      </c>
      <c r="G2370" s="162" t="str">
        <f>IF('MAIN CB'!C2384="Capital",'MAIN CB'!F2384,IF('MAIN CB'!C2384="Income",'MAIN CB'!F2384,IF('MAIN CB'!C2384="Liability",'MAIN CB'!F2384,"")))</f>
        <v/>
      </c>
      <c r="H2370" s="163" t="str">
        <f>IF('MAIN CB'!C2384="Expense",'MAIN CB'!F2384,IF('MAIN CB'!C2384="Drawing",'MAIN CB'!F2384,IF('MAIN CB'!C2384="COS",'MAIN CB'!F2384,"")))</f>
        <v/>
      </c>
    </row>
    <row r="2371" spans="2:8" x14ac:dyDescent="0.3">
      <c r="B2371" s="160">
        <f>IF('MAIN CB'!B2385="","",'MAIN CB'!B2385)</f>
        <v>45740</v>
      </c>
      <c r="C2371" s="161" t="str">
        <f>IF('MAIN CB'!C2385="","",'MAIN CB'!C2385)</f>
        <v>Asset</v>
      </c>
      <c r="D2371" s="237" t="str">
        <f>IF('MAIN CB'!D2385="","",'MAIN CB'!D2385)</f>
        <v>Zanaco Xpress</v>
      </c>
      <c r="E2371" s="157" t="str">
        <f>IF('MAIN CB'!E2385="","",'MAIN CB'!E2385)</f>
        <v>Zanaco Xpress Deposit</v>
      </c>
      <c r="F2371" s="238">
        <f>IF('MAIN CB'!C2385="Asset",'MAIN CB'!F2385,"")</f>
        <v>-2500</v>
      </c>
      <c r="G2371" s="162" t="str">
        <f>IF('MAIN CB'!C2385="Capital",'MAIN CB'!F2385,IF('MAIN CB'!C2385="Income",'MAIN CB'!F2385,IF('MAIN CB'!C2385="Liability",'MAIN CB'!F2385,"")))</f>
        <v/>
      </c>
      <c r="H2371" s="163" t="str">
        <f>IF('MAIN CB'!C2385="Expense",'MAIN CB'!F2385,IF('MAIN CB'!C2385="Drawing",'MAIN CB'!F2385,IF('MAIN CB'!C2385="COS",'MAIN CB'!F2385,"")))</f>
        <v/>
      </c>
    </row>
    <row r="2372" spans="2:8" x14ac:dyDescent="0.3">
      <c r="B2372" s="160">
        <f>IF('MAIN CB'!B2386="","",'MAIN CB'!B2386)</f>
        <v>45740</v>
      </c>
      <c r="C2372" s="161" t="str">
        <f>IF('MAIN CB'!C2386="","",'MAIN CB'!C2386)</f>
        <v>Asset</v>
      </c>
      <c r="D2372" s="237" t="str">
        <f>IF('MAIN CB'!D2386="","",'MAIN CB'!D2386)</f>
        <v>Vault Cash</v>
      </c>
      <c r="E2372" s="157" t="str">
        <f>IF('MAIN CB'!E2386="","",'MAIN CB'!E2386)</f>
        <v>Zanaco Xpress Deposit</v>
      </c>
      <c r="F2372" s="238">
        <f>IF('MAIN CB'!C2386="Asset",'MAIN CB'!F2386,"")</f>
        <v>1000</v>
      </c>
      <c r="G2372" s="162" t="str">
        <f>IF('MAIN CB'!C2386="Capital",'MAIN CB'!F2386,IF('MAIN CB'!C2386="Income",'MAIN CB'!F2386,IF('MAIN CB'!C2386="Liability",'MAIN CB'!F2386,"")))</f>
        <v/>
      </c>
      <c r="H2372" s="163" t="str">
        <f>IF('MAIN CB'!C2386="Expense",'MAIN CB'!F2386,IF('MAIN CB'!C2386="Drawing",'MAIN CB'!F2386,IF('MAIN CB'!C2386="COS",'MAIN CB'!F2386,"")))</f>
        <v/>
      </c>
    </row>
    <row r="2373" spans="2:8" x14ac:dyDescent="0.3">
      <c r="B2373" s="160">
        <f>IF('MAIN CB'!B2387="","",'MAIN CB'!B2387)</f>
        <v>45740</v>
      </c>
      <c r="C2373" s="161" t="str">
        <f>IF('MAIN CB'!C2387="","",'MAIN CB'!C2387)</f>
        <v>Asset</v>
      </c>
      <c r="D2373" s="237" t="str">
        <f>IF('MAIN CB'!D2387="","",'MAIN CB'!D2387)</f>
        <v>Zanaco Xpress</v>
      </c>
      <c r="E2373" s="157" t="str">
        <f>IF('MAIN CB'!E2387="","",'MAIN CB'!E2387)</f>
        <v>Zanaco Xpress Deposit</v>
      </c>
      <c r="F2373" s="238">
        <f>IF('MAIN CB'!C2387="Asset",'MAIN CB'!F2387,"")</f>
        <v>-1000</v>
      </c>
      <c r="G2373" s="162" t="str">
        <f>IF('MAIN CB'!C2387="Capital",'MAIN CB'!F2387,IF('MAIN CB'!C2387="Income",'MAIN CB'!F2387,IF('MAIN CB'!C2387="Liability",'MAIN CB'!F2387,"")))</f>
        <v/>
      </c>
      <c r="H2373" s="163" t="str">
        <f>IF('MAIN CB'!C2387="Expense",'MAIN CB'!F2387,IF('MAIN CB'!C2387="Drawing",'MAIN CB'!F2387,IF('MAIN CB'!C2387="COS",'MAIN CB'!F2387,"")))</f>
        <v/>
      </c>
    </row>
    <row r="2374" spans="2:8" x14ac:dyDescent="0.3">
      <c r="B2374" s="160">
        <f>IF('MAIN CB'!B2388="","",'MAIN CB'!B2388)</f>
        <v>45740</v>
      </c>
      <c r="C2374" s="161" t="str">
        <f>IF('MAIN CB'!C2388="","",'MAIN CB'!C2388)</f>
        <v>Asset</v>
      </c>
      <c r="D2374" s="237" t="str">
        <f>IF('MAIN CB'!D2388="","",'MAIN CB'!D2388)</f>
        <v>Vault Cash</v>
      </c>
      <c r="E2374" s="157" t="str">
        <f>IF('MAIN CB'!E2388="","",'MAIN CB'!E2388)</f>
        <v>Zanaco Xpress Deposit</v>
      </c>
      <c r="F2374" s="238">
        <f>IF('MAIN CB'!C2388="Asset",'MAIN CB'!F2388,"")</f>
        <v>585</v>
      </c>
      <c r="G2374" s="162" t="str">
        <f>IF('MAIN CB'!C2388="Capital",'MAIN CB'!F2388,IF('MAIN CB'!C2388="Income",'MAIN CB'!F2388,IF('MAIN CB'!C2388="Liability",'MAIN CB'!F2388,"")))</f>
        <v/>
      </c>
      <c r="H2374" s="163" t="str">
        <f>IF('MAIN CB'!C2388="Expense",'MAIN CB'!F2388,IF('MAIN CB'!C2388="Drawing",'MAIN CB'!F2388,IF('MAIN CB'!C2388="COS",'MAIN CB'!F2388,"")))</f>
        <v/>
      </c>
    </row>
    <row r="2375" spans="2:8" x14ac:dyDescent="0.3">
      <c r="B2375" s="160">
        <f>IF('MAIN CB'!B2389="","",'MAIN CB'!B2389)</f>
        <v>45740</v>
      </c>
      <c r="C2375" s="161" t="str">
        <f>IF('MAIN CB'!C2389="","",'MAIN CB'!C2389)</f>
        <v>Asset</v>
      </c>
      <c r="D2375" s="237" t="str">
        <f>IF('MAIN CB'!D2389="","",'MAIN CB'!D2389)</f>
        <v>Zanaco Xpress</v>
      </c>
      <c r="E2375" s="157" t="str">
        <f>IF('MAIN CB'!E2389="","",'MAIN CB'!E2389)</f>
        <v>Zanaco Xpress Deposit</v>
      </c>
      <c r="F2375" s="238">
        <f>IF('MAIN CB'!C2389="Asset",'MAIN CB'!F2389,"")</f>
        <v>-585</v>
      </c>
      <c r="G2375" s="162" t="str">
        <f>IF('MAIN CB'!C2389="Capital",'MAIN CB'!F2389,IF('MAIN CB'!C2389="Income",'MAIN CB'!F2389,IF('MAIN CB'!C2389="Liability",'MAIN CB'!F2389,"")))</f>
        <v/>
      </c>
      <c r="H2375" s="163" t="str">
        <f>IF('MAIN CB'!C2389="Expense",'MAIN CB'!F2389,IF('MAIN CB'!C2389="Drawing",'MAIN CB'!F2389,IF('MAIN CB'!C2389="COS",'MAIN CB'!F2389,"")))</f>
        <v/>
      </c>
    </row>
    <row r="2376" spans="2:8" x14ac:dyDescent="0.3">
      <c r="B2376" s="160">
        <f>IF('MAIN CB'!B2390="","",'MAIN CB'!B2390)</f>
        <v>45740</v>
      </c>
      <c r="C2376" s="161" t="str">
        <f>IF('MAIN CB'!C2390="","",'MAIN CB'!C2390)</f>
        <v>Asset</v>
      </c>
      <c r="D2376" s="237" t="str">
        <f>IF('MAIN CB'!D2390="","",'MAIN CB'!D2390)</f>
        <v>Vault Cash</v>
      </c>
      <c r="E2376" s="157" t="str">
        <f>IF('MAIN CB'!E2390="","",'MAIN CB'!E2390)</f>
        <v>Airtel Money Deposit</v>
      </c>
      <c r="F2376" s="238">
        <f>IF('MAIN CB'!C2390="Asset",'MAIN CB'!F2390,"")</f>
        <v>15</v>
      </c>
      <c r="G2376" s="162" t="str">
        <f>IF('MAIN CB'!C2390="Capital",'MAIN CB'!F2390,IF('MAIN CB'!C2390="Income",'MAIN CB'!F2390,IF('MAIN CB'!C2390="Liability",'MAIN CB'!F2390,"")))</f>
        <v/>
      </c>
      <c r="H2376" s="163" t="str">
        <f>IF('MAIN CB'!C2390="Expense",'MAIN CB'!F2390,IF('MAIN CB'!C2390="Drawing",'MAIN CB'!F2390,IF('MAIN CB'!C2390="COS",'MAIN CB'!F2390,"")))</f>
        <v/>
      </c>
    </row>
    <row r="2377" spans="2:8" x14ac:dyDescent="0.3">
      <c r="B2377" s="160">
        <f>IF('MAIN CB'!B2391="","",'MAIN CB'!B2391)</f>
        <v>45740</v>
      </c>
      <c r="C2377" s="161" t="str">
        <f>IF('MAIN CB'!C2391="","",'MAIN CB'!C2391)</f>
        <v>Asset</v>
      </c>
      <c r="D2377" s="237" t="str">
        <f>IF('MAIN CB'!D2391="","",'MAIN CB'!D2391)</f>
        <v>Airtel Money</v>
      </c>
      <c r="E2377" s="157" t="str">
        <f>IF('MAIN CB'!E2391="","",'MAIN CB'!E2391)</f>
        <v>Airtel Money Deposit</v>
      </c>
      <c r="F2377" s="238">
        <f>IF('MAIN CB'!C2391="Asset",'MAIN CB'!F2391,"")</f>
        <v>-15</v>
      </c>
      <c r="G2377" s="162" t="str">
        <f>IF('MAIN CB'!C2391="Capital",'MAIN CB'!F2391,IF('MAIN CB'!C2391="Income",'MAIN CB'!F2391,IF('MAIN CB'!C2391="Liability",'MAIN CB'!F2391,"")))</f>
        <v/>
      </c>
      <c r="H2377" s="163" t="str">
        <f>IF('MAIN CB'!C2391="Expense",'MAIN CB'!F2391,IF('MAIN CB'!C2391="Drawing",'MAIN CB'!F2391,IF('MAIN CB'!C2391="COS",'MAIN CB'!F2391,"")))</f>
        <v/>
      </c>
    </row>
    <row r="2378" spans="2:8" x14ac:dyDescent="0.3">
      <c r="B2378" s="160">
        <f>IF('MAIN CB'!B2392="","",'MAIN CB'!B2392)</f>
        <v>45740</v>
      </c>
      <c r="C2378" s="161" t="str">
        <f>IF('MAIN CB'!C2392="","",'MAIN CB'!C2392)</f>
        <v>Asset</v>
      </c>
      <c r="D2378" s="237" t="str">
        <f>IF('MAIN CB'!D2392="","",'MAIN CB'!D2392)</f>
        <v>Vault Cash</v>
      </c>
      <c r="E2378" s="157" t="str">
        <f>IF('MAIN CB'!E2392="","",'MAIN CB'!E2392)</f>
        <v>Airtel Money Withdraw</v>
      </c>
      <c r="F2378" s="238">
        <f>IF('MAIN CB'!C2392="Asset",'MAIN CB'!F2392,"")</f>
        <v>-1000</v>
      </c>
      <c r="G2378" s="162" t="str">
        <f>IF('MAIN CB'!C2392="Capital",'MAIN CB'!F2392,IF('MAIN CB'!C2392="Income",'MAIN CB'!F2392,IF('MAIN CB'!C2392="Liability",'MAIN CB'!F2392,"")))</f>
        <v/>
      </c>
      <c r="H2378" s="163" t="str">
        <f>IF('MAIN CB'!C2392="Expense",'MAIN CB'!F2392,IF('MAIN CB'!C2392="Drawing",'MAIN CB'!F2392,IF('MAIN CB'!C2392="COS",'MAIN CB'!F2392,"")))</f>
        <v/>
      </c>
    </row>
    <row r="2379" spans="2:8" x14ac:dyDescent="0.3">
      <c r="B2379" s="160">
        <f>IF('MAIN CB'!B2393="","",'MAIN CB'!B2393)</f>
        <v>45740</v>
      </c>
      <c r="C2379" s="161" t="str">
        <f>IF('MAIN CB'!C2393="","",'MAIN CB'!C2393)</f>
        <v>Asset</v>
      </c>
      <c r="D2379" s="237" t="str">
        <f>IF('MAIN CB'!D2393="","",'MAIN CB'!D2393)</f>
        <v>Airtel Money</v>
      </c>
      <c r="E2379" s="157" t="str">
        <f>IF('MAIN CB'!E2393="","",'MAIN CB'!E2393)</f>
        <v>Airtel Money Withdraw</v>
      </c>
      <c r="F2379" s="238">
        <f>IF('MAIN CB'!C2393="Asset",'MAIN CB'!F2393,"")</f>
        <v>1000</v>
      </c>
      <c r="G2379" s="162" t="str">
        <f>IF('MAIN CB'!C2393="Capital",'MAIN CB'!F2393,IF('MAIN CB'!C2393="Income",'MAIN CB'!F2393,IF('MAIN CB'!C2393="Liability",'MAIN CB'!F2393,"")))</f>
        <v/>
      </c>
      <c r="H2379" s="163" t="str">
        <f>IF('MAIN CB'!C2393="Expense",'MAIN CB'!F2393,IF('MAIN CB'!C2393="Drawing",'MAIN CB'!F2393,IF('MAIN CB'!C2393="COS",'MAIN CB'!F2393,"")))</f>
        <v/>
      </c>
    </row>
    <row r="2380" spans="2:8" x14ac:dyDescent="0.3">
      <c r="B2380" s="160">
        <f>IF('MAIN CB'!B2394="","",'MAIN CB'!B2394)</f>
        <v>45740</v>
      </c>
      <c r="C2380" s="161" t="str">
        <f>IF('MAIN CB'!C2394="","",'MAIN CB'!C2394)</f>
        <v>Asset</v>
      </c>
      <c r="D2380" s="237" t="str">
        <f>IF('MAIN CB'!D2394="","",'MAIN CB'!D2394)</f>
        <v>Vault Cash</v>
      </c>
      <c r="E2380" s="157" t="str">
        <f>IF('MAIN CB'!E2394="","",'MAIN CB'!E2394)</f>
        <v>Airtel Money Withdraw</v>
      </c>
      <c r="F2380" s="238">
        <f>IF('MAIN CB'!C2394="Asset",'MAIN CB'!F2394,"")</f>
        <v>-2700</v>
      </c>
      <c r="G2380" s="162" t="str">
        <f>IF('MAIN CB'!C2394="Capital",'MAIN CB'!F2394,IF('MAIN CB'!C2394="Income",'MAIN CB'!F2394,IF('MAIN CB'!C2394="Liability",'MAIN CB'!F2394,"")))</f>
        <v/>
      </c>
      <c r="H2380" s="163" t="str">
        <f>IF('MAIN CB'!C2394="Expense",'MAIN CB'!F2394,IF('MAIN CB'!C2394="Drawing",'MAIN CB'!F2394,IF('MAIN CB'!C2394="COS",'MAIN CB'!F2394,"")))</f>
        <v/>
      </c>
    </row>
    <row r="2381" spans="2:8" x14ac:dyDescent="0.3">
      <c r="B2381" s="160">
        <f>IF('MAIN CB'!B2395="","",'MAIN CB'!B2395)</f>
        <v>45740</v>
      </c>
      <c r="C2381" s="161" t="str">
        <f>IF('MAIN CB'!C2395="","",'MAIN CB'!C2395)</f>
        <v>Asset</v>
      </c>
      <c r="D2381" s="237" t="str">
        <f>IF('MAIN CB'!D2395="","",'MAIN CB'!D2395)</f>
        <v>Airtel Money</v>
      </c>
      <c r="E2381" s="157" t="str">
        <f>IF('MAIN CB'!E2395="","",'MAIN CB'!E2395)</f>
        <v>Airtel Money Withdraw</v>
      </c>
      <c r="F2381" s="238">
        <f>IF('MAIN CB'!C2395="Asset",'MAIN CB'!F2395,"")</f>
        <v>2700</v>
      </c>
      <c r="G2381" s="162" t="str">
        <f>IF('MAIN CB'!C2395="Capital",'MAIN CB'!F2395,IF('MAIN CB'!C2395="Income",'MAIN CB'!F2395,IF('MAIN CB'!C2395="Liability",'MAIN CB'!F2395,"")))</f>
        <v/>
      </c>
      <c r="H2381" s="163" t="str">
        <f>IF('MAIN CB'!C2395="Expense",'MAIN CB'!F2395,IF('MAIN CB'!C2395="Drawing",'MAIN CB'!F2395,IF('MAIN CB'!C2395="COS",'MAIN CB'!F2395,"")))</f>
        <v/>
      </c>
    </row>
    <row r="2382" spans="2:8" x14ac:dyDescent="0.3">
      <c r="B2382" s="160">
        <f>IF('MAIN CB'!B2396="","",'MAIN CB'!B2396)</f>
        <v>45740</v>
      </c>
      <c r="C2382" s="161" t="str">
        <f>IF('MAIN CB'!C2396="","",'MAIN CB'!C2396)</f>
        <v>Income</v>
      </c>
      <c r="D2382" s="237" t="str">
        <f>IF('MAIN CB'!D2396="","",'MAIN CB'!D2396)</f>
        <v>Sales</v>
      </c>
      <c r="E2382" s="157" t="str">
        <f>IF('MAIN CB'!E2396="","",'MAIN CB'!E2396)</f>
        <v xml:space="preserve">Takeaway Sale </v>
      </c>
      <c r="F2382" s="238" t="str">
        <f>IF('MAIN CB'!C2396="Asset",'MAIN CB'!F2396,"")</f>
        <v/>
      </c>
      <c r="G2382" s="162">
        <f>IF('MAIN CB'!C2396="Capital",'MAIN CB'!F2396,IF('MAIN CB'!C2396="Income",'MAIN CB'!F2396,IF('MAIN CB'!C2396="Liability",'MAIN CB'!F2396,"")))</f>
        <v>-35</v>
      </c>
      <c r="H2382" s="163" t="str">
        <f>IF('MAIN CB'!C2396="Expense",'MAIN CB'!F2396,IF('MAIN CB'!C2396="Drawing",'MAIN CB'!F2396,IF('MAIN CB'!C2396="COS",'MAIN CB'!F2396,"")))</f>
        <v/>
      </c>
    </row>
    <row r="2383" spans="2:8" x14ac:dyDescent="0.3">
      <c r="B2383" s="160">
        <f>IF('MAIN CB'!B2397="","",'MAIN CB'!B2397)</f>
        <v>45740</v>
      </c>
      <c r="C2383" s="161" t="str">
        <f>IF('MAIN CB'!C2397="","",'MAIN CB'!C2397)</f>
        <v>Asset</v>
      </c>
      <c r="D2383" s="237" t="str">
        <f>IF('MAIN CB'!D2397="","",'MAIN CB'!D2397)</f>
        <v>Vault Cash</v>
      </c>
      <c r="E2383" s="157" t="str">
        <f>IF('MAIN CB'!E2397="","",'MAIN CB'!E2397)</f>
        <v xml:space="preserve">Takeaway Sale </v>
      </c>
      <c r="F2383" s="238">
        <f>IF('MAIN CB'!C2397="Asset",'MAIN CB'!F2397,"")</f>
        <v>35</v>
      </c>
      <c r="G2383" s="162" t="str">
        <f>IF('MAIN CB'!C2397="Capital",'MAIN CB'!F2397,IF('MAIN CB'!C2397="Income",'MAIN CB'!F2397,IF('MAIN CB'!C2397="Liability",'MAIN CB'!F2397,"")))</f>
        <v/>
      </c>
      <c r="H2383" s="163" t="str">
        <f>IF('MAIN CB'!C2397="Expense",'MAIN CB'!F2397,IF('MAIN CB'!C2397="Drawing",'MAIN CB'!F2397,IF('MAIN CB'!C2397="COS",'MAIN CB'!F2397,"")))</f>
        <v/>
      </c>
    </row>
    <row r="2384" spans="2:8" x14ac:dyDescent="0.3">
      <c r="B2384" s="160">
        <f>IF('MAIN CB'!B2398="","",'MAIN CB'!B2398)</f>
        <v>45740</v>
      </c>
      <c r="C2384" s="161" t="str">
        <f>IF('MAIN CB'!C2398="","",'MAIN CB'!C2398)</f>
        <v>Asset</v>
      </c>
      <c r="D2384" s="237" t="str">
        <f>IF('MAIN CB'!D2398="","",'MAIN CB'!D2398)</f>
        <v>Vault Cash</v>
      </c>
      <c r="E2384" s="157" t="str">
        <f>IF('MAIN CB'!E2398="","",'MAIN CB'!E2398)</f>
        <v>Airtel Money Withdraw</v>
      </c>
      <c r="F2384" s="238">
        <f>IF('MAIN CB'!C2398="Asset",'MAIN CB'!F2398,"")</f>
        <v>-500</v>
      </c>
      <c r="G2384" s="162" t="str">
        <f>IF('MAIN CB'!C2398="Capital",'MAIN CB'!F2398,IF('MAIN CB'!C2398="Income",'MAIN CB'!F2398,IF('MAIN CB'!C2398="Liability",'MAIN CB'!F2398,"")))</f>
        <v/>
      </c>
      <c r="H2384" s="163" t="str">
        <f>IF('MAIN CB'!C2398="Expense",'MAIN CB'!F2398,IF('MAIN CB'!C2398="Drawing",'MAIN CB'!F2398,IF('MAIN CB'!C2398="COS",'MAIN CB'!F2398,"")))</f>
        <v/>
      </c>
    </row>
    <row r="2385" spans="2:8" x14ac:dyDescent="0.3">
      <c r="B2385" s="160">
        <f>IF('MAIN CB'!B2399="","",'MAIN CB'!B2399)</f>
        <v>45740</v>
      </c>
      <c r="C2385" s="161" t="str">
        <f>IF('MAIN CB'!C2399="","",'MAIN CB'!C2399)</f>
        <v>Asset</v>
      </c>
      <c r="D2385" s="237" t="str">
        <f>IF('MAIN CB'!D2399="","",'MAIN CB'!D2399)</f>
        <v>Airtel Money</v>
      </c>
      <c r="E2385" s="157" t="str">
        <f>IF('MAIN CB'!E2399="","",'MAIN CB'!E2399)</f>
        <v>Airtel Money Withdraw</v>
      </c>
      <c r="F2385" s="238">
        <f>IF('MAIN CB'!C2399="Asset",'MAIN CB'!F2399,"")</f>
        <v>500</v>
      </c>
      <c r="G2385" s="162" t="str">
        <f>IF('MAIN CB'!C2399="Capital",'MAIN CB'!F2399,IF('MAIN CB'!C2399="Income",'MAIN CB'!F2399,IF('MAIN CB'!C2399="Liability",'MAIN CB'!F2399,"")))</f>
        <v/>
      </c>
      <c r="H2385" s="163" t="str">
        <f>IF('MAIN CB'!C2399="Expense",'MAIN CB'!F2399,IF('MAIN CB'!C2399="Drawing",'MAIN CB'!F2399,IF('MAIN CB'!C2399="COS",'MAIN CB'!F2399,"")))</f>
        <v/>
      </c>
    </row>
    <row r="2386" spans="2:8" x14ac:dyDescent="0.3">
      <c r="B2386" s="160">
        <f>IF('MAIN CB'!B2400="","",'MAIN CB'!B2400)</f>
        <v>45740</v>
      </c>
      <c r="C2386" s="161" t="str">
        <f>IF('MAIN CB'!C2400="","",'MAIN CB'!C2400)</f>
        <v>Asset</v>
      </c>
      <c r="D2386" s="237" t="str">
        <f>IF('MAIN CB'!D2400="","",'MAIN CB'!D2400)</f>
        <v>Vault Cash</v>
      </c>
      <c r="E2386" s="157" t="str">
        <f>IF('MAIN CB'!E2400="","",'MAIN CB'!E2400)</f>
        <v>Airtel Money Withdraw</v>
      </c>
      <c r="F2386" s="238">
        <f>IF('MAIN CB'!C2400="Asset",'MAIN CB'!F2400,"")</f>
        <v>-10</v>
      </c>
      <c r="G2386" s="162" t="str">
        <f>IF('MAIN CB'!C2400="Capital",'MAIN CB'!F2400,IF('MAIN CB'!C2400="Income",'MAIN CB'!F2400,IF('MAIN CB'!C2400="Liability",'MAIN CB'!F2400,"")))</f>
        <v/>
      </c>
      <c r="H2386" s="163" t="str">
        <f>IF('MAIN CB'!C2400="Expense",'MAIN CB'!F2400,IF('MAIN CB'!C2400="Drawing",'MAIN CB'!F2400,IF('MAIN CB'!C2400="COS",'MAIN CB'!F2400,"")))</f>
        <v/>
      </c>
    </row>
    <row r="2387" spans="2:8" x14ac:dyDescent="0.3">
      <c r="B2387" s="160">
        <f>IF('MAIN CB'!B2401="","",'MAIN CB'!B2401)</f>
        <v>45740</v>
      </c>
      <c r="C2387" s="161" t="str">
        <f>IF('MAIN CB'!C2401="","",'MAIN CB'!C2401)</f>
        <v>Asset</v>
      </c>
      <c r="D2387" s="237" t="str">
        <f>IF('MAIN CB'!D2401="","",'MAIN CB'!D2401)</f>
        <v>Airtel Money</v>
      </c>
      <c r="E2387" s="157" t="str">
        <f>IF('MAIN CB'!E2401="","",'MAIN CB'!E2401)</f>
        <v>Airtel Money Withdraw</v>
      </c>
      <c r="F2387" s="238">
        <f>IF('MAIN CB'!C2401="Asset",'MAIN CB'!F2401,"")</f>
        <v>10</v>
      </c>
      <c r="G2387" s="162" t="str">
        <f>IF('MAIN CB'!C2401="Capital",'MAIN CB'!F2401,IF('MAIN CB'!C2401="Income",'MAIN CB'!F2401,IF('MAIN CB'!C2401="Liability",'MAIN CB'!F2401,"")))</f>
        <v/>
      </c>
      <c r="H2387" s="163" t="str">
        <f>IF('MAIN CB'!C2401="Expense",'MAIN CB'!F2401,IF('MAIN CB'!C2401="Drawing",'MAIN CB'!F2401,IF('MAIN CB'!C2401="COS",'MAIN CB'!F2401,"")))</f>
        <v/>
      </c>
    </row>
    <row r="2388" spans="2:8" x14ac:dyDescent="0.3">
      <c r="B2388" s="160">
        <f>IF('MAIN CB'!B2402="","",'MAIN CB'!B2402)</f>
        <v>45740</v>
      </c>
      <c r="C2388" s="161" t="str">
        <f>IF('MAIN CB'!C2402="","",'MAIN CB'!C2402)</f>
        <v>Asset</v>
      </c>
      <c r="D2388" s="237" t="str">
        <f>IF('MAIN CB'!D2402="","",'MAIN CB'!D2402)</f>
        <v>Vault Cash</v>
      </c>
      <c r="E2388" s="157" t="str">
        <f>IF('MAIN CB'!E2402="","",'MAIN CB'!E2402)</f>
        <v>?</v>
      </c>
      <c r="F2388" s="238">
        <f>IF('MAIN CB'!C2402="Asset",'MAIN CB'!F2402,"")</f>
        <v>-20</v>
      </c>
      <c r="G2388" s="162" t="str">
        <f>IF('MAIN CB'!C2402="Capital",'MAIN CB'!F2402,IF('MAIN CB'!C2402="Income",'MAIN CB'!F2402,IF('MAIN CB'!C2402="Liability",'MAIN CB'!F2402,"")))</f>
        <v/>
      </c>
      <c r="H2388" s="163" t="str">
        <f>IF('MAIN CB'!C2402="Expense",'MAIN CB'!F2402,IF('MAIN CB'!C2402="Drawing",'MAIN CB'!F2402,IF('MAIN CB'!C2402="COS",'MAIN CB'!F2402,"")))</f>
        <v/>
      </c>
    </row>
    <row r="2389" spans="2:8" x14ac:dyDescent="0.3">
      <c r="B2389" s="160">
        <f>IF('MAIN CB'!B2403="","",'MAIN CB'!B2403)</f>
        <v>45740</v>
      </c>
      <c r="C2389" s="161" t="str">
        <f>IF('MAIN CB'!C2403="","",'MAIN CB'!C2403)</f>
        <v>Expense</v>
      </c>
      <c r="D2389" s="237" t="str">
        <f>IF('MAIN CB'!D2403="","",'MAIN CB'!D2403)</f>
        <v>Transport Costs</v>
      </c>
      <c r="E2389" s="157" t="str">
        <f>IF('MAIN CB'!E2403="","",'MAIN CB'!E2403)</f>
        <v>?</v>
      </c>
      <c r="F2389" s="238" t="str">
        <f>IF('MAIN CB'!C2403="Asset",'MAIN CB'!F2403,"")</f>
        <v/>
      </c>
      <c r="G2389" s="162" t="str">
        <f>IF('MAIN CB'!C2403="Capital",'MAIN CB'!F2403,IF('MAIN CB'!C2403="Income",'MAIN CB'!F2403,IF('MAIN CB'!C2403="Liability",'MAIN CB'!F2403,"")))</f>
        <v/>
      </c>
      <c r="H2389" s="163">
        <f>IF('MAIN CB'!C2403="Expense",'MAIN CB'!F2403,IF('MAIN CB'!C2403="Drawing",'MAIN CB'!F2403,IF('MAIN CB'!C2403="COS",'MAIN CB'!F2403,"")))</f>
        <v>20</v>
      </c>
    </row>
    <row r="2390" spans="2:8" x14ac:dyDescent="0.3">
      <c r="B2390" s="160">
        <f>IF('MAIN CB'!B2404="","",'MAIN CB'!B2404)</f>
        <v>45740</v>
      </c>
      <c r="C2390" s="161" t="str">
        <f>IF('MAIN CB'!C2404="","",'MAIN CB'!C2404)</f>
        <v>Asset</v>
      </c>
      <c r="D2390" s="237" t="str">
        <f>IF('MAIN CB'!D2404="","",'MAIN CB'!D2404)</f>
        <v>Vault Cash</v>
      </c>
      <c r="E2390" s="157" t="str">
        <f>IF('MAIN CB'!E2404="","",'MAIN CB'!E2404)</f>
        <v>Airtel Money Withdraw</v>
      </c>
      <c r="F2390" s="238">
        <f>IF('MAIN CB'!C2404="Asset",'MAIN CB'!F2404,"")</f>
        <v>-300</v>
      </c>
      <c r="G2390" s="162" t="str">
        <f>IF('MAIN CB'!C2404="Capital",'MAIN CB'!F2404,IF('MAIN CB'!C2404="Income",'MAIN CB'!F2404,IF('MAIN CB'!C2404="Liability",'MAIN CB'!F2404,"")))</f>
        <v/>
      </c>
      <c r="H2390" s="163" t="str">
        <f>IF('MAIN CB'!C2404="Expense",'MAIN CB'!F2404,IF('MAIN CB'!C2404="Drawing",'MAIN CB'!F2404,IF('MAIN CB'!C2404="COS",'MAIN CB'!F2404,"")))</f>
        <v/>
      </c>
    </row>
    <row r="2391" spans="2:8" x14ac:dyDescent="0.3">
      <c r="B2391" s="160">
        <f>IF('MAIN CB'!B2405="","",'MAIN CB'!B2405)</f>
        <v>45740</v>
      </c>
      <c r="C2391" s="161" t="str">
        <f>IF('MAIN CB'!C2405="","",'MAIN CB'!C2405)</f>
        <v>Asset</v>
      </c>
      <c r="D2391" s="237" t="str">
        <f>IF('MAIN CB'!D2405="","",'MAIN CB'!D2405)</f>
        <v>Airtel Money</v>
      </c>
      <c r="E2391" s="157" t="str">
        <f>IF('MAIN CB'!E2405="","",'MAIN CB'!E2405)</f>
        <v>Airtel Money Withdraw</v>
      </c>
      <c r="F2391" s="238">
        <f>IF('MAIN CB'!C2405="Asset",'MAIN CB'!F2405,"")</f>
        <v>300</v>
      </c>
      <c r="G2391" s="162" t="str">
        <f>IF('MAIN CB'!C2405="Capital",'MAIN CB'!F2405,IF('MAIN CB'!C2405="Income",'MAIN CB'!F2405,IF('MAIN CB'!C2405="Liability",'MAIN CB'!F2405,"")))</f>
        <v/>
      </c>
      <c r="H2391" s="163" t="str">
        <f>IF('MAIN CB'!C2405="Expense",'MAIN CB'!F2405,IF('MAIN CB'!C2405="Drawing",'MAIN CB'!F2405,IF('MAIN CB'!C2405="COS",'MAIN CB'!F2405,"")))</f>
        <v/>
      </c>
    </row>
    <row r="2392" spans="2:8" x14ac:dyDescent="0.3">
      <c r="B2392" s="160">
        <f>IF('MAIN CB'!B2406="","",'MAIN CB'!B2406)</f>
        <v>45740</v>
      </c>
      <c r="C2392" s="161" t="str">
        <f>IF('MAIN CB'!C2406="","",'MAIN CB'!C2406)</f>
        <v>Income</v>
      </c>
      <c r="D2392" s="237" t="str">
        <f>IF('MAIN CB'!D2406="","",'MAIN CB'!D2406)</f>
        <v>Sales</v>
      </c>
      <c r="E2392" s="157" t="str">
        <f>IF('MAIN CB'!E2406="","",'MAIN CB'!E2406)</f>
        <v xml:space="preserve">Takeaway Sale </v>
      </c>
      <c r="F2392" s="238" t="str">
        <f>IF('MAIN CB'!C2406="Asset",'MAIN CB'!F2406,"")</f>
        <v/>
      </c>
      <c r="G2392" s="162">
        <f>IF('MAIN CB'!C2406="Capital",'MAIN CB'!F2406,IF('MAIN CB'!C2406="Income",'MAIN CB'!F2406,IF('MAIN CB'!C2406="Liability",'MAIN CB'!F2406,"")))</f>
        <v>-35</v>
      </c>
      <c r="H2392" s="163" t="str">
        <f>IF('MAIN CB'!C2406="Expense",'MAIN CB'!F2406,IF('MAIN CB'!C2406="Drawing",'MAIN CB'!F2406,IF('MAIN CB'!C2406="COS",'MAIN CB'!F2406,"")))</f>
        <v/>
      </c>
    </row>
    <row r="2393" spans="2:8" x14ac:dyDescent="0.3">
      <c r="B2393" s="160">
        <f>IF('MAIN CB'!B2407="","",'MAIN CB'!B2407)</f>
        <v>45740</v>
      </c>
      <c r="C2393" s="161" t="str">
        <f>IF('MAIN CB'!C2407="","",'MAIN CB'!C2407)</f>
        <v>Asset</v>
      </c>
      <c r="D2393" s="237" t="str">
        <f>IF('MAIN CB'!D2407="","",'MAIN CB'!D2407)</f>
        <v>Vault Cash</v>
      </c>
      <c r="E2393" s="157" t="str">
        <f>IF('MAIN CB'!E2407="","",'MAIN CB'!E2407)</f>
        <v xml:space="preserve">Takeaway Sale </v>
      </c>
      <c r="F2393" s="238">
        <f>IF('MAIN CB'!C2407="Asset",'MAIN CB'!F2407,"")</f>
        <v>35</v>
      </c>
      <c r="G2393" s="162" t="str">
        <f>IF('MAIN CB'!C2407="Capital",'MAIN CB'!F2407,IF('MAIN CB'!C2407="Income",'MAIN CB'!F2407,IF('MAIN CB'!C2407="Liability",'MAIN CB'!F2407,"")))</f>
        <v/>
      </c>
      <c r="H2393" s="163" t="str">
        <f>IF('MAIN CB'!C2407="Expense",'MAIN CB'!F2407,IF('MAIN CB'!C2407="Drawing",'MAIN CB'!F2407,IF('MAIN CB'!C2407="COS",'MAIN CB'!F2407,"")))</f>
        <v/>
      </c>
    </row>
    <row r="2394" spans="2:8" x14ac:dyDescent="0.3">
      <c r="B2394" s="160">
        <f>IF('MAIN CB'!B2408="","",'MAIN CB'!B2408)</f>
        <v>45740</v>
      </c>
      <c r="C2394" s="161" t="str">
        <f>IF('MAIN CB'!C2408="","",'MAIN CB'!C2408)</f>
        <v>Income</v>
      </c>
      <c r="D2394" s="237" t="str">
        <f>IF('MAIN CB'!D2408="","",'MAIN CB'!D2408)</f>
        <v>Sales</v>
      </c>
      <c r="E2394" s="157" t="str">
        <f>IF('MAIN CB'!E2408="","",'MAIN CB'!E2408)</f>
        <v xml:space="preserve">Takeaway Sale </v>
      </c>
      <c r="F2394" s="238" t="str">
        <f>IF('MAIN CB'!C2408="Asset",'MAIN CB'!F2408,"")</f>
        <v/>
      </c>
      <c r="G2394" s="162">
        <f>IF('MAIN CB'!C2408="Capital",'MAIN CB'!F2408,IF('MAIN CB'!C2408="Income",'MAIN CB'!F2408,IF('MAIN CB'!C2408="Liability",'MAIN CB'!F2408,"")))</f>
        <v>-35</v>
      </c>
      <c r="H2394" s="163" t="str">
        <f>IF('MAIN CB'!C2408="Expense",'MAIN CB'!F2408,IF('MAIN CB'!C2408="Drawing",'MAIN CB'!F2408,IF('MAIN CB'!C2408="COS",'MAIN CB'!F2408,"")))</f>
        <v/>
      </c>
    </row>
    <row r="2395" spans="2:8" x14ac:dyDescent="0.3">
      <c r="B2395" s="160">
        <f>IF('MAIN CB'!B2409="","",'MAIN CB'!B2409)</f>
        <v>45740</v>
      </c>
      <c r="C2395" s="161" t="str">
        <f>IF('MAIN CB'!C2409="","",'MAIN CB'!C2409)</f>
        <v>Asset</v>
      </c>
      <c r="D2395" s="237" t="str">
        <f>IF('MAIN CB'!D2409="","",'MAIN CB'!D2409)</f>
        <v>Vault Cash</v>
      </c>
      <c r="E2395" s="157" t="str">
        <f>IF('MAIN CB'!E2409="","",'MAIN CB'!E2409)</f>
        <v xml:space="preserve">Takeaway Sale </v>
      </c>
      <c r="F2395" s="238">
        <f>IF('MAIN CB'!C2409="Asset",'MAIN CB'!F2409,"")</f>
        <v>35</v>
      </c>
      <c r="G2395" s="162" t="str">
        <f>IF('MAIN CB'!C2409="Capital",'MAIN CB'!F2409,IF('MAIN CB'!C2409="Income",'MAIN CB'!F2409,IF('MAIN CB'!C2409="Liability",'MAIN CB'!F2409,"")))</f>
        <v/>
      </c>
      <c r="H2395" s="163" t="str">
        <f>IF('MAIN CB'!C2409="Expense",'MAIN CB'!F2409,IF('MAIN CB'!C2409="Drawing",'MAIN CB'!F2409,IF('MAIN CB'!C2409="COS",'MAIN CB'!F2409,"")))</f>
        <v/>
      </c>
    </row>
    <row r="2396" spans="2:8" x14ac:dyDescent="0.3">
      <c r="B2396" s="160">
        <f>IF('MAIN CB'!B2410="","",'MAIN CB'!B2410)</f>
        <v>45740</v>
      </c>
      <c r="C2396" s="161" t="str">
        <f>IF('MAIN CB'!C2410="","",'MAIN CB'!C2410)</f>
        <v>Income</v>
      </c>
      <c r="D2396" s="237" t="str">
        <f>IF('MAIN CB'!D2410="","",'MAIN CB'!D2410)</f>
        <v>Sales</v>
      </c>
      <c r="E2396" s="157" t="str">
        <f>IF('MAIN CB'!E2410="","",'MAIN CB'!E2410)</f>
        <v xml:space="preserve">Takeaway Sale </v>
      </c>
      <c r="F2396" s="238" t="str">
        <f>IF('MAIN CB'!C2410="Asset",'MAIN CB'!F2410,"")</f>
        <v/>
      </c>
      <c r="G2396" s="162">
        <f>IF('MAIN CB'!C2410="Capital",'MAIN CB'!F2410,IF('MAIN CB'!C2410="Income",'MAIN CB'!F2410,IF('MAIN CB'!C2410="Liability",'MAIN CB'!F2410,"")))</f>
        <v>-35</v>
      </c>
      <c r="H2396" s="163" t="str">
        <f>IF('MAIN CB'!C2410="Expense",'MAIN CB'!F2410,IF('MAIN CB'!C2410="Drawing",'MAIN CB'!F2410,IF('MAIN CB'!C2410="COS",'MAIN CB'!F2410,"")))</f>
        <v/>
      </c>
    </row>
    <row r="2397" spans="2:8" x14ac:dyDescent="0.3">
      <c r="B2397" s="160">
        <f>IF('MAIN CB'!B2411="","",'MAIN CB'!B2411)</f>
        <v>45740</v>
      </c>
      <c r="C2397" s="161" t="str">
        <f>IF('MAIN CB'!C2411="","",'MAIN CB'!C2411)</f>
        <v>Asset</v>
      </c>
      <c r="D2397" s="237" t="str">
        <f>IF('MAIN CB'!D2411="","",'MAIN CB'!D2411)</f>
        <v>Vault Cash</v>
      </c>
      <c r="E2397" s="157" t="str">
        <f>IF('MAIN CB'!E2411="","",'MAIN CB'!E2411)</f>
        <v xml:space="preserve">Takeaway Sale </v>
      </c>
      <c r="F2397" s="238">
        <f>IF('MAIN CB'!C2411="Asset",'MAIN CB'!F2411,"")</f>
        <v>35</v>
      </c>
      <c r="G2397" s="162" t="str">
        <f>IF('MAIN CB'!C2411="Capital",'MAIN CB'!F2411,IF('MAIN CB'!C2411="Income",'MAIN CB'!F2411,IF('MAIN CB'!C2411="Liability",'MAIN CB'!F2411,"")))</f>
        <v/>
      </c>
      <c r="H2397" s="163" t="str">
        <f>IF('MAIN CB'!C2411="Expense",'MAIN CB'!F2411,IF('MAIN CB'!C2411="Drawing",'MAIN CB'!F2411,IF('MAIN CB'!C2411="COS",'MAIN CB'!F2411,"")))</f>
        <v/>
      </c>
    </row>
    <row r="2398" spans="2:8" x14ac:dyDescent="0.3">
      <c r="B2398" s="160">
        <f>IF('MAIN CB'!B2412="","",'MAIN CB'!B2412)</f>
        <v>45740</v>
      </c>
      <c r="C2398" s="161" t="str">
        <f>IF('MAIN CB'!C2412="","",'MAIN CB'!C2412)</f>
        <v>Asset</v>
      </c>
      <c r="D2398" s="237" t="str">
        <f>IF('MAIN CB'!D2412="","",'MAIN CB'!D2412)</f>
        <v>Vault Cash</v>
      </c>
      <c r="E2398" s="157" t="str">
        <f>IF('MAIN CB'!E2412="","",'MAIN CB'!E2412)</f>
        <v>Airtel Money Withdraw</v>
      </c>
      <c r="F2398" s="238">
        <f>IF('MAIN CB'!C2412="Asset",'MAIN CB'!F2412,"")</f>
        <v>-29</v>
      </c>
      <c r="G2398" s="162" t="str">
        <f>IF('MAIN CB'!C2412="Capital",'MAIN CB'!F2412,IF('MAIN CB'!C2412="Income",'MAIN CB'!F2412,IF('MAIN CB'!C2412="Liability",'MAIN CB'!F2412,"")))</f>
        <v/>
      </c>
      <c r="H2398" s="163" t="str">
        <f>IF('MAIN CB'!C2412="Expense",'MAIN CB'!F2412,IF('MAIN CB'!C2412="Drawing",'MAIN CB'!F2412,IF('MAIN CB'!C2412="COS",'MAIN CB'!F2412,"")))</f>
        <v/>
      </c>
    </row>
    <row r="2399" spans="2:8" x14ac:dyDescent="0.3">
      <c r="B2399" s="160">
        <f>IF('MAIN CB'!B2413="","",'MAIN CB'!B2413)</f>
        <v>45740</v>
      </c>
      <c r="C2399" s="161" t="str">
        <f>IF('MAIN CB'!C2413="","",'MAIN CB'!C2413)</f>
        <v>Asset</v>
      </c>
      <c r="D2399" s="237" t="str">
        <f>IF('MAIN CB'!D2413="","",'MAIN CB'!D2413)</f>
        <v>Airtel Money</v>
      </c>
      <c r="E2399" s="157" t="str">
        <f>IF('MAIN CB'!E2413="","",'MAIN CB'!E2413)</f>
        <v>Airtel Money Withdraw</v>
      </c>
      <c r="F2399" s="238">
        <f>IF('MAIN CB'!C2413="Asset",'MAIN CB'!F2413,"")</f>
        <v>29</v>
      </c>
      <c r="G2399" s="162" t="str">
        <f>IF('MAIN CB'!C2413="Capital",'MAIN CB'!F2413,IF('MAIN CB'!C2413="Income",'MAIN CB'!F2413,IF('MAIN CB'!C2413="Liability",'MAIN CB'!F2413,"")))</f>
        <v/>
      </c>
      <c r="H2399" s="163" t="str">
        <f>IF('MAIN CB'!C2413="Expense",'MAIN CB'!F2413,IF('MAIN CB'!C2413="Drawing",'MAIN CB'!F2413,IF('MAIN CB'!C2413="COS",'MAIN CB'!F2413,"")))</f>
        <v/>
      </c>
    </row>
    <row r="2400" spans="2:8" x14ac:dyDescent="0.3">
      <c r="B2400" s="160">
        <f>IF('MAIN CB'!B2414="","",'MAIN CB'!B2414)</f>
        <v>45740</v>
      </c>
      <c r="C2400" s="161" t="str">
        <f>IF('MAIN CB'!C2414="","",'MAIN CB'!C2414)</f>
        <v>Income</v>
      </c>
      <c r="D2400" s="237" t="str">
        <f>IF('MAIN CB'!D2414="","",'MAIN CB'!D2414)</f>
        <v>Sales</v>
      </c>
      <c r="E2400" s="157" t="str">
        <f>IF('MAIN CB'!E2414="","",'MAIN CB'!E2414)</f>
        <v xml:space="preserve">Takeaway Sale </v>
      </c>
      <c r="F2400" s="238" t="str">
        <f>IF('MAIN CB'!C2414="Asset",'MAIN CB'!F2414,"")</f>
        <v/>
      </c>
      <c r="G2400" s="162">
        <f>IF('MAIN CB'!C2414="Capital",'MAIN CB'!F2414,IF('MAIN CB'!C2414="Income",'MAIN CB'!F2414,IF('MAIN CB'!C2414="Liability",'MAIN CB'!F2414,"")))</f>
        <v>-35</v>
      </c>
      <c r="H2400" s="163" t="str">
        <f>IF('MAIN CB'!C2414="Expense",'MAIN CB'!F2414,IF('MAIN CB'!C2414="Drawing",'MAIN CB'!F2414,IF('MAIN CB'!C2414="COS",'MAIN CB'!F2414,"")))</f>
        <v/>
      </c>
    </row>
    <row r="2401" spans="2:8" x14ac:dyDescent="0.3">
      <c r="B2401" s="160">
        <f>IF('MAIN CB'!B2415="","",'MAIN CB'!B2415)</f>
        <v>45740</v>
      </c>
      <c r="C2401" s="161" t="str">
        <f>IF('MAIN CB'!C2415="","",'MAIN CB'!C2415)</f>
        <v>Asset</v>
      </c>
      <c r="D2401" s="237" t="str">
        <f>IF('MAIN CB'!D2415="","",'MAIN CB'!D2415)</f>
        <v>Vault Cash</v>
      </c>
      <c r="E2401" s="157" t="str">
        <f>IF('MAIN CB'!E2415="","",'MAIN CB'!E2415)</f>
        <v xml:space="preserve">Takeaway Sale </v>
      </c>
      <c r="F2401" s="238">
        <f>IF('MAIN CB'!C2415="Asset",'MAIN CB'!F2415,"")</f>
        <v>35</v>
      </c>
      <c r="G2401" s="162" t="str">
        <f>IF('MAIN CB'!C2415="Capital",'MAIN CB'!F2415,IF('MAIN CB'!C2415="Income",'MAIN CB'!F2415,IF('MAIN CB'!C2415="Liability",'MAIN CB'!F2415,"")))</f>
        <v/>
      </c>
      <c r="H2401" s="163" t="str">
        <f>IF('MAIN CB'!C2415="Expense",'MAIN CB'!F2415,IF('MAIN CB'!C2415="Drawing",'MAIN CB'!F2415,IF('MAIN CB'!C2415="COS",'MAIN CB'!F2415,"")))</f>
        <v/>
      </c>
    </row>
    <row r="2402" spans="2:8" x14ac:dyDescent="0.3">
      <c r="B2402" s="160">
        <f>IF('MAIN CB'!B2416="","",'MAIN CB'!B2416)</f>
        <v>45740</v>
      </c>
      <c r="C2402" s="161" t="str">
        <f>IF('MAIN CB'!C2416="","",'MAIN CB'!C2416)</f>
        <v>Asset</v>
      </c>
      <c r="D2402" s="237" t="str">
        <f>IF('MAIN CB'!D2416="","",'MAIN CB'!D2416)</f>
        <v>Vault Cash</v>
      </c>
      <c r="E2402" s="157" t="str">
        <f>IF('MAIN CB'!E2416="","",'MAIN CB'!E2416)</f>
        <v>Customer change settled</v>
      </c>
      <c r="F2402" s="238">
        <f>IF('MAIN CB'!C2416="Asset",'MAIN CB'!F2416,"")</f>
        <v>-20</v>
      </c>
      <c r="G2402" s="162" t="str">
        <f>IF('MAIN CB'!C2416="Capital",'MAIN CB'!F2416,IF('MAIN CB'!C2416="Income",'MAIN CB'!F2416,IF('MAIN CB'!C2416="Liability",'MAIN CB'!F2416,"")))</f>
        <v/>
      </c>
      <c r="H2402" s="163" t="str">
        <f>IF('MAIN CB'!C2416="Expense",'MAIN CB'!F2416,IF('MAIN CB'!C2416="Drawing",'MAIN CB'!F2416,IF('MAIN CB'!C2416="COS",'MAIN CB'!F2416,"")))</f>
        <v/>
      </c>
    </row>
    <row r="2403" spans="2:8" x14ac:dyDescent="0.3">
      <c r="B2403" s="160">
        <f>IF('MAIN CB'!B2417="","",'MAIN CB'!B2417)</f>
        <v>45740</v>
      </c>
      <c r="C2403" s="161" t="str">
        <f>IF('MAIN CB'!C2417="","",'MAIN CB'!C2417)</f>
        <v>Liability</v>
      </c>
      <c r="D2403" s="237" t="str">
        <f>IF('MAIN CB'!D2417="","",'MAIN CB'!D2417)</f>
        <v>Customer Change</v>
      </c>
      <c r="E2403" s="157" t="str">
        <f>IF('MAIN CB'!E2417="","",'MAIN CB'!E2417)</f>
        <v>Customer change settled</v>
      </c>
      <c r="F2403" s="238" t="str">
        <f>IF('MAIN CB'!C2417="Asset",'MAIN CB'!F2417,"")</f>
        <v/>
      </c>
      <c r="G2403" s="162">
        <f>IF('MAIN CB'!C2417="Capital",'MAIN CB'!F2417,IF('MAIN CB'!C2417="Income",'MAIN CB'!F2417,IF('MAIN CB'!C2417="Liability",'MAIN CB'!F2417,"")))</f>
        <v>20</v>
      </c>
      <c r="H2403" s="163" t="str">
        <f>IF('MAIN CB'!C2417="Expense",'MAIN CB'!F2417,IF('MAIN CB'!C2417="Drawing",'MAIN CB'!F2417,IF('MAIN CB'!C2417="COS",'MAIN CB'!F2417,"")))</f>
        <v/>
      </c>
    </row>
    <row r="2404" spans="2:8" x14ac:dyDescent="0.3">
      <c r="B2404" s="160">
        <f>IF('MAIN CB'!B2418="","",'MAIN CB'!B2418)</f>
        <v>45740</v>
      </c>
      <c r="C2404" s="161" t="str">
        <f>IF('MAIN CB'!C2418="","",'MAIN CB'!C2418)</f>
        <v>Income</v>
      </c>
      <c r="D2404" s="237" t="str">
        <f>IF('MAIN CB'!D2418="","",'MAIN CB'!D2418)</f>
        <v>Sales</v>
      </c>
      <c r="E2404" s="157" t="str">
        <f>IF('MAIN CB'!E2418="","",'MAIN CB'!E2418)</f>
        <v xml:space="preserve">Takeaway Sale </v>
      </c>
      <c r="F2404" s="238" t="str">
        <f>IF('MAIN CB'!C2418="Asset",'MAIN CB'!F2418,"")</f>
        <v/>
      </c>
      <c r="G2404" s="162">
        <f>IF('MAIN CB'!C2418="Capital",'MAIN CB'!F2418,IF('MAIN CB'!C2418="Income",'MAIN CB'!F2418,IF('MAIN CB'!C2418="Liability",'MAIN CB'!F2418,"")))</f>
        <v>-35</v>
      </c>
      <c r="H2404" s="163" t="str">
        <f>IF('MAIN CB'!C2418="Expense",'MAIN CB'!F2418,IF('MAIN CB'!C2418="Drawing",'MAIN CB'!F2418,IF('MAIN CB'!C2418="COS",'MAIN CB'!F2418,"")))</f>
        <v/>
      </c>
    </row>
    <row r="2405" spans="2:8" x14ac:dyDescent="0.3">
      <c r="B2405" s="160">
        <f>IF('MAIN CB'!B2419="","",'MAIN CB'!B2419)</f>
        <v>45740</v>
      </c>
      <c r="C2405" s="161" t="str">
        <f>IF('MAIN CB'!C2419="","",'MAIN CB'!C2419)</f>
        <v>Asset</v>
      </c>
      <c r="D2405" s="237" t="str">
        <f>IF('MAIN CB'!D2419="","",'MAIN CB'!D2419)</f>
        <v>Airtel Money</v>
      </c>
      <c r="E2405" s="157" t="str">
        <f>IF('MAIN CB'!E2419="","",'MAIN CB'!E2419)</f>
        <v xml:space="preserve">Takeaway Sale </v>
      </c>
      <c r="F2405" s="238">
        <f>IF('MAIN CB'!C2419="Asset",'MAIN CB'!F2419,"")</f>
        <v>35</v>
      </c>
      <c r="G2405" s="162" t="str">
        <f>IF('MAIN CB'!C2419="Capital",'MAIN CB'!F2419,IF('MAIN CB'!C2419="Income",'MAIN CB'!F2419,IF('MAIN CB'!C2419="Liability",'MAIN CB'!F2419,"")))</f>
        <v/>
      </c>
      <c r="H2405" s="163" t="str">
        <f>IF('MAIN CB'!C2419="Expense",'MAIN CB'!F2419,IF('MAIN CB'!C2419="Drawing",'MAIN CB'!F2419,IF('MAIN CB'!C2419="COS",'MAIN CB'!F2419,"")))</f>
        <v/>
      </c>
    </row>
    <row r="2406" spans="2:8" x14ac:dyDescent="0.3">
      <c r="B2406" s="160">
        <f>IF('MAIN CB'!B2420="","",'MAIN CB'!B2420)</f>
        <v>45740</v>
      </c>
      <c r="C2406" s="161" t="str">
        <f>IF('MAIN CB'!C2420="","",'MAIN CB'!C2420)</f>
        <v>Income</v>
      </c>
      <c r="D2406" s="237" t="str">
        <f>IF('MAIN CB'!D2420="","",'MAIN CB'!D2420)</f>
        <v>Sales</v>
      </c>
      <c r="E2406" s="157" t="str">
        <f>IF('MAIN CB'!E2420="","",'MAIN CB'!E2420)</f>
        <v xml:space="preserve">Takeaway Sale </v>
      </c>
      <c r="F2406" s="238" t="str">
        <f>IF('MAIN CB'!C2420="Asset",'MAIN CB'!F2420,"")</f>
        <v/>
      </c>
      <c r="G2406" s="162">
        <f>IF('MAIN CB'!C2420="Capital",'MAIN CB'!F2420,IF('MAIN CB'!C2420="Income",'MAIN CB'!F2420,IF('MAIN CB'!C2420="Liability",'MAIN CB'!F2420,"")))</f>
        <v>-35</v>
      </c>
      <c r="H2406" s="163" t="str">
        <f>IF('MAIN CB'!C2420="Expense",'MAIN CB'!F2420,IF('MAIN CB'!C2420="Drawing",'MAIN CB'!F2420,IF('MAIN CB'!C2420="COS",'MAIN CB'!F2420,"")))</f>
        <v/>
      </c>
    </row>
    <row r="2407" spans="2:8" x14ac:dyDescent="0.3">
      <c r="B2407" s="160">
        <f>IF('MAIN CB'!B2421="","",'MAIN CB'!B2421)</f>
        <v>45740</v>
      </c>
      <c r="C2407" s="161" t="str">
        <f>IF('MAIN CB'!C2421="","",'MAIN CB'!C2421)</f>
        <v>Asset</v>
      </c>
      <c r="D2407" s="237" t="str">
        <f>IF('MAIN CB'!D2421="","",'MAIN CB'!D2421)</f>
        <v>Vault Cash</v>
      </c>
      <c r="E2407" s="157" t="str">
        <f>IF('MAIN CB'!E2421="","",'MAIN CB'!E2421)</f>
        <v xml:space="preserve">Takeaway Sale </v>
      </c>
      <c r="F2407" s="238">
        <f>IF('MAIN CB'!C2421="Asset",'MAIN CB'!F2421,"")</f>
        <v>35</v>
      </c>
      <c r="G2407" s="162" t="str">
        <f>IF('MAIN CB'!C2421="Capital",'MAIN CB'!F2421,IF('MAIN CB'!C2421="Income",'MAIN CB'!F2421,IF('MAIN CB'!C2421="Liability",'MAIN CB'!F2421,"")))</f>
        <v/>
      </c>
      <c r="H2407" s="163" t="str">
        <f>IF('MAIN CB'!C2421="Expense",'MAIN CB'!F2421,IF('MAIN CB'!C2421="Drawing",'MAIN CB'!F2421,IF('MAIN CB'!C2421="COS",'MAIN CB'!F2421,"")))</f>
        <v/>
      </c>
    </row>
    <row r="2408" spans="2:8" x14ac:dyDescent="0.3">
      <c r="B2408" s="160">
        <f>IF('MAIN CB'!B2422="","",'MAIN CB'!B2422)</f>
        <v>45740</v>
      </c>
      <c r="C2408" s="161" t="str">
        <f>IF('MAIN CB'!C2422="","",'MAIN CB'!C2422)</f>
        <v>Income</v>
      </c>
      <c r="D2408" s="237" t="str">
        <f>IF('MAIN CB'!D2422="","",'MAIN CB'!D2422)</f>
        <v>Sales</v>
      </c>
      <c r="E2408" s="157" t="str">
        <f>IF('MAIN CB'!E2422="","",'MAIN CB'!E2422)</f>
        <v xml:space="preserve">Takeaway Sale </v>
      </c>
      <c r="F2408" s="238" t="str">
        <f>IF('MAIN CB'!C2422="Asset",'MAIN CB'!F2422,"")</f>
        <v/>
      </c>
      <c r="G2408" s="162">
        <f>IF('MAIN CB'!C2422="Capital",'MAIN CB'!F2422,IF('MAIN CB'!C2422="Income",'MAIN CB'!F2422,IF('MAIN CB'!C2422="Liability",'MAIN CB'!F2422,"")))</f>
        <v>-70</v>
      </c>
      <c r="H2408" s="163" t="str">
        <f>IF('MAIN CB'!C2422="Expense",'MAIN CB'!F2422,IF('MAIN CB'!C2422="Drawing",'MAIN CB'!F2422,IF('MAIN CB'!C2422="COS",'MAIN CB'!F2422,"")))</f>
        <v/>
      </c>
    </row>
    <row r="2409" spans="2:8" x14ac:dyDescent="0.3">
      <c r="B2409" s="160">
        <f>IF('MAIN CB'!B2423="","",'MAIN CB'!B2423)</f>
        <v>45740</v>
      </c>
      <c r="C2409" s="161" t="str">
        <f>IF('MAIN CB'!C2423="","",'MAIN CB'!C2423)</f>
        <v>Asset</v>
      </c>
      <c r="D2409" s="237" t="str">
        <f>IF('MAIN CB'!D2423="","",'MAIN CB'!D2423)</f>
        <v>Airtel Money</v>
      </c>
      <c r="E2409" s="157" t="str">
        <f>IF('MAIN CB'!E2423="","",'MAIN CB'!E2423)</f>
        <v xml:space="preserve">Takeaway Sale </v>
      </c>
      <c r="F2409" s="238">
        <f>IF('MAIN CB'!C2423="Asset",'MAIN CB'!F2423,"")</f>
        <v>70</v>
      </c>
      <c r="G2409" s="162" t="str">
        <f>IF('MAIN CB'!C2423="Capital",'MAIN CB'!F2423,IF('MAIN CB'!C2423="Income",'MAIN CB'!F2423,IF('MAIN CB'!C2423="Liability",'MAIN CB'!F2423,"")))</f>
        <v/>
      </c>
      <c r="H2409" s="163" t="str">
        <f>IF('MAIN CB'!C2423="Expense",'MAIN CB'!F2423,IF('MAIN CB'!C2423="Drawing",'MAIN CB'!F2423,IF('MAIN CB'!C2423="COS",'MAIN CB'!F2423,"")))</f>
        <v/>
      </c>
    </row>
    <row r="2410" spans="2:8" x14ac:dyDescent="0.3">
      <c r="B2410" s="160">
        <f>IF('MAIN CB'!B2424="","",'MAIN CB'!B2424)</f>
        <v>45740</v>
      </c>
      <c r="C2410" s="161" t="str">
        <f>IF('MAIN CB'!C2424="","",'MAIN CB'!C2424)</f>
        <v>Income</v>
      </c>
      <c r="D2410" s="237" t="str">
        <f>IF('MAIN CB'!D2424="","",'MAIN CB'!D2424)</f>
        <v>Sales</v>
      </c>
      <c r="E2410" s="157" t="str">
        <f>IF('MAIN CB'!E2424="","",'MAIN CB'!E2424)</f>
        <v xml:space="preserve">Takeaway Sale </v>
      </c>
      <c r="F2410" s="238" t="str">
        <f>IF('MAIN CB'!C2424="Asset",'MAIN CB'!F2424,"")</f>
        <v/>
      </c>
      <c r="G2410" s="162">
        <f>IF('MAIN CB'!C2424="Capital",'MAIN CB'!F2424,IF('MAIN CB'!C2424="Income",'MAIN CB'!F2424,IF('MAIN CB'!C2424="Liability",'MAIN CB'!F2424,"")))</f>
        <v>-70</v>
      </c>
      <c r="H2410" s="163" t="str">
        <f>IF('MAIN CB'!C2424="Expense",'MAIN CB'!F2424,IF('MAIN CB'!C2424="Drawing",'MAIN CB'!F2424,IF('MAIN CB'!C2424="COS",'MAIN CB'!F2424,"")))</f>
        <v/>
      </c>
    </row>
    <row r="2411" spans="2:8" x14ac:dyDescent="0.3">
      <c r="B2411" s="160">
        <f>IF('MAIN CB'!B2425="","",'MAIN CB'!B2425)</f>
        <v>45740</v>
      </c>
      <c r="C2411" s="161" t="str">
        <f>IF('MAIN CB'!C2425="","",'MAIN CB'!C2425)</f>
        <v>Asset</v>
      </c>
      <c r="D2411" s="237" t="str">
        <f>IF('MAIN CB'!D2425="","",'MAIN CB'!D2425)</f>
        <v>Airtel Money</v>
      </c>
      <c r="E2411" s="157" t="str">
        <f>IF('MAIN CB'!E2425="","",'MAIN CB'!E2425)</f>
        <v xml:space="preserve">Takeaway Sale </v>
      </c>
      <c r="F2411" s="238">
        <f>IF('MAIN CB'!C2425="Asset",'MAIN CB'!F2425,"")</f>
        <v>70</v>
      </c>
      <c r="G2411" s="162" t="str">
        <f>IF('MAIN CB'!C2425="Capital",'MAIN CB'!F2425,IF('MAIN CB'!C2425="Income",'MAIN CB'!F2425,IF('MAIN CB'!C2425="Liability",'MAIN CB'!F2425,"")))</f>
        <v/>
      </c>
      <c r="H2411" s="163" t="str">
        <f>IF('MAIN CB'!C2425="Expense",'MAIN CB'!F2425,IF('MAIN CB'!C2425="Drawing",'MAIN CB'!F2425,IF('MAIN CB'!C2425="COS",'MAIN CB'!F2425,"")))</f>
        <v/>
      </c>
    </row>
    <row r="2412" spans="2:8" x14ac:dyDescent="0.3">
      <c r="B2412" s="160">
        <f>IF('MAIN CB'!B2426="","",'MAIN CB'!B2426)</f>
        <v>45740</v>
      </c>
      <c r="C2412" s="161" t="str">
        <f>IF('MAIN CB'!C2426="","",'MAIN CB'!C2426)</f>
        <v>Income</v>
      </c>
      <c r="D2412" s="237" t="str">
        <f>IF('MAIN CB'!D2426="","",'MAIN CB'!D2426)</f>
        <v>Sales</v>
      </c>
      <c r="E2412" s="157" t="str">
        <f>IF('MAIN CB'!E2426="","",'MAIN CB'!E2426)</f>
        <v xml:space="preserve">Takeaway Sale </v>
      </c>
      <c r="F2412" s="238" t="str">
        <f>IF('MAIN CB'!C2426="Asset",'MAIN CB'!F2426,"")</f>
        <v/>
      </c>
      <c r="G2412" s="162">
        <f>IF('MAIN CB'!C2426="Capital",'MAIN CB'!F2426,IF('MAIN CB'!C2426="Income",'MAIN CB'!F2426,IF('MAIN CB'!C2426="Liability",'MAIN CB'!F2426,"")))</f>
        <v>-35</v>
      </c>
      <c r="H2412" s="163" t="str">
        <f>IF('MAIN CB'!C2426="Expense",'MAIN CB'!F2426,IF('MAIN CB'!C2426="Drawing",'MAIN CB'!F2426,IF('MAIN CB'!C2426="COS",'MAIN CB'!F2426,"")))</f>
        <v/>
      </c>
    </row>
    <row r="2413" spans="2:8" x14ac:dyDescent="0.3">
      <c r="B2413" s="160">
        <f>IF('MAIN CB'!B2427="","",'MAIN CB'!B2427)</f>
        <v>45740</v>
      </c>
      <c r="C2413" s="161" t="str">
        <f>IF('MAIN CB'!C2427="","",'MAIN CB'!C2427)</f>
        <v>Asset</v>
      </c>
      <c r="D2413" s="237" t="str">
        <f>IF('MAIN CB'!D2427="","",'MAIN CB'!D2427)</f>
        <v>Vault Cash</v>
      </c>
      <c r="E2413" s="157" t="str">
        <f>IF('MAIN CB'!E2427="","",'MAIN CB'!E2427)</f>
        <v xml:space="preserve">Takeaway Sale </v>
      </c>
      <c r="F2413" s="238">
        <f>IF('MAIN CB'!C2427="Asset",'MAIN CB'!F2427,"")</f>
        <v>35</v>
      </c>
      <c r="G2413" s="162" t="str">
        <f>IF('MAIN CB'!C2427="Capital",'MAIN CB'!F2427,IF('MAIN CB'!C2427="Income",'MAIN CB'!F2427,IF('MAIN CB'!C2427="Liability",'MAIN CB'!F2427,"")))</f>
        <v/>
      </c>
      <c r="H2413" s="163" t="str">
        <f>IF('MAIN CB'!C2427="Expense",'MAIN CB'!F2427,IF('MAIN CB'!C2427="Drawing",'MAIN CB'!F2427,IF('MAIN CB'!C2427="COS",'MAIN CB'!F2427,"")))</f>
        <v/>
      </c>
    </row>
    <row r="2414" spans="2:8" x14ac:dyDescent="0.3">
      <c r="B2414" s="160">
        <f>IF('MAIN CB'!B2428="","",'MAIN CB'!B2428)</f>
        <v>45740</v>
      </c>
      <c r="C2414" s="161" t="str">
        <f>IF('MAIN CB'!C2428="","",'MAIN CB'!C2428)</f>
        <v>Income</v>
      </c>
      <c r="D2414" s="237" t="str">
        <f>IF('MAIN CB'!D2428="","",'MAIN CB'!D2428)</f>
        <v>Sales</v>
      </c>
      <c r="E2414" s="157" t="str">
        <f>IF('MAIN CB'!E2428="","",'MAIN CB'!E2428)</f>
        <v xml:space="preserve">Takeaway Sale </v>
      </c>
      <c r="F2414" s="238" t="str">
        <f>IF('MAIN CB'!C2428="Asset",'MAIN CB'!F2428,"")</f>
        <v/>
      </c>
      <c r="G2414" s="162">
        <f>IF('MAIN CB'!C2428="Capital",'MAIN CB'!F2428,IF('MAIN CB'!C2428="Income",'MAIN CB'!F2428,IF('MAIN CB'!C2428="Liability",'MAIN CB'!F2428,"")))</f>
        <v>-70</v>
      </c>
      <c r="H2414" s="163" t="str">
        <f>IF('MAIN CB'!C2428="Expense",'MAIN CB'!F2428,IF('MAIN CB'!C2428="Drawing",'MAIN CB'!F2428,IF('MAIN CB'!C2428="COS",'MAIN CB'!F2428,"")))</f>
        <v/>
      </c>
    </row>
    <row r="2415" spans="2:8" x14ac:dyDescent="0.3">
      <c r="B2415" s="160">
        <f>IF('MAIN CB'!B2429="","",'MAIN CB'!B2429)</f>
        <v>45740</v>
      </c>
      <c r="C2415" s="161" t="str">
        <f>IF('MAIN CB'!C2429="","",'MAIN CB'!C2429)</f>
        <v>Asset</v>
      </c>
      <c r="D2415" s="237" t="str">
        <f>IF('MAIN CB'!D2429="","",'MAIN CB'!D2429)</f>
        <v>Vault Cash</v>
      </c>
      <c r="E2415" s="157" t="str">
        <f>IF('MAIN CB'!E2429="","",'MAIN CB'!E2429)</f>
        <v xml:space="preserve">Takeaway Sale </v>
      </c>
      <c r="F2415" s="238">
        <f>IF('MAIN CB'!C2429="Asset",'MAIN CB'!F2429,"")</f>
        <v>70</v>
      </c>
      <c r="G2415" s="162" t="str">
        <f>IF('MAIN CB'!C2429="Capital",'MAIN CB'!F2429,IF('MAIN CB'!C2429="Income",'MAIN CB'!F2429,IF('MAIN CB'!C2429="Liability",'MAIN CB'!F2429,"")))</f>
        <v/>
      </c>
      <c r="H2415" s="163" t="str">
        <f>IF('MAIN CB'!C2429="Expense",'MAIN CB'!F2429,IF('MAIN CB'!C2429="Drawing",'MAIN CB'!F2429,IF('MAIN CB'!C2429="COS",'MAIN CB'!F2429,"")))</f>
        <v/>
      </c>
    </row>
    <row r="2416" spans="2:8" x14ac:dyDescent="0.3">
      <c r="B2416" s="160">
        <f>IF('MAIN CB'!B2430="","",'MAIN CB'!B2430)</f>
        <v>45740</v>
      </c>
      <c r="C2416" s="161" t="str">
        <f>IF('MAIN CB'!C2430="","",'MAIN CB'!C2430)</f>
        <v>Income</v>
      </c>
      <c r="D2416" s="237" t="str">
        <f>IF('MAIN CB'!D2430="","",'MAIN CB'!D2430)</f>
        <v>Sales</v>
      </c>
      <c r="E2416" s="157" t="str">
        <f>IF('MAIN CB'!E2430="","",'MAIN CB'!E2430)</f>
        <v xml:space="preserve">Takeaway Sale </v>
      </c>
      <c r="F2416" s="238" t="str">
        <f>IF('MAIN CB'!C2430="Asset",'MAIN CB'!F2430,"")</f>
        <v/>
      </c>
      <c r="G2416" s="162">
        <f>IF('MAIN CB'!C2430="Capital",'MAIN CB'!F2430,IF('MAIN CB'!C2430="Income",'MAIN CB'!F2430,IF('MAIN CB'!C2430="Liability",'MAIN CB'!F2430,"")))</f>
        <v>-105</v>
      </c>
      <c r="H2416" s="163" t="str">
        <f>IF('MAIN CB'!C2430="Expense",'MAIN CB'!F2430,IF('MAIN CB'!C2430="Drawing",'MAIN CB'!F2430,IF('MAIN CB'!C2430="COS",'MAIN CB'!F2430,"")))</f>
        <v/>
      </c>
    </row>
    <row r="2417" spans="2:8" x14ac:dyDescent="0.3">
      <c r="B2417" s="160">
        <f>IF('MAIN CB'!B2431="","",'MAIN CB'!B2431)</f>
        <v>45740</v>
      </c>
      <c r="C2417" s="161" t="str">
        <f>IF('MAIN CB'!C2431="","",'MAIN CB'!C2431)</f>
        <v>Asset</v>
      </c>
      <c r="D2417" s="237" t="str">
        <f>IF('MAIN CB'!D2431="","",'MAIN CB'!D2431)</f>
        <v>Vault Cash</v>
      </c>
      <c r="E2417" s="157" t="str">
        <f>IF('MAIN CB'!E2431="","",'MAIN CB'!E2431)</f>
        <v xml:space="preserve">Takeaway Sale </v>
      </c>
      <c r="F2417" s="238">
        <f>IF('MAIN CB'!C2431="Asset",'MAIN CB'!F2431,"")</f>
        <v>105</v>
      </c>
      <c r="G2417" s="162" t="str">
        <f>IF('MAIN CB'!C2431="Capital",'MAIN CB'!F2431,IF('MAIN CB'!C2431="Income",'MAIN CB'!F2431,IF('MAIN CB'!C2431="Liability",'MAIN CB'!F2431,"")))</f>
        <v/>
      </c>
      <c r="H2417" s="163" t="str">
        <f>IF('MAIN CB'!C2431="Expense",'MAIN CB'!F2431,IF('MAIN CB'!C2431="Drawing",'MAIN CB'!F2431,IF('MAIN CB'!C2431="COS",'MAIN CB'!F2431,"")))</f>
        <v/>
      </c>
    </row>
    <row r="2418" spans="2:8" x14ac:dyDescent="0.3">
      <c r="B2418" s="160">
        <f>IF('MAIN CB'!B2432="","",'MAIN CB'!B2432)</f>
        <v>45740</v>
      </c>
      <c r="C2418" s="161" t="str">
        <f>IF('MAIN CB'!C2432="","",'MAIN CB'!C2432)</f>
        <v>Income</v>
      </c>
      <c r="D2418" s="237" t="str">
        <f>IF('MAIN CB'!D2432="","",'MAIN CB'!D2432)</f>
        <v>Sales</v>
      </c>
      <c r="E2418" s="157" t="str">
        <f>IF('MAIN CB'!E2432="","",'MAIN CB'!E2432)</f>
        <v xml:space="preserve">Takeaway Sale </v>
      </c>
      <c r="F2418" s="238" t="str">
        <f>IF('MAIN CB'!C2432="Asset",'MAIN CB'!F2432,"")</f>
        <v/>
      </c>
      <c r="G2418" s="162">
        <f>IF('MAIN CB'!C2432="Capital",'MAIN CB'!F2432,IF('MAIN CB'!C2432="Income",'MAIN CB'!F2432,IF('MAIN CB'!C2432="Liability",'MAIN CB'!F2432,"")))</f>
        <v>-35</v>
      </c>
      <c r="H2418" s="163" t="str">
        <f>IF('MAIN CB'!C2432="Expense",'MAIN CB'!F2432,IF('MAIN CB'!C2432="Drawing",'MAIN CB'!F2432,IF('MAIN CB'!C2432="COS",'MAIN CB'!F2432,"")))</f>
        <v/>
      </c>
    </row>
    <row r="2419" spans="2:8" x14ac:dyDescent="0.3">
      <c r="B2419" s="160">
        <f>IF('MAIN CB'!B2433="","",'MAIN CB'!B2433)</f>
        <v>45740</v>
      </c>
      <c r="C2419" s="161" t="str">
        <f>IF('MAIN CB'!C2433="","",'MAIN CB'!C2433)</f>
        <v>Asset</v>
      </c>
      <c r="D2419" s="237" t="str">
        <f>IF('MAIN CB'!D2433="","",'MAIN CB'!D2433)</f>
        <v>Airtel Money</v>
      </c>
      <c r="E2419" s="157" t="str">
        <f>IF('MAIN CB'!E2433="","",'MAIN CB'!E2433)</f>
        <v xml:space="preserve">Takeaway Sale </v>
      </c>
      <c r="F2419" s="238">
        <f>IF('MAIN CB'!C2433="Asset",'MAIN CB'!F2433,"")</f>
        <v>35</v>
      </c>
      <c r="G2419" s="162" t="str">
        <f>IF('MAIN CB'!C2433="Capital",'MAIN CB'!F2433,IF('MAIN CB'!C2433="Income",'MAIN CB'!F2433,IF('MAIN CB'!C2433="Liability",'MAIN CB'!F2433,"")))</f>
        <v/>
      </c>
      <c r="H2419" s="163" t="str">
        <f>IF('MAIN CB'!C2433="Expense",'MAIN CB'!F2433,IF('MAIN CB'!C2433="Drawing",'MAIN CB'!F2433,IF('MAIN CB'!C2433="COS",'MAIN CB'!F2433,"")))</f>
        <v/>
      </c>
    </row>
    <row r="2420" spans="2:8" x14ac:dyDescent="0.3">
      <c r="B2420" s="160">
        <f>IF('MAIN CB'!B2434="","",'MAIN CB'!B2434)</f>
        <v>45740</v>
      </c>
      <c r="C2420" s="161" t="str">
        <f>IF('MAIN CB'!C2434="","",'MAIN CB'!C2434)</f>
        <v>Income</v>
      </c>
      <c r="D2420" s="237" t="str">
        <f>IF('MAIN CB'!D2434="","",'MAIN CB'!D2434)</f>
        <v>Sales</v>
      </c>
      <c r="E2420" s="157" t="str">
        <f>IF('MAIN CB'!E2434="","",'MAIN CB'!E2434)</f>
        <v xml:space="preserve">Takeaway Sale </v>
      </c>
      <c r="F2420" s="238" t="str">
        <f>IF('MAIN CB'!C2434="Asset",'MAIN CB'!F2434,"")</f>
        <v/>
      </c>
      <c r="G2420" s="162">
        <f>IF('MAIN CB'!C2434="Capital",'MAIN CB'!F2434,IF('MAIN CB'!C2434="Income",'MAIN CB'!F2434,IF('MAIN CB'!C2434="Liability",'MAIN CB'!F2434,"")))</f>
        <v>-35</v>
      </c>
      <c r="H2420" s="163" t="str">
        <f>IF('MAIN CB'!C2434="Expense",'MAIN CB'!F2434,IF('MAIN CB'!C2434="Drawing",'MAIN CB'!F2434,IF('MAIN CB'!C2434="COS",'MAIN CB'!F2434,"")))</f>
        <v/>
      </c>
    </row>
    <row r="2421" spans="2:8" x14ac:dyDescent="0.3">
      <c r="B2421" s="160">
        <f>IF('MAIN CB'!B2435="","",'MAIN CB'!B2435)</f>
        <v>45740</v>
      </c>
      <c r="C2421" s="161" t="str">
        <f>IF('MAIN CB'!C2435="","",'MAIN CB'!C2435)</f>
        <v>Asset</v>
      </c>
      <c r="D2421" s="237" t="str">
        <f>IF('MAIN CB'!D2435="","",'MAIN CB'!D2435)</f>
        <v>Vault Cash</v>
      </c>
      <c r="E2421" s="157" t="str">
        <f>IF('MAIN CB'!E2435="","",'MAIN CB'!E2435)</f>
        <v xml:space="preserve">Takeaway Sale </v>
      </c>
      <c r="F2421" s="238">
        <f>IF('MAIN CB'!C2435="Asset",'MAIN CB'!F2435,"")</f>
        <v>35</v>
      </c>
      <c r="G2421" s="162" t="str">
        <f>IF('MAIN CB'!C2435="Capital",'MAIN CB'!F2435,IF('MAIN CB'!C2435="Income",'MAIN CB'!F2435,IF('MAIN CB'!C2435="Liability",'MAIN CB'!F2435,"")))</f>
        <v/>
      </c>
      <c r="H2421" s="163" t="str">
        <f>IF('MAIN CB'!C2435="Expense",'MAIN CB'!F2435,IF('MAIN CB'!C2435="Drawing",'MAIN CB'!F2435,IF('MAIN CB'!C2435="COS",'MAIN CB'!F2435,"")))</f>
        <v/>
      </c>
    </row>
    <row r="2422" spans="2:8" x14ac:dyDescent="0.3">
      <c r="B2422" s="160">
        <f>IF('MAIN CB'!B2436="","",'MAIN CB'!B2436)</f>
        <v>45740</v>
      </c>
      <c r="C2422" s="161" t="str">
        <f>IF('MAIN CB'!C2436="","",'MAIN CB'!C2436)</f>
        <v>Asset</v>
      </c>
      <c r="D2422" s="237" t="str">
        <f>IF('MAIN CB'!D2436="","",'MAIN CB'!D2436)</f>
        <v>Vault Cash</v>
      </c>
      <c r="E2422" s="157" t="str">
        <f>IF('MAIN CB'!E2436="","",'MAIN CB'!E2436)</f>
        <v>Airtel Money Deposit</v>
      </c>
      <c r="F2422" s="238">
        <f>IF('MAIN CB'!C2436="Asset",'MAIN CB'!F2436,"")</f>
        <v>400</v>
      </c>
      <c r="G2422" s="162" t="str">
        <f>IF('MAIN CB'!C2436="Capital",'MAIN CB'!F2436,IF('MAIN CB'!C2436="Income",'MAIN CB'!F2436,IF('MAIN CB'!C2436="Liability",'MAIN CB'!F2436,"")))</f>
        <v/>
      </c>
      <c r="H2422" s="163" t="str">
        <f>IF('MAIN CB'!C2436="Expense",'MAIN CB'!F2436,IF('MAIN CB'!C2436="Drawing",'MAIN CB'!F2436,IF('MAIN CB'!C2436="COS",'MAIN CB'!F2436,"")))</f>
        <v/>
      </c>
    </row>
    <row r="2423" spans="2:8" x14ac:dyDescent="0.3">
      <c r="B2423" s="160">
        <f>IF('MAIN CB'!B2437="","",'MAIN CB'!B2437)</f>
        <v>45740</v>
      </c>
      <c r="C2423" s="161" t="str">
        <f>IF('MAIN CB'!C2437="","",'MAIN CB'!C2437)</f>
        <v>Asset</v>
      </c>
      <c r="D2423" s="237" t="str">
        <f>IF('MAIN CB'!D2437="","",'MAIN CB'!D2437)</f>
        <v>Airtel Money</v>
      </c>
      <c r="E2423" s="157" t="str">
        <f>IF('MAIN CB'!E2437="","",'MAIN CB'!E2437)</f>
        <v>Airtel Money Deposit</v>
      </c>
      <c r="F2423" s="238">
        <f>IF('MAIN CB'!C2437="Asset",'MAIN CB'!F2437,"")</f>
        <v>-400</v>
      </c>
      <c r="G2423" s="162" t="str">
        <f>IF('MAIN CB'!C2437="Capital",'MAIN CB'!F2437,IF('MAIN CB'!C2437="Income",'MAIN CB'!F2437,IF('MAIN CB'!C2437="Liability",'MAIN CB'!F2437,"")))</f>
        <v/>
      </c>
      <c r="H2423" s="163" t="str">
        <f>IF('MAIN CB'!C2437="Expense",'MAIN CB'!F2437,IF('MAIN CB'!C2437="Drawing",'MAIN CB'!F2437,IF('MAIN CB'!C2437="COS",'MAIN CB'!F2437,"")))</f>
        <v/>
      </c>
    </row>
    <row r="2424" spans="2:8" x14ac:dyDescent="0.3">
      <c r="B2424" s="160">
        <f>IF('MAIN CB'!B2438="","",'MAIN CB'!B2438)</f>
        <v>45740</v>
      </c>
      <c r="C2424" s="161" t="str">
        <f>IF('MAIN CB'!C2438="","",'MAIN CB'!C2438)</f>
        <v>Income</v>
      </c>
      <c r="D2424" s="237" t="str">
        <f>IF('MAIN CB'!D2438="","",'MAIN CB'!D2438)</f>
        <v>Sales</v>
      </c>
      <c r="E2424" s="157" t="str">
        <f>IF('MAIN CB'!E2438="","",'MAIN CB'!E2438)</f>
        <v xml:space="preserve">Takeaway Sale </v>
      </c>
      <c r="F2424" s="238" t="str">
        <f>IF('MAIN CB'!C2438="Asset",'MAIN CB'!F2438,"")</f>
        <v/>
      </c>
      <c r="G2424" s="162">
        <f>IF('MAIN CB'!C2438="Capital",'MAIN CB'!F2438,IF('MAIN CB'!C2438="Income",'MAIN CB'!F2438,IF('MAIN CB'!C2438="Liability",'MAIN CB'!F2438,"")))</f>
        <v>-70</v>
      </c>
      <c r="H2424" s="163" t="str">
        <f>IF('MAIN CB'!C2438="Expense",'MAIN CB'!F2438,IF('MAIN CB'!C2438="Drawing",'MAIN CB'!F2438,IF('MAIN CB'!C2438="COS",'MAIN CB'!F2438,"")))</f>
        <v/>
      </c>
    </row>
    <row r="2425" spans="2:8" x14ac:dyDescent="0.3">
      <c r="B2425" s="160">
        <f>IF('MAIN CB'!B2439="","",'MAIN CB'!B2439)</f>
        <v>45740</v>
      </c>
      <c r="C2425" s="161" t="str">
        <f>IF('MAIN CB'!C2439="","",'MAIN CB'!C2439)</f>
        <v>Asset</v>
      </c>
      <c r="D2425" s="237" t="str">
        <f>IF('MAIN CB'!D2439="","",'MAIN CB'!D2439)</f>
        <v>Vault Cash</v>
      </c>
      <c r="E2425" s="157" t="str">
        <f>IF('MAIN CB'!E2439="","",'MAIN CB'!E2439)</f>
        <v xml:space="preserve">Takeaway Sale </v>
      </c>
      <c r="F2425" s="238">
        <f>IF('MAIN CB'!C2439="Asset",'MAIN CB'!F2439,"")</f>
        <v>70</v>
      </c>
      <c r="G2425" s="162" t="str">
        <f>IF('MAIN CB'!C2439="Capital",'MAIN CB'!F2439,IF('MAIN CB'!C2439="Income",'MAIN CB'!F2439,IF('MAIN CB'!C2439="Liability",'MAIN CB'!F2439,"")))</f>
        <v/>
      </c>
      <c r="H2425" s="163" t="str">
        <f>IF('MAIN CB'!C2439="Expense",'MAIN CB'!F2439,IF('MAIN CB'!C2439="Drawing",'MAIN CB'!F2439,IF('MAIN CB'!C2439="COS",'MAIN CB'!F2439,"")))</f>
        <v/>
      </c>
    </row>
    <row r="2426" spans="2:8" x14ac:dyDescent="0.3">
      <c r="B2426" s="160">
        <f>IF('MAIN CB'!B2440="","",'MAIN CB'!B2440)</f>
        <v>45740</v>
      </c>
      <c r="C2426" s="161" t="str">
        <f>IF('MAIN CB'!C2440="","",'MAIN CB'!C2440)</f>
        <v>Asset</v>
      </c>
      <c r="D2426" s="237" t="str">
        <f>IF('MAIN CB'!D2440="","",'MAIN CB'!D2440)</f>
        <v>Vault Cash</v>
      </c>
      <c r="E2426" s="157" t="str">
        <f>IF('MAIN CB'!E2440="","",'MAIN CB'!E2440)</f>
        <v>Airtel Money Withdraw</v>
      </c>
      <c r="F2426" s="238">
        <f>IF('MAIN CB'!C2440="Asset",'MAIN CB'!F2440,"")</f>
        <v>-5</v>
      </c>
      <c r="G2426" s="162" t="str">
        <f>IF('MAIN CB'!C2440="Capital",'MAIN CB'!F2440,IF('MAIN CB'!C2440="Income",'MAIN CB'!F2440,IF('MAIN CB'!C2440="Liability",'MAIN CB'!F2440,"")))</f>
        <v/>
      </c>
      <c r="H2426" s="163" t="str">
        <f>IF('MAIN CB'!C2440="Expense",'MAIN CB'!F2440,IF('MAIN CB'!C2440="Drawing",'MAIN CB'!F2440,IF('MAIN CB'!C2440="COS",'MAIN CB'!F2440,"")))</f>
        <v/>
      </c>
    </row>
    <row r="2427" spans="2:8" x14ac:dyDescent="0.3">
      <c r="B2427" s="160">
        <f>IF('MAIN CB'!B2441="","",'MAIN CB'!B2441)</f>
        <v>45740</v>
      </c>
      <c r="C2427" s="161" t="str">
        <f>IF('MAIN CB'!C2441="","",'MAIN CB'!C2441)</f>
        <v>Asset</v>
      </c>
      <c r="D2427" s="237" t="str">
        <f>IF('MAIN CB'!D2441="","",'MAIN CB'!D2441)</f>
        <v>Airtel Money</v>
      </c>
      <c r="E2427" s="157" t="str">
        <f>IF('MAIN CB'!E2441="","",'MAIN CB'!E2441)</f>
        <v>Airtel Money Withdraw</v>
      </c>
      <c r="F2427" s="238">
        <f>IF('MAIN CB'!C2441="Asset",'MAIN CB'!F2441,"")</f>
        <v>5</v>
      </c>
      <c r="G2427" s="162" t="str">
        <f>IF('MAIN CB'!C2441="Capital",'MAIN CB'!F2441,IF('MAIN CB'!C2441="Income",'MAIN CB'!F2441,IF('MAIN CB'!C2441="Liability",'MAIN CB'!F2441,"")))</f>
        <v/>
      </c>
      <c r="H2427" s="163" t="str">
        <f>IF('MAIN CB'!C2441="Expense",'MAIN CB'!F2441,IF('MAIN CB'!C2441="Drawing",'MAIN CB'!F2441,IF('MAIN CB'!C2441="COS",'MAIN CB'!F2441,"")))</f>
        <v/>
      </c>
    </row>
    <row r="2428" spans="2:8" x14ac:dyDescent="0.3">
      <c r="B2428" s="160">
        <f>IF('MAIN CB'!B2442="","",'MAIN CB'!B2442)</f>
        <v>45740</v>
      </c>
      <c r="C2428" s="161" t="str">
        <f>IF('MAIN CB'!C2442="","",'MAIN CB'!C2442)</f>
        <v>Income</v>
      </c>
      <c r="D2428" s="237" t="str">
        <f>IF('MAIN CB'!D2442="","",'MAIN CB'!D2442)</f>
        <v>Sales</v>
      </c>
      <c r="E2428" s="157" t="str">
        <f>IF('MAIN CB'!E2442="","",'MAIN CB'!E2442)</f>
        <v xml:space="preserve">Takeaway Sale </v>
      </c>
      <c r="F2428" s="238" t="str">
        <f>IF('MAIN CB'!C2442="Asset",'MAIN CB'!F2442,"")</f>
        <v/>
      </c>
      <c r="G2428" s="162">
        <f>IF('MAIN CB'!C2442="Capital",'MAIN CB'!F2442,IF('MAIN CB'!C2442="Income",'MAIN CB'!F2442,IF('MAIN CB'!C2442="Liability",'MAIN CB'!F2442,"")))</f>
        <v>-35</v>
      </c>
      <c r="H2428" s="163" t="str">
        <f>IF('MAIN CB'!C2442="Expense",'MAIN CB'!F2442,IF('MAIN CB'!C2442="Drawing",'MAIN CB'!F2442,IF('MAIN CB'!C2442="COS",'MAIN CB'!F2442,"")))</f>
        <v/>
      </c>
    </row>
    <row r="2429" spans="2:8" x14ac:dyDescent="0.3">
      <c r="B2429" s="160">
        <f>IF('MAIN CB'!B2443="","",'MAIN CB'!B2443)</f>
        <v>45740</v>
      </c>
      <c r="C2429" s="161" t="str">
        <f>IF('MAIN CB'!C2443="","",'MAIN CB'!C2443)</f>
        <v>Asset</v>
      </c>
      <c r="D2429" s="237" t="str">
        <f>IF('MAIN CB'!D2443="","",'MAIN CB'!D2443)</f>
        <v>Vault Cash</v>
      </c>
      <c r="E2429" s="157" t="str">
        <f>IF('MAIN CB'!E2443="","",'MAIN CB'!E2443)</f>
        <v xml:space="preserve">Takeaway Sale </v>
      </c>
      <c r="F2429" s="238">
        <f>IF('MAIN CB'!C2443="Asset",'MAIN CB'!F2443,"")</f>
        <v>35</v>
      </c>
      <c r="G2429" s="162" t="str">
        <f>IF('MAIN CB'!C2443="Capital",'MAIN CB'!F2443,IF('MAIN CB'!C2443="Income",'MAIN CB'!F2443,IF('MAIN CB'!C2443="Liability",'MAIN CB'!F2443,"")))</f>
        <v/>
      </c>
      <c r="H2429" s="163" t="str">
        <f>IF('MAIN CB'!C2443="Expense",'MAIN CB'!F2443,IF('MAIN CB'!C2443="Drawing",'MAIN CB'!F2443,IF('MAIN CB'!C2443="COS",'MAIN CB'!F2443,"")))</f>
        <v/>
      </c>
    </row>
    <row r="2430" spans="2:8" x14ac:dyDescent="0.3">
      <c r="B2430" s="160">
        <f>IF('MAIN CB'!B2444="","",'MAIN CB'!B2444)</f>
        <v>45740</v>
      </c>
      <c r="C2430" s="161" t="str">
        <f>IF('MAIN CB'!C2444="","",'MAIN CB'!C2444)</f>
        <v>Income</v>
      </c>
      <c r="D2430" s="237" t="str">
        <f>IF('MAIN CB'!D2444="","",'MAIN CB'!D2444)</f>
        <v>Sales</v>
      </c>
      <c r="E2430" s="157" t="str">
        <f>IF('MAIN CB'!E2444="","",'MAIN CB'!E2444)</f>
        <v xml:space="preserve">Takeaway Sale </v>
      </c>
      <c r="F2430" s="238" t="str">
        <f>IF('MAIN CB'!C2444="Asset",'MAIN CB'!F2444,"")</f>
        <v/>
      </c>
      <c r="G2430" s="162">
        <f>IF('MAIN CB'!C2444="Capital",'MAIN CB'!F2444,IF('MAIN CB'!C2444="Income",'MAIN CB'!F2444,IF('MAIN CB'!C2444="Liability",'MAIN CB'!F2444,"")))</f>
        <v>-70</v>
      </c>
      <c r="H2430" s="163" t="str">
        <f>IF('MAIN CB'!C2444="Expense",'MAIN CB'!F2444,IF('MAIN CB'!C2444="Drawing",'MAIN CB'!F2444,IF('MAIN CB'!C2444="COS",'MAIN CB'!F2444,"")))</f>
        <v/>
      </c>
    </row>
    <row r="2431" spans="2:8" x14ac:dyDescent="0.3">
      <c r="B2431" s="160">
        <f>IF('MAIN CB'!B2445="","",'MAIN CB'!B2445)</f>
        <v>45740</v>
      </c>
      <c r="C2431" s="161" t="str">
        <f>IF('MAIN CB'!C2445="","",'MAIN CB'!C2445)</f>
        <v>Asset</v>
      </c>
      <c r="D2431" s="237" t="str">
        <f>IF('MAIN CB'!D2445="","",'MAIN CB'!D2445)</f>
        <v>Vault Cash</v>
      </c>
      <c r="E2431" s="157" t="str">
        <f>IF('MAIN CB'!E2445="","",'MAIN CB'!E2445)</f>
        <v xml:space="preserve">Takeaway Sale </v>
      </c>
      <c r="F2431" s="238">
        <f>IF('MAIN CB'!C2445="Asset",'MAIN CB'!F2445,"")</f>
        <v>70</v>
      </c>
      <c r="G2431" s="162" t="str">
        <f>IF('MAIN CB'!C2445="Capital",'MAIN CB'!F2445,IF('MAIN CB'!C2445="Income",'MAIN CB'!F2445,IF('MAIN CB'!C2445="Liability",'MAIN CB'!F2445,"")))</f>
        <v/>
      </c>
      <c r="H2431" s="163" t="str">
        <f>IF('MAIN CB'!C2445="Expense",'MAIN CB'!F2445,IF('MAIN CB'!C2445="Drawing",'MAIN CB'!F2445,IF('MAIN CB'!C2445="COS",'MAIN CB'!F2445,"")))</f>
        <v/>
      </c>
    </row>
    <row r="2432" spans="2:8" x14ac:dyDescent="0.3">
      <c r="B2432" s="160">
        <f>IF('MAIN CB'!B2446="","",'MAIN CB'!B2446)</f>
        <v>45740</v>
      </c>
      <c r="C2432" s="161" t="str">
        <f>IF('MAIN CB'!C2446="","",'MAIN CB'!C2446)</f>
        <v>Asset</v>
      </c>
      <c r="D2432" s="237" t="str">
        <f>IF('MAIN CB'!D2446="","",'MAIN CB'!D2446)</f>
        <v>Vault Cash</v>
      </c>
      <c r="E2432" s="157" t="str">
        <f>IF('MAIN CB'!E2446="","",'MAIN CB'!E2446)</f>
        <v>?</v>
      </c>
      <c r="F2432" s="238">
        <f>IF('MAIN CB'!C2446="Asset",'MAIN CB'!F2446,"")</f>
        <v>-1901</v>
      </c>
      <c r="G2432" s="162" t="str">
        <f>IF('MAIN CB'!C2446="Capital",'MAIN CB'!F2446,IF('MAIN CB'!C2446="Income",'MAIN CB'!F2446,IF('MAIN CB'!C2446="Liability",'MAIN CB'!F2446,"")))</f>
        <v/>
      </c>
      <c r="H2432" s="163" t="str">
        <f>IF('MAIN CB'!C2446="Expense",'MAIN CB'!F2446,IF('MAIN CB'!C2446="Drawing",'MAIN CB'!F2446,IF('MAIN CB'!C2446="COS",'MAIN CB'!F2446,"")))</f>
        <v/>
      </c>
    </row>
    <row r="2433" spans="2:8" x14ac:dyDescent="0.3">
      <c r="B2433" s="160">
        <f>IF('MAIN CB'!B2447="","",'MAIN CB'!B2447)</f>
        <v>45740</v>
      </c>
      <c r="C2433" s="161" t="str">
        <f>IF('MAIN CB'!C2447="","",'MAIN CB'!C2447)</f>
        <v>COS</v>
      </c>
      <c r="D2433" s="237" t="str">
        <f>IF('MAIN CB'!D2447="","",'MAIN CB'!D2447)</f>
        <v>Add: Purchases (for business)</v>
      </c>
      <c r="E2433" s="157" t="str">
        <f>IF('MAIN CB'!E2447="","",'MAIN CB'!E2447)</f>
        <v>?</v>
      </c>
      <c r="F2433" s="238" t="str">
        <f>IF('MAIN CB'!C2447="Asset",'MAIN CB'!F2447,"")</f>
        <v/>
      </c>
      <c r="G2433" s="162" t="str">
        <f>IF('MAIN CB'!C2447="Capital",'MAIN CB'!F2447,IF('MAIN CB'!C2447="Income",'MAIN CB'!F2447,IF('MAIN CB'!C2447="Liability",'MAIN CB'!F2447,"")))</f>
        <v/>
      </c>
      <c r="H2433" s="163">
        <f>IF('MAIN CB'!C2447="Expense",'MAIN CB'!F2447,IF('MAIN CB'!C2447="Drawing",'MAIN CB'!F2447,IF('MAIN CB'!C2447="COS",'MAIN CB'!F2447,"")))</f>
        <v>1901</v>
      </c>
    </row>
    <row r="2434" spans="2:8" x14ac:dyDescent="0.3">
      <c r="B2434" s="160">
        <f>IF('MAIN CB'!B2448="","",'MAIN CB'!B2448)</f>
        <v>45740</v>
      </c>
      <c r="C2434" s="161" t="str">
        <f>IF('MAIN CB'!C2448="","",'MAIN CB'!C2448)</f>
        <v>Asset</v>
      </c>
      <c r="D2434" s="237" t="str">
        <f>IF('MAIN CB'!D2448="","",'MAIN CB'!D2448)</f>
        <v>Vault Cash</v>
      </c>
      <c r="E2434" s="157" t="str">
        <f>IF('MAIN CB'!E2448="","",'MAIN CB'!E2448)</f>
        <v>?</v>
      </c>
      <c r="F2434" s="238">
        <f>IF('MAIN CB'!C2448="Asset",'MAIN CB'!F2448,"")</f>
        <v>-19</v>
      </c>
      <c r="G2434" s="162" t="str">
        <f>IF('MAIN CB'!C2448="Capital",'MAIN CB'!F2448,IF('MAIN CB'!C2448="Income",'MAIN CB'!F2448,IF('MAIN CB'!C2448="Liability",'MAIN CB'!F2448,"")))</f>
        <v/>
      </c>
      <c r="H2434" s="163" t="str">
        <f>IF('MAIN CB'!C2448="Expense",'MAIN CB'!F2448,IF('MAIN CB'!C2448="Drawing",'MAIN CB'!F2448,IF('MAIN CB'!C2448="COS",'MAIN CB'!F2448,"")))</f>
        <v/>
      </c>
    </row>
    <row r="2435" spans="2:8" x14ac:dyDescent="0.3">
      <c r="B2435" s="160">
        <f>IF('MAIN CB'!B2449="","",'MAIN CB'!B2449)</f>
        <v>45740</v>
      </c>
      <c r="C2435" s="161" t="str">
        <f>IF('MAIN CB'!C2449="","",'MAIN CB'!C2449)</f>
        <v>Expense</v>
      </c>
      <c r="D2435" s="237" t="str">
        <f>IF('MAIN CB'!D2449="","",'MAIN CB'!D2449)</f>
        <v>Transport Costs</v>
      </c>
      <c r="E2435" s="157" t="str">
        <f>IF('MAIN CB'!E2449="","",'MAIN CB'!E2449)</f>
        <v>?</v>
      </c>
      <c r="F2435" s="238" t="str">
        <f>IF('MAIN CB'!C2449="Asset",'MAIN CB'!F2449,"")</f>
        <v/>
      </c>
      <c r="G2435" s="162" t="str">
        <f>IF('MAIN CB'!C2449="Capital",'MAIN CB'!F2449,IF('MAIN CB'!C2449="Income",'MAIN CB'!F2449,IF('MAIN CB'!C2449="Liability",'MAIN CB'!F2449,"")))</f>
        <v/>
      </c>
      <c r="H2435" s="163">
        <f>IF('MAIN CB'!C2449="Expense",'MAIN CB'!F2449,IF('MAIN CB'!C2449="Drawing",'MAIN CB'!F2449,IF('MAIN CB'!C2449="COS",'MAIN CB'!F2449,"")))</f>
        <v>19</v>
      </c>
    </row>
    <row r="2436" spans="2:8" x14ac:dyDescent="0.3">
      <c r="B2436" s="160">
        <f>IF('MAIN CB'!B2450="","",'MAIN CB'!B2450)</f>
        <v>45740</v>
      </c>
      <c r="C2436" s="161" t="str">
        <f>IF('MAIN CB'!C2450="","",'MAIN CB'!C2450)</f>
        <v>Asset</v>
      </c>
      <c r="D2436" s="237" t="str">
        <f>IF('MAIN CB'!D2450="","",'MAIN CB'!D2450)</f>
        <v>Vault Cash</v>
      </c>
      <c r="E2436" s="157" t="str">
        <f>IF('MAIN CB'!E2450="","",'MAIN CB'!E2450)</f>
        <v>Airtel Money Withdraw</v>
      </c>
      <c r="F2436" s="238">
        <f>IF('MAIN CB'!C2450="Asset",'MAIN CB'!F2450,"")</f>
        <v>-100</v>
      </c>
      <c r="G2436" s="162" t="str">
        <f>IF('MAIN CB'!C2450="Capital",'MAIN CB'!F2450,IF('MAIN CB'!C2450="Income",'MAIN CB'!F2450,IF('MAIN CB'!C2450="Liability",'MAIN CB'!F2450,"")))</f>
        <v/>
      </c>
      <c r="H2436" s="163" t="str">
        <f>IF('MAIN CB'!C2450="Expense",'MAIN CB'!F2450,IF('MAIN CB'!C2450="Drawing",'MAIN CB'!F2450,IF('MAIN CB'!C2450="COS",'MAIN CB'!F2450,"")))</f>
        <v/>
      </c>
    </row>
    <row r="2437" spans="2:8" x14ac:dyDescent="0.3">
      <c r="B2437" s="160">
        <f>IF('MAIN CB'!B2451="","",'MAIN CB'!B2451)</f>
        <v>45740</v>
      </c>
      <c r="C2437" s="161" t="str">
        <f>IF('MAIN CB'!C2451="","",'MAIN CB'!C2451)</f>
        <v>Asset</v>
      </c>
      <c r="D2437" s="237" t="str">
        <f>IF('MAIN CB'!D2451="","",'MAIN CB'!D2451)</f>
        <v>Airtel Money</v>
      </c>
      <c r="E2437" s="157" t="str">
        <f>IF('MAIN CB'!E2451="","",'MAIN CB'!E2451)</f>
        <v>Airtel Money Withdraw</v>
      </c>
      <c r="F2437" s="238">
        <f>IF('MAIN CB'!C2451="Asset",'MAIN CB'!F2451,"")</f>
        <v>100</v>
      </c>
      <c r="G2437" s="162" t="str">
        <f>IF('MAIN CB'!C2451="Capital",'MAIN CB'!F2451,IF('MAIN CB'!C2451="Income",'MAIN CB'!F2451,IF('MAIN CB'!C2451="Liability",'MAIN CB'!F2451,"")))</f>
        <v/>
      </c>
      <c r="H2437" s="163" t="str">
        <f>IF('MAIN CB'!C2451="Expense",'MAIN CB'!F2451,IF('MAIN CB'!C2451="Drawing",'MAIN CB'!F2451,IF('MAIN CB'!C2451="COS",'MAIN CB'!F2451,"")))</f>
        <v/>
      </c>
    </row>
    <row r="2438" spans="2:8" x14ac:dyDescent="0.3">
      <c r="B2438" s="160">
        <f>IF('MAIN CB'!B2452="","",'MAIN CB'!B2452)</f>
        <v>45740</v>
      </c>
      <c r="C2438" s="161" t="str">
        <f>IF('MAIN CB'!C2452="","",'MAIN CB'!C2452)</f>
        <v>Asset</v>
      </c>
      <c r="D2438" s="237" t="str">
        <f>IF('MAIN CB'!D2452="","",'MAIN CB'!D2452)</f>
        <v>Vault Cash</v>
      </c>
      <c r="E2438" s="157" t="str">
        <f>IF('MAIN CB'!E2452="","",'MAIN CB'!E2452)</f>
        <v>Airtel Money Withdraw</v>
      </c>
      <c r="F2438" s="238">
        <f>IF('MAIN CB'!C2452="Asset",'MAIN CB'!F2452,"")</f>
        <v>-2000</v>
      </c>
      <c r="G2438" s="162" t="str">
        <f>IF('MAIN CB'!C2452="Capital",'MAIN CB'!F2452,IF('MAIN CB'!C2452="Income",'MAIN CB'!F2452,IF('MAIN CB'!C2452="Liability",'MAIN CB'!F2452,"")))</f>
        <v/>
      </c>
      <c r="H2438" s="163" t="str">
        <f>IF('MAIN CB'!C2452="Expense",'MAIN CB'!F2452,IF('MAIN CB'!C2452="Drawing",'MAIN CB'!F2452,IF('MAIN CB'!C2452="COS",'MAIN CB'!F2452,"")))</f>
        <v/>
      </c>
    </row>
    <row r="2439" spans="2:8" x14ac:dyDescent="0.3">
      <c r="B2439" s="160">
        <f>IF('MAIN CB'!B2453="","",'MAIN CB'!B2453)</f>
        <v>45740</v>
      </c>
      <c r="C2439" s="161" t="str">
        <f>IF('MAIN CB'!C2453="","",'MAIN CB'!C2453)</f>
        <v>Asset</v>
      </c>
      <c r="D2439" s="237" t="str">
        <f>IF('MAIN CB'!D2453="","",'MAIN CB'!D2453)</f>
        <v>Airtel Money</v>
      </c>
      <c r="E2439" s="157" t="str">
        <f>IF('MAIN CB'!E2453="","",'MAIN CB'!E2453)</f>
        <v>Airtel Money Withdraw</v>
      </c>
      <c r="F2439" s="238">
        <f>IF('MAIN CB'!C2453="Asset",'MAIN CB'!F2453,"")</f>
        <v>2000</v>
      </c>
      <c r="G2439" s="162" t="str">
        <f>IF('MAIN CB'!C2453="Capital",'MAIN CB'!F2453,IF('MAIN CB'!C2453="Income",'MAIN CB'!F2453,IF('MAIN CB'!C2453="Liability",'MAIN CB'!F2453,"")))</f>
        <v/>
      </c>
      <c r="H2439" s="163" t="str">
        <f>IF('MAIN CB'!C2453="Expense",'MAIN CB'!F2453,IF('MAIN CB'!C2453="Drawing",'MAIN CB'!F2453,IF('MAIN CB'!C2453="COS",'MAIN CB'!F2453,"")))</f>
        <v/>
      </c>
    </row>
    <row r="2440" spans="2:8" x14ac:dyDescent="0.3">
      <c r="B2440" s="160">
        <f>IF('MAIN CB'!B2454="","",'MAIN CB'!B2454)</f>
        <v>45741</v>
      </c>
      <c r="C2440" s="161" t="str">
        <f>IF('MAIN CB'!C2454="","",'MAIN CB'!C2454)</f>
        <v>Income</v>
      </c>
      <c r="D2440" s="237" t="str">
        <f>IF('MAIN CB'!D2454="","",'MAIN CB'!D2454)</f>
        <v>Sales</v>
      </c>
      <c r="E2440" s="157" t="str">
        <f>IF('MAIN CB'!E2454="","",'MAIN CB'!E2454)</f>
        <v xml:space="preserve">Takeaway Sale </v>
      </c>
      <c r="F2440" s="238" t="str">
        <f>IF('MAIN CB'!C2454="Asset",'MAIN CB'!F2454,"")</f>
        <v/>
      </c>
      <c r="G2440" s="162">
        <f>IF('MAIN CB'!C2454="Capital",'MAIN CB'!F2454,IF('MAIN CB'!C2454="Income",'MAIN CB'!F2454,IF('MAIN CB'!C2454="Liability",'MAIN CB'!F2454,"")))</f>
        <v>-280</v>
      </c>
      <c r="H2440" s="163" t="str">
        <f>IF('MAIN CB'!C2454="Expense",'MAIN CB'!F2454,IF('MAIN CB'!C2454="Drawing",'MAIN CB'!F2454,IF('MAIN CB'!C2454="COS",'MAIN CB'!F2454,"")))</f>
        <v/>
      </c>
    </row>
    <row r="2441" spans="2:8" x14ac:dyDescent="0.3">
      <c r="B2441" s="160">
        <f>IF('MAIN CB'!B2455="","",'MAIN CB'!B2455)</f>
        <v>45741</v>
      </c>
      <c r="C2441" s="161" t="str">
        <f>IF('MAIN CB'!C2455="","",'MAIN CB'!C2455)</f>
        <v>Asset</v>
      </c>
      <c r="D2441" s="237" t="str">
        <f>IF('MAIN CB'!D2455="","",'MAIN CB'!D2455)</f>
        <v>Vault Cash</v>
      </c>
      <c r="E2441" s="157" t="str">
        <f>IF('MAIN CB'!E2455="","",'MAIN CB'!E2455)</f>
        <v xml:space="preserve">Takeaway Sale </v>
      </c>
      <c r="F2441" s="238">
        <f>IF('MAIN CB'!C2455="Asset",'MAIN CB'!F2455,"")</f>
        <v>280</v>
      </c>
      <c r="G2441" s="162" t="str">
        <f>IF('MAIN CB'!C2455="Capital",'MAIN CB'!F2455,IF('MAIN CB'!C2455="Income",'MAIN CB'!F2455,IF('MAIN CB'!C2455="Liability",'MAIN CB'!F2455,"")))</f>
        <v/>
      </c>
      <c r="H2441" s="163" t="str">
        <f>IF('MAIN CB'!C2455="Expense",'MAIN CB'!F2455,IF('MAIN CB'!C2455="Drawing",'MAIN CB'!F2455,IF('MAIN CB'!C2455="COS",'MAIN CB'!F2455,"")))</f>
        <v/>
      </c>
    </row>
    <row r="2442" spans="2:8" x14ac:dyDescent="0.3">
      <c r="B2442" s="160">
        <f>IF('MAIN CB'!B2456="","",'MAIN CB'!B2456)</f>
        <v>45741</v>
      </c>
      <c r="C2442" s="161" t="str">
        <f>IF('MAIN CB'!C2456="","",'MAIN CB'!C2456)</f>
        <v>Asset</v>
      </c>
      <c r="D2442" s="237" t="str">
        <f>IF('MAIN CB'!D2456="","",'MAIN CB'!D2456)</f>
        <v>Vault Cash</v>
      </c>
      <c r="E2442" s="157" t="str">
        <f>IF('MAIN CB'!E2456="","",'MAIN CB'!E2456)</f>
        <v>Airtel Money Withdraw</v>
      </c>
      <c r="F2442" s="238">
        <f>IF('MAIN CB'!C2456="Asset",'MAIN CB'!F2456,"")</f>
        <v>-100</v>
      </c>
      <c r="G2442" s="162" t="str">
        <f>IF('MAIN CB'!C2456="Capital",'MAIN CB'!F2456,IF('MAIN CB'!C2456="Income",'MAIN CB'!F2456,IF('MAIN CB'!C2456="Liability",'MAIN CB'!F2456,"")))</f>
        <v/>
      </c>
      <c r="H2442" s="163" t="str">
        <f>IF('MAIN CB'!C2456="Expense",'MAIN CB'!F2456,IF('MAIN CB'!C2456="Drawing",'MAIN CB'!F2456,IF('MAIN CB'!C2456="COS",'MAIN CB'!F2456,"")))</f>
        <v/>
      </c>
    </row>
    <row r="2443" spans="2:8" x14ac:dyDescent="0.3">
      <c r="B2443" s="160">
        <f>IF('MAIN CB'!B2457="","",'MAIN CB'!B2457)</f>
        <v>45741</v>
      </c>
      <c r="C2443" s="161" t="str">
        <f>IF('MAIN CB'!C2457="","",'MAIN CB'!C2457)</f>
        <v>Asset</v>
      </c>
      <c r="D2443" s="237" t="str">
        <f>IF('MAIN CB'!D2457="","",'MAIN CB'!D2457)</f>
        <v>Airtel Money</v>
      </c>
      <c r="E2443" s="157" t="str">
        <f>IF('MAIN CB'!E2457="","",'MAIN CB'!E2457)</f>
        <v>Airtel Money Withdraw</v>
      </c>
      <c r="F2443" s="238">
        <f>IF('MAIN CB'!C2457="Asset",'MAIN CB'!F2457,"")</f>
        <v>100</v>
      </c>
      <c r="G2443" s="162" t="str">
        <f>IF('MAIN CB'!C2457="Capital",'MAIN CB'!F2457,IF('MAIN CB'!C2457="Income",'MAIN CB'!F2457,IF('MAIN CB'!C2457="Liability",'MAIN CB'!F2457,"")))</f>
        <v/>
      </c>
      <c r="H2443" s="163" t="str">
        <f>IF('MAIN CB'!C2457="Expense",'MAIN CB'!F2457,IF('MAIN CB'!C2457="Drawing",'MAIN CB'!F2457,IF('MAIN CB'!C2457="COS",'MAIN CB'!F2457,"")))</f>
        <v/>
      </c>
    </row>
    <row r="2444" spans="2:8" x14ac:dyDescent="0.3">
      <c r="B2444" s="160">
        <f>IF('MAIN CB'!B2458="","",'MAIN CB'!B2458)</f>
        <v>45741</v>
      </c>
      <c r="C2444" s="161" t="str">
        <f>IF('MAIN CB'!C2458="","",'MAIN CB'!C2458)</f>
        <v>Asset</v>
      </c>
      <c r="D2444" s="237" t="str">
        <f>IF('MAIN CB'!D2458="","",'MAIN CB'!D2458)</f>
        <v>Vault Cash</v>
      </c>
      <c r="E2444" s="157" t="str">
        <f>IF('MAIN CB'!E2458="","",'MAIN CB'!E2458)</f>
        <v>Zanaco Xpress Deposit</v>
      </c>
      <c r="F2444" s="238">
        <f>IF('MAIN CB'!C2458="Asset",'MAIN CB'!F2458,"")</f>
        <v>195</v>
      </c>
      <c r="G2444" s="162" t="str">
        <f>IF('MAIN CB'!C2458="Capital",'MAIN CB'!F2458,IF('MAIN CB'!C2458="Income",'MAIN CB'!F2458,IF('MAIN CB'!C2458="Liability",'MAIN CB'!F2458,"")))</f>
        <v/>
      </c>
      <c r="H2444" s="163" t="str">
        <f>IF('MAIN CB'!C2458="Expense",'MAIN CB'!F2458,IF('MAIN CB'!C2458="Drawing",'MAIN CB'!F2458,IF('MAIN CB'!C2458="COS",'MAIN CB'!F2458,"")))</f>
        <v/>
      </c>
    </row>
    <row r="2445" spans="2:8" x14ac:dyDescent="0.3">
      <c r="B2445" s="160">
        <f>IF('MAIN CB'!B2459="","",'MAIN CB'!B2459)</f>
        <v>45741</v>
      </c>
      <c r="C2445" s="161" t="str">
        <f>IF('MAIN CB'!C2459="","",'MAIN CB'!C2459)</f>
        <v>Asset</v>
      </c>
      <c r="D2445" s="237" t="str">
        <f>IF('MAIN CB'!D2459="","",'MAIN CB'!D2459)</f>
        <v>Zanaco Xpress</v>
      </c>
      <c r="E2445" s="157" t="str">
        <f>IF('MAIN CB'!E2459="","",'MAIN CB'!E2459)</f>
        <v>Zanaco Xpress Deposit</v>
      </c>
      <c r="F2445" s="238">
        <f>IF('MAIN CB'!C2459="Asset",'MAIN CB'!F2459,"")</f>
        <v>-195</v>
      </c>
      <c r="G2445" s="162" t="str">
        <f>IF('MAIN CB'!C2459="Capital",'MAIN CB'!F2459,IF('MAIN CB'!C2459="Income",'MAIN CB'!F2459,IF('MAIN CB'!C2459="Liability",'MAIN CB'!F2459,"")))</f>
        <v/>
      </c>
      <c r="H2445" s="163" t="str">
        <f>IF('MAIN CB'!C2459="Expense",'MAIN CB'!F2459,IF('MAIN CB'!C2459="Drawing",'MAIN CB'!F2459,IF('MAIN CB'!C2459="COS",'MAIN CB'!F2459,"")))</f>
        <v/>
      </c>
    </row>
    <row r="2446" spans="2:8" x14ac:dyDescent="0.3">
      <c r="B2446" s="160">
        <f>IF('MAIN CB'!B2460="","",'MAIN CB'!B2460)</f>
        <v>45741</v>
      </c>
      <c r="C2446" s="161" t="str">
        <f>IF('MAIN CB'!C2460="","",'MAIN CB'!C2460)</f>
        <v>Asset</v>
      </c>
      <c r="D2446" s="237" t="str">
        <f>IF('MAIN CB'!D2460="","",'MAIN CB'!D2460)</f>
        <v>Vault Cash</v>
      </c>
      <c r="E2446" s="157" t="str">
        <f>IF('MAIN CB'!E2460="","",'MAIN CB'!E2460)</f>
        <v>Zanaco Xpress Deposit</v>
      </c>
      <c r="F2446" s="238">
        <f>IF('MAIN CB'!C2460="Asset",'MAIN CB'!F2460,"")</f>
        <v>210</v>
      </c>
      <c r="G2446" s="162" t="str">
        <f>IF('MAIN CB'!C2460="Capital",'MAIN CB'!F2460,IF('MAIN CB'!C2460="Income",'MAIN CB'!F2460,IF('MAIN CB'!C2460="Liability",'MAIN CB'!F2460,"")))</f>
        <v/>
      </c>
      <c r="H2446" s="163" t="str">
        <f>IF('MAIN CB'!C2460="Expense",'MAIN CB'!F2460,IF('MAIN CB'!C2460="Drawing",'MAIN CB'!F2460,IF('MAIN CB'!C2460="COS",'MAIN CB'!F2460,"")))</f>
        <v/>
      </c>
    </row>
    <row r="2447" spans="2:8" x14ac:dyDescent="0.3">
      <c r="B2447" s="160">
        <f>IF('MAIN CB'!B2461="","",'MAIN CB'!B2461)</f>
        <v>45741</v>
      </c>
      <c r="C2447" s="161" t="str">
        <f>IF('MAIN CB'!C2461="","",'MAIN CB'!C2461)</f>
        <v>Asset</v>
      </c>
      <c r="D2447" s="237" t="str">
        <f>IF('MAIN CB'!D2461="","",'MAIN CB'!D2461)</f>
        <v>Zanaco Xpress</v>
      </c>
      <c r="E2447" s="157" t="str">
        <f>IF('MAIN CB'!E2461="","",'MAIN CB'!E2461)</f>
        <v>Zanaco Xpress Deposit</v>
      </c>
      <c r="F2447" s="238">
        <f>IF('MAIN CB'!C2461="Asset",'MAIN CB'!F2461,"")</f>
        <v>-210</v>
      </c>
      <c r="G2447" s="162" t="str">
        <f>IF('MAIN CB'!C2461="Capital",'MAIN CB'!F2461,IF('MAIN CB'!C2461="Income",'MAIN CB'!F2461,IF('MAIN CB'!C2461="Liability",'MAIN CB'!F2461,"")))</f>
        <v/>
      </c>
      <c r="H2447" s="163" t="str">
        <f>IF('MAIN CB'!C2461="Expense",'MAIN CB'!F2461,IF('MAIN CB'!C2461="Drawing",'MAIN CB'!F2461,IF('MAIN CB'!C2461="COS",'MAIN CB'!F2461,"")))</f>
        <v/>
      </c>
    </row>
    <row r="2448" spans="2:8" x14ac:dyDescent="0.3">
      <c r="B2448" s="160">
        <f>IF('MAIN CB'!B2462="","",'MAIN CB'!B2462)</f>
        <v>45741</v>
      </c>
      <c r="C2448" s="161" t="str">
        <f>IF('MAIN CB'!C2462="","",'MAIN CB'!C2462)</f>
        <v>Asset</v>
      </c>
      <c r="D2448" s="237" t="str">
        <f>IF('MAIN CB'!D2462="","",'MAIN CB'!D2462)</f>
        <v>Vault Cash</v>
      </c>
      <c r="E2448" s="157" t="str">
        <f>IF('MAIN CB'!E2462="","",'MAIN CB'!E2462)</f>
        <v>Airtel Money Withdraw</v>
      </c>
      <c r="F2448" s="238">
        <f>IF('MAIN CB'!C2462="Asset",'MAIN CB'!F2462,"")</f>
        <v>-120</v>
      </c>
      <c r="G2448" s="162" t="str">
        <f>IF('MAIN CB'!C2462="Capital",'MAIN CB'!F2462,IF('MAIN CB'!C2462="Income",'MAIN CB'!F2462,IF('MAIN CB'!C2462="Liability",'MAIN CB'!F2462,"")))</f>
        <v/>
      </c>
      <c r="H2448" s="163" t="str">
        <f>IF('MAIN CB'!C2462="Expense",'MAIN CB'!F2462,IF('MAIN CB'!C2462="Drawing",'MAIN CB'!F2462,IF('MAIN CB'!C2462="COS",'MAIN CB'!F2462,"")))</f>
        <v/>
      </c>
    </row>
    <row r="2449" spans="2:8" x14ac:dyDescent="0.3">
      <c r="B2449" s="160">
        <f>IF('MAIN CB'!B2463="","",'MAIN CB'!B2463)</f>
        <v>45741</v>
      </c>
      <c r="C2449" s="161" t="str">
        <f>IF('MAIN CB'!C2463="","",'MAIN CB'!C2463)</f>
        <v>Asset</v>
      </c>
      <c r="D2449" s="237" t="str">
        <f>IF('MAIN CB'!D2463="","",'MAIN CB'!D2463)</f>
        <v>Airtel Money</v>
      </c>
      <c r="E2449" s="157" t="str">
        <f>IF('MAIN CB'!E2463="","",'MAIN CB'!E2463)</f>
        <v>Airtel Money Withdraw</v>
      </c>
      <c r="F2449" s="238">
        <f>IF('MAIN CB'!C2463="Asset",'MAIN CB'!F2463,"")</f>
        <v>120</v>
      </c>
      <c r="G2449" s="162" t="str">
        <f>IF('MAIN CB'!C2463="Capital",'MAIN CB'!F2463,IF('MAIN CB'!C2463="Income",'MAIN CB'!F2463,IF('MAIN CB'!C2463="Liability",'MAIN CB'!F2463,"")))</f>
        <v/>
      </c>
      <c r="H2449" s="163" t="str">
        <f>IF('MAIN CB'!C2463="Expense",'MAIN CB'!F2463,IF('MAIN CB'!C2463="Drawing",'MAIN CB'!F2463,IF('MAIN CB'!C2463="COS",'MAIN CB'!F2463,"")))</f>
        <v/>
      </c>
    </row>
    <row r="2450" spans="2:8" x14ac:dyDescent="0.3">
      <c r="B2450" s="160">
        <f>IF('MAIN CB'!B2464="","",'MAIN CB'!B2464)</f>
        <v>45741</v>
      </c>
      <c r="C2450" s="161" t="str">
        <f>IF('MAIN CB'!C2464="","",'MAIN CB'!C2464)</f>
        <v>Income</v>
      </c>
      <c r="D2450" s="237" t="str">
        <f>IF('MAIN CB'!D2464="","",'MAIN CB'!D2464)</f>
        <v>Sales</v>
      </c>
      <c r="E2450" s="157" t="str">
        <f>IF('MAIN CB'!E2464="","",'MAIN CB'!E2464)</f>
        <v xml:space="preserve">Takeaway Sale </v>
      </c>
      <c r="F2450" s="238" t="str">
        <f>IF('MAIN CB'!C2464="Asset",'MAIN CB'!F2464,"")</f>
        <v/>
      </c>
      <c r="G2450" s="162">
        <f>IF('MAIN CB'!C2464="Capital",'MAIN CB'!F2464,IF('MAIN CB'!C2464="Income",'MAIN CB'!F2464,IF('MAIN CB'!C2464="Liability",'MAIN CB'!F2464,"")))</f>
        <v>-70</v>
      </c>
      <c r="H2450" s="163" t="str">
        <f>IF('MAIN CB'!C2464="Expense",'MAIN CB'!F2464,IF('MAIN CB'!C2464="Drawing",'MAIN CB'!F2464,IF('MAIN CB'!C2464="COS",'MAIN CB'!F2464,"")))</f>
        <v/>
      </c>
    </row>
    <row r="2451" spans="2:8" x14ac:dyDescent="0.3">
      <c r="B2451" s="160">
        <f>IF('MAIN CB'!B2465="","",'MAIN CB'!B2465)</f>
        <v>45741</v>
      </c>
      <c r="C2451" s="161" t="str">
        <f>IF('MAIN CB'!C2465="","",'MAIN CB'!C2465)</f>
        <v>Asset</v>
      </c>
      <c r="D2451" s="237" t="str">
        <f>IF('MAIN CB'!D2465="","",'MAIN CB'!D2465)</f>
        <v>Vault Cash</v>
      </c>
      <c r="E2451" s="157" t="str">
        <f>IF('MAIN CB'!E2465="","",'MAIN CB'!E2465)</f>
        <v xml:space="preserve">Takeaway Sale </v>
      </c>
      <c r="F2451" s="238">
        <f>IF('MAIN CB'!C2465="Asset",'MAIN CB'!F2465,"")</f>
        <v>70</v>
      </c>
      <c r="G2451" s="162" t="str">
        <f>IF('MAIN CB'!C2465="Capital",'MAIN CB'!F2465,IF('MAIN CB'!C2465="Income",'MAIN CB'!F2465,IF('MAIN CB'!C2465="Liability",'MAIN CB'!F2465,"")))</f>
        <v/>
      </c>
      <c r="H2451" s="163" t="str">
        <f>IF('MAIN CB'!C2465="Expense",'MAIN CB'!F2465,IF('MAIN CB'!C2465="Drawing",'MAIN CB'!F2465,IF('MAIN CB'!C2465="COS",'MAIN CB'!F2465,"")))</f>
        <v/>
      </c>
    </row>
    <row r="2452" spans="2:8" x14ac:dyDescent="0.3">
      <c r="B2452" s="160">
        <f>IF('MAIN CB'!B2466="","",'MAIN CB'!B2466)</f>
        <v>45741</v>
      </c>
      <c r="C2452" s="161" t="str">
        <f>IF('MAIN CB'!C2466="","",'MAIN CB'!C2466)</f>
        <v>Income</v>
      </c>
      <c r="D2452" s="237" t="str">
        <f>IF('MAIN CB'!D2466="","",'MAIN CB'!D2466)</f>
        <v>Sales</v>
      </c>
      <c r="E2452" s="157" t="str">
        <f>IF('MAIN CB'!E2466="","",'MAIN CB'!E2466)</f>
        <v xml:space="preserve">Takeaway Sale </v>
      </c>
      <c r="F2452" s="238" t="str">
        <f>IF('MAIN CB'!C2466="Asset",'MAIN CB'!F2466,"")</f>
        <v/>
      </c>
      <c r="G2452" s="162">
        <f>IF('MAIN CB'!C2466="Capital",'MAIN CB'!F2466,IF('MAIN CB'!C2466="Income",'MAIN CB'!F2466,IF('MAIN CB'!C2466="Liability",'MAIN CB'!F2466,"")))</f>
        <v>-105</v>
      </c>
      <c r="H2452" s="163" t="str">
        <f>IF('MAIN CB'!C2466="Expense",'MAIN CB'!F2466,IF('MAIN CB'!C2466="Drawing",'MAIN CB'!F2466,IF('MAIN CB'!C2466="COS",'MAIN CB'!F2466,"")))</f>
        <v/>
      </c>
    </row>
    <row r="2453" spans="2:8" x14ac:dyDescent="0.3">
      <c r="B2453" s="160">
        <f>IF('MAIN CB'!B2467="","",'MAIN CB'!B2467)</f>
        <v>45741</v>
      </c>
      <c r="C2453" s="161" t="str">
        <f>IF('MAIN CB'!C2467="","",'MAIN CB'!C2467)</f>
        <v>Asset</v>
      </c>
      <c r="D2453" s="237" t="str">
        <f>IF('MAIN CB'!D2467="","",'MAIN CB'!D2467)</f>
        <v>Airtel Money</v>
      </c>
      <c r="E2453" s="157" t="str">
        <f>IF('MAIN CB'!E2467="","",'MAIN CB'!E2467)</f>
        <v xml:space="preserve">Takeaway Sale </v>
      </c>
      <c r="F2453" s="238">
        <f>IF('MAIN CB'!C2467="Asset",'MAIN CB'!F2467,"")</f>
        <v>105</v>
      </c>
      <c r="G2453" s="162" t="str">
        <f>IF('MAIN CB'!C2467="Capital",'MAIN CB'!F2467,IF('MAIN CB'!C2467="Income",'MAIN CB'!F2467,IF('MAIN CB'!C2467="Liability",'MAIN CB'!F2467,"")))</f>
        <v/>
      </c>
      <c r="H2453" s="163" t="str">
        <f>IF('MAIN CB'!C2467="Expense",'MAIN CB'!F2467,IF('MAIN CB'!C2467="Drawing",'MAIN CB'!F2467,IF('MAIN CB'!C2467="COS",'MAIN CB'!F2467,"")))</f>
        <v/>
      </c>
    </row>
    <row r="2454" spans="2:8" x14ac:dyDescent="0.3">
      <c r="B2454" s="160">
        <f>IF('MAIN CB'!B2468="","",'MAIN CB'!B2468)</f>
        <v>45741</v>
      </c>
      <c r="C2454" s="161" t="str">
        <f>IF('MAIN CB'!C2468="","",'MAIN CB'!C2468)</f>
        <v>Asset</v>
      </c>
      <c r="D2454" s="237" t="str">
        <f>IF('MAIN CB'!D2468="","",'MAIN CB'!D2468)</f>
        <v>Vault Cash</v>
      </c>
      <c r="E2454" s="157" t="str">
        <f>IF('MAIN CB'!E2468="","",'MAIN CB'!E2468)</f>
        <v>Airtel Money Deposit</v>
      </c>
      <c r="F2454" s="238">
        <f>IF('MAIN CB'!C2468="Asset",'MAIN CB'!F2468,"")</f>
        <v>100</v>
      </c>
      <c r="G2454" s="162" t="str">
        <f>IF('MAIN CB'!C2468="Capital",'MAIN CB'!F2468,IF('MAIN CB'!C2468="Income",'MAIN CB'!F2468,IF('MAIN CB'!C2468="Liability",'MAIN CB'!F2468,"")))</f>
        <v/>
      </c>
      <c r="H2454" s="163" t="str">
        <f>IF('MAIN CB'!C2468="Expense",'MAIN CB'!F2468,IF('MAIN CB'!C2468="Drawing",'MAIN CB'!F2468,IF('MAIN CB'!C2468="COS",'MAIN CB'!F2468,"")))</f>
        <v/>
      </c>
    </row>
    <row r="2455" spans="2:8" x14ac:dyDescent="0.3">
      <c r="B2455" s="160">
        <f>IF('MAIN CB'!B2469="","",'MAIN CB'!B2469)</f>
        <v>45741</v>
      </c>
      <c r="C2455" s="161" t="str">
        <f>IF('MAIN CB'!C2469="","",'MAIN CB'!C2469)</f>
        <v>Asset</v>
      </c>
      <c r="D2455" s="237" t="str">
        <f>IF('MAIN CB'!D2469="","",'MAIN CB'!D2469)</f>
        <v>Airtel Money</v>
      </c>
      <c r="E2455" s="157" t="str">
        <f>IF('MAIN CB'!E2469="","",'MAIN CB'!E2469)</f>
        <v>Airtel Money Deposit</v>
      </c>
      <c r="F2455" s="238">
        <f>IF('MAIN CB'!C2469="Asset",'MAIN CB'!F2469,"")</f>
        <v>-100</v>
      </c>
      <c r="G2455" s="162" t="str">
        <f>IF('MAIN CB'!C2469="Capital",'MAIN CB'!F2469,IF('MAIN CB'!C2469="Income",'MAIN CB'!F2469,IF('MAIN CB'!C2469="Liability",'MAIN CB'!F2469,"")))</f>
        <v/>
      </c>
      <c r="H2455" s="163" t="str">
        <f>IF('MAIN CB'!C2469="Expense",'MAIN CB'!F2469,IF('MAIN CB'!C2469="Drawing",'MAIN CB'!F2469,IF('MAIN CB'!C2469="COS",'MAIN CB'!F2469,"")))</f>
        <v/>
      </c>
    </row>
    <row r="2456" spans="2:8" x14ac:dyDescent="0.3">
      <c r="B2456" s="160">
        <f>IF('MAIN CB'!B2470="","",'MAIN CB'!B2470)</f>
        <v>45741</v>
      </c>
      <c r="C2456" s="161" t="str">
        <f>IF('MAIN CB'!C2470="","",'MAIN CB'!C2470)</f>
        <v>Asset</v>
      </c>
      <c r="D2456" s="237" t="str">
        <f>IF('MAIN CB'!D2470="","",'MAIN CB'!D2470)</f>
        <v>Vault Cash</v>
      </c>
      <c r="E2456" s="157" t="str">
        <f>IF('MAIN CB'!E2470="","",'MAIN CB'!E2470)</f>
        <v>?</v>
      </c>
      <c r="F2456" s="238">
        <f>IF('MAIN CB'!C2470="Asset",'MAIN CB'!F2470,"")</f>
        <v>-50</v>
      </c>
      <c r="G2456" s="162" t="str">
        <f>IF('MAIN CB'!C2470="Capital",'MAIN CB'!F2470,IF('MAIN CB'!C2470="Income",'MAIN CB'!F2470,IF('MAIN CB'!C2470="Liability",'MAIN CB'!F2470,"")))</f>
        <v/>
      </c>
      <c r="H2456" s="163" t="str">
        <f>IF('MAIN CB'!C2470="Expense",'MAIN CB'!F2470,IF('MAIN CB'!C2470="Drawing",'MAIN CB'!F2470,IF('MAIN CB'!C2470="COS",'MAIN CB'!F2470,"")))</f>
        <v/>
      </c>
    </row>
    <row r="2457" spans="2:8" x14ac:dyDescent="0.3">
      <c r="B2457" s="160">
        <f>IF('MAIN CB'!B2471="","",'MAIN CB'!B2471)</f>
        <v>45741</v>
      </c>
      <c r="C2457" s="161" t="str">
        <f>IF('MAIN CB'!C2471="","",'MAIN CB'!C2471)</f>
        <v>Expense</v>
      </c>
      <c r="D2457" s="237" t="str">
        <f>IF('MAIN CB'!D2471="","",'MAIN CB'!D2471)</f>
        <v>Transport Costs</v>
      </c>
      <c r="E2457" s="157" t="str">
        <f>IF('MAIN CB'!E2471="","",'MAIN CB'!E2471)</f>
        <v>?</v>
      </c>
      <c r="F2457" s="238" t="str">
        <f>IF('MAIN CB'!C2471="Asset",'MAIN CB'!F2471,"")</f>
        <v/>
      </c>
      <c r="G2457" s="162" t="str">
        <f>IF('MAIN CB'!C2471="Capital",'MAIN CB'!F2471,IF('MAIN CB'!C2471="Income",'MAIN CB'!F2471,IF('MAIN CB'!C2471="Liability",'MAIN CB'!F2471,"")))</f>
        <v/>
      </c>
      <c r="H2457" s="163">
        <f>IF('MAIN CB'!C2471="Expense",'MAIN CB'!F2471,IF('MAIN CB'!C2471="Drawing",'MAIN CB'!F2471,IF('MAIN CB'!C2471="COS",'MAIN CB'!F2471,"")))</f>
        <v>50</v>
      </c>
    </row>
    <row r="2458" spans="2:8" x14ac:dyDescent="0.3">
      <c r="B2458" s="160">
        <f>IF('MAIN CB'!B2472="","",'MAIN CB'!B2472)</f>
        <v>45741</v>
      </c>
      <c r="C2458" s="161" t="str">
        <f>IF('MAIN CB'!C2472="","",'MAIN CB'!C2472)</f>
        <v>Asset</v>
      </c>
      <c r="D2458" s="237" t="str">
        <f>IF('MAIN CB'!D2472="","",'MAIN CB'!D2472)</f>
        <v>Vault Cash</v>
      </c>
      <c r="E2458" s="157" t="str">
        <f>IF('MAIN CB'!E2472="","",'MAIN CB'!E2472)</f>
        <v>Airtel Money Withdraw</v>
      </c>
      <c r="F2458" s="238">
        <f>IF('MAIN CB'!C2472="Asset",'MAIN CB'!F2472,"")</f>
        <v>-5000</v>
      </c>
      <c r="G2458" s="162" t="str">
        <f>IF('MAIN CB'!C2472="Capital",'MAIN CB'!F2472,IF('MAIN CB'!C2472="Income",'MAIN CB'!F2472,IF('MAIN CB'!C2472="Liability",'MAIN CB'!F2472,"")))</f>
        <v/>
      </c>
      <c r="H2458" s="163" t="str">
        <f>IF('MAIN CB'!C2472="Expense",'MAIN CB'!F2472,IF('MAIN CB'!C2472="Drawing",'MAIN CB'!F2472,IF('MAIN CB'!C2472="COS",'MAIN CB'!F2472,"")))</f>
        <v/>
      </c>
    </row>
    <row r="2459" spans="2:8" x14ac:dyDescent="0.3">
      <c r="B2459" s="160">
        <f>IF('MAIN CB'!B2473="","",'MAIN CB'!B2473)</f>
        <v>45741</v>
      </c>
      <c r="C2459" s="161" t="str">
        <f>IF('MAIN CB'!C2473="","",'MAIN CB'!C2473)</f>
        <v>Asset</v>
      </c>
      <c r="D2459" s="237" t="str">
        <f>IF('MAIN CB'!D2473="","",'MAIN CB'!D2473)</f>
        <v>Airtel Money</v>
      </c>
      <c r="E2459" s="157" t="str">
        <f>IF('MAIN CB'!E2473="","",'MAIN CB'!E2473)</f>
        <v>Airtel Money Withdraw</v>
      </c>
      <c r="F2459" s="238">
        <f>IF('MAIN CB'!C2473="Asset",'MAIN CB'!F2473,"")</f>
        <v>5000</v>
      </c>
      <c r="G2459" s="162" t="str">
        <f>IF('MAIN CB'!C2473="Capital",'MAIN CB'!F2473,IF('MAIN CB'!C2473="Income",'MAIN CB'!F2473,IF('MAIN CB'!C2473="Liability",'MAIN CB'!F2473,"")))</f>
        <v/>
      </c>
      <c r="H2459" s="163" t="str">
        <f>IF('MAIN CB'!C2473="Expense",'MAIN CB'!F2473,IF('MAIN CB'!C2473="Drawing",'MAIN CB'!F2473,IF('MAIN CB'!C2473="COS",'MAIN CB'!F2473,"")))</f>
        <v/>
      </c>
    </row>
    <row r="2460" spans="2:8" x14ac:dyDescent="0.3">
      <c r="B2460" s="160">
        <f>IF('MAIN CB'!B2474="","",'MAIN CB'!B2474)</f>
        <v>45741</v>
      </c>
      <c r="C2460" s="161" t="str">
        <f>IF('MAIN CB'!C2474="","",'MAIN CB'!C2474)</f>
        <v>Asset</v>
      </c>
      <c r="D2460" s="237" t="str">
        <f>IF('MAIN CB'!D2474="","",'MAIN CB'!D2474)</f>
        <v>Vault Cash</v>
      </c>
      <c r="E2460" s="157" t="str">
        <f>IF('MAIN CB'!E2474="","",'MAIN CB'!E2474)</f>
        <v>Airtel Money Withdraw</v>
      </c>
      <c r="F2460" s="238">
        <f>IF('MAIN CB'!C2474="Asset",'MAIN CB'!F2474,"")</f>
        <v>-35</v>
      </c>
      <c r="G2460" s="162" t="str">
        <f>IF('MAIN CB'!C2474="Capital",'MAIN CB'!F2474,IF('MAIN CB'!C2474="Income",'MAIN CB'!F2474,IF('MAIN CB'!C2474="Liability",'MAIN CB'!F2474,"")))</f>
        <v/>
      </c>
      <c r="H2460" s="163" t="str">
        <f>IF('MAIN CB'!C2474="Expense",'MAIN CB'!F2474,IF('MAIN CB'!C2474="Drawing",'MAIN CB'!F2474,IF('MAIN CB'!C2474="COS",'MAIN CB'!F2474,"")))</f>
        <v/>
      </c>
    </row>
    <row r="2461" spans="2:8" x14ac:dyDescent="0.3">
      <c r="B2461" s="160">
        <f>IF('MAIN CB'!B2475="","",'MAIN CB'!B2475)</f>
        <v>45741</v>
      </c>
      <c r="C2461" s="161" t="str">
        <f>IF('MAIN CB'!C2475="","",'MAIN CB'!C2475)</f>
        <v>Asset</v>
      </c>
      <c r="D2461" s="237" t="str">
        <f>IF('MAIN CB'!D2475="","",'MAIN CB'!D2475)</f>
        <v>Airtel Money</v>
      </c>
      <c r="E2461" s="157" t="str">
        <f>IF('MAIN CB'!E2475="","",'MAIN CB'!E2475)</f>
        <v>Airtel Money Withdraw</v>
      </c>
      <c r="F2461" s="238">
        <f>IF('MAIN CB'!C2475="Asset",'MAIN CB'!F2475,"")</f>
        <v>35</v>
      </c>
      <c r="G2461" s="162" t="str">
        <f>IF('MAIN CB'!C2475="Capital",'MAIN CB'!F2475,IF('MAIN CB'!C2475="Income",'MAIN CB'!F2475,IF('MAIN CB'!C2475="Liability",'MAIN CB'!F2475,"")))</f>
        <v/>
      </c>
      <c r="H2461" s="163" t="str">
        <f>IF('MAIN CB'!C2475="Expense",'MAIN CB'!F2475,IF('MAIN CB'!C2475="Drawing",'MAIN CB'!F2475,IF('MAIN CB'!C2475="COS",'MAIN CB'!F2475,"")))</f>
        <v/>
      </c>
    </row>
    <row r="2462" spans="2:8" x14ac:dyDescent="0.3">
      <c r="B2462" s="160">
        <f>IF('MAIN CB'!B2476="","",'MAIN CB'!B2476)</f>
        <v>45741</v>
      </c>
      <c r="C2462" s="161" t="str">
        <f>IF('MAIN CB'!C2476="","",'MAIN CB'!C2476)</f>
        <v>Asset</v>
      </c>
      <c r="D2462" s="237" t="str">
        <f>IF('MAIN CB'!D2476="","",'MAIN CB'!D2476)</f>
        <v>Vault Cash</v>
      </c>
      <c r="E2462" s="157" t="str">
        <f>IF('MAIN CB'!E2476="","",'MAIN CB'!E2476)</f>
        <v>Airtel Money Withdraw</v>
      </c>
      <c r="F2462" s="238">
        <f>IF('MAIN CB'!C2476="Asset",'MAIN CB'!F2476,"")</f>
        <v>-70</v>
      </c>
      <c r="G2462" s="162" t="str">
        <f>IF('MAIN CB'!C2476="Capital",'MAIN CB'!F2476,IF('MAIN CB'!C2476="Income",'MAIN CB'!F2476,IF('MAIN CB'!C2476="Liability",'MAIN CB'!F2476,"")))</f>
        <v/>
      </c>
      <c r="H2462" s="163" t="str">
        <f>IF('MAIN CB'!C2476="Expense",'MAIN CB'!F2476,IF('MAIN CB'!C2476="Drawing",'MAIN CB'!F2476,IF('MAIN CB'!C2476="COS",'MAIN CB'!F2476,"")))</f>
        <v/>
      </c>
    </row>
    <row r="2463" spans="2:8" x14ac:dyDescent="0.3">
      <c r="B2463" s="160">
        <f>IF('MAIN CB'!B2477="","",'MAIN CB'!B2477)</f>
        <v>45741</v>
      </c>
      <c r="C2463" s="161" t="str">
        <f>IF('MAIN CB'!C2477="","",'MAIN CB'!C2477)</f>
        <v>Asset</v>
      </c>
      <c r="D2463" s="237" t="str">
        <f>IF('MAIN CB'!D2477="","",'MAIN CB'!D2477)</f>
        <v>Airtel Money</v>
      </c>
      <c r="E2463" s="157" t="str">
        <f>IF('MAIN CB'!E2477="","",'MAIN CB'!E2477)</f>
        <v>Airtel Money Withdraw</v>
      </c>
      <c r="F2463" s="238">
        <f>IF('MAIN CB'!C2477="Asset",'MAIN CB'!F2477,"")</f>
        <v>70</v>
      </c>
      <c r="G2463" s="162" t="str">
        <f>IF('MAIN CB'!C2477="Capital",'MAIN CB'!F2477,IF('MAIN CB'!C2477="Income",'MAIN CB'!F2477,IF('MAIN CB'!C2477="Liability",'MAIN CB'!F2477,"")))</f>
        <v/>
      </c>
      <c r="H2463" s="163" t="str">
        <f>IF('MAIN CB'!C2477="Expense",'MAIN CB'!F2477,IF('MAIN CB'!C2477="Drawing",'MAIN CB'!F2477,IF('MAIN CB'!C2477="COS",'MAIN CB'!F2477,"")))</f>
        <v/>
      </c>
    </row>
    <row r="2464" spans="2:8" x14ac:dyDescent="0.3">
      <c r="B2464" s="160">
        <f>IF('MAIN CB'!B2478="","",'MAIN CB'!B2478)</f>
        <v>45741</v>
      </c>
      <c r="C2464" s="161" t="str">
        <f>IF('MAIN CB'!C2478="","",'MAIN CB'!C2478)</f>
        <v>Asset</v>
      </c>
      <c r="D2464" s="237" t="str">
        <f>IF('MAIN CB'!D2478="","",'MAIN CB'!D2478)</f>
        <v>Vault Cash</v>
      </c>
      <c r="E2464" s="157" t="str">
        <f>IF('MAIN CB'!E2478="","",'MAIN CB'!E2478)</f>
        <v>Airtel Money Withdraw</v>
      </c>
      <c r="F2464" s="238">
        <f>IF('MAIN CB'!C2478="Asset",'MAIN CB'!F2478,"")</f>
        <v>-35</v>
      </c>
      <c r="G2464" s="162" t="str">
        <f>IF('MAIN CB'!C2478="Capital",'MAIN CB'!F2478,IF('MAIN CB'!C2478="Income",'MAIN CB'!F2478,IF('MAIN CB'!C2478="Liability",'MAIN CB'!F2478,"")))</f>
        <v/>
      </c>
      <c r="H2464" s="163" t="str">
        <f>IF('MAIN CB'!C2478="Expense",'MAIN CB'!F2478,IF('MAIN CB'!C2478="Drawing",'MAIN CB'!F2478,IF('MAIN CB'!C2478="COS",'MAIN CB'!F2478,"")))</f>
        <v/>
      </c>
    </row>
    <row r="2465" spans="2:8" x14ac:dyDescent="0.3">
      <c r="B2465" s="160">
        <f>IF('MAIN CB'!B2479="","",'MAIN CB'!B2479)</f>
        <v>45741</v>
      </c>
      <c r="C2465" s="161" t="str">
        <f>IF('MAIN CB'!C2479="","",'MAIN CB'!C2479)</f>
        <v>Asset</v>
      </c>
      <c r="D2465" s="237" t="str">
        <f>IF('MAIN CB'!D2479="","",'MAIN CB'!D2479)</f>
        <v>Airtel Money</v>
      </c>
      <c r="E2465" s="157" t="str">
        <f>IF('MAIN CB'!E2479="","",'MAIN CB'!E2479)</f>
        <v>Airtel Money Withdraw</v>
      </c>
      <c r="F2465" s="238">
        <f>IF('MAIN CB'!C2479="Asset",'MAIN CB'!F2479,"")</f>
        <v>35</v>
      </c>
      <c r="G2465" s="162" t="str">
        <f>IF('MAIN CB'!C2479="Capital",'MAIN CB'!F2479,IF('MAIN CB'!C2479="Income",'MAIN CB'!F2479,IF('MAIN CB'!C2479="Liability",'MAIN CB'!F2479,"")))</f>
        <v/>
      </c>
      <c r="H2465" s="163" t="str">
        <f>IF('MAIN CB'!C2479="Expense",'MAIN CB'!F2479,IF('MAIN CB'!C2479="Drawing",'MAIN CB'!F2479,IF('MAIN CB'!C2479="COS",'MAIN CB'!F2479,"")))</f>
        <v/>
      </c>
    </row>
    <row r="2466" spans="2:8" x14ac:dyDescent="0.3">
      <c r="B2466" s="160">
        <f>IF('MAIN CB'!B2480="","",'MAIN CB'!B2480)</f>
        <v>45741</v>
      </c>
      <c r="C2466" s="161" t="str">
        <f>IF('MAIN CB'!C2480="","",'MAIN CB'!C2480)</f>
        <v>Asset</v>
      </c>
      <c r="D2466" s="237" t="str">
        <f>IF('MAIN CB'!D2480="","",'MAIN CB'!D2480)</f>
        <v>Vault Cash</v>
      </c>
      <c r="E2466" s="157" t="str">
        <f>IF('MAIN CB'!E2480="","",'MAIN CB'!E2480)</f>
        <v>Airtel Money Deposit</v>
      </c>
      <c r="F2466" s="238">
        <f>IF('MAIN CB'!C2480="Asset",'MAIN CB'!F2480,"")</f>
        <v>100</v>
      </c>
      <c r="G2466" s="162" t="str">
        <f>IF('MAIN CB'!C2480="Capital",'MAIN CB'!F2480,IF('MAIN CB'!C2480="Income",'MAIN CB'!F2480,IF('MAIN CB'!C2480="Liability",'MAIN CB'!F2480,"")))</f>
        <v/>
      </c>
      <c r="H2466" s="163" t="str">
        <f>IF('MAIN CB'!C2480="Expense",'MAIN CB'!F2480,IF('MAIN CB'!C2480="Drawing",'MAIN CB'!F2480,IF('MAIN CB'!C2480="COS",'MAIN CB'!F2480,"")))</f>
        <v/>
      </c>
    </row>
    <row r="2467" spans="2:8" x14ac:dyDescent="0.3">
      <c r="B2467" s="160">
        <f>IF('MAIN CB'!B2481="","",'MAIN CB'!B2481)</f>
        <v>45741</v>
      </c>
      <c r="C2467" s="161" t="str">
        <f>IF('MAIN CB'!C2481="","",'MAIN CB'!C2481)</f>
        <v>Asset</v>
      </c>
      <c r="D2467" s="237" t="str">
        <f>IF('MAIN CB'!D2481="","",'MAIN CB'!D2481)</f>
        <v>Airtel Money</v>
      </c>
      <c r="E2467" s="157" t="str">
        <f>IF('MAIN CB'!E2481="","",'MAIN CB'!E2481)</f>
        <v>Airtel Money Deposit</v>
      </c>
      <c r="F2467" s="238">
        <f>IF('MAIN CB'!C2481="Asset",'MAIN CB'!F2481,"")</f>
        <v>-100</v>
      </c>
      <c r="G2467" s="162" t="str">
        <f>IF('MAIN CB'!C2481="Capital",'MAIN CB'!F2481,IF('MAIN CB'!C2481="Income",'MAIN CB'!F2481,IF('MAIN CB'!C2481="Liability",'MAIN CB'!F2481,"")))</f>
        <v/>
      </c>
      <c r="H2467" s="163" t="str">
        <f>IF('MAIN CB'!C2481="Expense",'MAIN CB'!F2481,IF('MAIN CB'!C2481="Drawing",'MAIN CB'!F2481,IF('MAIN CB'!C2481="COS",'MAIN CB'!F2481,"")))</f>
        <v/>
      </c>
    </row>
    <row r="2468" spans="2:8" x14ac:dyDescent="0.3">
      <c r="B2468" s="160">
        <f>IF('MAIN CB'!B2482="","",'MAIN CB'!B2482)</f>
        <v>45741</v>
      </c>
      <c r="C2468" s="161" t="str">
        <f>IF('MAIN CB'!C2482="","",'MAIN CB'!C2482)</f>
        <v>Asset</v>
      </c>
      <c r="D2468" s="237" t="str">
        <f>IF('MAIN CB'!D2482="","",'MAIN CB'!D2482)</f>
        <v>Vault Cash</v>
      </c>
      <c r="E2468" s="157" t="str">
        <f>IF('MAIN CB'!E2482="","",'MAIN CB'!E2482)</f>
        <v>Airtel Money Withdraw</v>
      </c>
      <c r="F2468" s="238">
        <f>IF('MAIN CB'!C2482="Asset",'MAIN CB'!F2482,"")</f>
        <v>-35</v>
      </c>
      <c r="G2468" s="162" t="str">
        <f>IF('MAIN CB'!C2482="Capital",'MAIN CB'!F2482,IF('MAIN CB'!C2482="Income",'MAIN CB'!F2482,IF('MAIN CB'!C2482="Liability",'MAIN CB'!F2482,"")))</f>
        <v/>
      </c>
      <c r="H2468" s="163" t="str">
        <f>IF('MAIN CB'!C2482="Expense",'MAIN CB'!F2482,IF('MAIN CB'!C2482="Drawing",'MAIN CB'!F2482,IF('MAIN CB'!C2482="COS",'MAIN CB'!F2482,"")))</f>
        <v/>
      </c>
    </row>
    <row r="2469" spans="2:8" x14ac:dyDescent="0.3">
      <c r="B2469" s="160">
        <f>IF('MAIN CB'!B2483="","",'MAIN CB'!B2483)</f>
        <v>45741</v>
      </c>
      <c r="C2469" s="161" t="str">
        <f>IF('MAIN CB'!C2483="","",'MAIN CB'!C2483)</f>
        <v>Asset</v>
      </c>
      <c r="D2469" s="237" t="str">
        <f>IF('MAIN CB'!D2483="","",'MAIN CB'!D2483)</f>
        <v>Airtel Money</v>
      </c>
      <c r="E2469" s="157" t="str">
        <f>IF('MAIN CB'!E2483="","",'MAIN CB'!E2483)</f>
        <v>Airtel Money Withdraw</v>
      </c>
      <c r="F2469" s="238">
        <f>IF('MAIN CB'!C2483="Asset",'MAIN CB'!F2483,"")</f>
        <v>35</v>
      </c>
      <c r="G2469" s="162" t="str">
        <f>IF('MAIN CB'!C2483="Capital",'MAIN CB'!F2483,IF('MAIN CB'!C2483="Income",'MAIN CB'!F2483,IF('MAIN CB'!C2483="Liability",'MAIN CB'!F2483,"")))</f>
        <v/>
      </c>
      <c r="H2469" s="163" t="str">
        <f>IF('MAIN CB'!C2483="Expense",'MAIN CB'!F2483,IF('MAIN CB'!C2483="Drawing",'MAIN CB'!F2483,IF('MAIN CB'!C2483="COS",'MAIN CB'!F2483,"")))</f>
        <v/>
      </c>
    </row>
    <row r="2470" spans="2:8" x14ac:dyDescent="0.3">
      <c r="B2470" s="160">
        <f>IF('MAIN CB'!B2484="","",'MAIN CB'!B2484)</f>
        <v>45741</v>
      </c>
      <c r="C2470" s="161" t="str">
        <f>IF('MAIN CB'!C2484="","",'MAIN CB'!C2484)</f>
        <v>Asset</v>
      </c>
      <c r="D2470" s="237" t="str">
        <f>IF('MAIN CB'!D2484="","",'MAIN CB'!D2484)</f>
        <v>Vault Cash</v>
      </c>
      <c r="E2470" s="157" t="str">
        <f>IF('MAIN CB'!E2484="","",'MAIN CB'!E2484)</f>
        <v>Customer change held</v>
      </c>
      <c r="F2470" s="238">
        <f>IF('MAIN CB'!C2484="Asset",'MAIN CB'!F2484,"")</f>
        <v>5</v>
      </c>
      <c r="G2470" s="162" t="str">
        <f>IF('MAIN CB'!C2484="Capital",'MAIN CB'!F2484,IF('MAIN CB'!C2484="Income",'MAIN CB'!F2484,IF('MAIN CB'!C2484="Liability",'MAIN CB'!F2484,"")))</f>
        <v/>
      </c>
      <c r="H2470" s="163" t="str">
        <f>IF('MAIN CB'!C2484="Expense",'MAIN CB'!F2484,IF('MAIN CB'!C2484="Drawing",'MAIN CB'!F2484,IF('MAIN CB'!C2484="COS",'MAIN CB'!F2484,"")))</f>
        <v/>
      </c>
    </row>
    <row r="2471" spans="2:8" x14ac:dyDescent="0.3">
      <c r="B2471" s="160">
        <f>IF('MAIN CB'!B2485="","",'MAIN CB'!B2485)</f>
        <v>45741</v>
      </c>
      <c r="C2471" s="161" t="str">
        <f>IF('MAIN CB'!C2485="","",'MAIN CB'!C2485)</f>
        <v>Liability</v>
      </c>
      <c r="D2471" s="237" t="str">
        <f>IF('MAIN CB'!D2485="","",'MAIN CB'!D2485)</f>
        <v>Customer Change</v>
      </c>
      <c r="E2471" s="157" t="str">
        <f>IF('MAIN CB'!E2485="","",'MAIN CB'!E2485)</f>
        <v>Customer change held</v>
      </c>
      <c r="F2471" s="238" t="str">
        <f>IF('MAIN CB'!C2485="Asset",'MAIN CB'!F2485,"")</f>
        <v/>
      </c>
      <c r="G2471" s="162">
        <f>IF('MAIN CB'!C2485="Capital",'MAIN CB'!F2485,IF('MAIN CB'!C2485="Income",'MAIN CB'!F2485,IF('MAIN CB'!C2485="Liability",'MAIN CB'!F2485,"")))</f>
        <v>-5</v>
      </c>
      <c r="H2471" s="163" t="str">
        <f>IF('MAIN CB'!C2485="Expense",'MAIN CB'!F2485,IF('MAIN CB'!C2485="Drawing",'MAIN CB'!F2485,IF('MAIN CB'!C2485="COS",'MAIN CB'!F2485,"")))</f>
        <v/>
      </c>
    </row>
    <row r="2472" spans="2:8" x14ac:dyDescent="0.3">
      <c r="B2472" s="160">
        <f>IF('MAIN CB'!B2486="","",'MAIN CB'!B2486)</f>
        <v>45741</v>
      </c>
      <c r="C2472" s="161" t="str">
        <f>IF('MAIN CB'!C2486="","",'MAIN CB'!C2486)</f>
        <v>Income</v>
      </c>
      <c r="D2472" s="237" t="str">
        <f>IF('MAIN CB'!D2486="","",'MAIN CB'!D2486)</f>
        <v>Sales</v>
      </c>
      <c r="E2472" s="157" t="str">
        <f>IF('MAIN CB'!E2486="","",'MAIN CB'!E2486)</f>
        <v xml:space="preserve">Takeaway Sale </v>
      </c>
      <c r="F2472" s="238" t="str">
        <f>IF('MAIN CB'!C2486="Asset",'MAIN CB'!F2486,"")</f>
        <v/>
      </c>
      <c r="G2472" s="162">
        <f>IF('MAIN CB'!C2486="Capital",'MAIN CB'!F2486,IF('MAIN CB'!C2486="Income",'MAIN CB'!F2486,IF('MAIN CB'!C2486="Liability",'MAIN CB'!F2486,"")))</f>
        <v>-175</v>
      </c>
      <c r="H2472" s="163" t="str">
        <f>IF('MAIN CB'!C2486="Expense",'MAIN CB'!F2486,IF('MAIN CB'!C2486="Drawing",'MAIN CB'!F2486,IF('MAIN CB'!C2486="COS",'MAIN CB'!F2486,"")))</f>
        <v/>
      </c>
    </row>
    <row r="2473" spans="2:8" x14ac:dyDescent="0.3">
      <c r="B2473" s="160">
        <f>IF('MAIN CB'!B2487="","",'MAIN CB'!B2487)</f>
        <v>45741</v>
      </c>
      <c r="C2473" s="161" t="str">
        <f>IF('MAIN CB'!C2487="","",'MAIN CB'!C2487)</f>
        <v>Asset</v>
      </c>
      <c r="D2473" s="237" t="str">
        <f>IF('MAIN CB'!D2487="","",'MAIN CB'!D2487)</f>
        <v>Airtel Money</v>
      </c>
      <c r="E2473" s="157" t="str">
        <f>IF('MAIN CB'!E2487="","",'MAIN CB'!E2487)</f>
        <v xml:space="preserve">Takeaway Sale </v>
      </c>
      <c r="F2473" s="238">
        <f>IF('MAIN CB'!C2487="Asset",'MAIN CB'!F2487,"")</f>
        <v>175</v>
      </c>
      <c r="G2473" s="162" t="str">
        <f>IF('MAIN CB'!C2487="Capital",'MAIN CB'!F2487,IF('MAIN CB'!C2487="Income",'MAIN CB'!F2487,IF('MAIN CB'!C2487="Liability",'MAIN CB'!F2487,"")))</f>
        <v/>
      </c>
      <c r="H2473" s="163" t="str">
        <f>IF('MAIN CB'!C2487="Expense",'MAIN CB'!F2487,IF('MAIN CB'!C2487="Drawing",'MAIN CB'!F2487,IF('MAIN CB'!C2487="COS",'MAIN CB'!F2487,"")))</f>
        <v/>
      </c>
    </row>
    <row r="2474" spans="2:8" x14ac:dyDescent="0.3">
      <c r="B2474" s="160">
        <f>IF('MAIN CB'!B2488="","",'MAIN CB'!B2488)</f>
        <v>45741</v>
      </c>
      <c r="C2474" s="161" t="str">
        <f>IF('MAIN CB'!C2488="","",'MAIN CB'!C2488)</f>
        <v>Income</v>
      </c>
      <c r="D2474" s="237" t="str">
        <f>IF('MAIN CB'!D2488="","",'MAIN CB'!D2488)</f>
        <v>Sales</v>
      </c>
      <c r="E2474" s="157" t="str">
        <f>IF('MAIN CB'!E2488="","",'MAIN CB'!E2488)</f>
        <v xml:space="preserve">Takeaway Sale </v>
      </c>
      <c r="F2474" s="238" t="str">
        <f>IF('MAIN CB'!C2488="Asset",'MAIN CB'!F2488,"")</f>
        <v/>
      </c>
      <c r="G2474" s="162">
        <f>IF('MAIN CB'!C2488="Capital",'MAIN CB'!F2488,IF('MAIN CB'!C2488="Income",'MAIN CB'!F2488,IF('MAIN CB'!C2488="Liability",'MAIN CB'!F2488,"")))</f>
        <v>-105</v>
      </c>
      <c r="H2474" s="163" t="str">
        <f>IF('MAIN CB'!C2488="Expense",'MAIN CB'!F2488,IF('MAIN CB'!C2488="Drawing",'MAIN CB'!F2488,IF('MAIN CB'!C2488="COS",'MAIN CB'!F2488,"")))</f>
        <v/>
      </c>
    </row>
    <row r="2475" spans="2:8" x14ac:dyDescent="0.3">
      <c r="B2475" s="160">
        <f>IF('MAIN CB'!B2489="","",'MAIN CB'!B2489)</f>
        <v>45741</v>
      </c>
      <c r="C2475" s="161" t="str">
        <f>IF('MAIN CB'!C2489="","",'MAIN CB'!C2489)</f>
        <v>Asset</v>
      </c>
      <c r="D2475" s="237" t="str">
        <f>IF('MAIN CB'!D2489="","",'MAIN CB'!D2489)</f>
        <v>Vault Cash</v>
      </c>
      <c r="E2475" s="157" t="str">
        <f>IF('MAIN CB'!E2489="","",'MAIN CB'!E2489)</f>
        <v xml:space="preserve">Takeaway Sale </v>
      </c>
      <c r="F2475" s="238">
        <f>IF('MAIN CB'!C2489="Asset",'MAIN CB'!F2489,"")</f>
        <v>105</v>
      </c>
      <c r="G2475" s="162" t="str">
        <f>IF('MAIN CB'!C2489="Capital",'MAIN CB'!F2489,IF('MAIN CB'!C2489="Income",'MAIN CB'!F2489,IF('MAIN CB'!C2489="Liability",'MAIN CB'!F2489,"")))</f>
        <v/>
      </c>
      <c r="H2475" s="163" t="str">
        <f>IF('MAIN CB'!C2489="Expense",'MAIN CB'!F2489,IF('MAIN CB'!C2489="Drawing",'MAIN CB'!F2489,IF('MAIN CB'!C2489="COS",'MAIN CB'!F2489,"")))</f>
        <v/>
      </c>
    </row>
    <row r="2476" spans="2:8" x14ac:dyDescent="0.3">
      <c r="B2476" s="160">
        <f>IF('MAIN CB'!B2490="","",'MAIN CB'!B2490)</f>
        <v>45741</v>
      </c>
      <c r="C2476" s="161" t="str">
        <f>IF('MAIN CB'!C2490="","",'MAIN CB'!C2490)</f>
        <v>Asset</v>
      </c>
      <c r="D2476" s="237" t="str">
        <f>IF('MAIN CB'!D2490="","",'MAIN CB'!D2490)</f>
        <v>Airtel Money</v>
      </c>
      <c r="E2476" s="157" t="str">
        <f>IF('MAIN CB'!E2490="","",'MAIN CB'!E2490)</f>
        <v>Transfer from Airtel to IZB</v>
      </c>
      <c r="F2476" s="238">
        <f>IF('MAIN CB'!C2490="Asset",'MAIN CB'!F2490,"")</f>
        <v>-15000</v>
      </c>
      <c r="G2476" s="162" t="str">
        <f>IF('MAIN CB'!C2490="Capital",'MAIN CB'!F2490,IF('MAIN CB'!C2490="Income",'MAIN CB'!F2490,IF('MAIN CB'!C2490="Liability",'MAIN CB'!F2490,"")))</f>
        <v/>
      </c>
      <c r="H2476" s="163" t="str">
        <f>IF('MAIN CB'!C2490="Expense",'MAIN CB'!F2490,IF('MAIN CB'!C2490="Drawing",'MAIN CB'!F2490,IF('MAIN CB'!C2490="COS",'MAIN CB'!F2490,"")))</f>
        <v/>
      </c>
    </row>
    <row r="2477" spans="2:8" x14ac:dyDescent="0.3">
      <c r="B2477" s="160">
        <f>IF('MAIN CB'!B2491="","",'MAIN CB'!B2491)</f>
        <v>45741</v>
      </c>
      <c r="C2477" s="161" t="str">
        <f>IF('MAIN CB'!C2491="","",'MAIN CB'!C2491)</f>
        <v>Asset</v>
      </c>
      <c r="D2477" s="237" t="str">
        <f>IF('MAIN CB'!D2491="","",'MAIN CB'!D2491)</f>
        <v>Indo Zambia Bank</v>
      </c>
      <c r="E2477" s="157" t="str">
        <f>IF('MAIN CB'!E2491="","",'MAIN CB'!E2491)</f>
        <v>Transfer from Airtel to IZB</v>
      </c>
      <c r="F2477" s="238">
        <f>IF('MAIN CB'!C2491="Asset",'MAIN CB'!F2491,"")</f>
        <v>15000</v>
      </c>
      <c r="G2477" s="162" t="str">
        <f>IF('MAIN CB'!C2491="Capital",'MAIN CB'!F2491,IF('MAIN CB'!C2491="Income",'MAIN CB'!F2491,IF('MAIN CB'!C2491="Liability",'MAIN CB'!F2491,"")))</f>
        <v/>
      </c>
      <c r="H2477" s="163" t="str">
        <f>IF('MAIN CB'!C2491="Expense",'MAIN CB'!F2491,IF('MAIN CB'!C2491="Drawing",'MAIN CB'!F2491,IF('MAIN CB'!C2491="COS",'MAIN CB'!F2491,"")))</f>
        <v/>
      </c>
    </row>
    <row r="2478" spans="2:8" x14ac:dyDescent="0.3">
      <c r="B2478" s="160">
        <f>IF('MAIN CB'!B2492="","",'MAIN CB'!B2492)</f>
        <v>45741</v>
      </c>
      <c r="C2478" s="161" t="str">
        <f>IF('MAIN CB'!C2492="","",'MAIN CB'!C2492)</f>
        <v>Asset</v>
      </c>
      <c r="D2478" s="237" t="str">
        <f>IF('MAIN CB'!D2492="","",'MAIN CB'!D2492)</f>
        <v>Airtel Money</v>
      </c>
      <c r="E2478" s="157" t="str">
        <f>IF('MAIN CB'!E2492="","",'MAIN CB'!E2492)</f>
        <v>Transfer from Airtel to IZB</v>
      </c>
      <c r="F2478" s="238">
        <f>IF('MAIN CB'!C2492="Asset",'MAIN CB'!F2492,"")</f>
        <v>-12</v>
      </c>
      <c r="G2478" s="162" t="str">
        <f>IF('MAIN CB'!C2492="Capital",'MAIN CB'!F2492,IF('MAIN CB'!C2492="Income",'MAIN CB'!F2492,IF('MAIN CB'!C2492="Liability",'MAIN CB'!F2492,"")))</f>
        <v/>
      </c>
      <c r="H2478" s="163" t="str">
        <f>IF('MAIN CB'!C2492="Expense",'MAIN CB'!F2492,IF('MAIN CB'!C2492="Drawing",'MAIN CB'!F2492,IF('MAIN CB'!C2492="COS",'MAIN CB'!F2492,"")))</f>
        <v/>
      </c>
    </row>
    <row r="2479" spans="2:8" x14ac:dyDescent="0.3">
      <c r="B2479" s="160">
        <f>IF('MAIN CB'!B2493="","",'MAIN CB'!B2493)</f>
        <v>45741</v>
      </c>
      <c r="C2479" s="161" t="str">
        <f>IF('MAIN CB'!C2493="","",'MAIN CB'!C2493)</f>
        <v>Expense</v>
      </c>
      <c r="D2479" s="237" t="str">
        <f>IF('MAIN CB'!D2493="","",'MAIN CB'!D2493)</f>
        <v>Charges</v>
      </c>
      <c r="E2479" s="157" t="str">
        <f>IF('MAIN CB'!E2493="","",'MAIN CB'!E2493)</f>
        <v>Transfer from Airtel to IZB</v>
      </c>
      <c r="F2479" s="238" t="str">
        <f>IF('MAIN CB'!C2493="Asset",'MAIN CB'!F2493,"")</f>
        <v/>
      </c>
      <c r="G2479" s="162" t="str">
        <f>IF('MAIN CB'!C2493="Capital",'MAIN CB'!F2493,IF('MAIN CB'!C2493="Income",'MAIN CB'!F2493,IF('MAIN CB'!C2493="Liability",'MAIN CB'!F2493,"")))</f>
        <v/>
      </c>
      <c r="H2479" s="163">
        <f>IF('MAIN CB'!C2493="Expense",'MAIN CB'!F2493,IF('MAIN CB'!C2493="Drawing",'MAIN CB'!F2493,IF('MAIN CB'!C2493="COS",'MAIN CB'!F2493,"")))</f>
        <v>12</v>
      </c>
    </row>
    <row r="2480" spans="2:8" x14ac:dyDescent="0.3">
      <c r="B2480" s="160">
        <f>IF('MAIN CB'!B2494="","",'MAIN CB'!B2494)</f>
        <v>45741</v>
      </c>
      <c r="C2480" s="161" t="str">
        <f>IF('MAIN CB'!C2494="","",'MAIN CB'!C2494)</f>
        <v>Income</v>
      </c>
      <c r="D2480" s="237" t="str">
        <f>IF('MAIN CB'!D2494="","",'MAIN CB'!D2494)</f>
        <v>Sales</v>
      </c>
      <c r="E2480" s="157" t="str">
        <f>IF('MAIN CB'!E2494="","",'MAIN CB'!E2494)</f>
        <v xml:space="preserve">Takeaway Sale </v>
      </c>
      <c r="F2480" s="238" t="str">
        <f>IF('MAIN CB'!C2494="Asset",'MAIN CB'!F2494,"")</f>
        <v/>
      </c>
      <c r="G2480" s="162">
        <f>IF('MAIN CB'!C2494="Capital",'MAIN CB'!F2494,IF('MAIN CB'!C2494="Income",'MAIN CB'!F2494,IF('MAIN CB'!C2494="Liability",'MAIN CB'!F2494,"")))</f>
        <v>-35</v>
      </c>
      <c r="H2480" s="163" t="str">
        <f>IF('MAIN CB'!C2494="Expense",'MAIN CB'!F2494,IF('MAIN CB'!C2494="Drawing",'MAIN CB'!F2494,IF('MAIN CB'!C2494="COS",'MAIN CB'!F2494,"")))</f>
        <v/>
      </c>
    </row>
    <row r="2481" spans="2:8" x14ac:dyDescent="0.3">
      <c r="B2481" s="160">
        <f>IF('MAIN CB'!B2495="","",'MAIN CB'!B2495)</f>
        <v>45741</v>
      </c>
      <c r="C2481" s="161" t="str">
        <f>IF('MAIN CB'!C2495="","",'MAIN CB'!C2495)</f>
        <v>Asset</v>
      </c>
      <c r="D2481" s="237" t="str">
        <f>IF('MAIN CB'!D2495="","",'MAIN CB'!D2495)</f>
        <v>Vault Cash</v>
      </c>
      <c r="E2481" s="157" t="str">
        <f>IF('MAIN CB'!E2495="","",'MAIN CB'!E2495)</f>
        <v xml:space="preserve">Takeaway Sale </v>
      </c>
      <c r="F2481" s="238">
        <f>IF('MAIN CB'!C2495="Asset",'MAIN CB'!F2495,"")</f>
        <v>35</v>
      </c>
      <c r="G2481" s="162" t="str">
        <f>IF('MAIN CB'!C2495="Capital",'MAIN CB'!F2495,IF('MAIN CB'!C2495="Income",'MAIN CB'!F2495,IF('MAIN CB'!C2495="Liability",'MAIN CB'!F2495,"")))</f>
        <v/>
      </c>
      <c r="H2481" s="163" t="str">
        <f>IF('MAIN CB'!C2495="Expense",'MAIN CB'!F2495,IF('MAIN CB'!C2495="Drawing",'MAIN CB'!F2495,IF('MAIN CB'!C2495="COS",'MAIN CB'!F2495,"")))</f>
        <v/>
      </c>
    </row>
    <row r="2482" spans="2:8" x14ac:dyDescent="0.3">
      <c r="B2482" s="160">
        <f>IF('MAIN CB'!B2496="","",'MAIN CB'!B2496)</f>
        <v>45741</v>
      </c>
      <c r="C2482" s="161" t="str">
        <f>IF('MAIN CB'!C2496="","",'MAIN CB'!C2496)</f>
        <v>Income</v>
      </c>
      <c r="D2482" s="237" t="str">
        <f>IF('MAIN CB'!D2496="","",'MAIN CB'!D2496)</f>
        <v>Sales</v>
      </c>
      <c r="E2482" s="157" t="str">
        <f>IF('MAIN CB'!E2496="","",'MAIN CB'!E2496)</f>
        <v xml:space="preserve">Takeaway Sale </v>
      </c>
      <c r="F2482" s="238" t="str">
        <f>IF('MAIN CB'!C2496="Asset",'MAIN CB'!F2496,"")</f>
        <v/>
      </c>
      <c r="G2482" s="162">
        <f>IF('MAIN CB'!C2496="Capital",'MAIN CB'!F2496,IF('MAIN CB'!C2496="Income",'MAIN CB'!F2496,IF('MAIN CB'!C2496="Liability",'MAIN CB'!F2496,"")))</f>
        <v>-35</v>
      </c>
      <c r="H2482" s="163" t="str">
        <f>IF('MAIN CB'!C2496="Expense",'MAIN CB'!F2496,IF('MAIN CB'!C2496="Drawing",'MAIN CB'!F2496,IF('MAIN CB'!C2496="COS",'MAIN CB'!F2496,"")))</f>
        <v/>
      </c>
    </row>
    <row r="2483" spans="2:8" x14ac:dyDescent="0.3">
      <c r="B2483" s="160">
        <f>IF('MAIN CB'!B2497="","",'MAIN CB'!B2497)</f>
        <v>45741</v>
      </c>
      <c r="C2483" s="161" t="str">
        <f>IF('MAIN CB'!C2497="","",'MAIN CB'!C2497)</f>
        <v>Asset</v>
      </c>
      <c r="D2483" s="237" t="str">
        <f>IF('MAIN CB'!D2497="","",'MAIN CB'!D2497)</f>
        <v>Vault Cash</v>
      </c>
      <c r="E2483" s="157" t="str">
        <f>IF('MAIN CB'!E2497="","",'MAIN CB'!E2497)</f>
        <v xml:space="preserve">Takeaway Sale </v>
      </c>
      <c r="F2483" s="238">
        <f>IF('MAIN CB'!C2497="Asset",'MAIN CB'!F2497,"")</f>
        <v>35</v>
      </c>
      <c r="G2483" s="162" t="str">
        <f>IF('MAIN CB'!C2497="Capital",'MAIN CB'!F2497,IF('MAIN CB'!C2497="Income",'MAIN CB'!F2497,IF('MAIN CB'!C2497="Liability",'MAIN CB'!F2497,"")))</f>
        <v/>
      </c>
      <c r="H2483" s="163" t="str">
        <f>IF('MAIN CB'!C2497="Expense",'MAIN CB'!F2497,IF('MAIN CB'!C2497="Drawing",'MAIN CB'!F2497,IF('MAIN CB'!C2497="COS",'MAIN CB'!F2497,"")))</f>
        <v/>
      </c>
    </row>
    <row r="2484" spans="2:8" x14ac:dyDescent="0.3">
      <c r="B2484" s="160">
        <f>IF('MAIN CB'!B2498="","",'MAIN CB'!B2498)</f>
        <v>45741</v>
      </c>
      <c r="C2484" s="161" t="str">
        <f>IF('MAIN CB'!C2498="","",'MAIN CB'!C2498)</f>
        <v>Income</v>
      </c>
      <c r="D2484" s="237" t="str">
        <f>IF('MAIN CB'!D2498="","",'MAIN CB'!D2498)</f>
        <v>Sales</v>
      </c>
      <c r="E2484" s="157" t="str">
        <f>IF('MAIN CB'!E2498="","",'MAIN CB'!E2498)</f>
        <v xml:space="preserve">Takeaway Sale </v>
      </c>
      <c r="F2484" s="238" t="str">
        <f>IF('MAIN CB'!C2498="Asset",'MAIN CB'!F2498,"")</f>
        <v/>
      </c>
      <c r="G2484" s="162">
        <f>IF('MAIN CB'!C2498="Capital",'MAIN CB'!F2498,IF('MAIN CB'!C2498="Income",'MAIN CB'!F2498,IF('MAIN CB'!C2498="Liability",'MAIN CB'!F2498,"")))</f>
        <v>-70</v>
      </c>
      <c r="H2484" s="163" t="str">
        <f>IF('MAIN CB'!C2498="Expense",'MAIN CB'!F2498,IF('MAIN CB'!C2498="Drawing",'MAIN CB'!F2498,IF('MAIN CB'!C2498="COS",'MAIN CB'!F2498,"")))</f>
        <v/>
      </c>
    </row>
    <row r="2485" spans="2:8" x14ac:dyDescent="0.3">
      <c r="B2485" s="160">
        <f>IF('MAIN CB'!B2499="","",'MAIN CB'!B2499)</f>
        <v>45741</v>
      </c>
      <c r="C2485" s="161" t="str">
        <f>IF('MAIN CB'!C2499="","",'MAIN CB'!C2499)</f>
        <v>Asset</v>
      </c>
      <c r="D2485" s="237" t="str">
        <f>IF('MAIN CB'!D2499="","",'MAIN CB'!D2499)</f>
        <v>Vault Cash</v>
      </c>
      <c r="E2485" s="157" t="str">
        <f>IF('MAIN CB'!E2499="","",'MAIN CB'!E2499)</f>
        <v xml:space="preserve">Takeaway Sale </v>
      </c>
      <c r="F2485" s="238">
        <f>IF('MAIN CB'!C2499="Asset",'MAIN CB'!F2499,"")</f>
        <v>70</v>
      </c>
      <c r="G2485" s="162" t="str">
        <f>IF('MAIN CB'!C2499="Capital",'MAIN CB'!F2499,IF('MAIN CB'!C2499="Income",'MAIN CB'!F2499,IF('MAIN CB'!C2499="Liability",'MAIN CB'!F2499,"")))</f>
        <v/>
      </c>
      <c r="H2485" s="163" t="str">
        <f>IF('MAIN CB'!C2499="Expense",'MAIN CB'!F2499,IF('MAIN CB'!C2499="Drawing",'MAIN CB'!F2499,IF('MAIN CB'!C2499="COS",'MAIN CB'!F2499,"")))</f>
        <v/>
      </c>
    </row>
    <row r="2486" spans="2:8" x14ac:dyDescent="0.3">
      <c r="B2486" s="160">
        <f>IF('MAIN CB'!B2500="","",'MAIN CB'!B2500)</f>
        <v>45741</v>
      </c>
      <c r="C2486" s="161" t="str">
        <f>IF('MAIN CB'!C2500="","",'MAIN CB'!C2500)</f>
        <v>Income</v>
      </c>
      <c r="D2486" s="237" t="str">
        <f>IF('MAIN CB'!D2500="","",'MAIN CB'!D2500)</f>
        <v>Sales</v>
      </c>
      <c r="E2486" s="157" t="str">
        <f>IF('MAIN CB'!E2500="","",'MAIN CB'!E2500)</f>
        <v xml:space="preserve">Takeaway Sale </v>
      </c>
      <c r="F2486" s="238" t="str">
        <f>IF('MAIN CB'!C2500="Asset",'MAIN CB'!F2500,"")</f>
        <v/>
      </c>
      <c r="G2486" s="162">
        <f>IF('MAIN CB'!C2500="Capital",'MAIN CB'!F2500,IF('MAIN CB'!C2500="Income",'MAIN CB'!F2500,IF('MAIN CB'!C2500="Liability",'MAIN CB'!F2500,"")))</f>
        <v>-35</v>
      </c>
      <c r="H2486" s="163" t="str">
        <f>IF('MAIN CB'!C2500="Expense",'MAIN CB'!F2500,IF('MAIN CB'!C2500="Drawing",'MAIN CB'!F2500,IF('MAIN CB'!C2500="COS",'MAIN CB'!F2500,"")))</f>
        <v/>
      </c>
    </row>
    <row r="2487" spans="2:8" x14ac:dyDescent="0.3">
      <c r="B2487" s="160">
        <f>IF('MAIN CB'!B2501="","",'MAIN CB'!B2501)</f>
        <v>45741</v>
      </c>
      <c r="C2487" s="161" t="str">
        <f>IF('MAIN CB'!C2501="","",'MAIN CB'!C2501)</f>
        <v>Asset</v>
      </c>
      <c r="D2487" s="237" t="str">
        <f>IF('MAIN CB'!D2501="","",'MAIN CB'!D2501)</f>
        <v>Vault Cash</v>
      </c>
      <c r="E2487" s="157" t="str">
        <f>IF('MAIN CB'!E2501="","",'MAIN CB'!E2501)</f>
        <v xml:space="preserve">Takeaway Sale </v>
      </c>
      <c r="F2487" s="238">
        <f>IF('MAIN CB'!C2501="Asset",'MAIN CB'!F2501,"")</f>
        <v>35</v>
      </c>
      <c r="G2487" s="162" t="str">
        <f>IF('MAIN CB'!C2501="Capital",'MAIN CB'!F2501,IF('MAIN CB'!C2501="Income",'MAIN CB'!F2501,IF('MAIN CB'!C2501="Liability",'MAIN CB'!F2501,"")))</f>
        <v/>
      </c>
      <c r="H2487" s="163" t="str">
        <f>IF('MAIN CB'!C2501="Expense",'MAIN CB'!F2501,IF('MAIN CB'!C2501="Drawing",'MAIN CB'!F2501,IF('MAIN CB'!C2501="COS",'MAIN CB'!F2501,"")))</f>
        <v/>
      </c>
    </row>
    <row r="2488" spans="2:8" x14ac:dyDescent="0.3">
      <c r="B2488" s="160">
        <f>IF('MAIN CB'!B2502="","",'MAIN CB'!B2502)</f>
        <v>45741</v>
      </c>
      <c r="C2488" s="161" t="str">
        <f>IF('MAIN CB'!C2502="","",'MAIN CB'!C2502)</f>
        <v>Asset</v>
      </c>
      <c r="D2488" s="237" t="str">
        <f>IF('MAIN CB'!D2502="","",'MAIN CB'!D2502)</f>
        <v>Vault Cash</v>
      </c>
      <c r="E2488" s="157" t="str">
        <f>IF('MAIN CB'!E2502="","",'MAIN CB'!E2502)</f>
        <v>Airtel Money Deposit</v>
      </c>
      <c r="F2488" s="238">
        <f>IF('MAIN CB'!C2502="Asset",'MAIN CB'!F2502,"")</f>
        <v>100</v>
      </c>
      <c r="G2488" s="162" t="str">
        <f>IF('MAIN CB'!C2502="Capital",'MAIN CB'!F2502,IF('MAIN CB'!C2502="Income",'MAIN CB'!F2502,IF('MAIN CB'!C2502="Liability",'MAIN CB'!F2502,"")))</f>
        <v/>
      </c>
      <c r="H2488" s="163" t="str">
        <f>IF('MAIN CB'!C2502="Expense",'MAIN CB'!F2502,IF('MAIN CB'!C2502="Drawing",'MAIN CB'!F2502,IF('MAIN CB'!C2502="COS",'MAIN CB'!F2502,"")))</f>
        <v/>
      </c>
    </row>
    <row r="2489" spans="2:8" x14ac:dyDescent="0.3">
      <c r="B2489" s="160">
        <f>IF('MAIN CB'!B2503="","",'MAIN CB'!B2503)</f>
        <v>45741</v>
      </c>
      <c r="C2489" s="161" t="str">
        <f>IF('MAIN CB'!C2503="","",'MAIN CB'!C2503)</f>
        <v>Asset</v>
      </c>
      <c r="D2489" s="237" t="str">
        <f>IF('MAIN CB'!D2503="","",'MAIN CB'!D2503)</f>
        <v>Airtel Money</v>
      </c>
      <c r="E2489" s="157" t="str">
        <f>IF('MAIN CB'!E2503="","",'MAIN CB'!E2503)</f>
        <v>Airtel Money Deposit</v>
      </c>
      <c r="F2489" s="238">
        <f>IF('MAIN CB'!C2503="Asset",'MAIN CB'!F2503,"")</f>
        <v>-100</v>
      </c>
      <c r="G2489" s="162" t="str">
        <f>IF('MAIN CB'!C2503="Capital",'MAIN CB'!F2503,IF('MAIN CB'!C2503="Income",'MAIN CB'!F2503,IF('MAIN CB'!C2503="Liability",'MAIN CB'!F2503,"")))</f>
        <v/>
      </c>
      <c r="H2489" s="163" t="str">
        <f>IF('MAIN CB'!C2503="Expense",'MAIN CB'!F2503,IF('MAIN CB'!C2503="Drawing",'MAIN CB'!F2503,IF('MAIN CB'!C2503="COS",'MAIN CB'!F2503,"")))</f>
        <v/>
      </c>
    </row>
    <row r="2490" spans="2:8" x14ac:dyDescent="0.3">
      <c r="B2490" s="160">
        <f>IF('MAIN CB'!B2504="","",'MAIN CB'!B2504)</f>
        <v>45741</v>
      </c>
      <c r="C2490" s="161" t="str">
        <f>IF('MAIN CB'!C2504="","",'MAIN CB'!C2504)</f>
        <v>Income</v>
      </c>
      <c r="D2490" s="237" t="str">
        <f>IF('MAIN CB'!D2504="","",'MAIN CB'!D2504)</f>
        <v>Sales</v>
      </c>
      <c r="E2490" s="157" t="str">
        <f>IF('MAIN CB'!E2504="","",'MAIN CB'!E2504)</f>
        <v xml:space="preserve">Takeaway Sale </v>
      </c>
      <c r="F2490" s="238" t="str">
        <f>IF('MAIN CB'!C2504="Asset",'MAIN CB'!F2504,"")</f>
        <v/>
      </c>
      <c r="G2490" s="162">
        <f>IF('MAIN CB'!C2504="Capital",'MAIN CB'!F2504,IF('MAIN CB'!C2504="Income",'MAIN CB'!F2504,IF('MAIN CB'!C2504="Liability",'MAIN CB'!F2504,"")))</f>
        <v>-35</v>
      </c>
      <c r="H2490" s="163" t="str">
        <f>IF('MAIN CB'!C2504="Expense",'MAIN CB'!F2504,IF('MAIN CB'!C2504="Drawing",'MAIN CB'!F2504,IF('MAIN CB'!C2504="COS",'MAIN CB'!F2504,"")))</f>
        <v/>
      </c>
    </row>
    <row r="2491" spans="2:8" x14ac:dyDescent="0.3">
      <c r="B2491" s="160">
        <f>IF('MAIN CB'!B2505="","",'MAIN CB'!B2505)</f>
        <v>45741</v>
      </c>
      <c r="C2491" s="161" t="str">
        <f>IF('MAIN CB'!C2505="","",'MAIN CB'!C2505)</f>
        <v>Asset</v>
      </c>
      <c r="D2491" s="237" t="str">
        <f>IF('MAIN CB'!D2505="","",'MAIN CB'!D2505)</f>
        <v>Vault Cash</v>
      </c>
      <c r="E2491" s="157" t="str">
        <f>IF('MAIN CB'!E2505="","",'MAIN CB'!E2505)</f>
        <v xml:space="preserve">Takeaway Sale </v>
      </c>
      <c r="F2491" s="238">
        <f>IF('MAIN CB'!C2505="Asset",'MAIN CB'!F2505,"")</f>
        <v>35</v>
      </c>
      <c r="G2491" s="162" t="str">
        <f>IF('MAIN CB'!C2505="Capital",'MAIN CB'!F2505,IF('MAIN CB'!C2505="Income",'MAIN CB'!F2505,IF('MAIN CB'!C2505="Liability",'MAIN CB'!F2505,"")))</f>
        <v/>
      </c>
      <c r="H2491" s="163" t="str">
        <f>IF('MAIN CB'!C2505="Expense",'MAIN CB'!F2505,IF('MAIN CB'!C2505="Drawing",'MAIN CB'!F2505,IF('MAIN CB'!C2505="COS",'MAIN CB'!F2505,"")))</f>
        <v/>
      </c>
    </row>
    <row r="2492" spans="2:8" x14ac:dyDescent="0.3">
      <c r="B2492" s="160">
        <f>IF('MAIN CB'!B2506="","",'MAIN CB'!B2506)</f>
        <v>45741</v>
      </c>
      <c r="C2492" s="161" t="str">
        <f>IF('MAIN CB'!C2506="","",'MAIN CB'!C2506)</f>
        <v>Income</v>
      </c>
      <c r="D2492" s="237" t="str">
        <f>IF('MAIN CB'!D2506="","",'MAIN CB'!D2506)</f>
        <v>Sales</v>
      </c>
      <c r="E2492" s="157" t="str">
        <f>IF('MAIN CB'!E2506="","",'MAIN CB'!E2506)</f>
        <v xml:space="preserve">Takeaway Sale </v>
      </c>
      <c r="F2492" s="238" t="str">
        <f>IF('MAIN CB'!C2506="Asset",'MAIN CB'!F2506,"")</f>
        <v/>
      </c>
      <c r="G2492" s="162">
        <f>IF('MAIN CB'!C2506="Capital",'MAIN CB'!F2506,IF('MAIN CB'!C2506="Income",'MAIN CB'!F2506,IF('MAIN CB'!C2506="Liability",'MAIN CB'!F2506,"")))</f>
        <v>-35</v>
      </c>
      <c r="H2492" s="163" t="str">
        <f>IF('MAIN CB'!C2506="Expense",'MAIN CB'!F2506,IF('MAIN CB'!C2506="Drawing",'MAIN CB'!F2506,IF('MAIN CB'!C2506="COS",'MAIN CB'!F2506,"")))</f>
        <v/>
      </c>
    </row>
    <row r="2493" spans="2:8" x14ac:dyDescent="0.3">
      <c r="B2493" s="160">
        <f>IF('MAIN CB'!B2507="","",'MAIN CB'!B2507)</f>
        <v>45741</v>
      </c>
      <c r="C2493" s="161" t="str">
        <f>IF('MAIN CB'!C2507="","",'MAIN CB'!C2507)</f>
        <v>Asset</v>
      </c>
      <c r="D2493" s="237" t="str">
        <f>IF('MAIN CB'!D2507="","",'MAIN CB'!D2507)</f>
        <v>Vault Cash</v>
      </c>
      <c r="E2493" s="157" t="str">
        <f>IF('MAIN CB'!E2507="","",'MAIN CB'!E2507)</f>
        <v xml:space="preserve">Takeaway Sale </v>
      </c>
      <c r="F2493" s="238">
        <f>IF('MAIN CB'!C2507="Asset",'MAIN CB'!F2507,"")</f>
        <v>35</v>
      </c>
      <c r="G2493" s="162" t="str">
        <f>IF('MAIN CB'!C2507="Capital",'MAIN CB'!F2507,IF('MAIN CB'!C2507="Income",'MAIN CB'!F2507,IF('MAIN CB'!C2507="Liability",'MAIN CB'!F2507,"")))</f>
        <v/>
      </c>
      <c r="H2493" s="163" t="str">
        <f>IF('MAIN CB'!C2507="Expense",'MAIN CB'!F2507,IF('MAIN CB'!C2507="Drawing",'MAIN CB'!F2507,IF('MAIN CB'!C2507="COS",'MAIN CB'!F2507,"")))</f>
        <v/>
      </c>
    </row>
    <row r="2494" spans="2:8" x14ac:dyDescent="0.3">
      <c r="B2494" s="160">
        <f>IF('MAIN CB'!B2508="","",'MAIN CB'!B2508)</f>
        <v>45741</v>
      </c>
      <c r="C2494" s="161" t="str">
        <f>IF('MAIN CB'!C2508="","",'MAIN CB'!C2508)</f>
        <v>Income</v>
      </c>
      <c r="D2494" s="237" t="str">
        <f>IF('MAIN CB'!D2508="","",'MAIN CB'!D2508)</f>
        <v>Sales</v>
      </c>
      <c r="E2494" s="157" t="str">
        <f>IF('MAIN CB'!E2508="","",'MAIN CB'!E2508)</f>
        <v xml:space="preserve">Takeaway Sale </v>
      </c>
      <c r="F2494" s="238" t="str">
        <f>IF('MAIN CB'!C2508="Asset",'MAIN CB'!F2508,"")</f>
        <v/>
      </c>
      <c r="G2494" s="162">
        <f>IF('MAIN CB'!C2508="Capital",'MAIN CB'!F2508,IF('MAIN CB'!C2508="Income",'MAIN CB'!F2508,IF('MAIN CB'!C2508="Liability",'MAIN CB'!F2508,"")))</f>
        <v>-70</v>
      </c>
      <c r="H2494" s="163" t="str">
        <f>IF('MAIN CB'!C2508="Expense",'MAIN CB'!F2508,IF('MAIN CB'!C2508="Drawing",'MAIN CB'!F2508,IF('MAIN CB'!C2508="COS",'MAIN CB'!F2508,"")))</f>
        <v/>
      </c>
    </row>
    <row r="2495" spans="2:8" x14ac:dyDescent="0.3">
      <c r="B2495" s="160">
        <f>IF('MAIN CB'!B2509="","",'MAIN CB'!B2509)</f>
        <v>45741</v>
      </c>
      <c r="C2495" s="161" t="str">
        <f>IF('MAIN CB'!C2509="","",'MAIN CB'!C2509)</f>
        <v>Asset</v>
      </c>
      <c r="D2495" s="237" t="str">
        <f>IF('MAIN CB'!D2509="","",'MAIN CB'!D2509)</f>
        <v>Vault Cash</v>
      </c>
      <c r="E2495" s="157" t="str">
        <f>IF('MAIN CB'!E2509="","",'MAIN CB'!E2509)</f>
        <v xml:space="preserve">Takeaway Sale </v>
      </c>
      <c r="F2495" s="238">
        <f>IF('MAIN CB'!C2509="Asset",'MAIN CB'!F2509,"")</f>
        <v>70</v>
      </c>
      <c r="G2495" s="162" t="str">
        <f>IF('MAIN CB'!C2509="Capital",'MAIN CB'!F2509,IF('MAIN CB'!C2509="Income",'MAIN CB'!F2509,IF('MAIN CB'!C2509="Liability",'MAIN CB'!F2509,"")))</f>
        <v/>
      </c>
      <c r="H2495" s="163" t="str">
        <f>IF('MAIN CB'!C2509="Expense",'MAIN CB'!F2509,IF('MAIN CB'!C2509="Drawing",'MAIN CB'!F2509,IF('MAIN CB'!C2509="COS",'MAIN CB'!F2509,"")))</f>
        <v/>
      </c>
    </row>
    <row r="2496" spans="2:8" x14ac:dyDescent="0.3">
      <c r="B2496" s="160">
        <f>IF('MAIN CB'!B2510="","",'MAIN CB'!B2510)</f>
        <v>45741</v>
      </c>
      <c r="C2496" s="161" t="str">
        <f>IF('MAIN CB'!C2510="","",'MAIN CB'!C2510)</f>
        <v>Asset</v>
      </c>
      <c r="D2496" s="237" t="str">
        <f>IF('MAIN CB'!D2510="","",'MAIN CB'!D2510)</f>
        <v>Vault Cash</v>
      </c>
      <c r="E2496" s="157" t="str">
        <f>IF('MAIN CB'!E2510="","",'MAIN CB'!E2510)</f>
        <v>Cash Added</v>
      </c>
      <c r="F2496" s="238">
        <f>IF('MAIN CB'!C2510="Asset",'MAIN CB'!F2510,"")</f>
        <v>10</v>
      </c>
      <c r="G2496" s="162" t="str">
        <f>IF('MAIN CB'!C2510="Capital",'MAIN CB'!F2510,IF('MAIN CB'!C2510="Income",'MAIN CB'!F2510,IF('MAIN CB'!C2510="Liability",'MAIN CB'!F2510,"")))</f>
        <v/>
      </c>
      <c r="H2496" s="163" t="str">
        <f>IF('MAIN CB'!C2510="Expense",'MAIN CB'!F2510,IF('MAIN CB'!C2510="Drawing",'MAIN CB'!F2510,IF('MAIN CB'!C2510="COS",'MAIN CB'!F2510,"")))</f>
        <v/>
      </c>
    </row>
    <row r="2497" spans="2:8" x14ac:dyDescent="0.3">
      <c r="B2497" s="160">
        <f>IF('MAIN CB'!B2511="","",'MAIN CB'!B2511)</f>
        <v>45741</v>
      </c>
      <c r="C2497" s="161" t="str">
        <f>IF('MAIN CB'!C2511="","",'MAIN CB'!C2511)</f>
        <v>Capital</v>
      </c>
      <c r="D2497" s="237" t="str">
        <f>IF('MAIN CB'!D2511="","",'MAIN CB'!D2511)</f>
        <v>Capital (Net-worth)</v>
      </c>
      <c r="E2497" s="157" t="str">
        <f>IF('MAIN CB'!E2511="","",'MAIN CB'!E2511)</f>
        <v>Cash Added</v>
      </c>
      <c r="F2497" s="238" t="str">
        <f>IF('MAIN CB'!C2511="Asset",'MAIN CB'!F2511,"")</f>
        <v/>
      </c>
      <c r="G2497" s="162">
        <f>IF('MAIN CB'!C2511="Capital",'MAIN CB'!F2511,IF('MAIN CB'!C2511="Income",'MAIN CB'!F2511,IF('MAIN CB'!C2511="Liability",'MAIN CB'!F2511,"")))</f>
        <v>-10</v>
      </c>
      <c r="H2497" s="163" t="str">
        <f>IF('MAIN CB'!C2511="Expense",'MAIN CB'!F2511,IF('MAIN CB'!C2511="Drawing",'MAIN CB'!F2511,IF('MAIN CB'!C2511="COS",'MAIN CB'!F2511,"")))</f>
        <v/>
      </c>
    </row>
    <row r="2498" spans="2:8" x14ac:dyDescent="0.3">
      <c r="B2498" s="160">
        <f>IF('MAIN CB'!B2512="","",'MAIN CB'!B2512)</f>
        <v>45741</v>
      </c>
      <c r="C2498" s="161" t="str">
        <f>IF('MAIN CB'!C2512="","",'MAIN CB'!C2512)</f>
        <v>Income</v>
      </c>
      <c r="D2498" s="237" t="str">
        <f>IF('MAIN CB'!D2512="","",'MAIN CB'!D2512)</f>
        <v>Sales</v>
      </c>
      <c r="E2498" s="157" t="str">
        <f>IF('MAIN CB'!E2512="","",'MAIN CB'!E2512)</f>
        <v xml:space="preserve">Takeaway Sale </v>
      </c>
      <c r="F2498" s="238" t="str">
        <f>IF('MAIN CB'!C2512="Asset",'MAIN CB'!F2512,"")</f>
        <v/>
      </c>
      <c r="G2498" s="162">
        <f>IF('MAIN CB'!C2512="Capital",'MAIN CB'!F2512,IF('MAIN CB'!C2512="Income",'MAIN CB'!F2512,IF('MAIN CB'!C2512="Liability",'MAIN CB'!F2512,"")))</f>
        <v>-35</v>
      </c>
      <c r="H2498" s="163" t="str">
        <f>IF('MAIN CB'!C2512="Expense",'MAIN CB'!F2512,IF('MAIN CB'!C2512="Drawing",'MAIN CB'!F2512,IF('MAIN CB'!C2512="COS",'MAIN CB'!F2512,"")))</f>
        <v/>
      </c>
    </row>
    <row r="2499" spans="2:8" x14ac:dyDescent="0.3">
      <c r="B2499" s="160">
        <f>IF('MAIN CB'!B2513="","",'MAIN CB'!B2513)</f>
        <v>45741</v>
      </c>
      <c r="C2499" s="161" t="str">
        <f>IF('MAIN CB'!C2513="","",'MAIN CB'!C2513)</f>
        <v>Asset</v>
      </c>
      <c r="D2499" s="237" t="str">
        <f>IF('MAIN CB'!D2513="","",'MAIN CB'!D2513)</f>
        <v>Airtel Money</v>
      </c>
      <c r="E2499" s="157" t="str">
        <f>IF('MAIN CB'!E2513="","",'MAIN CB'!E2513)</f>
        <v xml:space="preserve">Takeaway Sale </v>
      </c>
      <c r="F2499" s="238">
        <f>IF('MAIN CB'!C2513="Asset",'MAIN CB'!F2513,"")</f>
        <v>35</v>
      </c>
      <c r="G2499" s="162" t="str">
        <f>IF('MAIN CB'!C2513="Capital",'MAIN CB'!F2513,IF('MAIN CB'!C2513="Income",'MAIN CB'!F2513,IF('MAIN CB'!C2513="Liability",'MAIN CB'!F2513,"")))</f>
        <v/>
      </c>
      <c r="H2499" s="163" t="str">
        <f>IF('MAIN CB'!C2513="Expense",'MAIN CB'!F2513,IF('MAIN CB'!C2513="Drawing",'MAIN CB'!F2513,IF('MAIN CB'!C2513="COS",'MAIN CB'!F2513,"")))</f>
        <v/>
      </c>
    </row>
    <row r="2500" spans="2:8" x14ac:dyDescent="0.3">
      <c r="B2500" s="160">
        <f>IF('MAIN CB'!B2514="","",'MAIN CB'!B2514)</f>
        <v>45741</v>
      </c>
      <c r="C2500" s="161" t="str">
        <f>IF('MAIN CB'!C2514="","",'MAIN CB'!C2514)</f>
        <v>Asset</v>
      </c>
      <c r="D2500" s="237" t="str">
        <f>IF('MAIN CB'!D2514="","",'MAIN CB'!D2514)</f>
        <v>Vault Cash</v>
      </c>
      <c r="E2500" s="157" t="str">
        <f>IF('MAIN CB'!E2514="","",'MAIN CB'!E2514)</f>
        <v>Airtel Money Withdraw</v>
      </c>
      <c r="F2500" s="238">
        <f>IF('MAIN CB'!C2514="Asset",'MAIN CB'!F2514,"")</f>
        <v>-550</v>
      </c>
      <c r="G2500" s="162" t="str">
        <f>IF('MAIN CB'!C2514="Capital",'MAIN CB'!F2514,IF('MAIN CB'!C2514="Income",'MAIN CB'!F2514,IF('MAIN CB'!C2514="Liability",'MAIN CB'!F2514,"")))</f>
        <v/>
      </c>
      <c r="H2500" s="163" t="str">
        <f>IF('MAIN CB'!C2514="Expense",'MAIN CB'!F2514,IF('MAIN CB'!C2514="Drawing",'MAIN CB'!F2514,IF('MAIN CB'!C2514="COS",'MAIN CB'!F2514,"")))</f>
        <v/>
      </c>
    </row>
    <row r="2501" spans="2:8" x14ac:dyDescent="0.3">
      <c r="B2501" s="160">
        <f>IF('MAIN CB'!B2515="","",'MAIN CB'!B2515)</f>
        <v>45741</v>
      </c>
      <c r="C2501" s="161" t="str">
        <f>IF('MAIN CB'!C2515="","",'MAIN CB'!C2515)</f>
        <v>Asset</v>
      </c>
      <c r="D2501" s="237" t="str">
        <f>IF('MAIN CB'!D2515="","",'MAIN CB'!D2515)</f>
        <v>Airtel Money</v>
      </c>
      <c r="E2501" s="157" t="str">
        <f>IF('MAIN CB'!E2515="","",'MAIN CB'!E2515)</f>
        <v>Airtel Money Withdraw</v>
      </c>
      <c r="F2501" s="238">
        <f>IF('MAIN CB'!C2515="Asset",'MAIN CB'!F2515,"")</f>
        <v>550</v>
      </c>
      <c r="G2501" s="162" t="str">
        <f>IF('MAIN CB'!C2515="Capital",'MAIN CB'!F2515,IF('MAIN CB'!C2515="Income",'MAIN CB'!F2515,IF('MAIN CB'!C2515="Liability",'MAIN CB'!F2515,"")))</f>
        <v/>
      </c>
      <c r="H2501" s="163" t="str">
        <f>IF('MAIN CB'!C2515="Expense",'MAIN CB'!F2515,IF('MAIN CB'!C2515="Drawing",'MAIN CB'!F2515,IF('MAIN CB'!C2515="COS",'MAIN CB'!F2515,"")))</f>
        <v/>
      </c>
    </row>
    <row r="2502" spans="2:8" x14ac:dyDescent="0.3">
      <c r="B2502" s="160">
        <f>IF('MAIN CB'!B2516="","",'MAIN CB'!B2516)</f>
        <v>45741</v>
      </c>
      <c r="C2502" s="161" t="str">
        <f>IF('MAIN CB'!C2516="","",'MAIN CB'!C2516)</f>
        <v>Income</v>
      </c>
      <c r="D2502" s="237" t="str">
        <f>IF('MAIN CB'!D2516="","",'MAIN CB'!D2516)</f>
        <v>Sales</v>
      </c>
      <c r="E2502" s="157" t="str">
        <f>IF('MAIN CB'!E2516="","",'MAIN CB'!E2516)</f>
        <v xml:space="preserve">Takeaway Sale </v>
      </c>
      <c r="F2502" s="238" t="str">
        <f>IF('MAIN CB'!C2516="Asset",'MAIN CB'!F2516,"")</f>
        <v/>
      </c>
      <c r="G2502" s="162">
        <f>IF('MAIN CB'!C2516="Capital",'MAIN CB'!F2516,IF('MAIN CB'!C2516="Income",'MAIN CB'!F2516,IF('MAIN CB'!C2516="Liability",'MAIN CB'!F2516,"")))</f>
        <v>-35</v>
      </c>
      <c r="H2502" s="163" t="str">
        <f>IF('MAIN CB'!C2516="Expense",'MAIN CB'!F2516,IF('MAIN CB'!C2516="Drawing",'MAIN CB'!F2516,IF('MAIN CB'!C2516="COS",'MAIN CB'!F2516,"")))</f>
        <v/>
      </c>
    </row>
    <row r="2503" spans="2:8" x14ac:dyDescent="0.3">
      <c r="B2503" s="160">
        <f>IF('MAIN CB'!B2517="","",'MAIN CB'!B2517)</f>
        <v>45741</v>
      </c>
      <c r="C2503" s="161" t="str">
        <f>IF('MAIN CB'!C2517="","",'MAIN CB'!C2517)</f>
        <v>Asset</v>
      </c>
      <c r="D2503" s="237" t="str">
        <f>IF('MAIN CB'!D2517="","",'MAIN CB'!D2517)</f>
        <v>Vault Cash</v>
      </c>
      <c r="E2503" s="157" t="str">
        <f>IF('MAIN CB'!E2517="","",'MAIN CB'!E2517)</f>
        <v xml:space="preserve">Takeaway Sale </v>
      </c>
      <c r="F2503" s="238">
        <f>IF('MAIN CB'!C2517="Asset",'MAIN CB'!F2517,"")</f>
        <v>35</v>
      </c>
      <c r="G2503" s="162" t="str">
        <f>IF('MAIN CB'!C2517="Capital",'MAIN CB'!F2517,IF('MAIN CB'!C2517="Income",'MAIN CB'!F2517,IF('MAIN CB'!C2517="Liability",'MAIN CB'!F2517,"")))</f>
        <v/>
      </c>
      <c r="H2503" s="163" t="str">
        <f>IF('MAIN CB'!C2517="Expense",'MAIN CB'!F2517,IF('MAIN CB'!C2517="Drawing",'MAIN CB'!F2517,IF('MAIN CB'!C2517="COS",'MAIN CB'!F2517,"")))</f>
        <v/>
      </c>
    </row>
    <row r="2504" spans="2:8" x14ac:dyDescent="0.3">
      <c r="B2504" s="160">
        <f>IF('MAIN CB'!B2518="","",'MAIN CB'!B2518)</f>
        <v>45741</v>
      </c>
      <c r="C2504" s="161" t="str">
        <f>IF('MAIN CB'!C2518="","",'MAIN CB'!C2518)</f>
        <v>Asset</v>
      </c>
      <c r="D2504" s="237" t="str">
        <f>IF('MAIN CB'!D2518="","",'MAIN CB'!D2518)</f>
        <v>Vault Cash</v>
      </c>
      <c r="E2504" s="157" t="str">
        <f>IF('MAIN CB'!E2518="","",'MAIN CB'!E2518)</f>
        <v>Customer change settled</v>
      </c>
      <c r="F2504" s="238">
        <f>IF('MAIN CB'!C2518="Asset",'MAIN CB'!F2518,"")</f>
        <v>-5</v>
      </c>
      <c r="G2504" s="162" t="str">
        <f>IF('MAIN CB'!C2518="Capital",'MAIN CB'!F2518,IF('MAIN CB'!C2518="Income",'MAIN CB'!F2518,IF('MAIN CB'!C2518="Liability",'MAIN CB'!F2518,"")))</f>
        <v/>
      </c>
      <c r="H2504" s="163" t="str">
        <f>IF('MAIN CB'!C2518="Expense",'MAIN CB'!F2518,IF('MAIN CB'!C2518="Drawing",'MAIN CB'!F2518,IF('MAIN CB'!C2518="COS",'MAIN CB'!F2518,"")))</f>
        <v/>
      </c>
    </row>
    <row r="2505" spans="2:8" x14ac:dyDescent="0.3">
      <c r="B2505" s="160">
        <f>IF('MAIN CB'!B2519="","",'MAIN CB'!B2519)</f>
        <v>45741</v>
      </c>
      <c r="C2505" s="161" t="str">
        <f>IF('MAIN CB'!C2519="","",'MAIN CB'!C2519)</f>
        <v>Liability</v>
      </c>
      <c r="D2505" s="237" t="str">
        <f>IF('MAIN CB'!D2519="","",'MAIN CB'!D2519)</f>
        <v>Customer Change</v>
      </c>
      <c r="E2505" s="157" t="str">
        <f>IF('MAIN CB'!E2519="","",'MAIN CB'!E2519)</f>
        <v>Customer change settled</v>
      </c>
      <c r="F2505" s="238" t="str">
        <f>IF('MAIN CB'!C2519="Asset",'MAIN CB'!F2519,"")</f>
        <v/>
      </c>
      <c r="G2505" s="162">
        <f>IF('MAIN CB'!C2519="Capital",'MAIN CB'!F2519,IF('MAIN CB'!C2519="Income",'MAIN CB'!F2519,IF('MAIN CB'!C2519="Liability",'MAIN CB'!F2519,"")))</f>
        <v>5</v>
      </c>
      <c r="H2505" s="163" t="str">
        <f>IF('MAIN CB'!C2519="Expense",'MAIN CB'!F2519,IF('MAIN CB'!C2519="Drawing",'MAIN CB'!F2519,IF('MAIN CB'!C2519="COS",'MAIN CB'!F2519,"")))</f>
        <v/>
      </c>
    </row>
    <row r="2506" spans="2:8" x14ac:dyDescent="0.3">
      <c r="B2506" s="160">
        <f>IF('MAIN CB'!B2520="","",'MAIN CB'!B2520)</f>
        <v>45741</v>
      </c>
      <c r="C2506" s="161" t="str">
        <f>IF('MAIN CB'!C2520="","",'MAIN CB'!C2520)</f>
        <v>Asset</v>
      </c>
      <c r="D2506" s="237" t="str">
        <f>IF('MAIN CB'!D2520="","",'MAIN CB'!D2520)</f>
        <v>Vault Cash</v>
      </c>
      <c r="E2506" s="157" t="str">
        <f>IF('MAIN CB'!E2520="","",'MAIN CB'!E2520)</f>
        <v>Airtel Money Withdraw</v>
      </c>
      <c r="F2506" s="238">
        <f>IF('MAIN CB'!C2520="Asset",'MAIN CB'!F2520,"")</f>
        <v>-200</v>
      </c>
      <c r="G2506" s="162" t="str">
        <f>IF('MAIN CB'!C2520="Capital",'MAIN CB'!F2520,IF('MAIN CB'!C2520="Income",'MAIN CB'!F2520,IF('MAIN CB'!C2520="Liability",'MAIN CB'!F2520,"")))</f>
        <v/>
      </c>
      <c r="H2506" s="163" t="str">
        <f>IF('MAIN CB'!C2520="Expense",'MAIN CB'!F2520,IF('MAIN CB'!C2520="Drawing",'MAIN CB'!F2520,IF('MAIN CB'!C2520="COS",'MAIN CB'!F2520,"")))</f>
        <v/>
      </c>
    </row>
    <row r="2507" spans="2:8" x14ac:dyDescent="0.3">
      <c r="B2507" s="160">
        <f>IF('MAIN CB'!B2521="","",'MAIN CB'!B2521)</f>
        <v>45741</v>
      </c>
      <c r="C2507" s="161" t="str">
        <f>IF('MAIN CB'!C2521="","",'MAIN CB'!C2521)</f>
        <v>Asset</v>
      </c>
      <c r="D2507" s="237" t="str">
        <f>IF('MAIN CB'!D2521="","",'MAIN CB'!D2521)</f>
        <v>Airtel Money</v>
      </c>
      <c r="E2507" s="157" t="str">
        <f>IF('MAIN CB'!E2521="","",'MAIN CB'!E2521)</f>
        <v>Airtel Money Withdraw</v>
      </c>
      <c r="F2507" s="238">
        <f>IF('MAIN CB'!C2521="Asset",'MAIN CB'!F2521,"")</f>
        <v>200</v>
      </c>
      <c r="G2507" s="162" t="str">
        <f>IF('MAIN CB'!C2521="Capital",'MAIN CB'!F2521,IF('MAIN CB'!C2521="Income",'MAIN CB'!F2521,IF('MAIN CB'!C2521="Liability",'MAIN CB'!F2521,"")))</f>
        <v/>
      </c>
      <c r="H2507" s="163" t="str">
        <f>IF('MAIN CB'!C2521="Expense",'MAIN CB'!F2521,IF('MAIN CB'!C2521="Drawing",'MAIN CB'!F2521,IF('MAIN CB'!C2521="COS",'MAIN CB'!F2521,"")))</f>
        <v/>
      </c>
    </row>
    <row r="2508" spans="2:8" x14ac:dyDescent="0.3">
      <c r="B2508" s="160">
        <f>IF('MAIN CB'!B2522="","",'MAIN CB'!B2522)</f>
        <v>45741</v>
      </c>
      <c r="C2508" s="161" t="str">
        <f>IF('MAIN CB'!C2522="","",'MAIN CB'!C2522)</f>
        <v>Asset</v>
      </c>
      <c r="D2508" s="237" t="str">
        <f>IF('MAIN CB'!D2522="","",'MAIN CB'!D2522)</f>
        <v>Vault Cash</v>
      </c>
      <c r="E2508" s="157" t="str">
        <f>IF('MAIN CB'!E2522="","",'MAIN CB'!E2522)</f>
        <v>Airtel Money Deposit</v>
      </c>
      <c r="F2508" s="238">
        <f>IF('MAIN CB'!C2522="Asset",'MAIN CB'!F2522,"")</f>
        <v>19</v>
      </c>
      <c r="G2508" s="162" t="str">
        <f>IF('MAIN CB'!C2522="Capital",'MAIN CB'!F2522,IF('MAIN CB'!C2522="Income",'MAIN CB'!F2522,IF('MAIN CB'!C2522="Liability",'MAIN CB'!F2522,"")))</f>
        <v/>
      </c>
      <c r="H2508" s="163" t="str">
        <f>IF('MAIN CB'!C2522="Expense",'MAIN CB'!F2522,IF('MAIN CB'!C2522="Drawing",'MAIN CB'!F2522,IF('MAIN CB'!C2522="COS",'MAIN CB'!F2522,"")))</f>
        <v/>
      </c>
    </row>
    <row r="2509" spans="2:8" x14ac:dyDescent="0.3">
      <c r="B2509" s="160">
        <f>IF('MAIN CB'!B2523="","",'MAIN CB'!B2523)</f>
        <v>45741</v>
      </c>
      <c r="C2509" s="161" t="str">
        <f>IF('MAIN CB'!C2523="","",'MAIN CB'!C2523)</f>
        <v>Asset</v>
      </c>
      <c r="D2509" s="237" t="str">
        <f>IF('MAIN CB'!D2523="","",'MAIN CB'!D2523)</f>
        <v>Airtel Money</v>
      </c>
      <c r="E2509" s="157" t="str">
        <f>IF('MAIN CB'!E2523="","",'MAIN CB'!E2523)</f>
        <v>Airtel Money Deposit</v>
      </c>
      <c r="F2509" s="238">
        <f>IF('MAIN CB'!C2523="Asset",'MAIN CB'!F2523,"")</f>
        <v>-19</v>
      </c>
      <c r="G2509" s="162" t="str">
        <f>IF('MAIN CB'!C2523="Capital",'MAIN CB'!F2523,IF('MAIN CB'!C2523="Income",'MAIN CB'!F2523,IF('MAIN CB'!C2523="Liability",'MAIN CB'!F2523,"")))</f>
        <v/>
      </c>
      <c r="H2509" s="163" t="str">
        <f>IF('MAIN CB'!C2523="Expense",'MAIN CB'!F2523,IF('MAIN CB'!C2523="Drawing",'MAIN CB'!F2523,IF('MAIN CB'!C2523="COS",'MAIN CB'!F2523,"")))</f>
        <v/>
      </c>
    </row>
    <row r="2510" spans="2:8" x14ac:dyDescent="0.3">
      <c r="B2510" s="160">
        <f>IF('MAIN CB'!B2524="","",'MAIN CB'!B2524)</f>
        <v>45741</v>
      </c>
      <c r="C2510" s="161" t="str">
        <f>IF('MAIN CB'!C2524="","",'MAIN CB'!C2524)</f>
        <v>Asset</v>
      </c>
      <c r="D2510" s="237" t="str">
        <f>IF('MAIN CB'!D2524="","",'MAIN CB'!D2524)</f>
        <v>Vault Cash</v>
      </c>
      <c r="E2510" s="157" t="str">
        <f>IF('MAIN CB'!E2524="","",'MAIN CB'!E2524)</f>
        <v>Zanaco Xpress Deposit</v>
      </c>
      <c r="F2510" s="238">
        <f>IF('MAIN CB'!C2524="Asset",'MAIN CB'!F2524,"")</f>
        <v>1731</v>
      </c>
      <c r="G2510" s="162" t="str">
        <f>IF('MAIN CB'!C2524="Capital",'MAIN CB'!F2524,IF('MAIN CB'!C2524="Income",'MAIN CB'!F2524,IF('MAIN CB'!C2524="Liability",'MAIN CB'!F2524,"")))</f>
        <v/>
      </c>
      <c r="H2510" s="163" t="str">
        <f>IF('MAIN CB'!C2524="Expense",'MAIN CB'!F2524,IF('MAIN CB'!C2524="Drawing",'MAIN CB'!F2524,IF('MAIN CB'!C2524="COS",'MAIN CB'!F2524,"")))</f>
        <v/>
      </c>
    </row>
    <row r="2511" spans="2:8" x14ac:dyDescent="0.3">
      <c r="B2511" s="160">
        <f>IF('MAIN CB'!B2525="","",'MAIN CB'!B2525)</f>
        <v>45741</v>
      </c>
      <c r="C2511" s="161" t="str">
        <f>IF('MAIN CB'!C2525="","",'MAIN CB'!C2525)</f>
        <v>Asset</v>
      </c>
      <c r="D2511" s="237" t="str">
        <f>IF('MAIN CB'!D2525="","",'MAIN CB'!D2525)</f>
        <v>Zanaco Xpress</v>
      </c>
      <c r="E2511" s="157" t="str">
        <f>IF('MAIN CB'!E2525="","",'MAIN CB'!E2525)</f>
        <v>Zanaco Xpress Deposit</v>
      </c>
      <c r="F2511" s="238">
        <f>IF('MAIN CB'!C2525="Asset",'MAIN CB'!F2525,"")</f>
        <v>-1731</v>
      </c>
      <c r="G2511" s="162" t="str">
        <f>IF('MAIN CB'!C2525="Capital",'MAIN CB'!F2525,IF('MAIN CB'!C2525="Income",'MAIN CB'!F2525,IF('MAIN CB'!C2525="Liability",'MAIN CB'!F2525,"")))</f>
        <v/>
      </c>
      <c r="H2511" s="163" t="str">
        <f>IF('MAIN CB'!C2525="Expense",'MAIN CB'!F2525,IF('MAIN CB'!C2525="Drawing",'MAIN CB'!F2525,IF('MAIN CB'!C2525="COS",'MAIN CB'!F2525,"")))</f>
        <v/>
      </c>
    </row>
    <row r="2512" spans="2:8" x14ac:dyDescent="0.3">
      <c r="B2512" s="160">
        <f>IF('MAIN CB'!B2526="","",'MAIN CB'!B2526)</f>
        <v>45741</v>
      </c>
      <c r="C2512" s="161" t="str">
        <f>IF('MAIN CB'!C2526="","",'MAIN CB'!C2526)</f>
        <v>Income</v>
      </c>
      <c r="D2512" s="237" t="str">
        <f>IF('MAIN CB'!D2526="","",'MAIN CB'!D2526)</f>
        <v>Sales</v>
      </c>
      <c r="E2512" s="157" t="str">
        <f>IF('MAIN CB'!E2526="","",'MAIN CB'!E2526)</f>
        <v xml:space="preserve">Takeaway Sale </v>
      </c>
      <c r="F2512" s="238" t="str">
        <f>IF('MAIN CB'!C2526="Asset",'MAIN CB'!F2526,"")</f>
        <v/>
      </c>
      <c r="G2512" s="162">
        <f>IF('MAIN CB'!C2526="Capital",'MAIN CB'!F2526,IF('MAIN CB'!C2526="Income",'MAIN CB'!F2526,IF('MAIN CB'!C2526="Liability",'MAIN CB'!F2526,"")))</f>
        <v>-70</v>
      </c>
      <c r="H2512" s="163" t="str">
        <f>IF('MAIN CB'!C2526="Expense",'MAIN CB'!F2526,IF('MAIN CB'!C2526="Drawing",'MAIN CB'!F2526,IF('MAIN CB'!C2526="COS",'MAIN CB'!F2526,"")))</f>
        <v/>
      </c>
    </row>
    <row r="2513" spans="2:8" x14ac:dyDescent="0.3">
      <c r="B2513" s="160">
        <f>IF('MAIN CB'!B2527="","",'MAIN CB'!B2527)</f>
        <v>45741</v>
      </c>
      <c r="C2513" s="161" t="str">
        <f>IF('MAIN CB'!C2527="","",'MAIN CB'!C2527)</f>
        <v>Asset</v>
      </c>
      <c r="D2513" s="237" t="str">
        <f>IF('MAIN CB'!D2527="","",'MAIN CB'!D2527)</f>
        <v>Vault Cash</v>
      </c>
      <c r="E2513" s="157" t="str">
        <f>IF('MAIN CB'!E2527="","",'MAIN CB'!E2527)</f>
        <v xml:space="preserve">Takeaway Sale </v>
      </c>
      <c r="F2513" s="238">
        <f>IF('MAIN CB'!C2527="Asset",'MAIN CB'!F2527,"")</f>
        <v>70</v>
      </c>
      <c r="G2513" s="162" t="str">
        <f>IF('MAIN CB'!C2527="Capital",'MAIN CB'!F2527,IF('MAIN CB'!C2527="Income",'MAIN CB'!F2527,IF('MAIN CB'!C2527="Liability",'MAIN CB'!F2527,"")))</f>
        <v/>
      </c>
      <c r="H2513" s="163" t="str">
        <f>IF('MAIN CB'!C2527="Expense",'MAIN CB'!F2527,IF('MAIN CB'!C2527="Drawing",'MAIN CB'!F2527,IF('MAIN CB'!C2527="COS",'MAIN CB'!F2527,"")))</f>
        <v/>
      </c>
    </row>
    <row r="2514" spans="2:8" x14ac:dyDescent="0.3">
      <c r="B2514" s="160">
        <f>IF('MAIN CB'!B2528="","",'MAIN CB'!B2528)</f>
        <v>45741</v>
      </c>
      <c r="C2514" s="161" t="str">
        <f>IF('MAIN CB'!C2528="","",'MAIN CB'!C2528)</f>
        <v>Income</v>
      </c>
      <c r="D2514" s="237" t="str">
        <f>IF('MAIN CB'!D2528="","",'MAIN CB'!D2528)</f>
        <v>Sales</v>
      </c>
      <c r="E2514" s="157" t="str">
        <f>IF('MAIN CB'!E2528="","",'MAIN CB'!E2528)</f>
        <v xml:space="preserve">Takeaway Sale </v>
      </c>
      <c r="F2514" s="238" t="str">
        <f>IF('MAIN CB'!C2528="Asset",'MAIN CB'!F2528,"")</f>
        <v/>
      </c>
      <c r="G2514" s="162">
        <f>IF('MAIN CB'!C2528="Capital",'MAIN CB'!F2528,IF('MAIN CB'!C2528="Income",'MAIN CB'!F2528,IF('MAIN CB'!C2528="Liability",'MAIN CB'!F2528,"")))</f>
        <v>-35</v>
      </c>
      <c r="H2514" s="163" t="str">
        <f>IF('MAIN CB'!C2528="Expense",'MAIN CB'!F2528,IF('MAIN CB'!C2528="Drawing",'MAIN CB'!F2528,IF('MAIN CB'!C2528="COS",'MAIN CB'!F2528,"")))</f>
        <v/>
      </c>
    </row>
    <row r="2515" spans="2:8" x14ac:dyDescent="0.3">
      <c r="B2515" s="160">
        <f>IF('MAIN CB'!B2529="","",'MAIN CB'!B2529)</f>
        <v>45741</v>
      </c>
      <c r="C2515" s="161" t="str">
        <f>IF('MAIN CB'!C2529="","",'MAIN CB'!C2529)</f>
        <v>Asset</v>
      </c>
      <c r="D2515" s="237" t="str">
        <f>IF('MAIN CB'!D2529="","",'MAIN CB'!D2529)</f>
        <v>543 Konse Konse</v>
      </c>
      <c r="E2515" s="157" t="str">
        <f>IF('MAIN CB'!E2529="","",'MAIN CB'!E2529)</f>
        <v xml:space="preserve">Takeaway Sale </v>
      </c>
      <c r="F2515" s="238">
        <f>IF('MAIN CB'!C2529="Asset",'MAIN CB'!F2529,"")</f>
        <v>35</v>
      </c>
      <c r="G2515" s="162" t="str">
        <f>IF('MAIN CB'!C2529="Capital",'MAIN CB'!F2529,IF('MAIN CB'!C2529="Income",'MAIN CB'!F2529,IF('MAIN CB'!C2529="Liability",'MAIN CB'!F2529,"")))</f>
        <v/>
      </c>
      <c r="H2515" s="163" t="str">
        <f>IF('MAIN CB'!C2529="Expense",'MAIN CB'!F2529,IF('MAIN CB'!C2529="Drawing",'MAIN CB'!F2529,IF('MAIN CB'!C2529="COS",'MAIN CB'!F2529,"")))</f>
        <v/>
      </c>
    </row>
    <row r="2516" spans="2:8" x14ac:dyDescent="0.3">
      <c r="B2516" s="160">
        <f>IF('MAIN CB'!B2530="","",'MAIN CB'!B2530)</f>
        <v>45741</v>
      </c>
      <c r="C2516" s="161" t="str">
        <f>IF('MAIN CB'!C2530="","",'MAIN CB'!C2530)</f>
        <v>Asset</v>
      </c>
      <c r="D2516" s="237" t="str">
        <f>IF('MAIN CB'!D2530="","",'MAIN CB'!D2530)</f>
        <v>Vault Cash</v>
      </c>
      <c r="E2516" s="157" t="str">
        <f>IF('MAIN CB'!E2530="","",'MAIN CB'!E2530)</f>
        <v>Zanaco Xpress Deposit</v>
      </c>
      <c r="F2516" s="238">
        <f>IF('MAIN CB'!C2530="Asset",'MAIN CB'!F2530,"")</f>
        <v>1000</v>
      </c>
      <c r="G2516" s="162" t="str">
        <f>IF('MAIN CB'!C2530="Capital",'MAIN CB'!F2530,IF('MAIN CB'!C2530="Income",'MAIN CB'!F2530,IF('MAIN CB'!C2530="Liability",'MAIN CB'!F2530,"")))</f>
        <v/>
      </c>
      <c r="H2516" s="163" t="str">
        <f>IF('MAIN CB'!C2530="Expense",'MAIN CB'!F2530,IF('MAIN CB'!C2530="Drawing",'MAIN CB'!F2530,IF('MAIN CB'!C2530="COS",'MAIN CB'!F2530,"")))</f>
        <v/>
      </c>
    </row>
    <row r="2517" spans="2:8" x14ac:dyDescent="0.3">
      <c r="B2517" s="160">
        <f>IF('MAIN CB'!B2531="","",'MAIN CB'!B2531)</f>
        <v>45741</v>
      </c>
      <c r="C2517" s="161" t="str">
        <f>IF('MAIN CB'!C2531="","",'MAIN CB'!C2531)</f>
        <v>Asset</v>
      </c>
      <c r="D2517" s="237" t="str">
        <f>IF('MAIN CB'!D2531="","",'MAIN CB'!D2531)</f>
        <v>Zanaco Xpress</v>
      </c>
      <c r="E2517" s="157" t="str">
        <f>IF('MAIN CB'!E2531="","",'MAIN CB'!E2531)</f>
        <v>Zanaco Xpress Deposit</v>
      </c>
      <c r="F2517" s="238">
        <f>IF('MAIN CB'!C2531="Asset",'MAIN CB'!F2531,"")</f>
        <v>-1000</v>
      </c>
      <c r="G2517" s="162" t="str">
        <f>IF('MAIN CB'!C2531="Capital",'MAIN CB'!F2531,IF('MAIN CB'!C2531="Income",'MAIN CB'!F2531,IF('MAIN CB'!C2531="Liability",'MAIN CB'!F2531,"")))</f>
        <v/>
      </c>
      <c r="H2517" s="163" t="str">
        <f>IF('MAIN CB'!C2531="Expense",'MAIN CB'!F2531,IF('MAIN CB'!C2531="Drawing",'MAIN CB'!F2531,IF('MAIN CB'!C2531="COS",'MAIN CB'!F2531,"")))</f>
        <v/>
      </c>
    </row>
    <row r="2518" spans="2:8" x14ac:dyDescent="0.3">
      <c r="B2518" s="160">
        <f>IF('MAIN CB'!B2532="","",'MAIN CB'!B2532)</f>
        <v>45741</v>
      </c>
      <c r="C2518" s="161" t="str">
        <f>IF('MAIN CB'!C2532="","",'MAIN CB'!C2532)</f>
        <v>Asset</v>
      </c>
      <c r="D2518" s="237" t="str">
        <f>IF('MAIN CB'!D2532="","",'MAIN CB'!D2532)</f>
        <v>Vault Cash</v>
      </c>
      <c r="E2518" s="157" t="str">
        <f>IF('MAIN CB'!E2532="","",'MAIN CB'!E2532)</f>
        <v>Zanaco Xpress Deposit</v>
      </c>
      <c r="F2518" s="238">
        <f>IF('MAIN CB'!C2532="Asset",'MAIN CB'!F2532,"")</f>
        <v>95</v>
      </c>
      <c r="G2518" s="162" t="str">
        <f>IF('MAIN CB'!C2532="Capital",'MAIN CB'!F2532,IF('MAIN CB'!C2532="Income",'MAIN CB'!F2532,IF('MAIN CB'!C2532="Liability",'MAIN CB'!F2532,"")))</f>
        <v/>
      </c>
      <c r="H2518" s="163" t="str">
        <f>IF('MAIN CB'!C2532="Expense",'MAIN CB'!F2532,IF('MAIN CB'!C2532="Drawing",'MAIN CB'!F2532,IF('MAIN CB'!C2532="COS",'MAIN CB'!F2532,"")))</f>
        <v/>
      </c>
    </row>
    <row r="2519" spans="2:8" x14ac:dyDescent="0.3">
      <c r="B2519" s="160">
        <f>IF('MAIN CB'!B2533="","",'MAIN CB'!B2533)</f>
        <v>45741</v>
      </c>
      <c r="C2519" s="161" t="str">
        <f>IF('MAIN CB'!C2533="","",'MAIN CB'!C2533)</f>
        <v>Asset</v>
      </c>
      <c r="D2519" s="237" t="str">
        <f>IF('MAIN CB'!D2533="","",'MAIN CB'!D2533)</f>
        <v>Zanaco Xpress</v>
      </c>
      <c r="E2519" s="157" t="str">
        <f>IF('MAIN CB'!E2533="","",'MAIN CB'!E2533)</f>
        <v>Zanaco Xpress Deposit</v>
      </c>
      <c r="F2519" s="238">
        <f>IF('MAIN CB'!C2533="Asset",'MAIN CB'!F2533,"")</f>
        <v>-95</v>
      </c>
      <c r="G2519" s="162" t="str">
        <f>IF('MAIN CB'!C2533="Capital",'MAIN CB'!F2533,IF('MAIN CB'!C2533="Income",'MAIN CB'!F2533,IF('MAIN CB'!C2533="Liability",'MAIN CB'!F2533,"")))</f>
        <v/>
      </c>
      <c r="H2519" s="163" t="str">
        <f>IF('MAIN CB'!C2533="Expense",'MAIN CB'!F2533,IF('MAIN CB'!C2533="Drawing",'MAIN CB'!F2533,IF('MAIN CB'!C2533="COS",'MAIN CB'!F2533,"")))</f>
        <v/>
      </c>
    </row>
    <row r="2520" spans="2:8" x14ac:dyDescent="0.3">
      <c r="B2520" s="160">
        <f>IF('MAIN CB'!B2534="","",'MAIN CB'!B2534)</f>
        <v>45741</v>
      </c>
      <c r="C2520" s="161" t="str">
        <f>IF('MAIN CB'!C2534="","",'MAIN CB'!C2534)</f>
        <v>Asset</v>
      </c>
      <c r="D2520" s="237" t="str">
        <f>IF('MAIN CB'!D2534="","",'MAIN CB'!D2534)</f>
        <v>Vault Cash</v>
      </c>
      <c r="E2520" s="157" t="str">
        <f>IF('MAIN CB'!E2534="","",'MAIN CB'!E2534)</f>
        <v>Customer change held</v>
      </c>
      <c r="F2520" s="238">
        <f>IF('MAIN CB'!C2534="Asset",'MAIN CB'!F2534,"")</f>
        <v>5</v>
      </c>
      <c r="G2520" s="162" t="str">
        <f>IF('MAIN CB'!C2534="Capital",'MAIN CB'!F2534,IF('MAIN CB'!C2534="Income",'MAIN CB'!F2534,IF('MAIN CB'!C2534="Liability",'MAIN CB'!F2534,"")))</f>
        <v/>
      </c>
      <c r="H2520" s="163" t="str">
        <f>IF('MAIN CB'!C2534="Expense",'MAIN CB'!F2534,IF('MAIN CB'!C2534="Drawing",'MAIN CB'!F2534,IF('MAIN CB'!C2534="COS",'MAIN CB'!F2534,"")))</f>
        <v/>
      </c>
    </row>
    <row r="2521" spans="2:8" x14ac:dyDescent="0.3">
      <c r="B2521" s="160">
        <f>IF('MAIN CB'!B2535="","",'MAIN CB'!B2535)</f>
        <v>45741</v>
      </c>
      <c r="C2521" s="161" t="str">
        <f>IF('MAIN CB'!C2535="","",'MAIN CB'!C2535)</f>
        <v>Liability</v>
      </c>
      <c r="D2521" s="237" t="str">
        <f>IF('MAIN CB'!D2535="","",'MAIN CB'!D2535)</f>
        <v>Customer Change</v>
      </c>
      <c r="E2521" s="157" t="str">
        <f>IF('MAIN CB'!E2535="","",'MAIN CB'!E2535)</f>
        <v>Customer change held</v>
      </c>
      <c r="F2521" s="238" t="str">
        <f>IF('MAIN CB'!C2535="Asset",'MAIN CB'!F2535,"")</f>
        <v/>
      </c>
      <c r="G2521" s="162">
        <f>IF('MAIN CB'!C2535="Capital",'MAIN CB'!F2535,IF('MAIN CB'!C2535="Income",'MAIN CB'!F2535,IF('MAIN CB'!C2535="Liability",'MAIN CB'!F2535,"")))</f>
        <v>-5</v>
      </c>
      <c r="H2521" s="163" t="str">
        <f>IF('MAIN CB'!C2535="Expense",'MAIN CB'!F2535,IF('MAIN CB'!C2535="Drawing",'MAIN CB'!F2535,IF('MAIN CB'!C2535="COS",'MAIN CB'!F2535,"")))</f>
        <v/>
      </c>
    </row>
    <row r="2522" spans="2:8" x14ac:dyDescent="0.3">
      <c r="B2522" s="160">
        <f>IF('MAIN CB'!B2536="","",'MAIN CB'!B2536)</f>
        <v>45741</v>
      </c>
      <c r="C2522" s="161" t="str">
        <f>IF('MAIN CB'!C2536="","",'MAIN CB'!C2536)</f>
        <v>Asset</v>
      </c>
      <c r="D2522" s="237" t="str">
        <f>IF('MAIN CB'!D2536="","",'MAIN CB'!D2536)</f>
        <v>Vault Cash</v>
      </c>
      <c r="E2522" s="157" t="str">
        <f>IF('MAIN CB'!E2536="","",'MAIN CB'!E2536)</f>
        <v>Airtel Money Withdraw</v>
      </c>
      <c r="F2522" s="238">
        <f>IF('MAIN CB'!C2536="Asset",'MAIN CB'!F2536,"")</f>
        <v>-420</v>
      </c>
      <c r="G2522" s="162" t="str">
        <f>IF('MAIN CB'!C2536="Capital",'MAIN CB'!F2536,IF('MAIN CB'!C2536="Income",'MAIN CB'!F2536,IF('MAIN CB'!C2536="Liability",'MAIN CB'!F2536,"")))</f>
        <v/>
      </c>
      <c r="H2522" s="163" t="str">
        <f>IF('MAIN CB'!C2536="Expense",'MAIN CB'!F2536,IF('MAIN CB'!C2536="Drawing",'MAIN CB'!F2536,IF('MAIN CB'!C2536="COS",'MAIN CB'!F2536,"")))</f>
        <v/>
      </c>
    </row>
    <row r="2523" spans="2:8" x14ac:dyDescent="0.3">
      <c r="B2523" s="160">
        <f>IF('MAIN CB'!B2537="","",'MAIN CB'!B2537)</f>
        <v>45741</v>
      </c>
      <c r="C2523" s="161" t="str">
        <f>IF('MAIN CB'!C2537="","",'MAIN CB'!C2537)</f>
        <v>Asset</v>
      </c>
      <c r="D2523" s="237" t="str">
        <f>IF('MAIN CB'!D2537="","",'MAIN CB'!D2537)</f>
        <v>Airtel Money</v>
      </c>
      <c r="E2523" s="157" t="str">
        <f>IF('MAIN CB'!E2537="","",'MAIN CB'!E2537)</f>
        <v>Airtel Money Withdraw</v>
      </c>
      <c r="F2523" s="238">
        <f>IF('MAIN CB'!C2537="Asset",'MAIN CB'!F2537,"")</f>
        <v>420</v>
      </c>
      <c r="G2523" s="162" t="str">
        <f>IF('MAIN CB'!C2537="Capital",'MAIN CB'!F2537,IF('MAIN CB'!C2537="Income",'MAIN CB'!F2537,IF('MAIN CB'!C2537="Liability",'MAIN CB'!F2537,"")))</f>
        <v/>
      </c>
      <c r="H2523" s="163" t="str">
        <f>IF('MAIN CB'!C2537="Expense",'MAIN CB'!F2537,IF('MAIN CB'!C2537="Drawing",'MAIN CB'!F2537,IF('MAIN CB'!C2537="COS",'MAIN CB'!F2537,"")))</f>
        <v/>
      </c>
    </row>
    <row r="2524" spans="2:8" x14ac:dyDescent="0.3">
      <c r="B2524" s="160">
        <f>IF('MAIN CB'!B2538="","",'MAIN CB'!B2538)</f>
        <v>45741</v>
      </c>
      <c r="C2524" s="161" t="str">
        <f>IF('MAIN CB'!C2538="","",'MAIN CB'!C2538)</f>
        <v>Asset</v>
      </c>
      <c r="D2524" s="237" t="str">
        <f>IF('MAIN CB'!D2538="","",'MAIN CB'!D2538)</f>
        <v>Vault Cash</v>
      </c>
      <c r="E2524" s="157" t="str">
        <f>IF('MAIN CB'!E2538="","",'MAIN CB'!E2538)</f>
        <v>Airtel Money Withdraw</v>
      </c>
      <c r="F2524" s="238">
        <f>IF('MAIN CB'!C2538="Asset",'MAIN CB'!F2538,"")</f>
        <v>-195</v>
      </c>
      <c r="G2524" s="162" t="str">
        <f>IF('MAIN CB'!C2538="Capital",'MAIN CB'!F2538,IF('MAIN CB'!C2538="Income",'MAIN CB'!F2538,IF('MAIN CB'!C2538="Liability",'MAIN CB'!F2538,"")))</f>
        <v/>
      </c>
      <c r="H2524" s="163" t="str">
        <f>IF('MAIN CB'!C2538="Expense",'MAIN CB'!F2538,IF('MAIN CB'!C2538="Drawing",'MAIN CB'!F2538,IF('MAIN CB'!C2538="COS",'MAIN CB'!F2538,"")))</f>
        <v/>
      </c>
    </row>
    <row r="2525" spans="2:8" x14ac:dyDescent="0.3">
      <c r="B2525" s="160">
        <f>IF('MAIN CB'!B2539="","",'MAIN CB'!B2539)</f>
        <v>45741</v>
      </c>
      <c r="C2525" s="161" t="str">
        <f>IF('MAIN CB'!C2539="","",'MAIN CB'!C2539)</f>
        <v>Asset</v>
      </c>
      <c r="D2525" s="237" t="str">
        <f>IF('MAIN CB'!D2539="","",'MAIN CB'!D2539)</f>
        <v>Airtel Money</v>
      </c>
      <c r="E2525" s="157" t="str">
        <f>IF('MAIN CB'!E2539="","",'MAIN CB'!E2539)</f>
        <v>Airtel Money Withdraw</v>
      </c>
      <c r="F2525" s="238">
        <f>IF('MAIN CB'!C2539="Asset",'MAIN CB'!F2539,"")</f>
        <v>195</v>
      </c>
      <c r="G2525" s="162" t="str">
        <f>IF('MAIN CB'!C2539="Capital",'MAIN CB'!F2539,IF('MAIN CB'!C2539="Income",'MAIN CB'!F2539,IF('MAIN CB'!C2539="Liability",'MAIN CB'!F2539,"")))</f>
        <v/>
      </c>
      <c r="H2525" s="163" t="str">
        <f>IF('MAIN CB'!C2539="Expense",'MAIN CB'!F2539,IF('MAIN CB'!C2539="Drawing",'MAIN CB'!F2539,IF('MAIN CB'!C2539="COS",'MAIN CB'!F2539,"")))</f>
        <v/>
      </c>
    </row>
    <row r="2526" spans="2:8" x14ac:dyDescent="0.3">
      <c r="B2526" s="160">
        <f>IF('MAIN CB'!B2540="","",'MAIN CB'!B2540)</f>
        <v>45741</v>
      </c>
      <c r="C2526" s="161" t="str">
        <f>IF('MAIN CB'!C2540="","",'MAIN CB'!C2540)</f>
        <v>Asset</v>
      </c>
      <c r="D2526" s="237" t="str">
        <f>IF('MAIN CB'!D2540="","",'MAIN CB'!D2540)</f>
        <v>Vault Cash</v>
      </c>
      <c r="E2526" s="157" t="str">
        <f>IF('MAIN CB'!E2540="","",'MAIN CB'!E2540)</f>
        <v>Zanaco Xpress Deposit</v>
      </c>
      <c r="F2526" s="238">
        <f>IF('MAIN CB'!C2540="Asset",'MAIN CB'!F2540,"")</f>
        <v>420</v>
      </c>
      <c r="G2526" s="162" t="str">
        <f>IF('MAIN CB'!C2540="Capital",'MAIN CB'!F2540,IF('MAIN CB'!C2540="Income",'MAIN CB'!F2540,IF('MAIN CB'!C2540="Liability",'MAIN CB'!F2540,"")))</f>
        <v/>
      </c>
      <c r="H2526" s="163" t="str">
        <f>IF('MAIN CB'!C2540="Expense",'MAIN CB'!F2540,IF('MAIN CB'!C2540="Drawing",'MAIN CB'!F2540,IF('MAIN CB'!C2540="COS",'MAIN CB'!F2540,"")))</f>
        <v/>
      </c>
    </row>
    <row r="2527" spans="2:8" x14ac:dyDescent="0.3">
      <c r="B2527" s="160">
        <f>IF('MAIN CB'!B2541="","",'MAIN CB'!B2541)</f>
        <v>45741</v>
      </c>
      <c r="C2527" s="161" t="str">
        <f>IF('MAIN CB'!C2541="","",'MAIN CB'!C2541)</f>
        <v>Asset</v>
      </c>
      <c r="D2527" s="237" t="str">
        <f>IF('MAIN CB'!D2541="","",'MAIN CB'!D2541)</f>
        <v>Zanaco Xpress</v>
      </c>
      <c r="E2527" s="157" t="str">
        <f>IF('MAIN CB'!E2541="","",'MAIN CB'!E2541)</f>
        <v>Zanaco Xpress Deposit</v>
      </c>
      <c r="F2527" s="238">
        <f>IF('MAIN CB'!C2541="Asset",'MAIN CB'!F2541,"")</f>
        <v>-420</v>
      </c>
      <c r="G2527" s="162" t="str">
        <f>IF('MAIN CB'!C2541="Capital",'MAIN CB'!F2541,IF('MAIN CB'!C2541="Income",'MAIN CB'!F2541,IF('MAIN CB'!C2541="Liability",'MAIN CB'!F2541,"")))</f>
        <v/>
      </c>
      <c r="H2527" s="163" t="str">
        <f>IF('MAIN CB'!C2541="Expense",'MAIN CB'!F2541,IF('MAIN CB'!C2541="Drawing",'MAIN CB'!F2541,IF('MAIN CB'!C2541="COS",'MAIN CB'!F2541,"")))</f>
        <v/>
      </c>
    </row>
    <row r="2528" spans="2:8" x14ac:dyDescent="0.3">
      <c r="B2528" s="160">
        <f>IF('MAIN CB'!B2542="","",'MAIN CB'!B2542)</f>
        <v>45741</v>
      </c>
      <c r="C2528" s="161" t="str">
        <f>IF('MAIN CB'!C2542="","",'MAIN CB'!C2542)</f>
        <v>Asset</v>
      </c>
      <c r="D2528" s="237" t="str">
        <f>IF('MAIN CB'!D2542="","",'MAIN CB'!D2542)</f>
        <v>Vault Cash</v>
      </c>
      <c r="E2528" s="157" t="str">
        <f>IF('MAIN CB'!E2542="","",'MAIN CB'!E2542)</f>
        <v>Zanaco Xpress Deposit</v>
      </c>
      <c r="F2528" s="238">
        <f>IF('MAIN CB'!C2542="Asset",'MAIN CB'!F2542,"")</f>
        <v>195</v>
      </c>
      <c r="G2528" s="162" t="str">
        <f>IF('MAIN CB'!C2542="Capital",'MAIN CB'!F2542,IF('MAIN CB'!C2542="Income",'MAIN CB'!F2542,IF('MAIN CB'!C2542="Liability",'MAIN CB'!F2542,"")))</f>
        <v/>
      </c>
      <c r="H2528" s="163" t="str">
        <f>IF('MAIN CB'!C2542="Expense",'MAIN CB'!F2542,IF('MAIN CB'!C2542="Drawing",'MAIN CB'!F2542,IF('MAIN CB'!C2542="COS",'MAIN CB'!F2542,"")))</f>
        <v/>
      </c>
    </row>
    <row r="2529" spans="2:8" x14ac:dyDescent="0.3">
      <c r="B2529" s="160">
        <f>IF('MAIN CB'!B2543="","",'MAIN CB'!B2543)</f>
        <v>45741</v>
      </c>
      <c r="C2529" s="161" t="str">
        <f>IF('MAIN CB'!C2543="","",'MAIN CB'!C2543)</f>
        <v>Asset</v>
      </c>
      <c r="D2529" s="237" t="str">
        <f>IF('MAIN CB'!D2543="","",'MAIN CB'!D2543)</f>
        <v>Zanaco Xpress</v>
      </c>
      <c r="E2529" s="157" t="str">
        <f>IF('MAIN CB'!E2543="","",'MAIN CB'!E2543)</f>
        <v>Zanaco Xpress Deposit</v>
      </c>
      <c r="F2529" s="238">
        <f>IF('MAIN CB'!C2543="Asset",'MAIN CB'!F2543,"")</f>
        <v>-195</v>
      </c>
      <c r="G2529" s="162" t="str">
        <f>IF('MAIN CB'!C2543="Capital",'MAIN CB'!F2543,IF('MAIN CB'!C2543="Income",'MAIN CB'!F2543,IF('MAIN CB'!C2543="Liability",'MAIN CB'!F2543,"")))</f>
        <v/>
      </c>
      <c r="H2529" s="163" t="str">
        <f>IF('MAIN CB'!C2543="Expense",'MAIN CB'!F2543,IF('MAIN CB'!C2543="Drawing",'MAIN CB'!F2543,IF('MAIN CB'!C2543="COS",'MAIN CB'!F2543,"")))</f>
        <v/>
      </c>
    </row>
    <row r="2530" spans="2:8" x14ac:dyDescent="0.3">
      <c r="B2530" s="160">
        <f>IF('MAIN CB'!B2544="","",'MAIN CB'!B2544)</f>
        <v>45741</v>
      </c>
      <c r="C2530" s="161" t="str">
        <f>IF('MAIN CB'!C2544="","",'MAIN CB'!C2544)</f>
        <v>Asset</v>
      </c>
      <c r="D2530" s="237" t="str">
        <f>IF('MAIN CB'!D2544="","",'MAIN CB'!D2544)</f>
        <v>Vault Cash</v>
      </c>
      <c r="E2530" s="157" t="str">
        <f>IF('MAIN CB'!E2544="","",'MAIN CB'!E2544)</f>
        <v>Airtel Money Withdraw</v>
      </c>
      <c r="F2530" s="238">
        <f>IF('MAIN CB'!C2544="Asset",'MAIN CB'!F2544,"")</f>
        <v>-900</v>
      </c>
      <c r="G2530" s="162" t="str">
        <f>IF('MAIN CB'!C2544="Capital",'MAIN CB'!F2544,IF('MAIN CB'!C2544="Income",'MAIN CB'!F2544,IF('MAIN CB'!C2544="Liability",'MAIN CB'!F2544,"")))</f>
        <v/>
      </c>
      <c r="H2530" s="163" t="str">
        <f>IF('MAIN CB'!C2544="Expense",'MAIN CB'!F2544,IF('MAIN CB'!C2544="Drawing",'MAIN CB'!F2544,IF('MAIN CB'!C2544="COS",'MAIN CB'!F2544,"")))</f>
        <v/>
      </c>
    </row>
    <row r="2531" spans="2:8" x14ac:dyDescent="0.3">
      <c r="B2531" s="160">
        <f>IF('MAIN CB'!B2545="","",'MAIN CB'!B2545)</f>
        <v>45741</v>
      </c>
      <c r="C2531" s="161" t="str">
        <f>IF('MAIN CB'!C2545="","",'MAIN CB'!C2545)</f>
        <v>Asset</v>
      </c>
      <c r="D2531" s="237" t="str">
        <f>IF('MAIN CB'!D2545="","",'MAIN CB'!D2545)</f>
        <v>Airtel Money</v>
      </c>
      <c r="E2531" s="157" t="str">
        <f>IF('MAIN CB'!E2545="","",'MAIN CB'!E2545)</f>
        <v>Airtel Money Withdraw</v>
      </c>
      <c r="F2531" s="238">
        <f>IF('MAIN CB'!C2545="Asset",'MAIN CB'!F2545,"")</f>
        <v>900</v>
      </c>
      <c r="G2531" s="162" t="str">
        <f>IF('MAIN CB'!C2545="Capital",'MAIN CB'!F2545,IF('MAIN CB'!C2545="Income",'MAIN CB'!F2545,IF('MAIN CB'!C2545="Liability",'MAIN CB'!F2545,"")))</f>
        <v/>
      </c>
      <c r="H2531" s="163" t="str">
        <f>IF('MAIN CB'!C2545="Expense",'MAIN CB'!F2545,IF('MAIN CB'!C2545="Drawing",'MAIN CB'!F2545,IF('MAIN CB'!C2545="COS",'MAIN CB'!F2545,"")))</f>
        <v/>
      </c>
    </row>
    <row r="2532" spans="2:8" x14ac:dyDescent="0.3">
      <c r="B2532" s="160">
        <f>IF('MAIN CB'!B2546="","",'MAIN CB'!B2546)</f>
        <v>45741</v>
      </c>
      <c r="C2532" s="161" t="str">
        <f>IF('MAIN CB'!C2546="","",'MAIN CB'!C2546)</f>
        <v>Asset</v>
      </c>
      <c r="D2532" s="237" t="str">
        <f>IF('MAIN CB'!D2546="","",'MAIN CB'!D2546)</f>
        <v>Vault Cash</v>
      </c>
      <c r="E2532" s="157" t="str">
        <f>IF('MAIN CB'!E2546="","",'MAIN CB'!E2546)</f>
        <v>Zanaco Xpress Deposit</v>
      </c>
      <c r="F2532" s="238">
        <f>IF('MAIN CB'!C2546="Asset",'MAIN CB'!F2546,"")</f>
        <v>210</v>
      </c>
      <c r="G2532" s="162" t="str">
        <f>IF('MAIN CB'!C2546="Capital",'MAIN CB'!F2546,IF('MAIN CB'!C2546="Income",'MAIN CB'!F2546,IF('MAIN CB'!C2546="Liability",'MAIN CB'!F2546,"")))</f>
        <v/>
      </c>
      <c r="H2532" s="163" t="str">
        <f>IF('MAIN CB'!C2546="Expense",'MAIN CB'!F2546,IF('MAIN CB'!C2546="Drawing",'MAIN CB'!F2546,IF('MAIN CB'!C2546="COS",'MAIN CB'!F2546,"")))</f>
        <v/>
      </c>
    </row>
    <row r="2533" spans="2:8" x14ac:dyDescent="0.3">
      <c r="B2533" s="160">
        <f>IF('MAIN CB'!B2547="","",'MAIN CB'!B2547)</f>
        <v>45741</v>
      </c>
      <c r="C2533" s="161" t="str">
        <f>IF('MAIN CB'!C2547="","",'MAIN CB'!C2547)</f>
        <v>Asset</v>
      </c>
      <c r="D2533" s="237" t="str">
        <f>IF('MAIN CB'!D2547="","",'MAIN CB'!D2547)</f>
        <v>Zanaco Xpress</v>
      </c>
      <c r="E2533" s="157" t="str">
        <f>IF('MAIN CB'!E2547="","",'MAIN CB'!E2547)</f>
        <v>Zanaco Xpress Deposit</v>
      </c>
      <c r="F2533" s="238">
        <f>IF('MAIN CB'!C2547="Asset",'MAIN CB'!F2547,"")</f>
        <v>-210</v>
      </c>
      <c r="G2533" s="162" t="str">
        <f>IF('MAIN CB'!C2547="Capital",'MAIN CB'!F2547,IF('MAIN CB'!C2547="Income",'MAIN CB'!F2547,IF('MAIN CB'!C2547="Liability",'MAIN CB'!F2547,"")))</f>
        <v/>
      </c>
      <c r="H2533" s="163" t="str">
        <f>IF('MAIN CB'!C2547="Expense",'MAIN CB'!F2547,IF('MAIN CB'!C2547="Drawing",'MAIN CB'!F2547,IF('MAIN CB'!C2547="COS",'MAIN CB'!F2547,"")))</f>
        <v/>
      </c>
    </row>
    <row r="2534" spans="2:8" x14ac:dyDescent="0.3">
      <c r="B2534" s="160">
        <f>IF('MAIN CB'!B2548="","",'MAIN CB'!B2548)</f>
        <v>45741</v>
      </c>
      <c r="C2534" s="161" t="str">
        <f>IF('MAIN CB'!C2548="","",'MAIN CB'!C2548)</f>
        <v>Income</v>
      </c>
      <c r="D2534" s="237" t="str">
        <f>IF('MAIN CB'!D2548="","",'MAIN CB'!D2548)</f>
        <v>Sales</v>
      </c>
      <c r="E2534" s="157" t="str">
        <f>IF('MAIN CB'!E2548="","",'MAIN CB'!E2548)</f>
        <v xml:space="preserve">Takeaway Sale </v>
      </c>
      <c r="F2534" s="238" t="str">
        <f>IF('MAIN CB'!C2548="Asset",'MAIN CB'!F2548,"")</f>
        <v/>
      </c>
      <c r="G2534" s="162">
        <f>IF('MAIN CB'!C2548="Capital",'MAIN CB'!F2548,IF('MAIN CB'!C2548="Income",'MAIN CB'!F2548,IF('MAIN CB'!C2548="Liability",'MAIN CB'!F2548,"")))</f>
        <v>-35</v>
      </c>
      <c r="H2534" s="163" t="str">
        <f>IF('MAIN CB'!C2548="Expense",'MAIN CB'!F2548,IF('MAIN CB'!C2548="Drawing",'MAIN CB'!F2548,IF('MAIN CB'!C2548="COS",'MAIN CB'!F2548,"")))</f>
        <v/>
      </c>
    </row>
    <row r="2535" spans="2:8" x14ac:dyDescent="0.3">
      <c r="B2535" s="160">
        <f>IF('MAIN CB'!B2549="","",'MAIN CB'!B2549)</f>
        <v>45741</v>
      </c>
      <c r="C2535" s="161" t="str">
        <f>IF('MAIN CB'!C2549="","",'MAIN CB'!C2549)</f>
        <v>Asset</v>
      </c>
      <c r="D2535" s="237" t="str">
        <f>IF('MAIN CB'!D2549="","",'MAIN CB'!D2549)</f>
        <v>Vault Cash</v>
      </c>
      <c r="E2535" s="157" t="str">
        <f>IF('MAIN CB'!E2549="","",'MAIN CB'!E2549)</f>
        <v xml:space="preserve">Takeaway Sale </v>
      </c>
      <c r="F2535" s="238">
        <f>IF('MAIN CB'!C2549="Asset",'MAIN CB'!F2549,"")</f>
        <v>35</v>
      </c>
      <c r="G2535" s="162" t="str">
        <f>IF('MAIN CB'!C2549="Capital",'MAIN CB'!F2549,IF('MAIN CB'!C2549="Income",'MAIN CB'!F2549,IF('MAIN CB'!C2549="Liability",'MAIN CB'!F2549,"")))</f>
        <v/>
      </c>
      <c r="H2535" s="163" t="str">
        <f>IF('MAIN CB'!C2549="Expense",'MAIN CB'!F2549,IF('MAIN CB'!C2549="Drawing",'MAIN CB'!F2549,IF('MAIN CB'!C2549="COS",'MAIN CB'!F2549,"")))</f>
        <v/>
      </c>
    </row>
    <row r="2536" spans="2:8" x14ac:dyDescent="0.3">
      <c r="B2536" s="160">
        <f>IF('MAIN CB'!B2550="","",'MAIN CB'!B2550)</f>
        <v>45741</v>
      </c>
      <c r="C2536" s="161" t="str">
        <f>IF('MAIN CB'!C2550="","",'MAIN CB'!C2550)</f>
        <v>Income</v>
      </c>
      <c r="D2536" s="237" t="str">
        <f>IF('MAIN CB'!D2550="","",'MAIN CB'!D2550)</f>
        <v>Sales</v>
      </c>
      <c r="E2536" s="157" t="str">
        <f>IF('MAIN CB'!E2550="","",'MAIN CB'!E2550)</f>
        <v xml:space="preserve">Takeaway Sale </v>
      </c>
      <c r="F2536" s="238" t="str">
        <f>IF('MAIN CB'!C2550="Asset",'MAIN CB'!F2550,"")</f>
        <v/>
      </c>
      <c r="G2536" s="162">
        <f>IF('MAIN CB'!C2550="Capital",'MAIN CB'!F2550,IF('MAIN CB'!C2550="Income",'MAIN CB'!F2550,IF('MAIN CB'!C2550="Liability",'MAIN CB'!F2550,"")))</f>
        <v>-35</v>
      </c>
      <c r="H2536" s="163" t="str">
        <f>IF('MAIN CB'!C2550="Expense",'MAIN CB'!F2550,IF('MAIN CB'!C2550="Drawing",'MAIN CB'!F2550,IF('MAIN CB'!C2550="COS",'MAIN CB'!F2550,"")))</f>
        <v/>
      </c>
    </row>
    <row r="2537" spans="2:8" x14ac:dyDescent="0.3">
      <c r="B2537" s="160">
        <f>IF('MAIN CB'!B2551="","",'MAIN CB'!B2551)</f>
        <v>45741</v>
      </c>
      <c r="C2537" s="161" t="str">
        <f>IF('MAIN CB'!C2551="","",'MAIN CB'!C2551)</f>
        <v>Asset</v>
      </c>
      <c r="D2537" s="237" t="str">
        <f>IF('MAIN CB'!D2551="","",'MAIN CB'!D2551)</f>
        <v>Vault Cash</v>
      </c>
      <c r="E2537" s="157" t="str">
        <f>IF('MAIN CB'!E2551="","",'MAIN CB'!E2551)</f>
        <v xml:space="preserve">Takeaway Sale </v>
      </c>
      <c r="F2537" s="238">
        <f>IF('MAIN CB'!C2551="Asset",'MAIN CB'!F2551,"")</f>
        <v>35</v>
      </c>
      <c r="G2537" s="162" t="str">
        <f>IF('MAIN CB'!C2551="Capital",'MAIN CB'!F2551,IF('MAIN CB'!C2551="Income",'MAIN CB'!F2551,IF('MAIN CB'!C2551="Liability",'MAIN CB'!F2551,"")))</f>
        <v/>
      </c>
      <c r="H2537" s="163" t="str">
        <f>IF('MAIN CB'!C2551="Expense",'MAIN CB'!F2551,IF('MAIN CB'!C2551="Drawing",'MAIN CB'!F2551,IF('MAIN CB'!C2551="COS",'MAIN CB'!F2551,"")))</f>
        <v/>
      </c>
    </row>
    <row r="2538" spans="2:8" x14ac:dyDescent="0.3">
      <c r="B2538" s="160">
        <f>IF('MAIN CB'!B2552="","",'MAIN CB'!B2552)</f>
        <v>45741</v>
      </c>
      <c r="C2538" s="161" t="str">
        <f>IF('MAIN CB'!C2552="","",'MAIN CB'!C2552)</f>
        <v>Asset</v>
      </c>
      <c r="D2538" s="237" t="str">
        <f>IF('MAIN CB'!D2552="","",'MAIN CB'!D2552)</f>
        <v>Vault Cash</v>
      </c>
      <c r="E2538" s="157" t="str">
        <f>IF('MAIN CB'!E2552="","",'MAIN CB'!E2552)</f>
        <v>Airtel Money Deposit</v>
      </c>
      <c r="F2538" s="238">
        <f>IF('MAIN CB'!C2552="Asset",'MAIN CB'!F2552,"")</f>
        <v>15</v>
      </c>
      <c r="G2538" s="162" t="str">
        <f>IF('MAIN CB'!C2552="Capital",'MAIN CB'!F2552,IF('MAIN CB'!C2552="Income",'MAIN CB'!F2552,IF('MAIN CB'!C2552="Liability",'MAIN CB'!F2552,"")))</f>
        <v/>
      </c>
      <c r="H2538" s="163" t="str">
        <f>IF('MAIN CB'!C2552="Expense",'MAIN CB'!F2552,IF('MAIN CB'!C2552="Drawing",'MAIN CB'!F2552,IF('MAIN CB'!C2552="COS",'MAIN CB'!F2552,"")))</f>
        <v/>
      </c>
    </row>
    <row r="2539" spans="2:8" x14ac:dyDescent="0.3">
      <c r="B2539" s="160">
        <f>IF('MAIN CB'!B2553="","",'MAIN CB'!B2553)</f>
        <v>45741</v>
      </c>
      <c r="C2539" s="161" t="str">
        <f>IF('MAIN CB'!C2553="","",'MAIN CB'!C2553)</f>
        <v>Asset</v>
      </c>
      <c r="D2539" s="237" t="str">
        <f>IF('MAIN CB'!D2553="","",'MAIN CB'!D2553)</f>
        <v>Airtel Money</v>
      </c>
      <c r="E2539" s="157" t="str">
        <f>IF('MAIN CB'!E2553="","",'MAIN CB'!E2553)</f>
        <v>Airtel Money Deposit</v>
      </c>
      <c r="F2539" s="238">
        <f>IF('MAIN CB'!C2553="Asset",'MAIN CB'!F2553,"")</f>
        <v>-15</v>
      </c>
      <c r="G2539" s="162" t="str">
        <f>IF('MAIN CB'!C2553="Capital",'MAIN CB'!F2553,IF('MAIN CB'!C2553="Income",'MAIN CB'!F2553,IF('MAIN CB'!C2553="Liability",'MAIN CB'!F2553,"")))</f>
        <v/>
      </c>
      <c r="H2539" s="163" t="str">
        <f>IF('MAIN CB'!C2553="Expense",'MAIN CB'!F2553,IF('MAIN CB'!C2553="Drawing",'MAIN CB'!F2553,IF('MAIN CB'!C2553="COS",'MAIN CB'!F2553,"")))</f>
        <v/>
      </c>
    </row>
    <row r="2540" spans="2:8" x14ac:dyDescent="0.3">
      <c r="B2540" s="160">
        <f>IF('MAIN CB'!B2554="","",'MAIN CB'!B2554)</f>
        <v>45741</v>
      </c>
      <c r="C2540" s="161" t="str">
        <f>IF('MAIN CB'!C2554="","",'MAIN CB'!C2554)</f>
        <v>Income</v>
      </c>
      <c r="D2540" s="237" t="str">
        <f>IF('MAIN CB'!D2554="","",'MAIN CB'!D2554)</f>
        <v>Sales</v>
      </c>
      <c r="E2540" s="157" t="str">
        <f>IF('MAIN CB'!E2554="","",'MAIN CB'!E2554)</f>
        <v xml:space="preserve">Takeaway Sale </v>
      </c>
      <c r="F2540" s="238" t="str">
        <f>IF('MAIN CB'!C2554="Asset",'MAIN CB'!F2554,"")</f>
        <v/>
      </c>
      <c r="G2540" s="162">
        <f>IF('MAIN CB'!C2554="Capital",'MAIN CB'!F2554,IF('MAIN CB'!C2554="Income",'MAIN CB'!F2554,IF('MAIN CB'!C2554="Liability",'MAIN CB'!F2554,"")))</f>
        <v>-35</v>
      </c>
      <c r="H2540" s="163" t="str">
        <f>IF('MAIN CB'!C2554="Expense",'MAIN CB'!F2554,IF('MAIN CB'!C2554="Drawing",'MAIN CB'!F2554,IF('MAIN CB'!C2554="COS",'MAIN CB'!F2554,"")))</f>
        <v/>
      </c>
    </row>
    <row r="2541" spans="2:8" x14ac:dyDescent="0.3">
      <c r="B2541" s="160">
        <f>IF('MAIN CB'!B2555="","",'MAIN CB'!B2555)</f>
        <v>45741</v>
      </c>
      <c r="C2541" s="161" t="str">
        <f>IF('MAIN CB'!C2555="","",'MAIN CB'!C2555)</f>
        <v>Asset</v>
      </c>
      <c r="D2541" s="237" t="str">
        <f>IF('MAIN CB'!D2555="","",'MAIN CB'!D2555)</f>
        <v>Vault Cash</v>
      </c>
      <c r="E2541" s="157" t="str">
        <f>IF('MAIN CB'!E2555="","",'MAIN CB'!E2555)</f>
        <v xml:space="preserve">Takeaway Sale </v>
      </c>
      <c r="F2541" s="238">
        <f>IF('MAIN CB'!C2555="Asset",'MAIN CB'!F2555,"")</f>
        <v>35</v>
      </c>
      <c r="G2541" s="162" t="str">
        <f>IF('MAIN CB'!C2555="Capital",'MAIN CB'!F2555,IF('MAIN CB'!C2555="Income",'MAIN CB'!F2555,IF('MAIN CB'!C2555="Liability",'MAIN CB'!F2555,"")))</f>
        <v/>
      </c>
      <c r="H2541" s="163" t="str">
        <f>IF('MAIN CB'!C2555="Expense",'MAIN CB'!F2555,IF('MAIN CB'!C2555="Drawing",'MAIN CB'!F2555,IF('MAIN CB'!C2555="COS",'MAIN CB'!F2555,"")))</f>
        <v/>
      </c>
    </row>
    <row r="2542" spans="2:8" x14ac:dyDescent="0.3">
      <c r="B2542" s="160">
        <f>IF('MAIN CB'!B2556="","",'MAIN CB'!B2556)</f>
        <v>45741</v>
      </c>
      <c r="C2542" s="161" t="str">
        <f>IF('MAIN CB'!C2556="","",'MAIN CB'!C2556)</f>
        <v>Income</v>
      </c>
      <c r="D2542" s="237" t="str">
        <f>IF('MAIN CB'!D2556="","",'MAIN CB'!D2556)</f>
        <v>Sales</v>
      </c>
      <c r="E2542" s="157" t="str">
        <f>IF('MAIN CB'!E2556="","",'MAIN CB'!E2556)</f>
        <v xml:space="preserve">Takeaway Sale </v>
      </c>
      <c r="F2542" s="238" t="str">
        <f>IF('MAIN CB'!C2556="Asset",'MAIN CB'!F2556,"")</f>
        <v/>
      </c>
      <c r="G2542" s="162">
        <f>IF('MAIN CB'!C2556="Capital",'MAIN CB'!F2556,IF('MAIN CB'!C2556="Income",'MAIN CB'!F2556,IF('MAIN CB'!C2556="Liability",'MAIN CB'!F2556,"")))</f>
        <v>-70</v>
      </c>
      <c r="H2542" s="163" t="str">
        <f>IF('MAIN CB'!C2556="Expense",'MAIN CB'!F2556,IF('MAIN CB'!C2556="Drawing",'MAIN CB'!F2556,IF('MAIN CB'!C2556="COS",'MAIN CB'!F2556,"")))</f>
        <v/>
      </c>
    </row>
    <row r="2543" spans="2:8" x14ac:dyDescent="0.3">
      <c r="B2543" s="160">
        <f>IF('MAIN CB'!B2557="","",'MAIN CB'!B2557)</f>
        <v>45741</v>
      </c>
      <c r="C2543" s="161" t="str">
        <f>IF('MAIN CB'!C2557="","",'MAIN CB'!C2557)</f>
        <v>Asset</v>
      </c>
      <c r="D2543" s="237" t="str">
        <f>IF('MAIN CB'!D2557="","",'MAIN CB'!D2557)</f>
        <v>Vault Cash</v>
      </c>
      <c r="E2543" s="157" t="str">
        <f>IF('MAIN CB'!E2557="","",'MAIN CB'!E2557)</f>
        <v xml:space="preserve">Takeaway Sale </v>
      </c>
      <c r="F2543" s="238">
        <f>IF('MAIN CB'!C2557="Asset",'MAIN CB'!F2557,"")</f>
        <v>70</v>
      </c>
      <c r="G2543" s="162" t="str">
        <f>IF('MAIN CB'!C2557="Capital",'MAIN CB'!F2557,IF('MAIN CB'!C2557="Income",'MAIN CB'!F2557,IF('MAIN CB'!C2557="Liability",'MAIN CB'!F2557,"")))</f>
        <v/>
      </c>
      <c r="H2543" s="163" t="str">
        <f>IF('MAIN CB'!C2557="Expense",'MAIN CB'!F2557,IF('MAIN CB'!C2557="Drawing",'MAIN CB'!F2557,IF('MAIN CB'!C2557="COS",'MAIN CB'!F2557,"")))</f>
        <v/>
      </c>
    </row>
    <row r="2544" spans="2:8" x14ac:dyDescent="0.3">
      <c r="B2544" s="160">
        <f>IF('MAIN CB'!B2558="","",'MAIN CB'!B2558)</f>
        <v>45741</v>
      </c>
      <c r="C2544" s="161" t="str">
        <f>IF('MAIN CB'!C2558="","",'MAIN CB'!C2558)</f>
        <v>Asset</v>
      </c>
      <c r="D2544" s="237" t="str">
        <f>IF('MAIN CB'!D2558="","",'MAIN CB'!D2558)</f>
        <v>Vault Cash</v>
      </c>
      <c r="E2544" s="157" t="str">
        <f>IF('MAIN CB'!E2558="","",'MAIN CB'!E2558)</f>
        <v>Airtel Money Withdraw</v>
      </c>
      <c r="F2544" s="238">
        <f>IF('MAIN CB'!C2558="Asset",'MAIN CB'!F2558,"")</f>
        <v>-210</v>
      </c>
      <c r="G2544" s="162" t="str">
        <f>IF('MAIN CB'!C2558="Capital",'MAIN CB'!F2558,IF('MAIN CB'!C2558="Income",'MAIN CB'!F2558,IF('MAIN CB'!C2558="Liability",'MAIN CB'!F2558,"")))</f>
        <v/>
      </c>
      <c r="H2544" s="163" t="str">
        <f>IF('MAIN CB'!C2558="Expense",'MAIN CB'!F2558,IF('MAIN CB'!C2558="Drawing",'MAIN CB'!F2558,IF('MAIN CB'!C2558="COS",'MAIN CB'!F2558,"")))</f>
        <v/>
      </c>
    </row>
    <row r="2545" spans="2:8" x14ac:dyDescent="0.3">
      <c r="B2545" s="160">
        <f>IF('MAIN CB'!B2559="","",'MAIN CB'!B2559)</f>
        <v>45741</v>
      </c>
      <c r="C2545" s="161" t="str">
        <f>IF('MAIN CB'!C2559="","",'MAIN CB'!C2559)</f>
        <v>Asset</v>
      </c>
      <c r="D2545" s="237" t="str">
        <f>IF('MAIN CB'!D2559="","",'MAIN CB'!D2559)</f>
        <v>Airtel Money</v>
      </c>
      <c r="E2545" s="157" t="str">
        <f>IF('MAIN CB'!E2559="","",'MAIN CB'!E2559)</f>
        <v>Airtel Money Withdraw</v>
      </c>
      <c r="F2545" s="238">
        <f>IF('MAIN CB'!C2559="Asset",'MAIN CB'!F2559,"")</f>
        <v>210</v>
      </c>
      <c r="G2545" s="162" t="str">
        <f>IF('MAIN CB'!C2559="Capital",'MAIN CB'!F2559,IF('MAIN CB'!C2559="Income",'MAIN CB'!F2559,IF('MAIN CB'!C2559="Liability",'MAIN CB'!F2559,"")))</f>
        <v/>
      </c>
      <c r="H2545" s="163" t="str">
        <f>IF('MAIN CB'!C2559="Expense",'MAIN CB'!F2559,IF('MAIN CB'!C2559="Drawing",'MAIN CB'!F2559,IF('MAIN CB'!C2559="COS",'MAIN CB'!F2559,"")))</f>
        <v/>
      </c>
    </row>
    <row r="2546" spans="2:8" x14ac:dyDescent="0.3">
      <c r="B2546" s="160">
        <f>IF('MAIN CB'!B2560="","",'MAIN CB'!B2560)</f>
        <v>45741</v>
      </c>
      <c r="C2546" s="161" t="str">
        <f>IF('MAIN CB'!C2560="","",'MAIN CB'!C2560)</f>
        <v>Asset</v>
      </c>
      <c r="D2546" s="237" t="str">
        <f>IF('MAIN CB'!D2560="","",'MAIN CB'!D2560)</f>
        <v>Vault Cash</v>
      </c>
      <c r="E2546" s="157" t="str">
        <f>IF('MAIN CB'!E2560="","",'MAIN CB'!E2560)</f>
        <v>Airtel Money Withdraw</v>
      </c>
      <c r="F2546" s="238">
        <f>IF('MAIN CB'!C2560="Asset",'MAIN CB'!F2560,"")</f>
        <v>-100</v>
      </c>
      <c r="G2546" s="162" t="str">
        <f>IF('MAIN CB'!C2560="Capital",'MAIN CB'!F2560,IF('MAIN CB'!C2560="Income",'MAIN CB'!F2560,IF('MAIN CB'!C2560="Liability",'MAIN CB'!F2560,"")))</f>
        <v/>
      </c>
      <c r="H2546" s="163" t="str">
        <f>IF('MAIN CB'!C2560="Expense",'MAIN CB'!F2560,IF('MAIN CB'!C2560="Drawing",'MAIN CB'!F2560,IF('MAIN CB'!C2560="COS",'MAIN CB'!F2560,"")))</f>
        <v/>
      </c>
    </row>
    <row r="2547" spans="2:8" x14ac:dyDescent="0.3">
      <c r="B2547" s="160">
        <f>IF('MAIN CB'!B2561="","",'MAIN CB'!B2561)</f>
        <v>45741</v>
      </c>
      <c r="C2547" s="161" t="str">
        <f>IF('MAIN CB'!C2561="","",'MAIN CB'!C2561)</f>
        <v>Asset</v>
      </c>
      <c r="D2547" s="237" t="str">
        <f>IF('MAIN CB'!D2561="","",'MAIN CB'!D2561)</f>
        <v>Airtel Money</v>
      </c>
      <c r="E2547" s="157" t="str">
        <f>IF('MAIN CB'!E2561="","",'MAIN CB'!E2561)</f>
        <v>Airtel Money Withdraw</v>
      </c>
      <c r="F2547" s="238">
        <f>IF('MAIN CB'!C2561="Asset",'MAIN CB'!F2561,"")</f>
        <v>100</v>
      </c>
      <c r="G2547" s="162" t="str">
        <f>IF('MAIN CB'!C2561="Capital",'MAIN CB'!F2561,IF('MAIN CB'!C2561="Income",'MAIN CB'!F2561,IF('MAIN CB'!C2561="Liability",'MAIN CB'!F2561,"")))</f>
        <v/>
      </c>
      <c r="H2547" s="163" t="str">
        <f>IF('MAIN CB'!C2561="Expense",'MAIN CB'!F2561,IF('MAIN CB'!C2561="Drawing",'MAIN CB'!F2561,IF('MAIN CB'!C2561="COS",'MAIN CB'!F2561,"")))</f>
        <v/>
      </c>
    </row>
    <row r="2548" spans="2:8" x14ac:dyDescent="0.3">
      <c r="B2548" s="160">
        <f>IF('MAIN CB'!B2562="","",'MAIN CB'!B2562)</f>
        <v>45741</v>
      </c>
      <c r="C2548" s="161" t="str">
        <f>IF('MAIN CB'!C2562="","",'MAIN CB'!C2562)</f>
        <v>Asset</v>
      </c>
      <c r="D2548" s="237" t="str">
        <f>IF('MAIN CB'!D2562="","",'MAIN CB'!D2562)</f>
        <v>Vault Cash</v>
      </c>
      <c r="E2548" s="157" t="str">
        <f>IF('MAIN CB'!E2562="","",'MAIN CB'!E2562)</f>
        <v>Airtel Money Withdraw</v>
      </c>
      <c r="F2548" s="238">
        <f>IF('MAIN CB'!C2562="Asset",'MAIN CB'!F2562,"")</f>
        <v>-1700</v>
      </c>
      <c r="G2548" s="162" t="str">
        <f>IF('MAIN CB'!C2562="Capital",'MAIN CB'!F2562,IF('MAIN CB'!C2562="Income",'MAIN CB'!F2562,IF('MAIN CB'!C2562="Liability",'MAIN CB'!F2562,"")))</f>
        <v/>
      </c>
      <c r="H2548" s="163" t="str">
        <f>IF('MAIN CB'!C2562="Expense",'MAIN CB'!F2562,IF('MAIN CB'!C2562="Drawing",'MAIN CB'!F2562,IF('MAIN CB'!C2562="COS",'MAIN CB'!F2562,"")))</f>
        <v/>
      </c>
    </row>
    <row r="2549" spans="2:8" x14ac:dyDescent="0.3">
      <c r="B2549" s="160">
        <f>IF('MAIN CB'!B2563="","",'MAIN CB'!B2563)</f>
        <v>45741</v>
      </c>
      <c r="C2549" s="161" t="str">
        <f>IF('MAIN CB'!C2563="","",'MAIN CB'!C2563)</f>
        <v>Asset</v>
      </c>
      <c r="D2549" s="237" t="str">
        <f>IF('MAIN CB'!D2563="","",'MAIN CB'!D2563)</f>
        <v>Airtel Money</v>
      </c>
      <c r="E2549" s="157" t="str">
        <f>IF('MAIN CB'!E2563="","",'MAIN CB'!E2563)</f>
        <v>Airtel Money Withdraw</v>
      </c>
      <c r="F2549" s="238">
        <f>IF('MAIN CB'!C2563="Asset",'MAIN CB'!F2563,"")</f>
        <v>1700</v>
      </c>
      <c r="G2549" s="162" t="str">
        <f>IF('MAIN CB'!C2563="Capital",'MAIN CB'!F2563,IF('MAIN CB'!C2563="Income",'MAIN CB'!F2563,IF('MAIN CB'!C2563="Liability",'MAIN CB'!F2563,"")))</f>
        <v/>
      </c>
      <c r="H2549" s="163" t="str">
        <f>IF('MAIN CB'!C2563="Expense",'MAIN CB'!F2563,IF('MAIN CB'!C2563="Drawing",'MAIN CB'!F2563,IF('MAIN CB'!C2563="COS",'MAIN CB'!F2563,"")))</f>
        <v/>
      </c>
    </row>
    <row r="2550" spans="2:8" x14ac:dyDescent="0.3">
      <c r="B2550" s="160">
        <f>IF('MAIN CB'!B2564="","",'MAIN CB'!B2564)</f>
        <v>45741</v>
      </c>
      <c r="C2550" s="161" t="str">
        <f>IF('MAIN CB'!C2564="","",'MAIN CB'!C2564)</f>
        <v>Asset</v>
      </c>
      <c r="D2550" s="237" t="str">
        <f>IF('MAIN CB'!D2564="","",'MAIN CB'!D2564)</f>
        <v>Vault Cash</v>
      </c>
      <c r="E2550" s="157" t="str">
        <f>IF('MAIN CB'!E2564="","",'MAIN CB'!E2564)</f>
        <v>Zanaco Xpress Deposit</v>
      </c>
      <c r="F2550" s="238">
        <f>IF('MAIN CB'!C2564="Asset",'MAIN CB'!F2564,"")</f>
        <v>1310</v>
      </c>
      <c r="G2550" s="162" t="str">
        <f>IF('MAIN CB'!C2564="Capital",'MAIN CB'!F2564,IF('MAIN CB'!C2564="Income",'MAIN CB'!F2564,IF('MAIN CB'!C2564="Liability",'MAIN CB'!F2564,"")))</f>
        <v/>
      </c>
      <c r="H2550" s="163" t="str">
        <f>IF('MAIN CB'!C2564="Expense",'MAIN CB'!F2564,IF('MAIN CB'!C2564="Drawing",'MAIN CB'!F2564,IF('MAIN CB'!C2564="COS",'MAIN CB'!F2564,"")))</f>
        <v/>
      </c>
    </row>
    <row r="2551" spans="2:8" x14ac:dyDescent="0.3">
      <c r="B2551" s="160">
        <f>IF('MAIN CB'!B2565="","",'MAIN CB'!B2565)</f>
        <v>45741</v>
      </c>
      <c r="C2551" s="161" t="str">
        <f>IF('MAIN CB'!C2565="","",'MAIN CB'!C2565)</f>
        <v>Asset</v>
      </c>
      <c r="D2551" s="237" t="str">
        <f>IF('MAIN CB'!D2565="","",'MAIN CB'!D2565)</f>
        <v>Zanaco Xpress</v>
      </c>
      <c r="E2551" s="157" t="str">
        <f>IF('MAIN CB'!E2565="","",'MAIN CB'!E2565)</f>
        <v>Zanaco Xpress Deposit</v>
      </c>
      <c r="F2551" s="238">
        <f>IF('MAIN CB'!C2565="Asset",'MAIN CB'!F2565,"")</f>
        <v>-1310</v>
      </c>
      <c r="G2551" s="162" t="str">
        <f>IF('MAIN CB'!C2565="Capital",'MAIN CB'!F2565,IF('MAIN CB'!C2565="Income",'MAIN CB'!F2565,IF('MAIN CB'!C2565="Liability",'MAIN CB'!F2565,"")))</f>
        <v/>
      </c>
      <c r="H2551" s="163" t="str">
        <f>IF('MAIN CB'!C2565="Expense",'MAIN CB'!F2565,IF('MAIN CB'!C2565="Drawing",'MAIN CB'!F2565,IF('MAIN CB'!C2565="COS",'MAIN CB'!F2565,"")))</f>
        <v/>
      </c>
    </row>
    <row r="2552" spans="2:8" x14ac:dyDescent="0.3">
      <c r="B2552" s="160">
        <f>IF('MAIN CB'!B2566="","",'MAIN CB'!B2566)</f>
        <v>45741</v>
      </c>
      <c r="C2552" s="161" t="str">
        <f>IF('MAIN CB'!C2566="","",'MAIN CB'!C2566)</f>
        <v>Asset</v>
      </c>
      <c r="D2552" s="237" t="str">
        <f>IF('MAIN CB'!D2566="","",'MAIN CB'!D2566)</f>
        <v>Vault Cash</v>
      </c>
      <c r="E2552" s="157" t="str">
        <f>IF('MAIN CB'!E2566="","",'MAIN CB'!E2566)</f>
        <v>Zanaco Xpress Deposit</v>
      </c>
      <c r="F2552" s="238">
        <f>IF('MAIN CB'!C2566="Asset",'MAIN CB'!F2566,"")</f>
        <v>390</v>
      </c>
      <c r="G2552" s="162" t="str">
        <f>IF('MAIN CB'!C2566="Capital",'MAIN CB'!F2566,IF('MAIN CB'!C2566="Income",'MAIN CB'!F2566,IF('MAIN CB'!C2566="Liability",'MAIN CB'!F2566,"")))</f>
        <v/>
      </c>
      <c r="H2552" s="163" t="str">
        <f>IF('MAIN CB'!C2566="Expense",'MAIN CB'!F2566,IF('MAIN CB'!C2566="Drawing",'MAIN CB'!F2566,IF('MAIN CB'!C2566="COS",'MAIN CB'!F2566,"")))</f>
        <v/>
      </c>
    </row>
    <row r="2553" spans="2:8" x14ac:dyDescent="0.3">
      <c r="B2553" s="160">
        <f>IF('MAIN CB'!B2567="","",'MAIN CB'!B2567)</f>
        <v>45741</v>
      </c>
      <c r="C2553" s="161" t="str">
        <f>IF('MAIN CB'!C2567="","",'MAIN CB'!C2567)</f>
        <v>Asset</v>
      </c>
      <c r="D2553" s="237" t="str">
        <f>IF('MAIN CB'!D2567="","",'MAIN CB'!D2567)</f>
        <v>Zanaco Xpress</v>
      </c>
      <c r="E2553" s="157" t="str">
        <f>IF('MAIN CB'!E2567="","",'MAIN CB'!E2567)</f>
        <v>Zanaco Xpress Deposit</v>
      </c>
      <c r="F2553" s="238">
        <f>IF('MAIN CB'!C2567="Asset",'MAIN CB'!F2567,"")</f>
        <v>-390</v>
      </c>
      <c r="G2553" s="162" t="str">
        <f>IF('MAIN CB'!C2567="Capital",'MAIN CB'!F2567,IF('MAIN CB'!C2567="Income",'MAIN CB'!F2567,IF('MAIN CB'!C2567="Liability",'MAIN CB'!F2567,"")))</f>
        <v/>
      </c>
      <c r="H2553" s="163" t="str">
        <f>IF('MAIN CB'!C2567="Expense",'MAIN CB'!F2567,IF('MAIN CB'!C2567="Drawing",'MAIN CB'!F2567,IF('MAIN CB'!C2567="COS",'MAIN CB'!F2567,"")))</f>
        <v/>
      </c>
    </row>
    <row r="2554" spans="2:8" x14ac:dyDescent="0.3">
      <c r="B2554" s="160">
        <f>IF('MAIN CB'!B2568="","",'MAIN CB'!B2568)</f>
        <v>45741</v>
      </c>
      <c r="C2554" s="161" t="str">
        <f>IF('MAIN CB'!C2568="","",'MAIN CB'!C2568)</f>
        <v>Asset</v>
      </c>
      <c r="D2554" s="237" t="str">
        <f>IF('MAIN CB'!D2568="","",'MAIN CB'!D2568)</f>
        <v>Vault Cash</v>
      </c>
      <c r="E2554" s="157" t="str">
        <f>IF('MAIN CB'!E2568="","",'MAIN CB'!E2568)</f>
        <v>Zanaco Xpress Deposit</v>
      </c>
      <c r="F2554" s="238">
        <f>IF('MAIN CB'!C2568="Asset",'MAIN CB'!F2568,"")</f>
        <v>210</v>
      </c>
      <c r="G2554" s="162" t="str">
        <f>IF('MAIN CB'!C2568="Capital",'MAIN CB'!F2568,IF('MAIN CB'!C2568="Income",'MAIN CB'!F2568,IF('MAIN CB'!C2568="Liability",'MAIN CB'!F2568,"")))</f>
        <v/>
      </c>
      <c r="H2554" s="163" t="str">
        <f>IF('MAIN CB'!C2568="Expense",'MAIN CB'!F2568,IF('MAIN CB'!C2568="Drawing",'MAIN CB'!F2568,IF('MAIN CB'!C2568="COS",'MAIN CB'!F2568,"")))</f>
        <v/>
      </c>
    </row>
    <row r="2555" spans="2:8" x14ac:dyDescent="0.3">
      <c r="B2555" s="160">
        <f>IF('MAIN CB'!B2569="","",'MAIN CB'!B2569)</f>
        <v>45741</v>
      </c>
      <c r="C2555" s="161" t="str">
        <f>IF('MAIN CB'!C2569="","",'MAIN CB'!C2569)</f>
        <v>Asset</v>
      </c>
      <c r="D2555" s="237" t="str">
        <f>IF('MAIN CB'!D2569="","",'MAIN CB'!D2569)</f>
        <v>Zanaco Xpress</v>
      </c>
      <c r="E2555" s="157" t="str">
        <f>IF('MAIN CB'!E2569="","",'MAIN CB'!E2569)</f>
        <v>Zanaco Xpress Deposit</v>
      </c>
      <c r="F2555" s="238">
        <f>IF('MAIN CB'!C2569="Asset",'MAIN CB'!F2569,"")</f>
        <v>-210</v>
      </c>
      <c r="G2555" s="162" t="str">
        <f>IF('MAIN CB'!C2569="Capital",'MAIN CB'!F2569,IF('MAIN CB'!C2569="Income",'MAIN CB'!F2569,IF('MAIN CB'!C2569="Liability",'MAIN CB'!F2569,"")))</f>
        <v/>
      </c>
      <c r="H2555" s="163" t="str">
        <f>IF('MAIN CB'!C2569="Expense",'MAIN CB'!F2569,IF('MAIN CB'!C2569="Drawing",'MAIN CB'!F2569,IF('MAIN CB'!C2569="COS",'MAIN CB'!F2569,"")))</f>
        <v/>
      </c>
    </row>
    <row r="2556" spans="2:8" x14ac:dyDescent="0.3">
      <c r="B2556" s="160">
        <f>IF('MAIN CB'!B2570="","",'MAIN CB'!B2570)</f>
        <v>45741</v>
      </c>
      <c r="C2556" s="161" t="str">
        <f>IF('MAIN CB'!C2570="","",'MAIN CB'!C2570)</f>
        <v>Income</v>
      </c>
      <c r="D2556" s="237" t="str">
        <f>IF('MAIN CB'!D2570="","",'MAIN CB'!D2570)</f>
        <v>Sales</v>
      </c>
      <c r="E2556" s="157" t="str">
        <f>IF('MAIN CB'!E2570="","",'MAIN CB'!E2570)</f>
        <v xml:space="preserve">Takeaway Sale </v>
      </c>
      <c r="F2556" s="238" t="str">
        <f>IF('MAIN CB'!C2570="Asset",'MAIN CB'!F2570,"")</f>
        <v/>
      </c>
      <c r="G2556" s="162">
        <f>IF('MAIN CB'!C2570="Capital",'MAIN CB'!F2570,IF('MAIN CB'!C2570="Income",'MAIN CB'!F2570,IF('MAIN CB'!C2570="Liability",'MAIN CB'!F2570,"")))</f>
        <v>-70</v>
      </c>
      <c r="H2556" s="163" t="str">
        <f>IF('MAIN CB'!C2570="Expense",'MAIN CB'!F2570,IF('MAIN CB'!C2570="Drawing",'MAIN CB'!F2570,IF('MAIN CB'!C2570="COS",'MAIN CB'!F2570,"")))</f>
        <v/>
      </c>
    </row>
    <row r="2557" spans="2:8" x14ac:dyDescent="0.3">
      <c r="B2557" s="160">
        <f>IF('MAIN CB'!B2571="","",'MAIN CB'!B2571)</f>
        <v>45741</v>
      </c>
      <c r="C2557" s="161" t="str">
        <f>IF('MAIN CB'!C2571="","",'MAIN CB'!C2571)</f>
        <v>Asset</v>
      </c>
      <c r="D2557" s="237" t="str">
        <f>IF('MAIN CB'!D2571="","",'MAIN CB'!D2571)</f>
        <v>Vault Cash</v>
      </c>
      <c r="E2557" s="157" t="str">
        <f>IF('MAIN CB'!E2571="","",'MAIN CB'!E2571)</f>
        <v xml:space="preserve">Takeaway Sale </v>
      </c>
      <c r="F2557" s="238">
        <f>IF('MAIN CB'!C2571="Asset",'MAIN CB'!F2571,"")</f>
        <v>70</v>
      </c>
      <c r="G2557" s="162" t="str">
        <f>IF('MAIN CB'!C2571="Capital",'MAIN CB'!F2571,IF('MAIN CB'!C2571="Income",'MAIN CB'!F2571,IF('MAIN CB'!C2571="Liability",'MAIN CB'!F2571,"")))</f>
        <v/>
      </c>
      <c r="H2557" s="163" t="str">
        <f>IF('MAIN CB'!C2571="Expense",'MAIN CB'!F2571,IF('MAIN CB'!C2571="Drawing",'MAIN CB'!F2571,IF('MAIN CB'!C2571="COS",'MAIN CB'!F2571,"")))</f>
        <v/>
      </c>
    </row>
    <row r="2558" spans="2:8" x14ac:dyDescent="0.3">
      <c r="B2558" s="160">
        <f>IF('MAIN CB'!B2572="","",'MAIN CB'!B2572)</f>
        <v>45741</v>
      </c>
      <c r="C2558" s="161" t="str">
        <f>IF('MAIN CB'!C2572="","",'MAIN CB'!C2572)</f>
        <v>Income</v>
      </c>
      <c r="D2558" s="237" t="str">
        <f>IF('MAIN CB'!D2572="","",'MAIN CB'!D2572)</f>
        <v>Sales</v>
      </c>
      <c r="E2558" s="157" t="str">
        <f>IF('MAIN CB'!E2572="","",'MAIN CB'!E2572)</f>
        <v xml:space="preserve">Takeaway Sale </v>
      </c>
      <c r="F2558" s="238" t="str">
        <f>IF('MAIN CB'!C2572="Asset",'MAIN CB'!F2572,"")</f>
        <v/>
      </c>
      <c r="G2558" s="162">
        <f>IF('MAIN CB'!C2572="Capital",'MAIN CB'!F2572,IF('MAIN CB'!C2572="Income",'MAIN CB'!F2572,IF('MAIN CB'!C2572="Liability",'MAIN CB'!F2572,"")))</f>
        <v>-35</v>
      </c>
      <c r="H2558" s="163" t="str">
        <f>IF('MAIN CB'!C2572="Expense",'MAIN CB'!F2572,IF('MAIN CB'!C2572="Drawing",'MAIN CB'!F2572,IF('MAIN CB'!C2572="COS",'MAIN CB'!F2572,"")))</f>
        <v/>
      </c>
    </row>
    <row r="2559" spans="2:8" x14ac:dyDescent="0.3">
      <c r="B2559" s="160">
        <f>IF('MAIN CB'!B2573="","",'MAIN CB'!B2573)</f>
        <v>45741</v>
      </c>
      <c r="C2559" s="161" t="str">
        <f>IF('MAIN CB'!C2573="","",'MAIN CB'!C2573)</f>
        <v>Asset</v>
      </c>
      <c r="D2559" s="237" t="str">
        <f>IF('MAIN CB'!D2573="","",'MAIN CB'!D2573)</f>
        <v>Vault Cash</v>
      </c>
      <c r="E2559" s="157" t="str">
        <f>IF('MAIN CB'!E2573="","",'MAIN CB'!E2573)</f>
        <v xml:space="preserve">Takeaway Sale </v>
      </c>
      <c r="F2559" s="238">
        <f>IF('MAIN CB'!C2573="Asset",'MAIN CB'!F2573,"")</f>
        <v>35</v>
      </c>
      <c r="G2559" s="162" t="str">
        <f>IF('MAIN CB'!C2573="Capital",'MAIN CB'!F2573,IF('MAIN CB'!C2573="Income",'MAIN CB'!F2573,IF('MAIN CB'!C2573="Liability",'MAIN CB'!F2573,"")))</f>
        <v/>
      </c>
      <c r="H2559" s="163" t="str">
        <f>IF('MAIN CB'!C2573="Expense",'MAIN CB'!F2573,IF('MAIN CB'!C2573="Drawing",'MAIN CB'!F2573,IF('MAIN CB'!C2573="COS",'MAIN CB'!F2573,"")))</f>
        <v/>
      </c>
    </row>
    <row r="2560" spans="2:8" x14ac:dyDescent="0.3">
      <c r="B2560" s="160">
        <f>IF('MAIN CB'!B2574="","",'MAIN CB'!B2574)</f>
        <v>45741</v>
      </c>
      <c r="C2560" s="161" t="str">
        <f>IF('MAIN CB'!C2574="","",'MAIN CB'!C2574)</f>
        <v>Asset</v>
      </c>
      <c r="D2560" s="237" t="str">
        <f>IF('MAIN CB'!D2574="","",'MAIN CB'!D2574)</f>
        <v>Vault Cash</v>
      </c>
      <c r="E2560" s="157" t="str">
        <f>IF('MAIN CB'!E2574="","",'MAIN CB'!E2574)</f>
        <v>Airtel Money Deposit</v>
      </c>
      <c r="F2560" s="238">
        <f>IF('MAIN CB'!C2574="Asset",'MAIN CB'!F2574,"")</f>
        <v>100</v>
      </c>
      <c r="G2560" s="162" t="str">
        <f>IF('MAIN CB'!C2574="Capital",'MAIN CB'!F2574,IF('MAIN CB'!C2574="Income",'MAIN CB'!F2574,IF('MAIN CB'!C2574="Liability",'MAIN CB'!F2574,"")))</f>
        <v/>
      </c>
      <c r="H2560" s="163" t="str">
        <f>IF('MAIN CB'!C2574="Expense",'MAIN CB'!F2574,IF('MAIN CB'!C2574="Drawing",'MAIN CB'!F2574,IF('MAIN CB'!C2574="COS",'MAIN CB'!F2574,"")))</f>
        <v/>
      </c>
    </row>
    <row r="2561" spans="2:8" x14ac:dyDescent="0.3">
      <c r="B2561" s="160">
        <f>IF('MAIN CB'!B2575="","",'MAIN CB'!B2575)</f>
        <v>45741</v>
      </c>
      <c r="C2561" s="161" t="str">
        <f>IF('MAIN CB'!C2575="","",'MAIN CB'!C2575)</f>
        <v>Asset</v>
      </c>
      <c r="D2561" s="237" t="str">
        <f>IF('MAIN CB'!D2575="","",'MAIN CB'!D2575)</f>
        <v>Airtel Money</v>
      </c>
      <c r="E2561" s="157" t="str">
        <f>IF('MAIN CB'!E2575="","",'MAIN CB'!E2575)</f>
        <v>Airtel Money Deposit</v>
      </c>
      <c r="F2561" s="238">
        <f>IF('MAIN CB'!C2575="Asset",'MAIN CB'!F2575,"")</f>
        <v>-100</v>
      </c>
      <c r="G2561" s="162" t="str">
        <f>IF('MAIN CB'!C2575="Capital",'MAIN CB'!F2575,IF('MAIN CB'!C2575="Income",'MAIN CB'!F2575,IF('MAIN CB'!C2575="Liability",'MAIN CB'!F2575,"")))</f>
        <v/>
      </c>
      <c r="H2561" s="163" t="str">
        <f>IF('MAIN CB'!C2575="Expense",'MAIN CB'!F2575,IF('MAIN CB'!C2575="Drawing",'MAIN CB'!F2575,IF('MAIN CB'!C2575="COS",'MAIN CB'!F2575,"")))</f>
        <v/>
      </c>
    </row>
    <row r="2562" spans="2:8" x14ac:dyDescent="0.3">
      <c r="B2562" s="160">
        <f>IF('MAIN CB'!B2576="","",'MAIN CB'!B2576)</f>
        <v>45741</v>
      </c>
      <c r="C2562" s="161" t="str">
        <f>IF('MAIN CB'!C2576="","",'MAIN CB'!C2576)</f>
        <v>Asset</v>
      </c>
      <c r="D2562" s="237" t="str">
        <f>IF('MAIN CB'!D2576="","",'MAIN CB'!D2576)</f>
        <v>Vault Cash</v>
      </c>
      <c r="E2562" s="157" t="str">
        <f>IF('MAIN CB'!E2576="","",'MAIN CB'!E2576)</f>
        <v>Customer change settled</v>
      </c>
      <c r="F2562" s="238">
        <f>IF('MAIN CB'!C2576="Asset",'MAIN CB'!F2576,"")</f>
        <v>-5</v>
      </c>
      <c r="G2562" s="162" t="str">
        <f>IF('MAIN CB'!C2576="Capital",'MAIN CB'!F2576,IF('MAIN CB'!C2576="Income",'MAIN CB'!F2576,IF('MAIN CB'!C2576="Liability",'MAIN CB'!F2576,"")))</f>
        <v/>
      </c>
      <c r="H2562" s="163" t="str">
        <f>IF('MAIN CB'!C2576="Expense",'MAIN CB'!F2576,IF('MAIN CB'!C2576="Drawing",'MAIN CB'!F2576,IF('MAIN CB'!C2576="COS",'MAIN CB'!F2576,"")))</f>
        <v/>
      </c>
    </row>
    <row r="2563" spans="2:8" x14ac:dyDescent="0.3">
      <c r="B2563" s="160">
        <f>IF('MAIN CB'!B2577="","",'MAIN CB'!B2577)</f>
        <v>45741</v>
      </c>
      <c r="C2563" s="161" t="str">
        <f>IF('MAIN CB'!C2577="","",'MAIN CB'!C2577)</f>
        <v>Liability</v>
      </c>
      <c r="D2563" s="237" t="str">
        <f>IF('MAIN CB'!D2577="","",'MAIN CB'!D2577)</f>
        <v>Customer Change</v>
      </c>
      <c r="E2563" s="157" t="str">
        <f>IF('MAIN CB'!E2577="","",'MAIN CB'!E2577)</f>
        <v>Customer change settled</v>
      </c>
      <c r="F2563" s="238" t="str">
        <f>IF('MAIN CB'!C2577="Asset",'MAIN CB'!F2577,"")</f>
        <v/>
      </c>
      <c r="G2563" s="162">
        <f>IF('MAIN CB'!C2577="Capital",'MAIN CB'!F2577,IF('MAIN CB'!C2577="Income",'MAIN CB'!F2577,IF('MAIN CB'!C2577="Liability",'MAIN CB'!F2577,"")))</f>
        <v>5</v>
      </c>
      <c r="H2563" s="163" t="str">
        <f>IF('MAIN CB'!C2577="Expense",'MAIN CB'!F2577,IF('MAIN CB'!C2577="Drawing",'MAIN CB'!F2577,IF('MAIN CB'!C2577="COS",'MAIN CB'!F2577,"")))</f>
        <v/>
      </c>
    </row>
    <row r="2564" spans="2:8" x14ac:dyDescent="0.3">
      <c r="B2564" s="160">
        <f>IF('MAIN CB'!B2578="","",'MAIN CB'!B2578)</f>
        <v>45741</v>
      </c>
      <c r="C2564" s="161" t="str">
        <f>IF('MAIN CB'!C2578="","",'MAIN CB'!C2578)</f>
        <v>Income</v>
      </c>
      <c r="D2564" s="237" t="str">
        <f>IF('MAIN CB'!D2578="","",'MAIN CB'!D2578)</f>
        <v>Sales</v>
      </c>
      <c r="E2564" s="157" t="str">
        <f>IF('MAIN CB'!E2578="","",'MAIN CB'!E2578)</f>
        <v xml:space="preserve">Takeaway Sale </v>
      </c>
      <c r="F2564" s="238" t="str">
        <f>IF('MAIN CB'!C2578="Asset",'MAIN CB'!F2578,"")</f>
        <v/>
      </c>
      <c r="G2564" s="162">
        <f>IF('MAIN CB'!C2578="Capital",'MAIN CB'!F2578,IF('MAIN CB'!C2578="Income",'MAIN CB'!F2578,IF('MAIN CB'!C2578="Liability",'MAIN CB'!F2578,"")))</f>
        <v>-70</v>
      </c>
      <c r="H2564" s="163" t="str">
        <f>IF('MAIN CB'!C2578="Expense",'MAIN CB'!F2578,IF('MAIN CB'!C2578="Drawing",'MAIN CB'!F2578,IF('MAIN CB'!C2578="COS",'MAIN CB'!F2578,"")))</f>
        <v/>
      </c>
    </row>
    <row r="2565" spans="2:8" x14ac:dyDescent="0.3">
      <c r="B2565" s="160">
        <f>IF('MAIN CB'!B2579="","",'MAIN CB'!B2579)</f>
        <v>45741</v>
      </c>
      <c r="C2565" s="161" t="str">
        <f>IF('MAIN CB'!C2579="","",'MAIN CB'!C2579)</f>
        <v>Asset</v>
      </c>
      <c r="D2565" s="237" t="str">
        <f>IF('MAIN CB'!D2579="","",'MAIN CB'!D2579)</f>
        <v>Vault Cash</v>
      </c>
      <c r="E2565" s="157" t="str">
        <f>IF('MAIN CB'!E2579="","",'MAIN CB'!E2579)</f>
        <v xml:space="preserve">Takeaway Sale </v>
      </c>
      <c r="F2565" s="238">
        <f>IF('MAIN CB'!C2579="Asset",'MAIN CB'!F2579,"")</f>
        <v>70</v>
      </c>
      <c r="G2565" s="162" t="str">
        <f>IF('MAIN CB'!C2579="Capital",'MAIN CB'!F2579,IF('MAIN CB'!C2579="Income",'MAIN CB'!F2579,IF('MAIN CB'!C2579="Liability",'MAIN CB'!F2579,"")))</f>
        <v/>
      </c>
      <c r="H2565" s="163" t="str">
        <f>IF('MAIN CB'!C2579="Expense",'MAIN CB'!F2579,IF('MAIN CB'!C2579="Drawing",'MAIN CB'!F2579,IF('MAIN CB'!C2579="COS",'MAIN CB'!F2579,"")))</f>
        <v/>
      </c>
    </row>
    <row r="2566" spans="2:8" x14ac:dyDescent="0.3">
      <c r="B2566" s="160">
        <f>IF('MAIN CB'!B2580="","",'MAIN CB'!B2580)</f>
        <v>45741</v>
      </c>
      <c r="C2566" s="161" t="str">
        <f>IF('MAIN CB'!C2580="","",'MAIN CB'!C2580)</f>
        <v>Asset</v>
      </c>
      <c r="D2566" s="237" t="str">
        <f>IF('MAIN CB'!D2580="","",'MAIN CB'!D2580)</f>
        <v>Vault Cash</v>
      </c>
      <c r="E2566" s="157" t="str">
        <f>IF('MAIN CB'!E2580="","",'MAIN CB'!E2580)</f>
        <v>Airtel Money Withdraw</v>
      </c>
      <c r="F2566" s="238">
        <f>IF('MAIN CB'!C2580="Asset",'MAIN CB'!F2580,"")</f>
        <v>-150</v>
      </c>
      <c r="G2566" s="162" t="str">
        <f>IF('MAIN CB'!C2580="Capital",'MAIN CB'!F2580,IF('MAIN CB'!C2580="Income",'MAIN CB'!F2580,IF('MAIN CB'!C2580="Liability",'MAIN CB'!F2580,"")))</f>
        <v/>
      </c>
      <c r="H2566" s="163" t="str">
        <f>IF('MAIN CB'!C2580="Expense",'MAIN CB'!F2580,IF('MAIN CB'!C2580="Drawing",'MAIN CB'!F2580,IF('MAIN CB'!C2580="COS",'MAIN CB'!F2580,"")))</f>
        <v/>
      </c>
    </row>
    <row r="2567" spans="2:8" x14ac:dyDescent="0.3">
      <c r="B2567" s="160">
        <f>IF('MAIN CB'!B2581="","",'MAIN CB'!B2581)</f>
        <v>45741</v>
      </c>
      <c r="C2567" s="161" t="str">
        <f>IF('MAIN CB'!C2581="","",'MAIN CB'!C2581)</f>
        <v>Asset</v>
      </c>
      <c r="D2567" s="237" t="str">
        <f>IF('MAIN CB'!D2581="","",'MAIN CB'!D2581)</f>
        <v>Airtel Money</v>
      </c>
      <c r="E2567" s="157" t="str">
        <f>IF('MAIN CB'!E2581="","",'MAIN CB'!E2581)</f>
        <v>Airtel Money Withdraw</v>
      </c>
      <c r="F2567" s="238">
        <f>IF('MAIN CB'!C2581="Asset",'MAIN CB'!F2581,"")</f>
        <v>150</v>
      </c>
      <c r="G2567" s="162" t="str">
        <f>IF('MAIN CB'!C2581="Capital",'MAIN CB'!F2581,IF('MAIN CB'!C2581="Income",'MAIN CB'!F2581,IF('MAIN CB'!C2581="Liability",'MAIN CB'!F2581,"")))</f>
        <v/>
      </c>
      <c r="H2567" s="163" t="str">
        <f>IF('MAIN CB'!C2581="Expense",'MAIN CB'!F2581,IF('MAIN CB'!C2581="Drawing",'MAIN CB'!F2581,IF('MAIN CB'!C2581="COS",'MAIN CB'!F2581,"")))</f>
        <v/>
      </c>
    </row>
    <row r="2568" spans="2:8" x14ac:dyDescent="0.3">
      <c r="B2568" s="160">
        <f>IF('MAIN CB'!B2582="","",'MAIN CB'!B2582)</f>
        <v>45741</v>
      </c>
      <c r="C2568" s="161" t="str">
        <f>IF('MAIN CB'!C2582="","",'MAIN CB'!C2582)</f>
        <v>Asset</v>
      </c>
      <c r="D2568" s="237" t="str">
        <f>IF('MAIN CB'!D2582="","",'MAIN CB'!D2582)</f>
        <v>Vault Cash</v>
      </c>
      <c r="E2568" s="157" t="str">
        <f>IF('MAIN CB'!E2582="","",'MAIN CB'!E2582)</f>
        <v>Airtel Money Withdraw</v>
      </c>
      <c r="F2568" s="238">
        <f>IF('MAIN CB'!C2582="Asset",'MAIN CB'!F2582,"")</f>
        <v>-1050</v>
      </c>
      <c r="G2568" s="162" t="str">
        <f>IF('MAIN CB'!C2582="Capital",'MAIN CB'!F2582,IF('MAIN CB'!C2582="Income",'MAIN CB'!F2582,IF('MAIN CB'!C2582="Liability",'MAIN CB'!F2582,"")))</f>
        <v/>
      </c>
      <c r="H2568" s="163" t="str">
        <f>IF('MAIN CB'!C2582="Expense",'MAIN CB'!F2582,IF('MAIN CB'!C2582="Drawing",'MAIN CB'!F2582,IF('MAIN CB'!C2582="COS",'MAIN CB'!F2582,"")))</f>
        <v/>
      </c>
    </row>
    <row r="2569" spans="2:8" x14ac:dyDescent="0.3">
      <c r="B2569" s="160">
        <f>IF('MAIN CB'!B2583="","",'MAIN CB'!B2583)</f>
        <v>45741</v>
      </c>
      <c r="C2569" s="161" t="str">
        <f>IF('MAIN CB'!C2583="","",'MAIN CB'!C2583)</f>
        <v>Asset</v>
      </c>
      <c r="D2569" s="237" t="str">
        <f>IF('MAIN CB'!D2583="","",'MAIN CB'!D2583)</f>
        <v>Airtel Money</v>
      </c>
      <c r="E2569" s="157" t="str">
        <f>IF('MAIN CB'!E2583="","",'MAIN CB'!E2583)</f>
        <v>Airtel Money Withdraw</v>
      </c>
      <c r="F2569" s="238">
        <f>IF('MAIN CB'!C2583="Asset",'MAIN CB'!F2583,"")</f>
        <v>1050</v>
      </c>
      <c r="G2569" s="162" t="str">
        <f>IF('MAIN CB'!C2583="Capital",'MAIN CB'!F2583,IF('MAIN CB'!C2583="Income",'MAIN CB'!F2583,IF('MAIN CB'!C2583="Liability",'MAIN CB'!F2583,"")))</f>
        <v/>
      </c>
      <c r="H2569" s="163" t="str">
        <f>IF('MAIN CB'!C2583="Expense",'MAIN CB'!F2583,IF('MAIN CB'!C2583="Drawing",'MAIN CB'!F2583,IF('MAIN CB'!C2583="COS",'MAIN CB'!F2583,"")))</f>
        <v/>
      </c>
    </row>
    <row r="2570" spans="2:8" x14ac:dyDescent="0.3">
      <c r="B2570" s="160">
        <f>IF('MAIN CB'!B2584="","",'MAIN CB'!B2584)</f>
        <v>45741</v>
      </c>
      <c r="C2570" s="161" t="str">
        <f>IF('MAIN CB'!C2584="","",'MAIN CB'!C2584)</f>
        <v>Asset</v>
      </c>
      <c r="D2570" s="237" t="str">
        <f>IF('MAIN CB'!D2584="","",'MAIN CB'!D2584)</f>
        <v>Vault Cash</v>
      </c>
      <c r="E2570" s="157" t="str">
        <f>IF('MAIN CB'!E2584="","",'MAIN CB'!E2584)</f>
        <v>Zanaco Xpress Deposit</v>
      </c>
      <c r="F2570" s="238">
        <f>IF('MAIN CB'!C2584="Asset",'MAIN CB'!F2584,"")</f>
        <v>1050</v>
      </c>
      <c r="G2570" s="162" t="str">
        <f>IF('MAIN CB'!C2584="Capital",'MAIN CB'!F2584,IF('MAIN CB'!C2584="Income",'MAIN CB'!F2584,IF('MAIN CB'!C2584="Liability",'MAIN CB'!F2584,"")))</f>
        <v/>
      </c>
      <c r="H2570" s="163" t="str">
        <f>IF('MAIN CB'!C2584="Expense",'MAIN CB'!F2584,IF('MAIN CB'!C2584="Drawing",'MAIN CB'!F2584,IF('MAIN CB'!C2584="COS",'MAIN CB'!F2584,"")))</f>
        <v/>
      </c>
    </row>
    <row r="2571" spans="2:8" x14ac:dyDescent="0.3">
      <c r="B2571" s="160">
        <f>IF('MAIN CB'!B2585="","",'MAIN CB'!B2585)</f>
        <v>45741</v>
      </c>
      <c r="C2571" s="161" t="str">
        <f>IF('MAIN CB'!C2585="","",'MAIN CB'!C2585)</f>
        <v>Asset</v>
      </c>
      <c r="D2571" s="237" t="str">
        <f>IF('MAIN CB'!D2585="","",'MAIN CB'!D2585)</f>
        <v>Zanaco Xpress</v>
      </c>
      <c r="E2571" s="157" t="str">
        <f>IF('MAIN CB'!E2585="","",'MAIN CB'!E2585)</f>
        <v>Zanaco Xpress Deposit</v>
      </c>
      <c r="F2571" s="238">
        <f>IF('MAIN CB'!C2585="Asset",'MAIN CB'!F2585,"")</f>
        <v>-1050</v>
      </c>
      <c r="G2571" s="162" t="str">
        <f>IF('MAIN CB'!C2585="Capital",'MAIN CB'!F2585,IF('MAIN CB'!C2585="Income",'MAIN CB'!F2585,IF('MAIN CB'!C2585="Liability",'MAIN CB'!F2585,"")))</f>
        <v/>
      </c>
      <c r="H2571" s="163" t="str">
        <f>IF('MAIN CB'!C2585="Expense",'MAIN CB'!F2585,IF('MAIN CB'!C2585="Drawing",'MAIN CB'!F2585,IF('MAIN CB'!C2585="COS",'MAIN CB'!F2585,"")))</f>
        <v/>
      </c>
    </row>
    <row r="2572" spans="2:8" x14ac:dyDescent="0.3">
      <c r="B2572" s="160">
        <f>IF('MAIN CB'!B2586="","",'MAIN CB'!B2586)</f>
        <v>45741</v>
      </c>
      <c r="C2572" s="161" t="str">
        <f>IF('MAIN CB'!C2586="","",'MAIN CB'!C2586)</f>
        <v>Asset</v>
      </c>
      <c r="D2572" s="237" t="str">
        <f>IF('MAIN CB'!D2586="","",'MAIN CB'!D2586)</f>
        <v>Indo Zambia Bank</v>
      </c>
      <c r="E2572" s="157" t="str">
        <f>IF('MAIN CB'!E2586="","",'MAIN CB'!E2586)</f>
        <v>Transfer from IZB to 543</v>
      </c>
      <c r="F2572" s="238">
        <f>IF('MAIN CB'!C2586="Asset",'MAIN CB'!F2586,"")</f>
        <v>-15000</v>
      </c>
      <c r="G2572" s="162" t="str">
        <f>IF('MAIN CB'!C2586="Capital",'MAIN CB'!F2586,IF('MAIN CB'!C2586="Income",'MAIN CB'!F2586,IF('MAIN CB'!C2586="Liability",'MAIN CB'!F2586,"")))</f>
        <v/>
      </c>
      <c r="H2572" s="163" t="str">
        <f>IF('MAIN CB'!C2586="Expense",'MAIN CB'!F2586,IF('MAIN CB'!C2586="Drawing",'MAIN CB'!F2586,IF('MAIN CB'!C2586="COS",'MAIN CB'!F2586,"")))</f>
        <v/>
      </c>
    </row>
    <row r="2573" spans="2:8" x14ac:dyDescent="0.3">
      <c r="B2573" s="160">
        <f>IF('MAIN CB'!B2587="","",'MAIN CB'!B2587)</f>
        <v>45741</v>
      </c>
      <c r="C2573" s="161" t="str">
        <f>IF('MAIN CB'!C2587="","",'MAIN CB'!C2587)</f>
        <v>Asset</v>
      </c>
      <c r="D2573" s="237" t="str">
        <f>IF('MAIN CB'!D2587="","",'MAIN CB'!D2587)</f>
        <v>543 Konse Konse</v>
      </c>
      <c r="E2573" s="157" t="str">
        <f>IF('MAIN CB'!E2587="","",'MAIN CB'!E2587)</f>
        <v>Transfer from IZB to 543</v>
      </c>
      <c r="F2573" s="238">
        <f>IF('MAIN CB'!C2587="Asset",'MAIN CB'!F2587,"")</f>
        <v>15000</v>
      </c>
      <c r="G2573" s="162" t="str">
        <f>IF('MAIN CB'!C2587="Capital",'MAIN CB'!F2587,IF('MAIN CB'!C2587="Income",'MAIN CB'!F2587,IF('MAIN CB'!C2587="Liability",'MAIN CB'!F2587,"")))</f>
        <v/>
      </c>
      <c r="H2573" s="163" t="str">
        <f>IF('MAIN CB'!C2587="Expense",'MAIN CB'!F2587,IF('MAIN CB'!C2587="Drawing",'MAIN CB'!F2587,IF('MAIN CB'!C2587="COS",'MAIN CB'!F2587,"")))</f>
        <v/>
      </c>
    </row>
    <row r="2574" spans="2:8" x14ac:dyDescent="0.3">
      <c r="B2574" s="160">
        <f>IF('MAIN CB'!B2588="","",'MAIN CB'!B2588)</f>
        <v>45741</v>
      </c>
      <c r="C2574" s="161" t="str">
        <f>IF('MAIN CB'!C2588="","",'MAIN CB'!C2588)</f>
        <v>Asset</v>
      </c>
      <c r="D2574" s="237" t="str">
        <f>IF('MAIN CB'!D2588="","",'MAIN CB'!D2588)</f>
        <v>543 Konse Konse</v>
      </c>
      <c r="E2574" s="157" t="str">
        <f>IF('MAIN CB'!E2588="","",'MAIN CB'!E2588)</f>
        <v>Transfer from 543 to Zanaco</v>
      </c>
      <c r="F2574" s="238">
        <f>IF('MAIN CB'!C2588="Asset",'MAIN CB'!F2588,"")</f>
        <v>-15027.5</v>
      </c>
      <c r="G2574" s="162" t="str">
        <f>IF('MAIN CB'!C2588="Capital",'MAIN CB'!F2588,IF('MAIN CB'!C2588="Income",'MAIN CB'!F2588,IF('MAIN CB'!C2588="Liability",'MAIN CB'!F2588,"")))</f>
        <v/>
      </c>
      <c r="H2574" s="163" t="str">
        <f>IF('MAIN CB'!C2588="Expense",'MAIN CB'!F2588,IF('MAIN CB'!C2588="Drawing",'MAIN CB'!F2588,IF('MAIN CB'!C2588="COS",'MAIN CB'!F2588,"")))</f>
        <v/>
      </c>
    </row>
    <row r="2575" spans="2:8" x14ac:dyDescent="0.3">
      <c r="B2575" s="160">
        <f>IF('MAIN CB'!B2589="","",'MAIN CB'!B2589)</f>
        <v>45741</v>
      </c>
      <c r="C2575" s="161" t="str">
        <f>IF('MAIN CB'!C2589="","",'MAIN CB'!C2589)</f>
        <v>Asset</v>
      </c>
      <c r="D2575" s="237" t="str">
        <f>IF('MAIN CB'!D2589="","",'MAIN CB'!D2589)</f>
        <v>Zanaco Xpress</v>
      </c>
      <c r="E2575" s="157" t="str">
        <f>IF('MAIN CB'!E2589="","",'MAIN CB'!E2589)</f>
        <v>Transfer from 543 to Zanaco</v>
      </c>
      <c r="F2575" s="238">
        <f>IF('MAIN CB'!C2589="Asset",'MAIN CB'!F2589,"")</f>
        <v>15027.5</v>
      </c>
      <c r="G2575" s="162" t="str">
        <f>IF('MAIN CB'!C2589="Capital",'MAIN CB'!F2589,IF('MAIN CB'!C2589="Income",'MAIN CB'!F2589,IF('MAIN CB'!C2589="Liability",'MAIN CB'!F2589,"")))</f>
        <v/>
      </c>
      <c r="H2575" s="163" t="str">
        <f>IF('MAIN CB'!C2589="Expense",'MAIN CB'!F2589,IF('MAIN CB'!C2589="Drawing",'MAIN CB'!F2589,IF('MAIN CB'!C2589="COS",'MAIN CB'!F2589,"")))</f>
        <v/>
      </c>
    </row>
    <row r="2576" spans="2:8" x14ac:dyDescent="0.3">
      <c r="B2576" s="160">
        <f>IF('MAIN CB'!B2590="","",'MAIN CB'!B2590)</f>
        <v>45741</v>
      </c>
      <c r="C2576" s="161" t="str">
        <f>IF('MAIN CB'!C2590="","",'MAIN CB'!C2590)</f>
        <v>Asset</v>
      </c>
      <c r="D2576" s="237" t="str">
        <f>IF('MAIN CB'!D2590="","",'MAIN CB'!D2590)</f>
        <v>543 Konse Konse</v>
      </c>
      <c r="E2576" s="157" t="str">
        <f>IF('MAIN CB'!E2590="","",'MAIN CB'!E2590)</f>
        <v>543 transfer charge to Zanaco</v>
      </c>
      <c r="F2576" s="238">
        <f>IF('MAIN CB'!C2590="Asset",'MAIN CB'!F2590,"")</f>
        <v>-7.5</v>
      </c>
      <c r="G2576" s="162" t="str">
        <f>IF('MAIN CB'!C2590="Capital",'MAIN CB'!F2590,IF('MAIN CB'!C2590="Income",'MAIN CB'!F2590,IF('MAIN CB'!C2590="Liability",'MAIN CB'!F2590,"")))</f>
        <v/>
      </c>
      <c r="H2576" s="163" t="str">
        <f>IF('MAIN CB'!C2590="Expense",'MAIN CB'!F2590,IF('MAIN CB'!C2590="Drawing",'MAIN CB'!F2590,IF('MAIN CB'!C2590="COS",'MAIN CB'!F2590,"")))</f>
        <v/>
      </c>
    </row>
    <row r="2577" spans="2:8" x14ac:dyDescent="0.3">
      <c r="B2577" s="160">
        <f>IF('MAIN CB'!B2591="","",'MAIN CB'!B2591)</f>
        <v>45741</v>
      </c>
      <c r="C2577" s="161" t="str">
        <f>IF('MAIN CB'!C2591="","",'MAIN CB'!C2591)</f>
        <v>Expense</v>
      </c>
      <c r="D2577" s="237" t="str">
        <f>IF('MAIN CB'!D2591="","",'MAIN CB'!D2591)</f>
        <v>Charges</v>
      </c>
      <c r="E2577" s="157" t="str">
        <f>IF('MAIN CB'!E2591="","",'MAIN CB'!E2591)</f>
        <v>543 transfer charge to Zanaco</v>
      </c>
      <c r="F2577" s="238" t="str">
        <f>IF('MAIN CB'!C2591="Asset",'MAIN CB'!F2591,"")</f>
        <v/>
      </c>
      <c r="G2577" s="162" t="str">
        <f>IF('MAIN CB'!C2591="Capital",'MAIN CB'!F2591,IF('MAIN CB'!C2591="Income",'MAIN CB'!F2591,IF('MAIN CB'!C2591="Liability",'MAIN CB'!F2591,"")))</f>
        <v/>
      </c>
      <c r="H2577" s="163">
        <f>IF('MAIN CB'!C2591="Expense",'MAIN CB'!F2591,IF('MAIN CB'!C2591="Drawing",'MAIN CB'!F2591,IF('MAIN CB'!C2591="COS",'MAIN CB'!F2591,"")))</f>
        <v>7.5</v>
      </c>
    </row>
    <row r="2578" spans="2:8" x14ac:dyDescent="0.3">
      <c r="B2578" s="160">
        <f>IF('MAIN CB'!B2592="","",'MAIN CB'!B2592)</f>
        <v>45741</v>
      </c>
      <c r="C2578" s="161" t="str">
        <f>IF('MAIN CB'!C2592="","",'MAIN CB'!C2592)</f>
        <v>Income</v>
      </c>
      <c r="D2578" s="237" t="str">
        <f>IF('MAIN CB'!D2592="","",'MAIN CB'!D2592)</f>
        <v>Sales</v>
      </c>
      <c r="E2578" s="157" t="str">
        <f>IF('MAIN CB'!E2592="","",'MAIN CB'!E2592)</f>
        <v xml:space="preserve">Takeaway Sale </v>
      </c>
      <c r="F2578" s="238" t="str">
        <f>IF('MAIN CB'!C2592="Asset",'MAIN CB'!F2592,"")</f>
        <v/>
      </c>
      <c r="G2578" s="162">
        <f>IF('MAIN CB'!C2592="Capital",'MAIN CB'!F2592,IF('MAIN CB'!C2592="Income",'MAIN CB'!F2592,IF('MAIN CB'!C2592="Liability",'MAIN CB'!F2592,"")))</f>
        <v>-35</v>
      </c>
      <c r="H2578" s="163" t="str">
        <f>IF('MAIN CB'!C2592="Expense",'MAIN CB'!F2592,IF('MAIN CB'!C2592="Drawing",'MAIN CB'!F2592,IF('MAIN CB'!C2592="COS",'MAIN CB'!F2592,"")))</f>
        <v/>
      </c>
    </row>
    <row r="2579" spans="2:8" x14ac:dyDescent="0.3">
      <c r="B2579" s="160">
        <f>IF('MAIN CB'!B2593="","",'MAIN CB'!B2593)</f>
        <v>45741</v>
      </c>
      <c r="C2579" s="161" t="str">
        <f>IF('MAIN CB'!C2593="","",'MAIN CB'!C2593)</f>
        <v>Asset</v>
      </c>
      <c r="D2579" s="237" t="str">
        <f>IF('MAIN CB'!D2593="","",'MAIN CB'!D2593)</f>
        <v>Airtel Money</v>
      </c>
      <c r="E2579" s="157" t="str">
        <f>IF('MAIN CB'!E2593="","",'MAIN CB'!E2593)</f>
        <v xml:space="preserve">Takeaway Sale </v>
      </c>
      <c r="F2579" s="238">
        <f>IF('MAIN CB'!C2593="Asset",'MAIN CB'!F2593,"")</f>
        <v>35</v>
      </c>
      <c r="G2579" s="162" t="str">
        <f>IF('MAIN CB'!C2593="Capital",'MAIN CB'!F2593,IF('MAIN CB'!C2593="Income",'MAIN CB'!F2593,IF('MAIN CB'!C2593="Liability",'MAIN CB'!F2593,"")))</f>
        <v/>
      </c>
      <c r="H2579" s="163" t="str">
        <f>IF('MAIN CB'!C2593="Expense",'MAIN CB'!F2593,IF('MAIN CB'!C2593="Drawing",'MAIN CB'!F2593,IF('MAIN CB'!C2593="COS",'MAIN CB'!F2593,"")))</f>
        <v/>
      </c>
    </row>
    <row r="2580" spans="2:8" x14ac:dyDescent="0.3">
      <c r="B2580" s="160">
        <f>IF('MAIN CB'!B2594="","",'MAIN CB'!B2594)</f>
        <v>45741</v>
      </c>
      <c r="C2580" s="161" t="str">
        <f>IF('MAIN CB'!C2594="","",'MAIN CB'!C2594)</f>
        <v>Income</v>
      </c>
      <c r="D2580" s="237" t="str">
        <f>IF('MAIN CB'!D2594="","",'MAIN CB'!D2594)</f>
        <v>Sales</v>
      </c>
      <c r="E2580" s="157" t="str">
        <f>IF('MAIN CB'!E2594="","",'MAIN CB'!E2594)</f>
        <v xml:space="preserve">Takeaway Sale </v>
      </c>
      <c r="F2580" s="238" t="str">
        <f>IF('MAIN CB'!C2594="Asset",'MAIN CB'!F2594,"")</f>
        <v/>
      </c>
      <c r="G2580" s="162">
        <f>IF('MAIN CB'!C2594="Capital",'MAIN CB'!F2594,IF('MAIN CB'!C2594="Income",'MAIN CB'!F2594,IF('MAIN CB'!C2594="Liability",'MAIN CB'!F2594,"")))</f>
        <v>-35</v>
      </c>
      <c r="H2580" s="163" t="str">
        <f>IF('MAIN CB'!C2594="Expense",'MAIN CB'!F2594,IF('MAIN CB'!C2594="Drawing",'MAIN CB'!F2594,IF('MAIN CB'!C2594="COS",'MAIN CB'!F2594,"")))</f>
        <v/>
      </c>
    </row>
    <row r="2581" spans="2:8" x14ac:dyDescent="0.3">
      <c r="B2581" s="160">
        <f>IF('MAIN CB'!B2595="","",'MAIN CB'!B2595)</f>
        <v>45741</v>
      </c>
      <c r="C2581" s="161" t="str">
        <f>IF('MAIN CB'!C2595="","",'MAIN CB'!C2595)</f>
        <v>Asset</v>
      </c>
      <c r="D2581" s="237" t="str">
        <f>IF('MAIN CB'!D2595="","",'MAIN CB'!D2595)</f>
        <v>Vault Cash</v>
      </c>
      <c r="E2581" s="157" t="str">
        <f>IF('MAIN CB'!E2595="","",'MAIN CB'!E2595)</f>
        <v xml:space="preserve">Takeaway Sale </v>
      </c>
      <c r="F2581" s="238">
        <f>IF('MAIN CB'!C2595="Asset",'MAIN CB'!F2595,"")</f>
        <v>35</v>
      </c>
      <c r="G2581" s="162" t="str">
        <f>IF('MAIN CB'!C2595="Capital",'MAIN CB'!F2595,IF('MAIN CB'!C2595="Income",'MAIN CB'!F2595,IF('MAIN CB'!C2595="Liability",'MAIN CB'!F2595,"")))</f>
        <v/>
      </c>
      <c r="H2581" s="163" t="str">
        <f>IF('MAIN CB'!C2595="Expense",'MAIN CB'!F2595,IF('MAIN CB'!C2595="Drawing",'MAIN CB'!F2595,IF('MAIN CB'!C2595="COS",'MAIN CB'!F2595,"")))</f>
        <v/>
      </c>
    </row>
    <row r="2582" spans="2:8" x14ac:dyDescent="0.3">
      <c r="B2582" s="160">
        <f>IF('MAIN CB'!B2596="","",'MAIN CB'!B2596)</f>
        <v>45741</v>
      </c>
      <c r="C2582" s="161" t="str">
        <f>IF('MAIN CB'!C2596="","",'MAIN CB'!C2596)</f>
        <v>Asset</v>
      </c>
      <c r="D2582" s="237" t="str">
        <f>IF('MAIN CB'!D2596="","",'MAIN CB'!D2596)</f>
        <v>Vault Cash</v>
      </c>
      <c r="E2582" s="157" t="str">
        <f>IF('MAIN CB'!E2596="","",'MAIN CB'!E2596)</f>
        <v>Airtel Money Deposit</v>
      </c>
      <c r="F2582" s="238">
        <f>IF('MAIN CB'!C2596="Asset",'MAIN CB'!F2596,"")</f>
        <v>15</v>
      </c>
      <c r="G2582" s="162" t="str">
        <f>IF('MAIN CB'!C2596="Capital",'MAIN CB'!F2596,IF('MAIN CB'!C2596="Income",'MAIN CB'!F2596,IF('MAIN CB'!C2596="Liability",'MAIN CB'!F2596,"")))</f>
        <v/>
      </c>
      <c r="H2582" s="163" t="str">
        <f>IF('MAIN CB'!C2596="Expense",'MAIN CB'!F2596,IF('MAIN CB'!C2596="Drawing",'MAIN CB'!F2596,IF('MAIN CB'!C2596="COS",'MAIN CB'!F2596,"")))</f>
        <v/>
      </c>
    </row>
    <row r="2583" spans="2:8" x14ac:dyDescent="0.3">
      <c r="B2583" s="160">
        <f>IF('MAIN CB'!B2597="","",'MAIN CB'!B2597)</f>
        <v>45741</v>
      </c>
      <c r="C2583" s="161" t="str">
        <f>IF('MAIN CB'!C2597="","",'MAIN CB'!C2597)</f>
        <v>Asset</v>
      </c>
      <c r="D2583" s="237" t="str">
        <f>IF('MAIN CB'!D2597="","",'MAIN CB'!D2597)</f>
        <v>Airtel Money</v>
      </c>
      <c r="E2583" s="157" t="str">
        <f>IF('MAIN CB'!E2597="","",'MAIN CB'!E2597)</f>
        <v>Airtel Money Deposit</v>
      </c>
      <c r="F2583" s="238">
        <f>IF('MAIN CB'!C2597="Asset",'MAIN CB'!F2597,"")</f>
        <v>-15</v>
      </c>
      <c r="G2583" s="162" t="str">
        <f>IF('MAIN CB'!C2597="Capital",'MAIN CB'!F2597,IF('MAIN CB'!C2597="Income",'MAIN CB'!F2597,IF('MAIN CB'!C2597="Liability",'MAIN CB'!F2597,"")))</f>
        <v/>
      </c>
      <c r="H2583" s="163" t="str">
        <f>IF('MAIN CB'!C2597="Expense",'MAIN CB'!F2597,IF('MAIN CB'!C2597="Drawing",'MAIN CB'!F2597,IF('MAIN CB'!C2597="COS",'MAIN CB'!F2597,"")))</f>
        <v/>
      </c>
    </row>
    <row r="2584" spans="2:8" x14ac:dyDescent="0.3">
      <c r="B2584" s="160">
        <f>IF('MAIN CB'!B2598="","",'MAIN CB'!B2598)</f>
        <v>45741</v>
      </c>
      <c r="C2584" s="161" t="str">
        <f>IF('MAIN CB'!C2598="","",'MAIN CB'!C2598)</f>
        <v>Asset</v>
      </c>
      <c r="D2584" s="237" t="str">
        <f>IF('MAIN CB'!D2598="","",'MAIN CB'!D2598)</f>
        <v>Vault Cash</v>
      </c>
      <c r="E2584" s="157" t="str">
        <f>IF('MAIN CB'!E2598="","",'MAIN CB'!E2598)</f>
        <v>Airtel Money Withdraw</v>
      </c>
      <c r="F2584" s="238">
        <f>IF('MAIN CB'!C2598="Asset",'MAIN CB'!F2598,"")</f>
        <v>-100</v>
      </c>
      <c r="G2584" s="162" t="str">
        <f>IF('MAIN CB'!C2598="Capital",'MAIN CB'!F2598,IF('MAIN CB'!C2598="Income",'MAIN CB'!F2598,IF('MAIN CB'!C2598="Liability",'MAIN CB'!F2598,"")))</f>
        <v/>
      </c>
      <c r="H2584" s="163" t="str">
        <f>IF('MAIN CB'!C2598="Expense",'MAIN CB'!F2598,IF('MAIN CB'!C2598="Drawing",'MAIN CB'!F2598,IF('MAIN CB'!C2598="COS",'MAIN CB'!F2598,"")))</f>
        <v/>
      </c>
    </row>
    <row r="2585" spans="2:8" x14ac:dyDescent="0.3">
      <c r="B2585" s="160">
        <f>IF('MAIN CB'!B2599="","",'MAIN CB'!B2599)</f>
        <v>45741</v>
      </c>
      <c r="C2585" s="161" t="str">
        <f>IF('MAIN CB'!C2599="","",'MAIN CB'!C2599)</f>
        <v>Asset</v>
      </c>
      <c r="D2585" s="237" t="str">
        <f>IF('MAIN CB'!D2599="","",'MAIN CB'!D2599)</f>
        <v>Airtel Money</v>
      </c>
      <c r="E2585" s="157" t="str">
        <f>IF('MAIN CB'!E2599="","",'MAIN CB'!E2599)</f>
        <v>Airtel Money Withdraw</v>
      </c>
      <c r="F2585" s="238">
        <f>IF('MAIN CB'!C2599="Asset",'MAIN CB'!F2599,"")</f>
        <v>100</v>
      </c>
      <c r="G2585" s="162" t="str">
        <f>IF('MAIN CB'!C2599="Capital",'MAIN CB'!F2599,IF('MAIN CB'!C2599="Income",'MAIN CB'!F2599,IF('MAIN CB'!C2599="Liability",'MAIN CB'!F2599,"")))</f>
        <v/>
      </c>
      <c r="H2585" s="163" t="str">
        <f>IF('MAIN CB'!C2599="Expense",'MAIN CB'!F2599,IF('MAIN CB'!C2599="Drawing",'MAIN CB'!F2599,IF('MAIN CB'!C2599="COS",'MAIN CB'!F2599,"")))</f>
        <v/>
      </c>
    </row>
    <row r="2586" spans="2:8" x14ac:dyDescent="0.3">
      <c r="B2586" s="160">
        <f>IF('MAIN CB'!B2600="","",'MAIN CB'!B2600)</f>
        <v>45741</v>
      </c>
      <c r="C2586" s="161" t="str">
        <f>IF('MAIN CB'!C2600="","",'MAIN CB'!C2600)</f>
        <v>Income</v>
      </c>
      <c r="D2586" s="237" t="str">
        <f>IF('MAIN CB'!D2600="","",'MAIN CB'!D2600)</f>
        <v>Sales</v>
      </c>
      <c r="E2586" s="157" t="str">
        <f>IF('MAIN CB'!E2600="","",'MAIN CB'!E2600)</f>
        <v xml:space="preserve">Takeaway Sale </v>
      </c>
      <c r="F2586" s="238" t="str">
        <f>IF('MAIN CB'!C2600="Asset",'MAIN CB'!F2600,"")</f>
        <v/>
      </c>
      <c r="G2586" s="162">
        <f>IF('MAIN CB'!C2600="Capital",'MAIN CB'!F2600,IF('MAIN CB'!C2600="Income",'MAIN CB'!F2600,IF('MAIN CB'!C2600="Liability",'MAIN CB'!F2600,"")))</f>
        <v>-35</v>
      </c>
      <c r="H2586" s="163" t="str">
        <f>IF('MAIN CB'!C2600="Expense",'MAIN CB'!F2600,IF('MAIN CB'!C2600="Drawing",'MAIN CB'!F2600,IF('MAIN CB'!C2600="COS",'MAIN CB'!F2600,"")))</f>
        <v/>
      </c>
    </row>
    <row r="2587" spans="2:8" x14ac:dyDescent="0.3">
      <c r="B2587" s="160">
        <f>IF('MAIN CB'!B2601="","",'MAIN CB'!B2601)</f>
        <v>45741</v>
      </c>
      <c r="C2587" s="161" t="str">
        <f>IF('MAIN CB'!C2601="","",'MAIN CB'!C2601)</f>
        <v>Asset</v>
      </c>
      <c r="D2587" s="237" t="str">
        <f>IF('MAIN CB'!D2601="","",'MAIN CB'!D2601)</f>
        <v>Vault Cash</v>
      </c>
      <c r="E2587" s="157" t="str">
        <f>IF('MAIN CB'!E2601="","",'MAIN CB'!E2601)</f>
        <v xml:space="preserve">Takeaway Sale </v>
      </c>
      <c r="F2587" s="238">
        <f>IF('MAIN CB'!C2601="Asset",'MAIN CB'!F2601,"")</f>
        <v>35</v>
      </c>
      <c r="G2587" s="162" t="str">
        <f>IF('MAIN CB'!C2601="Capital",'MAIN CB'!F2601,IF('MAIN CB'!C2601="Income",'MAIN CB'!F2601,IF('MAIN CB'!C2601="Liability",'MAIN CB'!F2601,"")))</f>
        <v/>
      </c>
      <c r="H2587" s="163" t="str">
        <f>IF('MAIN CB'!C2601="Expense",'MAIN CB'!F2601,IF('MAIN CB'!C2601="Drawing",'MAIN CB'!F2601,IF('MAIN CB'!C2601="COS",'MAIN CB'!F2601,"")))</f>
        <v/>
      </c>
    </row>
    <row r="2588" spans="2:8" x14ac:dyDescent="0.3">
      <c r="B2588" s="160">
        <f>IF('MAIN CB'!B2602="","",'MAIN CB'!B2602)</f>
        <v>45741</v>
      </c>
      <c r="C2588" s="161" t="str">
        <f>IF('MAIN CB'!C2602="","",'MAIN CB'!C2602)</f>
        <v>Asset</v>
      </c>
      <c r="D2588" s="237" t="str">
        <f>IF('MAIN CB'!D2602="","",'MAIN CB'!D2602)</f>
        <v>Vault Cash</v>
      </c>
      <c r="E2588" s="157" t="str">
        <f>IF('MAIN CB'!E2602="","",'MAIN CB'!E2602)</f>
        <v>Customer change held</v>
      </c>
      <c r="F2588" s="238">
        <f>IF('MAIN CB'!C2602="Asset",'MAIN CB'!F2602,"")</f>
        <v>15</v>
      </c>
      <c r="G2588" s="162" t="str">
        <f>IF('MAIN CB'!C2602="Capital",'MAIN CB'!F2602,IF('MAIN CB'!C2602="Income",'MAIN CB'!F2602,IF('MAIN CB'!C2602="Liability",'MAIN CB'!F2602,"")))</f>
        <v/>
      </c>
      <c r="H2588" s="163" t="str">
        <f>IF('MAIN CB'!C2602="Expense",'MAIN CB'!F2602,IF('MAIN CB'!C2602="Drawing",'MAIN CB'!F2602,IF('MAIN CB'!C2602="COS",'MAIN CB'!F2602,"")))</f>
        <v/>
      </c>
    </row>
    <row r="2589" spans="2:8" x14ac:dyDescent="0.3">
      <c r="B2589" s="160">
        <f>IF('MAIN CB'!B2603="","",'MAIN CB'!B2603)</f>
        <v>45741</v>
      </c>
      <c r="C2589" s="161" t="str">
        <f>IF('MAIN CB'!C2603="","",'MAIN CB'!C2603)</f>
        <v>Liability</v>
      </c>
      <c r="D2589" s="237" t="str">
        <f>IF('MAIN CB'!D2603="","",'MAIN CB'!D2603)</f>
        <v>Customer Change</v>
      </c>
      <c r="E2589" s="157" t="str">
        <f>IF('MAIN CB'!E2603="","",'MAIN CB'!E2603)</f>
        <v>Customer change held</v>
      </c>
      <c r="F2589" s="238" t="str">
        <f>IF('MAIN CB'!C2603="Asset",'MAIN CB'!F2603,"")</f>
        <v/>
      </c>
      <c r="G2589" s="162">
        <f>IF('MAIN CB'!C2603="Capital",'MAIN CB'!F2603,IF('MAIN CB'!C2603="Income",'MAIN CB'!F2603,IF('MAIN CB'!C2603="Liability",'MAIN CB'!F2603,"")))</f>
        <v>-15</v>
      </c>
      <c r="H2589" s="163" t="str">
        <f>IF('MAIN CB'!C2603="Expense",'MAIN CB'!F2603,IF('MAIN CB'!C2603="Drawing",'MAIN CB'!F2603,IF('MAIN CB'!C2603="COS",'MAIN CB'!F2603,"")))</f>
        <v/>
      </c>
    </row>
    <row r="2590" spans="2:8" x14ac:dyDescent="0.3">
      <c r="B2590" s="160">
        <f>IF('MAIN CB'!B2604="","",'MAIN CB'!B2604)</f>
        <v>45741</v>
      </c>
      <c r="C2590" s="161" t="str">
        <f>IF('MAIN CB'!C2604="","",'MAIN CB'!C2604)</f>
        <v>Income</v>
      </c>
      <c r="D2590" s="237" t="str">
        <f>IF('MAIN CB'!D2604="","",'MAIN CB'!D2604)</f>
        <v>Sales</v>
      </c>
      <c r="E2590" s="157" t="str">
        <f>IF('MAIN CB'!E2604="","",'MAIN CB'!E2604)</f>
        <v xml:space="preserve">Takeaway Sale </v>
      </c>
      <c r="F2590" s="238" t="str">
        <f>IF('MAIN CB'!C2604="Asset",'MAIN CB'!F2604,"")</f>
        <v/>
      </c>
      <c r="G2590" s="162">
        <f>IF('MAIN CB'!C2604="Capital",'MAIN CB'!F2604,IF('MAIN CB'!C2604="Income",'MAIN CB'!F2604,IF('MAIN CB'!C2604="Liability",'MAIN CB'!F2604,"")))</f>
        <v>-35</v>
      </c>
      <c r="H2590" s="163" t="str">
        <f>IF('MAIN CB'!C2604="Expense",'MAIN CB'!F2604,IF('MAIN CB'!C2604="Drawing",'MAIN CB'!F2604,IF('MAIN CB'!C2604="COS",'MAIN CB'!F2604,"")))</f>
        <v/>
      </c>
    </row>
    <row r="2591" spans="2:8" x14ac:dyDescent="0.3">
      <c r="B2591" s="160">
        <f>IF('MAIN CB'!B2605="","",'MAIN CB'!B2605)</f>
        <v>45741</v>
      </c>
      <c r="C2591" s="161" t="str">
        <f>IF('MAIN CB'!C2605="","",'MAIN CB'!C2605)</f>
        <v>Asset</v>
      </c>
      <c r="D2591" s="237" t="str">
        <f>IF('MAIN CB'!D2605="","",'MAIN CB'!D2605)</f>
        <v>Airtel Money</v>
      </c>
      <c r="E2591" s="157" t="str">
        <f>IF('MAIN CB'!E2605="","",'MAIN CB'!E2605)</f>
        <v xml:space="preserve">Takeaway Sale </v>
      </c>
      <c r="F2591" s="238">
        <f>IF('MAIN CB'!C2605="Asset",'MAIN CB'!F2605,"")</f>
        <v>35</v>
      </c>
      <c r="G2591" s="162" t="str">
        <f>IF('MAIN CB'!C2605="Capital",'MAIN CB'!F2605,IF('MAIN CB'!C2605="Income",'MAIN CB'!F2605,IF('MAIN CB'!C2605="Liability",'MAIN CB'!F2605,"")))</f>
        <v/>
      </c>
      <c r="H2591" s="163" t="str">
        <f>IF('MAIN CB'!C2605="Expense",'MAIN CB'!F2605,IF('MAIN CB'!C2605="Drawing",'MAIN CB'!F2605,IF('MAIN CB'!C2605="COS",'MAIN CB'!F2605,"")))</f>
        <v/>
      </c>
    </row>
    <row r="2592" spans="2:8" x14ac:dyDescent="0.3">
      <c r="B2592" s="160">
        <f>IF('MAIN CB'!B2606="","",'MAIN CB'!B2606)</f>
        <v>45741</v>
      </c>
      <c r="C2592" s="161" t="str">
        <f>IF('MAIN CB'!C2606="","",'MAIN CB'!C2606)</f>
        <v>Income</v>
      </c>
      <c r="D2592" s="237" t="str">
        <f>IF('MAIN CB'!D2606="","",'MAIN CB'!D2606)</f>
        <v>Sales</v>
      </c>
      <c r="E2592" s="157" t="str">
        <f>IF('MAIN CB'!E2606="","",'MAIN CB'!E2606)</f>
        <v xml:space="preserve">Takeaway Sale </v>
      </c>
      <c r="F2592" s="238" t="str">
        <f>IF('MAIN CB'!C2606="Asset",'MAIN CB'!F2606,"")</f>
        <v/>
      </c>
      <c r="G2592" s="162">
        <f>IF('MAIN CB'!C2606="Capital",'MAIN CB'!F2606,IF('MAIN CB'!C2606="Income",'MAIN CB'!F2606,IF('MAIN CB'!C2606="Liability",'MAIN CB'!F2606,"")))</f>
        <v>-70</v>
      </c>
      <c r="H2592" s="163" t="str">
        <f>IF('MAIN CB'!C2606="Expense",'MAIN CB'!F2606,IF('MAIN CB'!C2606="Drawing",'MAIN CB'!F2606,IF('MAIN CB'!C2606="COS",'MAIN CB'!F2606,"")))</f>
        <v/>
      </c>
    </row>
    <row r="2593" spans="2:8" x14ac:dyDescent="0.3">
      <c r="B2593" s="160">
        <f>IF('MAIN CB'!B2607="","",'MAIN CB'!B2607)</f>
        <v>45741</v>
      </c>
      <c r="C2593" s="161" t="str">
        <f>IF('MAIN CB'!C2607="","",'MAIN CB'!C2607)</f>
        <v>Asset</v>
      </c>
      <c r="D2593" s="237" t="str">
        <f>IF('MAIN CB'!D2607="","",'MAIN CB'!D2607)</f>
        <v>Vault Cash</v>
      </c>
      <c r="E2593" s="157" t="str">
        <f>IF('MAIN CB'!E2607="","",'MAIN CB'!E2607)</f>
        <v xml:space="preserve">Takeaway Sale </v>
      </c>
      <c r="F2593" s="238">
        <f>IF('MAIN CB'!C2607="Asset",'MAIN CB'!F2607,"")</f>
        <v>70</v>
      </c>
      <c r="G2593" s="162" t="str">
        <f>IF('MAIN CB'!C2607="Capital",'MAIN CB'!F2607,IF('MAIN CB'!C2607="Income",'MAIN CB'!F2607,IF('MAIN CB'!C2607="Liability",'MAIN CB'!F2607,"")))</f>
        <v/>
      </c>
      <c r="H2593" s="163" t="str">
        <f>IF('MAIN CB'!C2607="Expense",'MAIN CB'!F2607,IF('MAIN CB'!C2607="Drawing",'MAIN CB'!F2607,IF('MAIN CB'!C2607="COS",'MAIN CB'!F2607,"")))</f>
        <v/>
      </c>
    </row>
    <row r="2594" spans="2:8" x14ac:dyDescent="0.3">
      <c r="B2594" s="160">
        <f>IF('MAIN CB'!B2608="","",'MAIN CB'!B2608)</f>
        <v>45741</v>
      </c>
      <c r="C2594" s="161" t="str">
        <f>IF('MAIN CB'!C2608="","",'MAIN CB'!C2608)</f>
        <v>Asset</v>
      </c>
      <c r="D2594" s="237" t="str">
        <f>IF('MAIN CB'!D2608="","",'MAIN CB'!D2608)</f>
        <v>Vault Cash</v>
      </c>
      <c r="E2594" s="157" t="str">
        <f>IF('MAIN CB'!E2608="","",'MAIN CB'!E2608)</f>
        <v>Zanaco Xpress Deposit</v>
      </c>
      <c r="F2594" s="238">
        <f>IF('MAIN CB'!C2608="Asset",'MAIN CB'!F2608,"")</f>
        <v>210</v>
      </c>
      <c r="G2594" s="162" t="str">
        <f>IF('MAIN CB'!C2608="Capital",'MAIN CB'!F2608,IF('MAIN CB'!C2608="Income",'MAIN CB'!F2608,IF('MAIN CB'!C2608="Liability",'MAIN CB'!F2608,"")))</f>
        <v/>
      </c>
      <c r="H2594" s="163" t="str">
        <f>IF('MAIN CB'!C2608="Expense",'MAIN CB'!F2608,IF('MAIN CB'!C2608="Drawing",'MAIN CB'!F2608,IF('MAIN CB'!C2608="COS",'MAIN CB'!F2608,"")))</f>
        <v/>
      </c>
    </row>
    <row r="2595" spans="2:8" x14ac:dyDescent="0.3">
      <c r="B2595" s="160">
        <f>IF('MAIN CB'!B2609="","",'MAIN CB'!B2609)</f>
        <v>45741</v>
      </c>
      <c r="C2595" s="161" t="str">
        <f>IF('MAIN CB'!C2609="","",'MAIN CB'!C2609)</f>
        <v>Asset</v>
      </c>
      <c r="D2595" s="237" t="str">
        <f>IF('MAIN CB'!D2609="","",'MAIN CB'!D2609)</f>
        <v>Zanaco Xpress</v>
      </c>
      <c r="E2595" s="157" t="str">
        <f>IF('MAIN CB'!E2609="","",'MAIN CB'!E2609)</f>
        <v>Zanaco Xpress Deposit</v>
      </c>
      <c r="F2595" s="238">
        <f>IF('MAIN CB'!C2609="Asset",'MAIN CB'!F2609,"")</f>
        <v>-210</v>
      </c>
      <c r="G2595" s="162" t="str">
        <f>IF('MAIN CB'!C2609="Capital",'MAIN CB'!F2609,IF('MAIN CB'!C2609="Income",'MAIN CB'!F2609,IF('MAIN CB'!C2609="Liability",'MAIN CB'!F2609,"")))</f>
        <v/>
      </c>
      <c r="H2595" s="163" t="str">
        <f>IF('MAIN CB'!C2609="Expense",'MAIN CB'!F2609,IF('MAIN CB'!C2609="Drawing",'MAIN CB'!F2609,IF('MAIN CB'!C2609="COS",'MAIN CB'!F2609,"")))</f>
        <v/>
      </c>
    </row>
    <row r="2596" spans="2:8" x14ac:dyDescent="0.3">
      <c r="B2596" s="160">
        <f>IF('MAIN CB'!B2610="","",'MAIN CB'!B2610)</f>
        <v>45741</v>
      </c>
      <c r="C2596" s="161" t="str">
        <f>IF('MAIN CB'!C2610="","",'MAIN CB'!C2610)</f>
        <v>Asset</v>
      </c>
      <c r="D2596" s="237" t="str">
        <f>IF('MAIN CB'!D2610="","",'MAIN CB'!D2610)</f>
        <v>Vault Cash</v>
      </c>
      <c r="E2596" s="157" t="str">
        <f>IF('MAIN CB'!E2610="","",'MAIN CB'!E2610)</f>
        <v>Zanaco Xpress Deposit</v>
      </c>
      <c r="F2596" s="238">
        <f>IF('MAIN CB'!C2610="Asset",'MAIN CB'!F2610,"")</f>
        <v>195</v>
      </c>
      <c r="G2596" s="162" t="str">
        <f>IF('MAIN CB'!C2610="Capital",'MAIN CB'!F2610,IF('MAIN CB'!C2610="Income",'MAIN CB'!F2610,IF('MAIN CB'!C2610="Liability",'MAIN CB'!F2610,"")))</f>
        <v/>
      </c>
      <c r="H2596" s="163" t="str">
        <f>IF('MAIN CB'!C2610="Expense",'MAIN CB'!F2610,IF('MAIN CB'!C2610="Drawing",'MAIN CB'!F2610,IF('MAIN CB'!C2610="COS",'MAIN CB'!F2610,"")))</f>
        <v/>
      </c>
    </row>
    <row r="2597" spans="2:8" x14ac:dyDescent="0.3">
      <c r="B2597" s="160">
        <f>IF('MAIN CB'!B2611="","",'MAIN CB'!B2611)</f>
        <v>45741</v>
      </c>
      <c r="C2597" s="161" t="str">
        <f>IF('MAIN CB'!C2611="","",'MAIN CB'!C2611)</f>
        <v>Asset</v>
      </c>
      <c r="D2597" s="237" t="str">
        <f>IF('MAIN CB'!D2611="","",'MAIN CB'!D2611)</f>
        <v>Zanaco Xpress</v>
      </c>
      <c r="E2597" s="157" t="str">
        <f>IF('MAIN CB'!E2611="","",'MAIN CB'!E2611)</f>
        <v>Zanaco Xpress Deposit</v>
      </c>
      <c r="F2597" s="238">
        <f>IF('MAIN CB'!C2611="Asset",'MAIN CB'!F2611,"")</f>
        <v>-195</v>
      </c>
      <c r="G2597" s="162" t="str">
        <f>IF('MAIN CB'!C2611="Capital",'MAIN CB'!F2611,IF('MAIN CB'!C2611="Income",'MAIN CB'!F2611,IF('MAIN CB'!C2611="Liability",'MAIN CB'!F2611,"")))</f>
        <v/>
      </c>
      <c r="H2597" s="163" t="str">
        <f>IF('MAIN CB'!C2611="Expense",'MAIN CB'!F2611,IF('MAIN CB'!C2611="Drawing",'MAIN CB'!F2611,IF('MAIN CB'!C2611="COS",'MAIN CB'!F2611,"")))</f>
        <v/>
      </c>
    </row>
    <row r="2598" spans="2:8" x14ac:dyDescent="0.3">
      <c r="B2598" s="160">
        <f>IF('MAIN CB'!B2612="","",'MAIN CB'!B2612)</f>
        <v>45741</v>
      </c>
      <c r="C2598" s="161" t="str">
        <f>IF('MAIN CB'!C2612="","",'MAIN CB'!C2612)</f>
        <v>Income</v>
      </c>
      <c r="D2598" s="237" t="str">
        <f>IF('MAIN CB'!D2612="","",'MAIN CB'!D2612)</f>
        <v>Sales</v>
      </c>
      <c r="E2598" s="157" t="str">
        <f>IF('MAIN CB'!E2612="","",'MAIN CB'!E2612)</f>
        <v xml:space="preserve">Takeaway Sale </v>
      </c>
      <c r="F2598" s="238" t="str">
        <f>IF('MAIN CB'!C2612="Asset",'MAIN CB'!F2612,"")</f>
        <v/>
      </c>
      <c r="G2598" s="162">
        <f>IF('MAIN CB'!C2612="Capital",'MAIN CB'!F2612,IF('MAIN CB'!C2612="Income",'MAIN CB'!F2612,IF('MAIN CB'!C2612="Liability",'MAIN CB'!F2612,"")))</f>
        <v>-35</v>
      </c>
      <c r="H2598" s="163" t="str">
        <f>IF('MAIN CB'!C2612="Expense",'MAIN CB'!F2612,IF('MAIN CB'!C2612="Drawing",'MAIN CB'!F2612,IF('MAIN CB'!C2612="COS",'MAIN CB'!F2612,"")))</f>
        <v/>
      </c>
    </row>
    <row r="2599" spans="2:8" x14ac:dyDescent="0.3">
      <c r="B2599" s="160">
        <f>IF('MAIN CB'!B2613="","",'MAIN CB'!B2613)</f>
        <v>45741</v>
      </c>
      <c r="C2599" s="161" t="str">
        <f>IF('MAIN CB'!C2613="","",'MAIN CB'!C2613)</f>
        <v>Asset</v>
      </c>
      <c r="D2599" s="237" t="str">
        <f>IF('MAIN CB'!D2613="","",'MAIN CB'!D2613)</f>
        <v>Vault Cash</v>
      </c>
      <c r="E2599" s="157" t="str">
        <f>IF('MAIN CB'!E2613="","",'MAIN CB'!E2613)</f>
        <v xml:space="preserve">Takeaway Sale </v>
      </c>
      <c r="F2599" s="238">
        <f>IF('MAIN CB'!C2613="Asset",'MAIN CB'!F2613,"")</f>
        <v>35</v>
      </c>
      <c r="G2599" s="162" t="str">
        <f>IF('MAIN CB'!C2613="Capital",'MAIN CB'!F2613,IF('MAIN CB'!C2613="Income",'MAIN CB'!F2613,IF('MAIN CB'!C2613="Liability",'MAIN CB'!F2613,"")))</f>
        <v/>
      </c>
      <c r="H2599" s="163" t="str">
        <f>IF('MAIN CB'!C2613="Expense",'MAIN CB'!F2613,IF('MAIN CB'!C2613="Drawing",'MAIN CB'!F2613,IF('MAIN CB'!C2613="COS",'MAIN CB'!F2613,"")))</f>
        <v/>
      </c>
    </row>
    <row r="2600" spans="2:8" x14ac:dyDescent="0.3">
      <c r="B2600" s="160">
        <f>IF('MAIN CB'!B2614="","",'MAIN CB'!B2614)</f>
        <v>45741</v>
      </c>
      <c r="C2600" s="161" t="str">
        <f>IF('MAIN CB'!C2614="","",'MAIN CB'!C2614)</f>
        <v>Asset</v>
      </c>
      <c r="D2600" s="237" t="str">
        <f>IF('MAIN CB'!D2614="","",'MAIN CB'!D2614)</f>
        <v>Vault Cash</v>
      </c>
      <c r="E2600" s="157" t="str">
        <f>IF('MAIN CB'!E2614="","",'MAIN CB'!E2614)</f>
        <v>Airtel Money Deposit</v>
      </c>
      <c r="F2600" s="238">
        <f>IF('MAIN CB'!C2614="Asset",'MAIN CB'!F2614,"")</f>
        <v>250</v>
      </c>
      <c r="G2600" s="162" t="str">
        <f>IF('MAIN CB'!C2614="Capital",'MAIN CB'!F2614,IF('MAIN CB'!C2614="Income",'MAIN CB'!F2614,IF('MAIN CB'!C2614="Liability",'MAIN CB'!F2614,"")))</f>
        <v/>
      </c>
      <c r="H2600" s="163" t="str">
        <f>IF('MAIN CB'!C2614="Expense",'MAIN CB'!F2614,IF('MAIN CB'!C2614="Drawing",'MAIN CB'!F2614,IF('MAIN CB'!C2614="COS",'MAIN CB'!F2614,"")))</f>
        <v/>
      </c>
    </row>
    <row r="2601" spans="2:8" x14ac:dyDescent="0.3">
      <c r="B2601" s="160">
        <f>IF('MAIN CB'!B2615="","",'MAIN CB'!B2615)</f>
        <v>45741</v>
      </c>
      <c r="C2601" s="161" t="str">
        <f>IF('MAIN CB'!C2615="","",'MAIN CB'!C2615)</f>
        <v>Asset</v>
      </c>
      <c r="D2601" s="237" t="str">
        <f>IF('MAIN CB'!D2615="","",'MAIN CB'!D2615)</f>
        <v>Airtel Money</v>
      </c>
      <c r="E2601" s="157" t="str">
        <f>IF('MAIN CB'!E2615="","",'MAIN CB'!E2615)</f>
        <v>Airtel Money Deposit</v>
      </c>
      <c r="F2601" s="238">
        <f>IF('MAIN CB'!C2615="Asset",'MAIN CB'!F2615,"")</f>
        <v>-250</v>
      </c>
      <c r="G2601" s="162" t="str">
        <f>IF('MAIN CB'!C2615="Capital",'MAIN CB'!F2615,IF('MAIN CB'!C2615="Income",'MAIN CB'!F2615,IF('MAIN CB'!C2615="Liability",'MAIN CB'!F2615,"")))</f>
        <v/>
      </c>
      <c r="H2601" s="163" t="str">
        <f>IF('MAIN CB'!C2615="Expense",'MAIN CB'!F2615,IF('MAIN CB'!C2615="Drawing",'MAIN CB'!F2615,IF('MAIN CB'!C2615="COS",'MAIN CB'!F2615,"")))</f>
        <v/>
      </c>
    </row>
    <row r="2602" spans="2:8" x14ac:dyDescent="0.3">
      <c r="B2602" s="160">
        <f>IF('MAIN CB'!B2616="","",'MAIN CB'!B2616)</f>
        <v>45741</v>
      </c>
      <c r="C2602" s="161" t="str">
        <f>IF('MAIN CB'!C2616="","",'MAIN CB'!C2616)</f>
        <v>Asset</v>
      </c>
      <c r="D2602" s="237" t="str">
        <f>IF('MAIN CB'!D2616="","",'MAIN CB'!D2616)</f>
        <v>Airtel Money</v>
      </c>
      <c r="E2602" s="157" t="str">
        <f>IF('MAIN CB'!E2616="","",'MAIN CB'!E2616)</f>
        <v>Transfer from Airtel to Cash</v>
      </c>
      <c r="F2602" s="238">
        <f>IF('MAIN CB'!C2616="Asset",'MAIN CB'!F2616,"")</f>
        <v>-500</v>
      </c>
      <c r="G2602" s="162" t="str">
        <f>IF('MAIN CB'!C2616="Capital",'MAIN CB'!F2616,IF('MAIN CB'!C2616="Income",'MAIN CB'!F2616,IF('MAIN CB'!C2616="Liability",'MAIN CB'!F2616,"")))</f>
        <v/>
      </c>
      <c r="H2602" s="163" t="str">
        <f>IF('MAIN CB'!C2616="Expense",'MAIN CB'!F2616,IF('MAIN CB'!C2616="Drawing",'MAIN CB'!F2616,IF('MAIN CB'!C2616="COS",'MAIN CB'!F2616,"")))</f>
        <v/>
      </c>
    </row>
    <row r="2603" spans="2:8" x14ac:dyDescent="0.3">
      <c r="B2603" s="160">
        <f>IF('MAIN CB'!B2617="","",'MAIN CB'!B2617)</f>
        <v>45741</v>
      </c>
      <c r="C2603" s="161" t="str">
        <f>IF('MAIN CB'!C2617="","",'MAIN CB'!C2617)</f>
        <v>Asset</v>
      </c>
      <c r="D2603" s="237" t="str">
        <f>IF('MAIN CB'!D2617="","",'MAIN CB'!D2617)</f>
        <v>Vault Cash</v>
      </c>
      <c r="E2603" s="157" t="str">
        <f>IF('MAIN CB'!E2617="","",'MAIN CB'!E2617)</f>
        <v>Transfer from Airtel to Cash</v>
      </c>
      <c r="F2603" s="238">
        <f>IF('MAIN CB'!C2617="Asset",'MAIN CB'!F2617,"")</f>
        <v>500</v>
      </c>
      <c r="G2603" s="162" t="str">
        <f>IF('MAIN CB'!C2617="Capital",'MAIN CB'!F2617,IF('MAIN CB'!C2617="Income",'MAIN CB'!F2617,IF('MAIN CB'!C2617="Liability",'MAIN CB'!F2617,"")))</f>
        <v/>
      </c>
      <c r="H2603" s="163" t="str">
        <f>IF('MAIN CB'!C2617="Expense",'MAIN CB'!F2617,IF('MAIN CB'!C2617="Drawing",'MAIN CB'!F2617,IF('MAIN CB'!C2617="COS",'MAIN CB'!F2617,"")))</f>
        <v/>
      </c>
    </row>
    <row r="2604" spans="2:8" x14ac:dyDescent="0.3">
      <c r="B2604" s="160">
        <f>IF('MAIN CB'!B2618="","",'MAIN CB'!B2618)</f>
        <v>45741</v>
      </c>
      <c r="C2604" s="161" t="str">
        <f>IF('MAIN CB'!C2618="","",'MAIN CB'!C2618)</f>
        <v>Asset</v>
      </c>
      <c r="D2604" s="237" t="str">
        <f>IF('MAIN CB'!D2618="","",'MAIN CB'!D2618)</f>
        <v>Airtel Money</v>
      </c>
      <c r="E2604" s="157" t="str">
        <f>IF('MAIN CB'!E2618="","",'MAIN CB'!E2618)</f>
        <v>Transfer from Airtel to Cash</v>
      </c>
      <c r="F2604" s="238">
        <f>IF('MAIN CB'!C2618="Asset",'MAIN CB'!F2618,"")</f>
        <v>0</v>
      </c>
      <c r="G2604" s="162" t="str">
        <f>IF('MAIN CB'!C2618="Capital",'MAIN CB'!F2618,IF('MAIN CB'!C2618="Income",'MAIN CB'!F2618,IF('MAIN CB'!C2618="Liability",'MAIN CB'!F2618,"")))</f>
        <v/>
      </c>
      <c r="H2604" s="163" t="str">
        <f>IF('MAIN CB'!C2618="Expense",'MAIN CB'!F2618,IF('MAIN CB'!C2618="Drawing",'MAIN CB'!F2618,IF('MAIN CB'!C2618="COS",'MAIN CB'!F2618,"")))</f>
        <v/>
      </c>
    </row>
    <row r="2605" spans="2:8" x14ac:dyDescent="0.3">
      <c r="B2605" s="160">
        <f>IF('MAIN CB'!B2619="","",'MAIN CB'!B2619)</f>
        <v>45741</v>
      </c>
      <c r="C2605" s="161" t="str">
        <f>IF('MAIN CB'!C2619="","",'MAIN CB'!C2619)</f>
        <v>Expense</v>
      </c>
      <c r="D2605" s="237" t="str">
        <f>IF('MAIN CB'!D2619="","",'MAIN CB'!D2619)</f>
        <v>Charges</v>
      </c>
      <c r="E2605" s="157" t="str">
        <f>IF('MAIN CB'!E2619="","",'MAIN CB'!E2619)</f>
        <v>Transfer from Airtel to Cash</v>
      </c>
      <c r="F2605" s="238" t="str">
        <f>IF('MAIN CB'!C2619="Asset",'MAIN CB'!F2619,"")</f>
        <v/>
      </c>
      <c r="G2605" s="162" t="str">
        <f>IF('MAIN CB'!C2619="Capital",'MAIN CB'!F2619,IF('MAIN CB'!C2619="Income",'MAIN CB'!F2619,IF('MAIN CB'!C2619="Liability",'MAIN CB'!F2619,"")))</f>
        <v/>
      </c>
      <c r="H2605" s="163">
        <f>IF('MAIN CB'!C2619="Expense",'MAIN CB'!F2619,IF('MAIN CB'!C2619="Drawing",'MAIN CB'!F2619,IF('MAIN CB'!C2619="COS",'MAIN CB'!F2619,"")))</f>
        <v>0</v>
      </c>
    </row>
    <row r="2606" spans="2:8" x14ac:dyDescent="0.3">
      <c r="B2606" s="160">
        <f>IF('MAIN CB'!B2620="","",'MAIN CB'!B2620)</f>
        <v>45741</v>
      </c>
      <c r="C2606" s="161" t="str">
        <f>IF('MAIN CB'!C2620="","",'MAIN CB'!C2620)</f>
        <v>Asset</v>
      </c>
      <c r="D2606" s="237" t="str">
        <f>IF('MAIN CB'!D2620="","",'MAIN CB'!D2620)</f>
        <v>Vault Cash</v>
      </c>
      <c r="E2606" s="157" t="str">
        <f>IF('MAIN CB'!E2620="","",'MAIN CB'!E2620)</f>
        <v>Transport: Airtel to Cash</v>
      </c>
      <c r="F2606" s="238">
        <f>IF('MAIN CB'!C2620="Asset",'MAIN CB'!F2620,"")</f>
        <v>0</v>
      </c>
      <c r="G2606" s="162" t="str">
        <f>IF('MAIN CB'!C2620="Capital",'MAIN CB'!F2620,IF('MAIN CB'!C2620="Income",'MAIN CB'!F2620,IF('MAIN CB'!C2620="Liability",'MAIN CB'!F2620,"")))</f>
        <v/>
      </c>
      <c r="H2606" s="163" t="str">
        <f>IF('MAIN CB'!C2620="Expense",'MAIN CB'!F2620,IF('MAIN CB'!C2620="Drawing",'MAIN CB'!F2620,IF('MAIN CB'!C2620="COS",'MAIN CB'!F2620,"")))</f>
        <v/>
      </c>
    </row>
    <row r="2607" spans="2:8" x14ac:dyDescent="0.3">
      <c r="B2607" s="160">
        <f>IF('MAIN CB'!B2621="","",'MAIN CB'!B2621)</f>
        <v>45741</v>
      </c>
      <c r="C2607" s="161" t="str">
        <f>IF('MAIN CB'!C2621="","",'MAIN CB'!C2621)</f>
        <v>Expense</v>
      </c>
      <c r="D2607" s="237" t="str">
        <f>IF('MAIN CB'!D2621="","",'MAIN CB'!D2621)</f>
        <v>Transport Costs</v>
      </c>
      <c r="E2607" s="157" t="str">
        <f>IF('MAIN CB'!E2621="","",'MAIN CB'!E2621)</f>
        <v>Transport: Airtel to Cash</v>
      </c>
      <c r="F2607" s="238" t="str">
        <f>IF('MAIN CB'!C2621="Asset",'MAIN CB'!F2621,"")</f>
        <v/>
      </c>
      <c r="G2607" s="162" t="str">
        <f>IF('MAIN CB'!C2621="Capital",'MAIN CB'!F2621,IF('MAIN CB'!C2621="Income",'MAIN CB'!F2621,IF('MAIN CB'!C2621="Liability",'MAIN CB'!F2621,"")))</f>
        <v/>
      </c>
      <c r="H2607" s="163">
        <f>IF('MAIN CB'!C2621="Expense",'MAIN CB'!F2621,IF('MAIN CB'!C2621="Drawing",'MAIN CB'!F2621,IF('MAIN CB'!C2621="COS",'MAIN CB'!F2621,"")))</f>
        <v>0</v>
      </c>
    </row>
    <row r="2608" spans="2:8" x14ac:dyDescent="0.3">
      <c r="B2608" s="160">
        <f>IF('MAIN CB'!B2622="","",'MAIN CB'!B2622)</f>
        <v>45741</v>
      </c>
      <c r="C2608" s="161" t="str">
        <f>IF('MAIN CB'!C2622="","",'MAIN CB'!C2622)</f>
        <v>Asset</v>
      </c>
      <c r="D2608" s="237" t="str">
        <f>IF('MAIN CB'!D2622="","",'MAIN CB'!D2622)</f>
        <v>Vault Cash</v>
      </c>
      <c r="E2608" s="157" t="str">
        <f>IF('MAIN CB'!E2622="","",'MAIN CB'!E2622)</f>
        <v>Customer change settled</v>
      </c>
      <c r="F2608" s="238">
        <f>IF('MAIN CB'!C2622="Asset",'MAIN CB'!F2622,"")</f>
        <v>-15</v>
      </c>
      <c r="G2608" s="162" t="str">
        <f>IF('MAIN CB'!C2622="Capital",'MAIN CB'!F2622,IF('MAIN CB'!C2622="Income",'MAIN CB'!F2622,IF('MAIN CB'!C2622="Liability",'MAIN CB'!F2622,"")))</f>
        <v/>
      </c>
      <c r="H2608" s="163" t="str">
        <f>IF('MAIN CB'!C2622="Expense",'MAIN CB'!F2622,IF('MAIN CB'!C2622="Drawing",'MAIN CB'!F2622,IF('MAIN CB'!C2622="COS",'MAIN CB'!F2622,"")))</f>
        <v/>
      </c>
    </row>
    <row r="2609" spans="2:8" x14ac:dyDescent="0.3">
      <c r="B2609" s="160">
        <f>IF('MAIN CB'!B2623="","",'MAIN CB'!B2623)</f>
        <v>45741</v>
      </c>
      <c r="C2609" s="161" t="str">
        <f>IF('MAIN CB'!C2623="","",'MAIN CB'!C2623)</f>
        <v>Liability</v>
      </c>
      <c r="D2609" s="237" t="str">
        <f>IF('MAIN CB'!D2623="","",'MAIN CB'!D2623)</f>
        <v>Customer Change</v>
      </c>
      <c r="E2609" s="157" t="str">
        <f>IF('MAIN CB'!E2623="","",'MAIN CB'!E2623)</f>
        <v>Customer change settled</v>
      </c>
      <c r="F2609" s="238" t="str">
        <f>IF('MAIN CB'!C2623="Asset",'MAIN CB'!F2623,"")</f>
        <v/>
      </c>
      <c r="G2609" s="162">
        <f>IF('MAIN CB'!C2623="Capital",'MAIN CB'!F2623,IF('MAIN CB'!C2623="Income",'MAIN CB'!F2623,IF('MAIN CB'!C2623="Liability",'MAIN CB'!F2623,"")))</f>
        <v>15</v>
      </c>
      <c r="H2609" s="163" t="str">
        <f>IF('MAIN CB'!C2623="Expense",'MAIN CB'!F2623,IF('MAIN CB'!C2623="Drawing",'MAIN CB'!F2623,IF('MAIN CB'!C2623="COS",'MAIN CB'!F2623,"")))</f>
        <v/>
      </c>
    </row>
    <row r="2610" spans="2:8" x14ac:dyDescent="0.3">
      <c r="B2610" s="160">
        <f>IF('MAIN CB'!B2624="","",'MAIN CB'!B2624)</f>
        <v>45741</v>
      </c>
      <c r="C2610" s="161" t="str">
        <f>IF('MAIN CB'!C2624="","",'MAIN CB'!C2624)</f>
        <v>Asset</v>
      </c>
      <c r="D2610" s="237" t="str">
        <f>IF('MAIN CB'!D2624="","",'MAIN CB'!D2624)</f>
        <v>Vault Cash</v>
      </c>
      <c r="E2610" s="157" t="str">
        <f>IF('MAIN CB'!E2624="","",'MAIN CB'!E2624)</f>
        <v>Zanaco Xpress Deposit</v>
      </c>
      <c r="F2610" s="238">
        <f>IF('MAIN CB'!C2624="Asset",'MAIN CB'!F2624,"")</f>
        <v>205</v>
      </c>
      <c r="G2610" s="162" t="str">
        <f>IF('MAIN CB'!C2624="Capital",'MAIN CB'!F2624,IF('MAIN CB'!C2624="Income",'MAIN CB'!F2624,IF('MAIN CB'!C2624="Liability",'MAIN CB'!F2624,"")))</f>
        <v/>
      </c>
      <c r="H2610" s="163" t="str">
        <f>IF('MAIN CB'!C2624="Expense",'MAIN CB'!F2624,IF('MAIN CB'!C2624="Drawing",'MAIN CB'!F2624,IF('MAIN CB'!C2624="COS",'MAIN CB'!F2624,"")))</f>
        <v/>
      </c>
    </row>
    <row r="2611" spans="2:8" x14ac:dyDescent="0.3">
      <c r="B2611" s="160">
        <f>IF('MAIN CB'!B2625="","",'MAIN CB'!B2625)</f>
        <v>45741</v>
      </c>
      <c r="C2611" s="161" t="str">
        <f>IF('MAIN CB'!C2625="","",'MAIN CB'!C2625)</f>
        <v>Asset</v>
      </c>
      <c r="D2611" s="237" t="str">
        <f>IF('MAIN CB'!D2625="","",'MAIN CB'!D2625)</f>
        <v>Zanaco Xpress</v>
      </c>
      <c r="E2611" s="157" t="str">
        <f>IF('MAIN CB'!E2625="","",'MAIN CB'!E2625)</f>
        <v>Zanaco Xpress Deposit</v>
      </c>
      <c r="F2611" s="238">
        <f>IF('MAIN CB'!C2625="Asset",'MAIN CB'!F2625,"")</f>
        <v>-205</v>
      </c>
      <c r="G2611" s="162" t="str">
        <f>IF('MAIN CB'!C2625="Capital",'MAIN CB'!F2625,IF('MAIN CB'!C2625="Income",'MAIN CB'!F2625,IF('MAIN CB'!C2625="Liability",'MAIN CB'!F2625,"")))</f>
        <v/>
      </c>
      <c r="H2611" s="163" t="str">
        <f>IF('MAIN CB'!C2625="Expense",'MAIN CB'!F2625,IF('MAIN CB'!C2625="Drawing",'MAIN CB'!F2625,IF('MAIN CB'!C2625="COS",'MAIN CB'!F2625,"")))</f>
        <v/>
      </c>
    </row>
    <row r="2612" spans="2:8" x14ac:dyDescent="0.3">
      <c r="B2612" s="160">
        <f>IF('MAIN CB'!B2626="","",'MAIN CB'!B2626)</f>
        <v>45741</v>
      </c>
      <c r="C2612" s="161" t="str">
        <f>IF('MAIN CB'!C2626="","",'MAIN CB'!C2626)</f>
        <v>Income</v>
      </c>
      <c r="D2612" s="237" t="str">
        <f>IF('MAIN CB'!D2626="","",'MAIN CB'!D2626)</f>
        <v>Sales</v>
      </c>
      <c r="E2612" s="157" t="str">
        <f>IF('MAIN CB'!E2626="","",'MAIN CB'!E2626)</f>
        <v xml:space="preserve">Takeaway Sale </v>
      </c>
      <c r="F2612" s="238" t="str">
        <f>IF('MAIN CB'!C2626="Asset",'MAIN CB'!F2626,"")</f>
        <v/>
      </c>
      <c r="G2612" s="162">
        <f>IF('MAIN CB'!C2626="Capital",'MAIN CB'!F2626,IF('MAIN CB'!C2626="Income",'MAIN CB'!F2626,IF('MAIN CB'!C2626="Liability",'MAIN CB'!F2626,"")))</f>
        <v>-35</v>
      </c>
      <c r="H2612" s="163" t="str">
        <f>IF('MAIN CB'!C2626="Expense",'MAIN CB'!F2626,IF('MAIN CB'!C2626="Drawing",'MAIN CB'!F2626,IF('MAIN CB'!C2626="COS",'MAIN CB'!F2626,"")))</f>
        <v/>
      </c>
    </row>
    <row r="2613" spans="2:8" x14ac:dyDescent="0.3">
      <c r="B2613" s="160">
        <f>IF('MAIN CB'!B2627="","",'MAIN CB'!B2627)</f>
        <v>45741</v>
      </c>
      <c r="C2613" s="161" t="str">
        <f>IF('MAIN CB'!C2627="","",'MAIN CB'!C2627)</f>
        <v>Asset</v>
      </c>
      <c r="D2613" s="237" t="str">
        <f>IF('MAIN CB'!D2627="","",'MAIN CB'!D2627)</f>
        <v>Vault Cash</v>
      </c>
      <c r="E2613" s="157" t="str">
        <f>IF('MAIN CB'!E2627="","",'MAIN CB'!E2627)</f>
        <v xml:space="preserve">Takeaway Sale </v>
      </c>
      <c r="F2613" s="238">
        <f>IF('MAIN CB'!C2627="Asset",'MAIN CB'!F2627,"")</f>
        <v>35</v>
      </c>
      <c r="G2613" s="162" t="str">
        <f>IF('MAIN CB'!C2627="Capital",'MAIN CB'!F2627,IF('MAIN CB'!C2627="Income",'MAIN CB'!F2627,IF('MAIN CB'!C2627="Liability",'MAIN CB'!F2627,"")))</f>
        <v/>
      </c>
      <c r="H2613" s="163" t="str">
        <f>IF('MAIN CB'!C2627="Expense",'MAIN CB'!F2627,IF('MAIN CB'!C2627="Drawing",'MAIN CB'!F2627,IF('MAIN CB'!C2627="COS",'MAIN CB'!F2627,"")))</f>
        <v/>
      </c>
    </row>
    <row r="2614" spans="2:8" x14ac:dyDescent="0.3">
      <c r="B2614" s="160">
        <f>IF('MAIN CB'!B2628="","",'MAIN CB'!B2628)</f>
        <v>45741</v>
      </c>
      <c r="C2614" s="161" t="str">
        <f>IF('MAIN CB'!C2628="","",'MAIN CB'!C2628)</f>
        <v>Income</v>
      </c>
      <c r="D2614" s="237" t="str">
        <f>IF('MAIN CB'!D2628="","",'MAIN CB'!D2628)</f>
        <v>Sales</v>
      </c>
      <c r="E2614" s="157" t="str">
        <f>IF('MAIN CB'!E2628="","",'MAIN CB'!E2628)</f>
        <v xml:space="preserve">Takeaway Sale </v>
      </c>
      <c r="F2614" s="238" t="str">
        <f>IF('MAIN CB'!C2628="Asset",'MAIN CB'!F2628,"")</f>
        <v/>
      </c>
      <c r="G2614" s="162">
        <f>IF('MAIN CB'!C2628="Capital",'MAIN CB'!F2628,IF('MAIN CB'!C2628="Income",'MAIN CB'!F2628,IF('MAIN CB'!C2628="Liability",'MAIN CB'!F2628,"")))</f>
        <v>-35</v>
      </c>
      <c r="H2614" s="163" t="str">
        <f>IF('MAIN CB'!C2628="Expense",'MAIN CB'!F2628,IF('MAIN CB'!C2628="Drawing",'MAIN CB'!F2628,IF('MAIN CB'!C2628="COS",'MAIN CB'!F2628,"")))</f>
        <v/>
      </c>
    </row>
    <row r="2615" spans="2:8" x14ac:dyDescent="0.3">
      <c r="B2615" s="160">
        <f>IF('MAIN CB'!B2629="","",'MAIN CB'!B2629)</f>
        <v>45741</v>
      </c>
      <c r="C2615" s="161" t="str">
        <f>IF('MAIN CB'!C2629="","",'MAIN CB'!C2629)</f>
        <v>Asset</v>
      </c>
      <c r="D2615" s="237" t="str">
        <f>IF('MAIN CB'!D2629="","",'MAIN CB'!D2629)</f>
        <v>Airtel Money</v>
      </c>
      <c r="E2615" s="157" t="str">
        <f>IF('MAIN CB'!E2629="","",'MAIN CB'!E2629)</f>
        <v xml:space="preserve">Takeaway Sale </v>
      </c>
      <c r="F2615" s="238">
        <f>IF('MAIN CB'!C2629="Asset",'MAIN CB'!F2629,"")</f>
        <v>35</v>
      </c>
      <c r="G2615" s="162" t="str">
        <f>IF('MAIN CB'!C2629="Capital",'MAIN CB'!F2629,IF('MAIN CB'!C2629="Income",'MAIN CB'!F2629,IF('MAIN CB'!C2629="Liability",'MAIN CB'!F2629,"")))</f>
        <v/>
      </c>
      <c r="H2615" s="163" t="str">
        <f>IF('MAIN CB'!C2629="Expense",'MAIN CB'!F2629,IF('MAIN CB'!C2629="Drawing",'MAIN CB'!F2629,IF('MAIN CB'!C2629="COS",'MAIN CB'!F2629,"")))</f>
        <v/>
      </c>
    </row>
    <row r="2616" spans="2:8" x14ac:dyDescent="0.3">
      <c r="B2616" s="160">
        <f>IF('MAIN CB'!B2630="","",'MAIN CB'!B2630)</f>
        <v>45741</v>
      </c>
      <c r="C2616" s="161" t="str">
        <f>IF('MAIN CB'!C2630="","",'MAIN CB'!C2630)</f>
        <v>Income</v>
      </c>
      <c r="D2616" s="237" t="str">
        <f>IF('MAIN CB'!D2630="","",'MAIN CB'!D2630)</f>
        <v>Sales</v>
      </c>
      <c r="E2616" s="157" t="str">
        <f>IF('MAIN CB'!E2630="","",'MAIN CB'!E2630)</f>
        <v xml:space="preserve">Takeaway Sale </v>
      </c>
      <c r="F2616" s="238" t="str">
        <f>IF('MAIN CB'!C2630="Asset",'MAIN CB'!F2630,"")</f>
        <v/>
      </c>
      <c r="G2616" s="162">
        <f>IF('MAIN CB'!C2630="Capital",'MAIN CB'!F2630,IF('MAIN CB'!C2630="Income",'MAIN CB'!F2630,IF('MAIN CB'!C2630="Liability",'MAIN CB'!F2630,"")))</f>
        <v>-35</v>
      </c>
      <c r="H2616" s="163" t="str">
        <f>IF('MAIN CB'!C2630="Expense",'MAIN CB'!F2630,IF('MAIN CB'!C2630="Drawing",'MAIN CB'!F2630,IF('MAIN CB'!C2630="COS",'MAIN CB'!F2630,"")))</f>
        <v/>
      </c>
    </row>
    <row r="2617" spans="2:8" x14ac:dyDescent="0.3">
      <c r="B2617" s="160">
        <f>IF('MAIN CB'!B2631="","",'MAIN CB'!B2631)</f>
        <v>45741</v>
      </c>
      <c r="C2617" s="161" t="str">
        <f>IF('MAIN CB'!C2631="","",'MAIN CB'!C2631)</f>
        <v>Asset</v>
      </c>
      <c r="D2617" s="237" t="str">
        <f>IF('MAIN CB'!D2631="","",'MAIN CB'!D2631)</f>
        <v>Vault Cash</v>
      </c>
      <c r="E2617" s="157" t="str">
        <f>IF('MAIN CB'!E2631="","",'MAIN CB'!E2631)</f>
        <v xml:space="preserve">Takeaway Sale </v>
      </c>
      <c r="F2617" s="238">
        <f>IF('MAIN CB'!C2631="Asset",'MAIN CB'!F2631,"")</f>
        <v>35</v>
      </c>
      <c r="G2617" s="162" t="str">
        <f>IF('MAIN CB'!C2631="Capital",'MAIN CB'!F2631,IF('MAIN CB'!C2631="Income",'MAIN CB'!F2631,IF('MAIN CB'!C2631="Liability",'MAIN CB'!F2631,"")))</f>
        <v/>
      </c>
      <c r="H2617" s="163" t="str">
        <f>IF('MAIN CB'!C2631="Expense",'MAIN CB'!F2631,IF('MAIN CB'!C2631="Drawing",'MAIN CB'!F2631,IF('MAIN CB'!C2631="COS",'MAIN CB'!F2631,"")))</f>
        <v/>
      </c>
    </row>
    <row r="2618" spans="2:8" x14ac:dyDescent="0.3">
      <c r="B2618" s="160">
        <f>IF('MAIN CB'!B2632="","",'MAIN CB'!B2632)</f>
        <v>45741</v>
      </c>
      <c r="C2618" s="161" t="str">
        <f>IF('MAIN CB'!C2632="","",'MAIN CB'!C2632)</f>
        <v>Asset</v>
      </c>
      <c r="D2618" s="237" t="str">
        <f>IF('MAIN CB'!D2632="","",'MAIN CB'!D2632)</f>
        <v>Vault Cash</v>
      </c>
      <c r="E2618" s="157" t="str">
        <f>IF('MAIN CB'!E2632="","",'MAIN CB'!E2632)</f>
        <v>Airtel Money Withdraw</v>
      </c>
      <c r="F2618" s="238">
        <f>IF('MAIN CB'!C2632="Asset",'MAIN CB'!F2632,"")</f>
        <v>-70</v>
      </c>
      <c r="G2618" s="162" t="str">
        <f>IF('MAIN CB'!C2632="Capital",'MAIN CB'!F2632,IF('MAIN CB'!C2632="Income",'MAIN CB'!F2632,IF('MAIN CB'!C2632="Liability",'MAIN CB'!F2632,"")))</f>
        <v/>
      </c>
      <c r="H2618" s="163" t="str">
        <f>IF('MAIN CB'!C2632="Expense",'MAIN CB'!F2632,IF('MAIN CB'!C2632="Drawing",'MAIN CB'!F2632,IF('MAIN CB'!C2632="COS",'MAIN CB'!F2632,"")))</f>
        <v/>
      </c>
    </row>
    <row r="2619" spans="2:8" x14ac:dyDescent="0.3">
      <c r="B2619" s="160">
        <f>IF('MAIN CB'!B2633="","",'MAIN CB'!B2633)</f>
        <v>45741</v>
      </c>
      <c r="C2619" s="161" t="str">
        <f>IF('MAIN CB'!C2633="","",'MAIN CB'!C2633)</f>
        <v>Asset</v>
      </c>
      <c r="D2619" s="237" t="str">
        <f>IF('MAIN CB'!D2633="","",'MAIN CB'!D2633)</f>
        <v>Airtel Money</v>
      </c>
      <c r="E2619" s="157" t="str">
        <f>IF('MAIN CB'!E2633="","",'MAIN CB'!E2633)</f>
        <v>Airtel Money Withdraw</v>
      </c>
      <c r="F2619" s="238">
        <f>IF('MAIN CB'!C2633="Asset",'MAIN CB'!F2633,"")</f>
        <v>70</v>
      </c>
      <c r="G2619" s="162" t="str">
        <f>IF('MAIN CB'!C2633="Capital",'MAIN CB'!F2633,IF('MAIN CB'!C2633="Income",'MAIN CB'!F2633,IF('MAIN CB'!C2633="Liability",'MAIN CB'!F2633,"")))</f>
        <v/>
      </c>
      <c r="H2619" s="163" t="str">
        <f>IF('MAIN CB'!C2633="Expense",'MAIN CB'!F2633,IF('MAIN CB'!C2633="Drawing",'MAIN CB'!F2633,IF('MAIN CB'!C2633="COS",'MAIN CB'!F2633,"")))</f>
        <v/>
      </c>
    </row>
    <row r="2620" spans="2:8" x14ac:dyDescent="0.3">
      <c r="B2620" s="160">
        <f>IF('MAIN CB'!B2634="","",'MAIN CB'!B2634)</f>
        <v>45741</v>
      </c>
      <c r="C2620" s="161" t="str">
        <f>IF('MAIN CB'!C2634="","",'MAIN CB'!C2634)</f>
        <v>Asset</v>
      </c>
      <c r="D2620" s="237" t="str">
        <f>IF('MAIN CB'!D2634="","",'MAIN CB'!D2634)</f>
        <v>Vault Cash</v>
      </c>
      <c r="E2620" s="157" t="str">
        <f>IF('MAIN CB'!E2634="","",'MAIN CB'!E2634)</f>
        <v>Airtel Money Withdraw</v>
      </c>
      <c r="F2620" s="238">
        <f>IF('MAIN CB'!C2634="Asset",'MAIN CB'!F2634,"")</f>
        <v>-2050</v>
      </c>
      <c r="G2620" s="162" t="str">
        <f>IF('MAIN CB'!C2634="Capital",'MAIN CB'!F2634,IF('MAIN CB'!C2634="Income",'MAIN CB'!F2634,IF('MAIN CB'!C2634="Liability",'MAIN CB'!F2634,"")))</f>
        <v/>
      </c>
      <c r="H2620" s="163" t="str">
        <f>IF('MAIN CB'!C2634="Expense",'MAIN CB'!F2634,IF('MAIN CB'!C2634="Drawing",'MAIN CB'!F2634,IF('MAIN CB'!C2634="COS",'MAIN CB'!F2634,"")))</f>
        <v/>
      </c>
    </row>
    <row r="2621" spans="2:8" x14ac:dyDescent="0.3">
      <c r="B2621" s="160">
        <f>IF('MAIN CB'!B2635="","",'MAIN CB'!B2635)</f>
        <v>45741</v>
      </c>
      <c r="C2621" s="161" t="str">
        <f>IF('MAIN CB'!C2635="","",'MAIN CB'!C2635)</f>
        <v>Asset</v>
      </c>
      <c r="D2621" s="237" t="str">
        <f>IF('MAIN CB'!D2635="","",'MAIN CB'!D2635)</f>
        <v>Airtel Money</v>
      </c>
      <c r="E2621" s="157" t="str">
        <f>IF('MAIN CB'!E2635="","",'MAIN CB'!E2635)</f>
        <v>Airtel Money Withdraw</v>
      </c>
      <c r="F2621" s="238">
        <f>IF('MAIN CB'!C2635="Asset",'MAIN CB'!F2635,"")</f>
        <v>2050</v>
      </c>
      <c r="G2621" s="162" t="str">
        <f>IF('MAIN CB'!C2635="Capital",'MAIN CB'!F2635,IF('MAIN CB'!C2635="Income",'MAIN CB'!F2635,IF('MAIN CB'!C2635="Liability",'MAIN CB'!F2635,"")))</f>
        <v/>
      </c>
      <c r="H2621" s="163" t="str">
        <f>IF('MAIN CB'!C2635="Expense",'MAIN CB'!F2635,IF('MAIN CB'!C2635="Drawing",'MAIN CB'!F2635,IF('MAIN CB'!C2635="COS",'MAIN CB'!F2635,"")))</f>
        <v/>
      </c>
    </row>
    <row r="2622" spans="2:8" x14ac:dyDescent="0.3">
      <c r="B2622" s="160">
        <f>IF('MAIN CB'!B2636="","",'MAIN CB'!B2636)</f>
        <v>45741</v>
      </c>
      <c r="C2622" s="161" t="str">
        <f>IF('MAIN CB'!C2636="","",'MAIN CB'!C2636)</f>
        <v>Income</v>
      </c>
      <c r="D2622" s="237" t="str">
        <f>IF('MAIN CB'!D2636="","",'MAIN CB'!D2636)</f>
        <v>Sales</v>
      </c>
      <c r="E2622" s="157" t="str">
        <f>IF('MAIN CB'!E2636="","",'MAIN CB'!E2636)</f>
        <v xml:space="preserve">Takeaway Sale </v>
      </c>
      <c r="F2622" s="238" t="str">
        <f>IF('MAIN CB'!C2636="Asset",'MAIN CB'!F2636,"")</f>
        <v/>
      </c>
      <c r="G2622" s="162">
        <f>IF('MAIN CB'!C2636="Capital",'MAIN CB'!F2636,IF('MAIN CB'!C2636="Income",'MAIN CB'!F2636,IF('MAIN CB'!C2636="Liability",'MAIN CB'!F2636,"")))</f>
        <v>-70</v>
      </c>
      <c r="H2622" s="163" t="str">
        <f>IF('MAIN CB'!C2636="Expense",'MAIN CB'!F2636,IF('MAIN CB'!C2636="Drawing",'MAIN CB'!F2636,IF('MAIN CB'!C2636="COS",'MAIN CB'!F2636,"")))</f>
        <v/>
      </c>
    </row>
    <row r="2623" spans="2:8" x14ac:dyDescent="0.3">
      <c r="B2623" s="160">
        <f>IF('MAIN CB'!B2637="","",'MAIN CB'!B2637)</f>
        <v>45741</v>
      </c>
      <c r="C2623" s="161" t="str">
        <f>IF('MAIN CB'!C2637="","",'MAIN CB'!C2637)</f>
        <v>Asset</v>
      </c>
      <c r="D2623" s="237" t="str">
        <f>IF('MAIN CB'!D2637="","",'MAIN CB'!D2637)</f>
        <v>Vault Cash</v>
      </c>
      <c r="E2623" s="157" t="str">
        <f>IF('MAIN CB'!E2637="","",'MAIN CB'!E2637)</f>
        <v xml:space="preserve">Takeaway Sale </v>
      </c>
      <c r="F2623" s="238">
        <f>IF('MAIN CB'!C2637="Asset",'MAIN CB'!F2637,"")</f>
        <v>70</v>
      </c>
      <c r="G2623" s="162" t="str">
        <f>IF('MAIN CB'!C2637="Capital",'MAIN CB'!F2637,IF('MAIN CB'!C2637="Income",'MAIN CB'!F2637,IF('MAIN CB'!C2637="Liability",'MAIN CB'!F2637,"")))</f>
        <v/>
      </c>
      <c r="H2623" s="163" t="str">
        <f>IF('MAIN CB'!C2637="Expense",'MAIN CB'!F2637,IF('MAIN CB'!C2637="Drawing",'MAIN CB'!F2637,IF('MAIN CB'!C2637="COS",'MAIN CB'!F2637,"")))</f>
        <v/>
      </c>
    </row>
    <row r="2624" spans="2:8" x14ac:dyDescent="0.3">
      <c r="B2624" s="160">
        <f>IF('MAIN CB'!B2638="","",'MAIN CB'!B2638)</f>
        <v>45741</v>
      </c>
      <c r="C2624" s="161" t="str">
        <f>IF('MAIN CB'!C2638="","",'MAIN CB'!C2638)</f>
        <v>Income</v>
      </c>
      <c r="D2624" s="237" t="str">
        <f>IF('MAIN CB'!D2638="","",'MAIN CB'!D2638)</f>
        <v>Sales</v>
      </c>
      <c r="E2624" s="157" t="str">
        <f>IF('MAIN CB'!E2638="","",'MAIN CB'!E2638)</f>
        <v xml:space="preserve">Takeaway Sale </v>
      </c>
      <c r="F2624" s="238" t="str">
        <f>IF('MAIN CB'!C2638="Asset",'MAIN CB'!F2638,"")</f>
        <v/>
      </c>
      <c r="G2624" s="162">
        <f>IF('MAIN CB'!C2638="Capital",'MAIN CB'!F2638,IF('MAIN CB'!C2638="Income",'MAIN CB'!F2638,IF('MAIN CB'!C2638="Liability",'MAIN CB'!F2638,"")))</f>
        <v>-35</v>
      </c>
      <c r="H2624" s="163" t="str">
        <f>IF('MAIN CB'!C2638="Expense",'MAIN CB'!F2638,IF('MAIN CB'!C2638="Drawing",'MAIN CB'!F2638,IF('MAIN CB'!C2638="COS",'MAIN CB'!F2638,"")))</f>
        <v/>
      </c>
    </row>
    <row r="2625" spans="2:8" x14ac:dyDescent="0.3">
      <c r="B2625" s="160">
        <f>IF('MAIN CB'!B2639="","",'MAIN CB'!B2639)</f>
        <v>45741</v>
      </c>
      <c r="C2625" s="161" t="str">
        <f>IF('MAIN CB'!C2639="","",'MAIN CB'!C2639)</f>
        <v>Asset</v>
      </c>
      <c r="D2625" s="237" t="str">
        <f>IF('MAIN CB'!D2639="","",'MAIN CB'!D2639)</f>
        <v>Vault Cash</v>
      </c>
      <c r="E2625" s="157" t="str">
        <f>IF('MAIN CB'!E2639="","",'MAIN CB'!E2639)</f>
        <v xml:space="preserve">Takeaway Sale </v>
      </c>
      <c r="F2625" s="238">
        <f>IF('MAIN CB'!C2639="Asset",'MAIN CB'!F2639,"")</f>
        <v>35</v>
      </c>
      <c r="G2625" s="162" t="str">
        <f>IF('MAIN CB'!C2639="Capital",'MAIN CB'!F2639,IF('MAIN CB'!C2639="Income",'MAIN CB'!F2639,IF('MAIN CB'!C2639="Liability",'MAIN CB'!F2639,"")))</f>
        <v/>
      </c>
      <c r="H2625" s="163" t="str">
        <f>IF('MAIN CB'!C2639="Expense",'MAIN CB'!F2639,IF('MAIN CB'!C2639="Drawing",'MAIN CB'!F2639,IF('MAIN CB'!C2639="COS",'MAIN CB'!F2639,"")))</f>
        <v/>
      </c>
    </row>
    <row r="2626" spans="2:8" x14ac:dyDescent="0.3">
      <c r="B2626" s="160">
        <f>IF('MAIN CB'!B2640="","",'MAIN CB'!B2640)</f>
        <v>45741</v>
      </c>
      <c r="C2626" s="161" t="str">
        <f>IF('MAIN CB'!C2640="","",'MAIN CB'!C2640)</f>
        <v>Asset</v>
      </c>
      <c r="D2626" s="237" t="str">
        <f>IF('MAIN CB'!D2640="","",'MAIN CB'!D2640)</f>
        <v>Vault Cash</v>
      </c>
      <c r="E2626" s="157" t="str">
        <f>IF('MAIN CB'!E2640="","",'MAIN CB'!E2640)</f>
        <v>Cash Added</v>
      </c>
      <c r="F2626" s="238">
        <f>IF('MAIN CB'!C2640="Asset",'MAIN CB'!F2640,"")</f>
        <v>10</v>
      </c>
      <c r="G2626" s="162" t="str">
        <f>IF('MAIN CB'!C2640="Capital",'MAIN CB'!F2640,IF('MAIN CB'!C2640="Income",'MAIN CB'!F2640,IF('MAIN CB'!C2640="Liability",'MAIN CB'!F2640,"")))</f>
        <v/>
      </c>
      <c r="H2626" s="163" t="str">
        <f>IF('MAIN CB'!C2640="Expense",'MAIN CB'!F2640,IF('MAIN CB'!C2640="Drawing",'MAIN CB'!F2640,IF('MAIN CB'!C2640="COS",'MAIN CB'!F2640,"")))</f>
        <v/>
      </c>
    </row>
    <row r="2627" spans="2:8" x14ac:dyDescent="0.3">
      <c r="B2627" s="160">
        <f>IF('MAIN CB'!B2641="","",'MAIN CB'!B2641)</f>
        <v>45741</v>
      </c>
      <c r="C2627" s="161" t="str">
        <f>IF('MAIN CB'!C2641="","",'MAIN CB'!C2641)</f>
        <v>Capital</v>
      </c>
      <c r="D2627" s="237" t="str">
        <f>IF('MAIN CB'!D2641="","",'MAIN CB'!D2641)</f>
        <v>Capital (Net-worth)</v>
      </c>
      <c r="E2627" s="157" t="str">
        <f>IF('MAIN CB'!E2641="","",'MAIN CB'!E2641)</f>
        <v>Cash Added</v>
      </c>
      <c r="F2627" s="238" t="str">
        <f>IF('MAIN CB'!C2641="Asset",'MAIN CB'!F2641,"")</f>
        <v/>
      </c>
      <c r="G2627" s="162">
        <f>IF('MAIN CB'!C2641="Capital",'MAIN CB'!F2641,IF('MAIN CB'!C2641="Income",'MAIN CB'!F2641,IF('MAIN CB'!C2641="Liability",'MAIN CB'!F2641,"")))</f>
        <v>-10</v>
      </c>
      <c r="H2627" s="163" t="str">
        <f>IF('MAIN CB'!C2641="Expense",'MAIN CB'!F2641,IF('MAIN CB'!C2641="Drawing",'MAIN CB'!F2641,IF('MAIN CB'!C2641="COS",'MAIN CB'!F2641,"")))</f>
        <v/>
      </c>
    </row>
    <row r="2628" spans="2:8" x14ac:dyDescent="0.3">
      <c r="B2628" s="160">
        <f>IF('MAIN CB'!B2642="","",'MAIN CB'!B2642)</f>
        <v>45741</v>
      </c>
      <c r="C2628" s="161" t="str">
        <f>IF('MAIN CB'!C2642="","",'MAIN CB'!C2642)</f>
        <v>Asset</v>
      </c>
      <c r="D2628" s="237" t="str">
        <f>IF('MAIN CB'!D2642="","",'MAIN CB'!D2642)</f>
        <v>Vault Cash</v>
      </c>
      <c r="E2628" s="157" t="str">
        <f>IF('MAIN CB'!E2642="","",'MAIN CB'!E2642)</f>
        <v>Airtel Money Withdraw</v>
      </c>
      <c r="F2628" s="238">
        <f>IF('MAIN CB'!C2642="Asset",'MAIN CB'!F2642,"")</f>
        <v>-50</v>
      </c>
      <c r="G2628" s="162" t="str">
        <f>IF('MAIN CB'!C2642="Capital",'MAIN CB'!F2642,IF('MAIN CB'!C2642="Income",'MAIN CB'!F2642,IF('MAIN CB'!C2642="Liability",'MAIN CB'!F2642,"")))</f>
        <v/>
      </c>
      <c r="H2628" s="163" t="str">
        <f>IF('MAIN CB'!C2642="Expense",'MAIN CB'!F2642,IF('MAIN CB'!C2642="Drawing",'MAIN CB'!F2642,IF('MAIN CB'!C2642="COS",'MAIN CB'!F2642,"")))</f>
        <v/>
      </c>
    </row>
    <row r="2629" spans="2:8" x14ac:dyDescent="0.3">
      <c r="B2629" s="160">
        <f>IF('MAIN CB'!B2643="","",'MAIN CB'!B2643)</f>
        <v>45741</v>
      </c>
      <c r="C2629" s="161" t="str">
        <f>IF('MAIN CB'!C2643="","",'MAIN CB'!C2643)</f>
        <v>Asset</v>
      </c>
      <c r="D2629" s="237" t="str">
        <f>IF('MAIN CB'!D2643="","",'MAIN CB'!D2643)</f>
        <v>Airtel Money</v>
      </c>
      <c r="E2629" s="157" t="str">
        <f>IF('MAIN CB'!E2643="","",'MAIN CB'!E2643)</f>
        <v>Airtel Money Withdraw</v>
      </c>
      <c r="F2629" s="238">
        <f>IF('MAIN CB'!C2643="Asset",'MAIN CB'!F2643,"")</f>
        <v>50</v>
      </c>
      <c r="G2629" s="162" t="str">
        <f>IF('MAIN CB'!C2643="Capital",'MAIN CB'!F2643,IF('MAIN CB'!C2643="Income",'MAIN CB'!F2643,IF('MAIN CB'!C2643="Liability",'MAIN CB'!F2643,"")))</f>
        <v/>
      </c>
      <c r="H2629" s="163" t="str">
        <f>IF('MAIN CB'!C2643="Expense",'MAIN CB'!F2643,IF('MAIN CB'!C2643="Drawing",'MAIN CB'!F2643,IF('MAIN CB'!C2643="COS",'MAIN CB'!F2643,"")))</f>
        <v/>
      </c>
    </row>
    <row r="2630" spans="2:8" x14ac:dyDescent="0.3">
      <c r="B2630" s="160">
        <f>IF('MAIN CB'!B2644="","",'MAIN CB'!B2644)</f>
        <v>45741</v>
      </c>
      <c r="C2630" s="161" t="str">
        <f>IF('MAIN CB'!C2644="","",'MAIN CB'!C2644)</f>
        <v>Asset</v>
      </c>
      <c r="D2630" s="237" t="str">
        <f>IF('MAIN CB'!D2644="","",'MAIN CB'!D2644)</f>
        <v>Vault Cash</v>
      </c>
      <c r="E2630" s="157" t="str">
        <f>IF('MAIN CB'!E2644="","",'MAIN CB'!E2644)</f>
        <v>?</v>
      </c>
      <c r="F2630" s="238">
        <f>IF('MAIN CB'!C2644="Asset",'MAIN CB'!F2644,"")</f>
        <v>-20</v>
      </c>
      <c r="G2630" s="162" t="str">
        <f>IF('MAIN CB'!C2644="Capital",'MAIN CB'!F2644,IF('MAIN CB'!C2644="Income",'MAIN CB'!F2644,IF('MAIN CB'!C2644="Liability",'MAIN CB'!F2644,"")))</f>
        <v/>
      </c>
      <c r="H2630" s="163" t="str">
        <f>IF('MAIN CB'!C2644="Expense",'MAIN CB'!F2644,IF('MAIN CB'!C2644="Drawing",'MAIN CB'!F2644,IF('MAIN CB'!C2644="COS",'MAIN CB'!F2644,"")))</f>
        <v/>
      </c>
    </row>
    <row r="2631" spans="2:8" x14ac:dyDescent="0.3">
      <c r="B2631" s="160">
        <f>IF('MAIN CB'!B2645="","",'MAIN CB'!B2645)</f>
        <v>45741</v>
      </c>
      <c r="C2631" s="161" t="str">
        <f>IF('MAIN CB'!C2645="","",'MAIN CB'!C2645)</f>
        <v>Expense</v>
      </c>
      <c r="D2631" s="237" t="str">
        <f>IF('MAIN CB'!D2645="","",'MAIN CB'!D2645)</f>
        <v>Transport Costs</v>
      </c>
      <c r="E2631" s="157" t="str">
        <f>IF('MAIN CB'!E2645="","",'MAIN CB'!E2645)</f>
        <v>?</v>
      </c>
      <c r="F2631" s="238" t="str">
        <f>IF('MAIN CB'!C2645="Asset",'MAIN CB'!F2645,"")</f>
        <v/>
      </c>
      <c r="G2631" s="162" t="str">
        <f>IF('MAIN CB'!C2645="Capital",'MAIN CB'!F2645,IF('MAIN CB'!C2645="Income",'MAIN CB'!F2645,IF('MAIN CB'!C2645="Liability",'MAIN CB'!F2645,"")))</f>
        <v/>
      </c>
      <c r="H2631" s="163">
        <f>IF('MAIN CB'!C2645="Expense",'MAIN CB'!F2645,IF('MAIN CB'!C2645="Drawing",'MAIN CB'!F2645,IF('MAIN CB'!C2645="COS",'MAIN CB'!F2645,"")))</f>
        <v>20</v>
      </c>
    </row>
    <row r="2632" spans="2:8" x14ac:dyDescent="0.3">
      <c r="B2632" s="160">
        <f>IF('MAIN CB'!B2646="","",'MAIN CB'!B2646)</f>
        <v>45741</v>
      </c>
      <c r="C2632" s="161" t="str">
        <f>IF('MAIN CB'!C2646="","",'MAIN CB'!C2646)</f>
        <v>Income</v>
      </c>
      <c r="D2632" s="237" t="str">
        <f>IF('MAIN CB'!D2646="","",'MAIN CB'!D2646)</f>
        <v>Sales</v>
      </c>
      <c r="E2632" s="157" t="str">
        <f>IF('MAIN CB'!E2646="","",'MAIN CB'!E2646)</f>
        <v xml:space="preserve">Takeaway Sale </v>
      </c>
      <c r="F2632" s="238" t="str">
        <f>IF('MAIN CB'!C2646="Asset",'MAIN CB'!F2646,"")</f>
        <v/>
      </c>
      <c r="G2632" s="162">
        <f>IF('MAIN CB'!C2646="Capital",'MAIN CB'!F2646,IF('MAIN CB'!C2646="Income",'MAIN CB'!F2646,IF('MAIN CB'!C2646="Liability",'MAIN CB'!F2646,"")))</f>
        <v>-35</v>
      </c>
      <c r="H2632" s="163" t="str">
        <f>IF('MAIN CB'!C2646="Expense",'MAIN CB'!F2646,IF('MAIN CB'!C2646="Drawing",'MAIN CB'!F2646,IF('MAIN CB'!C2646="COS",'MAIN CB'!F2646,"")))</f>
        <v/>
      </c>
    </row>
    <row r="2633" spans="2:8" x14ac:dyDescent="0.3">
      <c r="B2633" s="160">
        <f>IF('MAIN CB'!B2647="","",'MAIN CB'!B2647)</f>
        <v>45741</v>
      </c>
      <c r="C2633" s="161" t="str">
        <f>IF('MAIN CB'!C2647="","",'MAIN CB'!C2647)</f>
        <v>Asset</v>
      </c>
      <c r="D2633" s="237" t="str">
        <f>IF('MAIN CB'!D2647="","",'MAIN CB'!D2647)</f>
        <v>Vault Cash</v>
      </c>
      <c r="E2633" s="157" t="str">
        <f>IF('MAIN CB'!E2647="","",'MAIN CB'!E2647)</f>
        <v xml:space="preserve">Takeaway Sale </v>
      </c>
      <c r="F2633" s="238">
        <f>IF('MAIN CB'!C2647="Asset",'MAIN CB'!F2647,"")</f>
        <v>35</v>
      </c>
      <c r="G2633" s="162" t="str">
        <f>IF('MAIN CB'!C2647="Capital",'MAIN CB'!F2647,IF('MAIN CB'!C2647="Income",'MAIN CB'!F2647,IF('MAIN CB'!C2647="Liability",'MAIN CB'!F2647,"")))</f>
        <v/>
      </c>
      <c r="H2633" s="163" t="str">
        <f>IF('MAIN CB'!C2647="Expense",'MAIN CB'!F2647,IF('MAIN CB'!C2647="Drawing",'MAIN CB'!F2647,IF('MAIN CB'!C2647="COS",'MAIN CB'!F2647,"")))</f>
        <v/>
      </c>
    </row>
    <row r="2634" spans="2:8" x14ac:dyDescent="0.3">
      <c r="B2634" s="160">
        <f>IF('MAIN CB'!B2648="","",'MAIN CB'!B2648)</f>
        <v>45741</v>
      </c>
      <c r="C2634" s="161" t="str">
        <f>IF('MAIN CB'!C2648="","",'MAIN CB'!C2648)</f>
        <v>Income</v>
      </c>
      <c r="D2634" s="237" t="str">
        <f>IF('MAIN CB'!D2648="","",'MAIN CB'!D2648)</f>
        <v>Sales</v>
      </c>
      <c r="E2634" s="157" t="str">
        <f>IF('MAIN CB'!E2648="","",'MAIN CB'!E2648)</f>
        <v xml:space="preserve">Takeaway Sale </v>
      </c>
      <c r="F2634" s="238" t="str">
        <f>IF('MAIN CB'!C2648="Asset",'MAIN CB'!F2648,"")</f>
        <v/>
      </c>
      <c r="G2634" s="162">
        <f>IF('MAIN CB'!C2648="Capital",'MAIN CB'!F2648,IF('MAIN CB'!C2648="Income",'MAIN CB'!F2648,IF('MAIN CB'!C2648="Liability",'MAIN CB'!F2648,"")))</f>
        <v>-35</v>
      </c>
      <c r="H2634" s="163" t="str">
        <f>IF('MAIN CB'!C2648="Expense",'MAIN CB'!F2648,IF('MAIN CB'!C2648="Drawing",'MAIN CB'!F2648,IF('MAIN CB'!C2648="COS",'MAIN CB'!F2648,"")))</f>
        <v/>
      </c>
    </row>
    <row r="2635" spans="2:8" x14ac:dyDescent="0.3">
      <c r="B2635" s="160">
        <f>IF('MAIN CB'!B2649="","",'MAIN CB'!B2649)</f>
        <v>45741</v>
      </c>
      <c r="C2635" s="161" t="str">
        <f>IF('MAIN CB'!C2649="","",'MAIN CB'!C2649)</f>
        <v>Asset</v>
      </c>
      <c r="D2635" s="237" t="str">
        <f>IF('MAIN CB'!D2649="","",'MAIN CB'!D2649)</f>
        <v>Vault Cash</v>
      </c>
      <c r="E2635" s="157" t="str">
        <f>IF('MAIN CB'!E2649="","",'MAIN CB'!E2649)</f>
        <v xml:space="preserve">Takeaway Sale </v>
      </c>
      <c r="F2635" s="238">
        <f>IF('MAIN CB'!C2649="Asset",'MAIN CB'!F2649,"")</f>
        <v>35</v>
      </c>
      <c r="G2635" s="162" t="str">
        <f>IF('MAIN CB'!C2649="Capital",'MAIN CB'!F2649,IF('MAIN CB'!C2649="Income",'MAIN CB'!F2649,IF('MAIN CB'!C2649="Liability",'MAIN CB'!F2649,"")))</f>
        <v/>
      </c>
      <c r="H2635" s="163" t="str">
        <f>IF('MAIN CB'!C2649="Expense",'MAIN CB'!F2649,IF('MAIN CB'!C2649="Drawing",'MAIN CB'!F2649,IF('MAIN CB'!C2649="COS",'MAIN CB'!F2649,"")))</f>
        <v/>
      </c>
    </row>
    <row r="2636" spans="2:8" x14ac:dyDescent="0.3">
      <c r="B2636" s="160">
        <f>IF('MAIN CB'!B2650="","",'MAIN CB'!B2650)</f>
        <v>45741</v>
      </c>
      <c r="C2636" s="161" t="str">
        <f>IF('MAIN CB'!C2650="","",'MAIN CB'!C2650)</f>
        <v>Asset</v>
      </c>
      <c r="D2636" s="237" t="str">
        <f>IF('MAIN CB'!D2650="","",'MAIN CB'!D2650)</f>
        <v>Vault Cash</v>
      </c>
      <c r="E2636" s="157" t="str">
        <f>IF('MAIN CB'!E2650="","",'MAIN CB'!E2650)</f>
        <v>?</v>
      </c>
      <c r="F2636" s="238">
        <f>IF('MAIN CB'!C2650="Asset",'MAIN CB'!F2650,"")</f>
        <v>-22</v>
      </c>
      <c r="G2636" s="162" t="str">
        <f>IF('MAIN CB'!C2650="Capital",'MAIN CB'!F2650,IF('MAIN CB'!C2650="Income",'MAIN CB'!F2650,IF('MAIN CB'!C2650="Liability",'MAIN CB'!F2650,"")))</f>
        <v/>
      </c>
      <c r="H2636" s="163" t="str">
        <f>IF('MAIN CB'!C2650="Expense",'MAIN CB'!F2650,IF('MAIN CB'!C2650="Drawing",'MAIN CB'!F2650,IF('MAIN CB'!C2650="COS",'MAIN CB'!F2650,"")))</f>
        <v/>
      </c>
    </row>
    <row r="2637" spans="2:8" x14ac:dyDescent="0.3">
      <c r="B2637" s="160">
        <f>IF('MAIN CB'!B2651="","",'MAIN CB'!B2651)</f>
        <v>45741</v>
      </c>
      <c r="C2637" s="161" t="str">
        <f>IF('MAIN CB'!C2651="","",'MAIN CB'!C2651)</f>
        <v>Expense</v>
      </c>
      <c r="D2637" s="237" t="str">
        <f>IF('MAIN CB'!D2651="","",'MAIN CB'!D2651)</f>
        <v>Transport Costs</v>
      </c>
      <c r="E2637" s="157" t="str">
        <f>IF('MAIN CB'!E2651="","",'MAIN CB'!E2651)</f>
        <v>?</v>
      </c>
      <c r="F2637" s="238" t="str">
        <f>IF('MAIN CB'!C2651="Asset",'MAIN CB'!F2651,"")</f>
        <v/>
      </c>
      <c r="G2637" s="162" t="str">
        <f>IF('MAIN CB'!C2651="Capital",'MAIN CB'!F2651,IF('MAIN CB'!C2651="Income",'MAIN CB'!F2651,IF('MAIN CB'!C2651="Liability",'MAIN CB'!F2651,"")))</f>
        <v/>
      </c>
      <c r="H2637" s="163">
        <f>IF('MAIN CB'!C2651="Expense",'MAIN CB'!F2651,IF('MAIN CB'!C2651="Drawing",'MAIN CB'!F2651,IF('MAIN CB'!C2651="COS",'MAIN CB'!F2651,"")))</f>
        <v>22</v>
      </c>
    </row>
    <row r="2638" spans="2:8" x14ac:dyDescent="0.3">
      <c r="B2638" s="160">
        <f>IF('MAIN CB'!B2652="","",'MAIN CB'!B2652)</f>
        <v>45741</v>
      </c>
      <c r="C2638" s="161" t="str">
        <f>IF('MAIN CB'!C2652="","",'MAIN CB'!C2652)</f>
        <v>Asset</v>
      </c>
      <c r="D2638" s="237" t="str">
        <f>IF('MAIN CB'!D2652="","",'MAIN CB'!D2652)</f>
        <v>Vault Cash</v>
      </c>
      <c r="E2638" s="157" t="str">
        <f>IF('MAIN CB'!E2652="","",'MAIN CB'!E2652)</f>
        <v>?</v>
      </c>
      <c r="F2638" s="238">
        <f>IF('MAIN CB'!C2652="Asset",'MAIN CB'!F2652,"")</f>
        <v>-1228</v>
      </c>
      <c r="G2638" s="162" t="str">
        <f>IF('MAIN CB'!C2652="Capital",'MAIN CB'!F2652,IF('MAIN CB'!C2652="Income",'MAIN CB'!F2652,IF('MAIN CB'!C2652="Liability",'MAIN CB'!F2652,"")))</f>
        <v/>
      </c>
      <c r="H2638" s="163" t="str">
        <f>IF('MAIN CB'!C2652="Expense",'MAIN CB'!F2652,IF('MAIN CB'!C2652="Drawing",'MAIN CB'!F2652,IF('MAIN CB'!C2652="COS",'MAIN CB'!F2652,"")))</f>
        <v/>
      </c>
    </row>
    <row r="2639" spans="2:8" x14ac:dyDescent="0.3">
      <c r="B2639" s="160">
        <f>IF('MAIN CB'!B2653="","",'MAIN CB'!B2653)</f>
        <v>45741</v>
      </c>
      <c r="C2639" s="161" t="str">
        <f>IF('MAIN CB'!C2653="","",'MAIN CB'!C2653)</f>
        <v>COS</v>
      </c>
      <c r="D2639" s="237" t="str">
        <f>IF('MAIN CB'!D2653="","",'MAIN CB'!D2653)</f>
        <v>Add: Purchases (for business)</v>
      </c>
      <c r="E2639" s="157" t="str">
        <f>IF('MAIN CB'!E2653="","",'MAIN CB'!E2653)</f>
        <v>?</v>
      </c>
      <c r="F2639" s="238" t="str">
        <f>IF('MAIN CB'!C2653="Asset",'MAIN CB'!F2653,"")</f>
        <v/>
      </c>
      <c r="G2639" s="162" t="str">
        <f>IF('MAIN CB'!C2653="Capital",'MAIN CB'!F2653,IF('MAIN CB'!C2653="Income",'MAIN CB'!F2653,IF('MAIN CB'!C2653="Liability",'MAIN CB'!F2653,"")))</f>
        <v/>
      </c>
      <c r="H2639" s="163">
        <f>IF('MAIN CB'!C2653="Expense",'MAIN CB'!F2653,IF('MAIN CB'!C2653="Drawing",'MAIN CB'!F2653,IF('MAIN CB'!C2653="COS",'MAIN CB'!F2653,"")))</f>
        <v>1228</v>
      </c>
    </row>
    <row r="2640" spans="2:8" x14ac:dyDescent="0.3">
      <c r="B2640" s="160">
        <f>IF('MAIN CB'!B2654="","",'MAIN CB'!B2654)</f>
        <v>45741</v>
      </c>
      <c r="C2640" s="161" t="str">
        <f>IF('MAIN CB'!C2654="","",'MAIN CB'!C2654)</f>
        <v>Asset</v>
      </c>
      <c r="D2640" s="237" t="str">
        <f>IF('MAIN CB'!D2654="","",'MAIN CB'!D2654)</f>
        <v>Vault Cash</v>
      </c>
      <c r="E2640" s="157" t="str">
        <f>IF('MAIN CB'!E2654="","",'MAIN CB'!E2654)</f>
        <v>?</v>
      </c>
      <c r="F2640" s="238">
        <f>IF('MAIN CB'!C2654="Asset",'MAIN CB'!F2654,"")</f>
        <v>-250</v>
      </c>
      <c r="G2640" s="162" t="str">
        <f>IF('MAIN CB'!C2654="Capital",'MAIN CB'!F2654,IF('MAIN CB'!C2654="Income",'MAIN CB'!F2654,IF('MAIN CB'!C2654="Liability",'MAIN CB'!F2654,"")))</f>
        <v/>
      </c>
      <c r="H2640" s="163" t="str">
        <f>IF('MAIN CB'!C2654="Expense",'MAIN CB'!F2654,IF('MAIN CB'!C2654="Drawing",'MAIN CB'!F2654,IF('MAIN CB'!C2654="COS",'MAIN CB'!F2654,"")))</f>
        <v/>
      </c>
    </row>
    <row r="2641" spans="2:8" x14ac:dyDescent="0.3">
      <c r="B2641" s="160">
        <f>IF('MAIN CB'!B2655="","",'MAIN CB'!B2655)</f>
        <v>45741</v>
      </c>
      <c r="C2641" s="161" t="str">
        <f>IF('MAIN CB'!C2655="","",'MAIN CB'!C2655)</f>
        <v>COS</v>
      </c>
      <c r="D2641" s="237" t="str">
        <f>IF('MAIN CB'!D2655="","",'MAIN CB'!D2655)</f>
        <v>Add: Purchases (for business)</v>
      </c>
      <c r="E2641" s="157" t="str">
        <f>IF('MAIN CB'!E2655="","",'MAIN CB'!E2655)</f>
        <v>?</v>
      </c>
      <c r="F2641" s="238" t="str">
        <f>IF('MAIN CB'!C2655="Asset",'MAIN CB'!F2655,"")</f>
        <v/>
      </c>
      <c r="G2641" s="162" t="str">
        <f>IF('MAIN CB'!C2655="Capital",'MAIN CB'!F2655,IF('MAIN CB'!C2655="Income",'MAIN CB'!F2655,IF('MAIN CB'!C2655="Liability",'MAIN CB'!F2655,"")))</f>
        <v/>
      </c>
      <c r="H2641" s="163">
        <f>IF('MAIN CB'!C2655="Expense",'MAIN CB'!F2655,IF('MAIN CB'!C2655="Drawing",'MAIN CB'!F2655,IF('MAIN CB'!C2655="COS",'MAIN CB'!F2655,"")))</f>
        <v>250</v>
      </c>
    </row>
    <row r="2642" spans="2:8" x14ac:dyDescent="0.3">
      <c r="B2642" s="160">
        <f>IF('MAIN CB'!B2656="","",'MAIN CB'!B2656)</f>
        <v>45741</v>
      </c>
      <c r="C2642" s="161" t="str">
        <f>IF('MAIN CB'!C2656="","",'MAIN CB'!C2656)</f>
        <v>Asset</v>
      </c>
      <c r="D2642" s="237" t="str">
        <f>IF('MAIN CB'!D2656="","",'MAIN CB'!D2656)</f>
        <v>Vault Cash</v>
      </c>
      <c r="E2642" s="157" t="str">
        <f>IF('MAIN CB'!E2656="","",'MAIN CB'!E2656)</f>
        <v>Airtel Money Withdraw</v>
      </c>
      <c r="F2642" s="238">
        <f>IF('MAIN CB'!C2656="Asset",'MAIN CB'!F2656,"")</f>
        <v>-100</v>
      </c>
      <c r="G2642" s="162" t="str">
        <f>IF('MAIN CB'!C2656="Capital",'MAIN CB'!F2656,IF('MAIN CB'!C2656="Income",'MAIN CB'!F2656,IF('MAIN CB'!C2656="Liability",'MAIN CB'!F2656,"")))</f>
        <v/>
      </c>
      <c r="H2642" s="163" t="str">
        <f>IF('MAIN CB'!C2656="Expense",'MAIN CB'!F2656,IF('MAIN CB'!C2656="Drawing",'MAIN CB'!F2656,IF('MAIN CB'!C2656="COS",'MAIN CB'!F2656,"")))</f>
        <v/>
      </c>
    </row>
    <row r="2643" spans="2:8" x14ac:dyDescent="0.3">
      <c r="B2643" s="160">
        <f>IF('MAIN CB'!B2657="","",'MAIN CB'!B2657)</f>
        <v>45741</v>
      </c>
      <c r="C2643" s="161" t="str">
        <f>IF('MAIN CB'!C2657="","",'MAIN CB'!C2657)</f>
        <v>Asset</v>
      </c>
      <c r="D2643" s="237" t="str">
        <f>IF('MAIN CB'!D2657="","",'MAIN CB'!D2657)</f>
        <v>Airtel Money</v>
      </c>
      <c r="E2643" s="157" t="str">
        <f>IF('MAIN CB'!E2657="","",'MAIN CB'!E2657)</f>
        <v>Airtel Money Withdraw</v>
      </c>
      <c r="F2643" s="238">
        <f>IF('MAIN CB'!C2657="Asset",'MAIN CB'!F2657,"")</f>
        <v>100</v>
      </c>
      <c r="G2643" s="162" t="str">
        <f>IF('MAIN CB'!C2657="Capital",'MAIN CB'!F2657,IF('MAIN CB'!C2657="Income",'MAIN CB'!F2657,IF('MAIN CB'!C2657="Liability",'MAIN CB'!F2657,"")))</f>
        <v/>
      </c>
      <c r="H2643" s="163" t="str">
        <f>IF('MAIN CB'!C2657="Expense",'MAIN CB'!F2657,IF('MAIN CB'!C2657="Drawing",'MAIN CB'!F2657,IF('MAIN CB'!C2657="COS",'MAIN CB'!F2657,"")))</f>
        <v/>
      </c>
    </row>
    <row r="2644" spans="2:8" x14ac:dyDescent="0.3">
      <c r="B2644" s="160">
        <f>IF('MAIN CB'!B2658="","",'MAIN CB'!B2658)</f>
        <v>45741</v>
      </c>
      <c r="C2644" s="161" t="str">
        <f>IF('MAIN CB'!C2658="","",'MAIN CB'!C2658)</f>
        <v>Income</v>
      </c>
      <c r="D2644" s="237" t="str">
        <f>IF('MAIN CB'!D2658="","",'MAIN CB'!D2658)</f>
        <v>Sales</v>
      </c>
      <c r="E2644" s="157" t="str">
        <f>IF('MAIN CB'!E2658="","",'MAIN CB'!E2658)</f>
        <v xml:space="preserve">Takeaway Sale </v>
      </c>
      <c r="F2644" s="238" t="str">
        <f>IF('MAIN CB'!C2658="Asset",'MAIN CB'!F2658,"")</f>
        <v/>
      </c>
      <c r="G2644" s="162">
        <f>IF('MAIN CB'!C2658="Capital",'MAIN CB'!F2658,IF('MAIN CB'!C2658="Income",'MAIN CB'!F2658,IF('MAIN CB'!C2658="Liability",'MAIN CB'!F2658,"")))</f>
        <v>-35</v>
      </c>
      <c r="H2644" s="163" t="str">
        <f>IF('MAIN CB'!C2658="Expense",'MAIN CB'!F2658,IF('MAIN CB'!C2658="Drawing",'MAIN CB'!F2658,IF('MAIN CB'!C2658="COS",'MAIN CB'!F2658,"")))</f>
        <v/>
      </c>
    </row>
    <row r="2645" spans="2:8" x14ac:dyDescent="0.3">
      <c r="B2645" s="160">
        <f>IF('MAIN CB'!B2659="","",'MAIN CB'!B2659)</f>
        <v>45741</v>
      </c>
      <c r="C2645" s="161" t="str">
        <f>IF('MAIN CB'!C2659="","",'MAIN CB'!C2659)</f>
        <v>Asset</v>
      </c>
      <c r="D2645" s="237" t="str">
        <f>IF('MAIN CB'!D2659="","",'MAIN CB'!D2659)</f>
        <v>Vault Cash</v>
      </c>
      <c r="E2645" s="157" t="str">
        <f>IF('MAIN CB'!E2659="","",'MAIN CB'!E2659)</f>
        <v xml:space="preserve">Takeaway Sale </v>
      </c>
      <c r="F2645" s="238">
        <f>IF('MAIN CB'!C2659="Asset",'MAIN CB'!F2659,"")</f>
        <v>35</v>
      </c>
      <c r="G2645" s="162" t="str">
        <f>IF('MAIN CB'!C2659="Capital",'MAIN CB'!F2659,IF('MAIN CB'!C2659="Income",'MAIN CB'!F2659,IF('MAIN CB'!C2659="Liability",'MAIN CB'!F2659,"")))</f>
        <v/>
      </c>
      <c r="H2645" s="163" t="str">
        <f>IF('MAIN CB'!C2659="Expense",'MAIN CB'!F2659,IF('MAIN CB'!C2659="Drawing",'MAIN CB'!F2659,IF('MAIN CB'!C2659="COS",'MAIN CB'!F2659,"")))</f>
        <v/>
      </c>
    </row>
    <row r="2646" spans="2:8" x14ac:dyDescent="0.3">
      <c r="B2646" s="160">
        <f>IF('MAIN CB'!B2660="","",'MAIN CB'!B2660)</f>
        <v>45742</v>
      </c>
      <c r="C2646" s="161" t="str">
        <f>IF('MAIN CB'!C2660="","",'MAIN CB'!C2660)</f>
        <v>Income</v>
      </c>
      <c r="D2646" s="237" t="str">
        <f>IF('MAIN CB'!D2660="","",'MAIN CB'!D2660)</f>
        <v>Sales</v>
      </c>
      <c r="E2646" s="157" t="str">
        <f>IF('MAIN CB'!E2660="","",'MAIN CB'!E2660)</f>
        <v xml:space="preserve">Takeaway Sale </v>
      </c>
      <c r="F2646" s="238" t="str">
        <f>IF('MAIN CB'!C2660="Asset",'MAIN CB'!F2660,"")</f>
        <v/>
      </c>
      <c r="G2646" s="162">
        <f>IF('MAIN CB'!C2660="Capital",'MAIN CB'!F2660,IF('MAIN CB'!C2660="Income",'MAIN CB'!F2660,IF('MAIN CB'!C2660="Liability",'MAIN CB'!F2660,"")))</f>
        <v>-70</v>
      </c>
      <c r="H2646" s="163" t="str">
        <f>IF('MAIN CB'!C2660="Expense",'MAIN CB'!F2660,IF('MAIN CB'!C2660="Drawing",'MAIN CB'!F2660,IF('MAIN CB'!C2660="COS",'MAIN CB'!F2660,"")))</f>
        <v/>
      </c>
    </row>
    <row r="2647" spans="2:8" x14ac:dyDescent="0.3">
      <c r="B2647" s="160">
        <f>IF('MAIN CB'!B2661="","",'MAIN CB'!B2661)</f>
        <v>45742</v>
      </c>
      <c r="C2647" s="161" t="str">
        <f>IF('MAIN CB'!C2661="","",'MAIN CB'!C2661)</f>
        <v>Asset</v>
      </c>
      <c r="D2647" s="237" t="str">
        <f>IF('MAIN CB'!D2661="","",'MAIN CB'!D2661)</f>
        <v>Airtel Money</v>
      </c>
      <c r="E2647" s="157" t="str">
        <f>IF('MAIN CB'!E2661="","",'MAIN CB'!E2661)</f>
        <v xml:space="preserve">Takeaway Sale </v>
      </c>
      <c r="F2647" s="238">
        <f>IF('MAIN CB'!C2661="Asset",'MAIN CB'!F2661,"")</f>
        <v>70</v>
      </c>
      <c r="G2647" s="162" t="str">
        <f>IF('MAIN CB'!C2661="Capital",'MAIN CB'!F2661,IF('MAIN CB'!C2661="Income",'MAIN CB'!F2661,IF('MAIN CB'!C2661="Liability",'MAIN CB'!F2661,"")))</f>
        <v/>
      </c>
      <c r="H2647" s="163" t="str">
        <f>IF('MAIN CB'!C2661="Expense",'MAIN CB'!F2661,IF('MAIN CB'!C2661="Drawing",'MAIN CB'!F2661,IF('MAIN CB'!C2661="COS",'MAIN CB'!F2661,"")))</f>
        <v/>
      </c>
    </row>
    <row r="2648" spans="2:8" x14ac:dyDescent="0.3">
      <c r="B2648" s="160">
        <f>IF('MAIN CB'!B2662="","",'MAIN CB'!B2662)</f>
        <v>45742</v>
      </c>
      <c r="C2648" s="161" t="str">
        <f>IF('MAIN CB'!C2662="","",'MAIN CB'!C2662)</f>
        <v>Asset</v>
      </c>
      <c r="D2648" s="237" t="str">
        <f>IF('MAIN CB'!D2662="","",'MAIN CB'!D2662)</f>
        <v>Vault Cash</v>
      </c>
      <c r="E2648" s="157" t="str">
        <f>IF('MAIN CB'!E2662="","",'MAIN CB'!E2662)</f>
        <v>Airtel Money Deposit</v>
      </c>
      <c r="F2648" s="238">
        <f>IF('MAIN CB'!C2662="Asset",'MAIN CB'!F2662,"")</f>
        <v>3220</v>
      </c>
      <c r="G2648" s="162" t="str">
        <f>IF('MAIN CB'!C2662="Capital",'MAIN CB'!F2662,IF('MAIN CB'!C2662="Income",'MAIN CB'!F2662,IF('MAIN CB'!C2662="Liability",'MAIN CB'!F2662,"")))</f>
        <v/>
      </c>
      <c r="H2648" s="163" t="str">
        <f>IF('MAIN CB'!C2662="Expense",'MAIN CB'!F2662,IF('MAIN CB'!C2662="Drawing",'MAIN CB'!F2662,IF('MAIN CB'!C2662="COS",'MAIN CB'!F2662,"")))</f>
        <v/>
      </c>
    </row>
    <row r="2649" spans="2:8" x14ac:dyDescent="0.3">
      <c r="B2649" s="160">
        <f>IF('MAIN CB'!B2663="","",'MAIN CB'!B2663)</f>
        <v>45742</v>
      </c>
      <c r="C2649" s="161" t="str">
        <f>IF('MAIN CB'!C2663="","",'MAIN CB'!C2663)</f>
        <v>Asset</v>
      </c>
      <c r="D2649" s="237" t="str">
        <f>IF('MAIN CB'!D2663="","",'MAIN CB'!D2663)</f>
        <v>Airtel Money</v>
      </c>
      <c r="E2649" s="157" t="str">
        <f>IF('MAIN CB'!E2663="","",'MAIN CB'!E2663)</f>
        <v>Airtel Money Deposit</v>
      </c>
      <c r="F2649" s="238">
        <f>IF('MAIN CB'!C2663="Asset",'MAIN CB'!F2663,"")</f>
        <v>-3220</v>
      </c>
      <c r="G2649" s="162" t="str">
        <f>IF('MAIN CB'!C2663="Capital",'MAIN CB'!F2663,IF('MAIN CB'!C2663="Income",'MAIN CB'!F2663,IF('MAIN CB'!C2663="Liability",'MAIN CB'!F2663,"")))</f>
        <v/>
      </c>
      <c r="H2649" s="163" t="str">
        <f>IF('MAIN CB'!C2663="Expense",'MAIN CB'!F2663,IF('MAIN CB'!C2663="Drawing",'MAIN CB'!F2663,IF('MAIN CB'!C2663="COS",'MAIN CB'!F2663,"")))</f>
        <v/>
      </c>
    </row>
    <row r="2650" spans="2:8" x14ac:dyDescent="0.3">
      <c r="B2650" s="160">
        <f>IF('MAIN CB'!B2664="","",'MAIN CB'!B2664)</f>
        <v>45742</v>
      </c>
      <c r="C2650" s="161" t="str">
        <f>IF('MAIN CB'!C2664="","",'MAIN CB'!C2664)</f>
        <v>Income</v>
      </c>
      <c r="D2650" s="237" t="str">
        <f>IF('MAIN CB'!D2664="","",'MAIN CB'!D2664)</f>
        <v>Sales</v>
      </c>
      <c r="E2650" s="157" t="str">
        <f>IF('MAIN CB'!E2664="","",'MAIN CB'!E2664)</f>
        <v xml:space="preserve">Takeaway Sale </v>
      </c>
      <c r="F2650" s="238" t="str">
        <f>IF('MAIN CB'!C2664="Asset",'MAIN CB'!F2664,"")</f>
        <v/>
      </c>
      <c r="G2650" s="162">
        <f>IF('MAIN CB'!C2664="Capital",'MAIN CB'!F2664,IF('MAIN CB'!C2664="Income",'MAIN CB'!F2664,IF('MAIN CB'!C2664="Liability",'MAIN CB'!F2664,"")))</f>
        <v>-35</v>
      </c>
      <c r="H2650" s="163" t="str">
        <f>IF('MAIN CB'!C2664="Expense",'MAIN CB'!F2664,IF('MAIN CB'!C2664="Drawing",'MAIN CB'!F2664,IF('MAIN CB'!C2664="COS",'MAIN CB'!F2664,"")))</f>
        <v/>
      </c>
    </row>
    <row r="2651" spans="2:8" x14ac:dyDescent="0.3">
      <c r="B2651" s="160">
        <f>IF('MAIN CB'!B2665="","",'MAIN CB'!B2665)</f>
        <v>45742</v>
      </c>
      <c r="C2651" s="161" t="str">
        <f>IF('MAIN CB'!C2665="","",'MAIN CB'!C2665)</f>
        <v>Asset</v>
      </c>
      <c r="D2651" s="237" t="str">
        <f>IF('MAIN CB'!D2665="","",'MAIN CB'!D2665)</f>
        <v>Vault Cash</v>
      </c>
      <c r="E2651" s="157" t="str">
        <f>IF('MAIN CB'!E2665="","",'MAIN CB'!E2665)</f>
        <v xml:space="preserve">Takeaway Sale </v>
      </c>
      <c r="F2651" s="238">
        <f>IF('MAIN CB'!C2665="Asset",'MAIN CB'!F2665,"")</f>
        <v>35</v>
      </c>
      <c r="G2651" s="162" t="str">
        <f>IF('MAIN CB'!C2665="Capital",'MAIN CB'!F2665,IF('MAIN CB'!C2665="Income",'MAIN CB'!F2665,IF('MAIN CB'!C2665="Liability",'MAIN CB'!F2665,"")))</f>
        <v/>
      </c>
      <c r="H2651" s="163" t="str">
        <f>IF('MAIN CB'!C2665="Expense",'MAIN CB'!F2665,IF('MAIN CB'!C2665="Drawing",'MAIN CB'!F2665,IF('MAIN CB'!C2665="COS",'MAIN CB'!F2665,"")))</f>
        <v/>
      </c>
    </row>
    <row r="2652" spans="2:8" x14ac:dyDescent="0.3">
      <c r="B2652" s="160">
        <f>IF('MAIN CB'!B2666="","",'MAIN CB'!B2666)</f>
        <v>45742</v>
      </c>
      <c r="C2652" s="161" t="str">
        <f>IF('MAIN CB'!C2666="","",'MAIN CB'!C2666)</f>
        <v>Asset</v>
      </c>
      <c r="D2652" s="237" t="str">
        <f>IF('MAIN CB'!D2666="","",'MAIN CB'!D2666)</f>
        <v>Vault Cash</v>
      </c>
      <c r="E2652" s="157" t="str">
        <f>IF('MAIN CB'!E2666="","",'MAIN CB'!E2666)</f>
        <v>Airtel Money Withdraw</v>
      </c>
      <c r="F2652" s="238">
        <f>IF('MAIN CB'!C2666="Asset",'MAIN CB'!F2666,"")</f>
        <v>-120</v>
      </c>
      <c r="G2652" s="162" t="str">
        <f>IF('MAIN CB'!C2666="Capital",'MAIN CB'!F2666,IF('MAIN CB'!C2666="Income",'MAIN CB'!F2666,IF('MAIN CB'!C2666="Liability",'MAIN CB'!F2666,"")))</f>
        <v/>
      </c>
      <c r="H2652" s="163" t="str">
        <f>IF('MAIN CB'!C2666="Expense",'MAIN CB'!F2666,IF('MAIN CB'!C2666="Drawing",'MAIN CB'!F2666,IF('MAIN CB'!C2666="COS",'MAIN CB'!F2666,"")))</f>
        <v/>
      </c>
    </row>
    <row r="2653" spans="2:8" x14ac:dyDescent="0.3">
      <c r="B2653" s="160">
        <f>IF('MAIN CB'!B2667="","",'MAIN CB'!B2667)</f>
        <v>45742</v>
      </c>
      <c r="C2653" s="161" t="str">
        <f>IF('MAIN CB'!C2667="","",'MAIN CB'!C2667)</f>
        <v>Asset</v>
      </c>
      <c r="D2653" s="237" t="str">
        <f>IF('MAIN CB'!D2667="","",'MAIN CB'!D2667)</f>
        <v>Airtel Money</v>
      </c>
      <c r="E2653" s="157" t="str">
        <f>IF('MAIN CB'!E2667="","",'MAIN CB'!E2667)</f>
        <v>Airtel Money Withdraw</v>
      </c>
      <c r="F2653" s="238">
        <f>IF('MAIN CB'!C2667="Asset",'MAIN CB'!F2667,"")</f>
        <v>120</v>
      </c>
      <c r="G2653" s="162" t="str">
        <f>IF('MAIN CB'!C2667="Capital",'MAIN CB'!F2667,IF('MAIN CB'!C2667="Income",'MAIN CB'!F2667,IF('MAIN CB'!C2667="Liability",'MAIN CB'!F2667,"")))</f>
        <v/>
      </c>
      <c r="H2653" s="163" t="str">
        <f>IF('MAIN CB'!C2667="Expense",'MAIN CB'!F2667,IF('MAIN CB'!C2667="Drawing",'MAIN CB'!F2667,IF('MAIN CB'!C2667="COS",'MAIN CB'!F2667,"")))</f>
        <v/>
      </c>
    </row>
    <row r="2654" spans="2:8" x14ac:dyDescent="0.3">
      <c r="B2654" s="160">
        <f>IF('MAIN CB'!B2668="","",'MAIN CB'!B2668)</f>
        <v>45742</v>
      </c>
      <c r="C2654" s="161" t="str">
        <f>IF('MAIN CB'!C2668="","",'MAIN CB'!C2668)</f>
        <v>Income</v>
      </c>
      <c r="D2654" s="237" t="str">
        <f>IF('MAIN CB'!D2668="","",'MAIN CB'!D2668)</f>
        <v>Sales</v>
      </c>
      <c r="E2654" s="157" t="str">
        <f>IF('MAIN CB'!E2668="","",'MAIN CB'!E2668)</f>
        <v xml:space="preserve">Takeaway Sale </v>
      </c>
      <c r="F2654" s="238" t="str">
        <f>IF('MAIN CB'!C2668="Asset",'MAIN CB'!F2668,"")</f>
        <v/>
      </c>
      <c r="G2654" s="162">
        <f>IF('MAIN CB'!C2668="Capital",'MAIN CB'!F2668,IF('MAIN CB'!C2668="Income",'MAIN CB'!F2668,IF('MAIN CB'!C2668="Liability",'MAIN CB'!F2668,"")))</f>
        <v>-105</v>
      </c>
      <c r="H2654" s="163" t="str">
        <f>IF('MAIN CB'!C2668="Expense",'MAIN CB'!F2668,IF('MAIN CB'!C2668="Drawing",'MAIN CB'!F2668,IF('MAIN CB'!C2668="COS",'MAIN CB'!F2668,"")))</f>
        <v/>
      </c>
    </row>
    <row r="2655" spans="2:8" x14ac:dyDescent="0.3">
      <c r="B2655" s="160">
        <f>IF('MAIN CB'!B2669="","",'MAIN CB'!B2669)</f>
        <v>45742</v>
      </c>
      <c r="C2655" s="161" t="str">
        <f>IF('MAIN CB'!C2669="","",'MAIN CB'!C2669)</f>
        <v>Asset</v>
      </c>
      <c r="D2655" s="237" t="str">
        <f>IF('MAIN CB'!D2669="","",'MAIN CB'!D2669)</f>
        <v>Vault Cash</v>
      </c>
      <c r="E2655" s="157" t="str">
        <f>IF('MAIN CB'!E2669="","",'MAIN CB'!E2669)</f>
        <v xml:space="preserve">Takeaway Sale </v>
      </c>
      <c r="F2655" s="238">
        <f>IF('MAIN CB'!C2669="Asset",'MAIN CB'!F2669,"")</f>
        <v>105</v>
      </c>
      <c r="G2655" s="162" t="str">
        <f>IF('MAIN CB'!C2669="Capital",'MAIN CB'!F2669,IF('MAIN CB'!C2669="Income",'MAIN CB'!F2669,IF('MAIN CB'!C2669="Liability",'MAIN CB'!F2669,"")))</f>
        <v/>
      </c>
      <c r="H2655" s="163" t="str">
        <f>IF('MAIN CB'!C2669="Expense",'MAIN CB'!F2669,IF('MAIN CB'!C2669="Drawing",'MAIN CB'!F2669,IF('MAIN CB'!C2669="COS",'MAIN CB'!F2669,"")))</f>
        <v/>
      </c>
    </row>
    <row r="2656" spans="2:8" x14ac:dyDescent="0.3">
      <c r="B2656" s="160">
        <f>IF('MAIN CB'!B2670="","",'MAIN CB'!B2670)</f>
        <v>45742</v>
      </c>
      <c r="C2656" s="161" t="str">
        <f>IF('MAIN CB'!C2670="","",'MAIN CB'!C2670)</f>
        <v>Asset</v>
      </c>
      <c r="D2656" s="237" t="str">
        <f>IF('MAIN CB'!D2670="","",'MAIN CB'!D2670)</f>
        <v>Vault Cash</v>
      </c>
      <c r="E2656" s="157" t="str">
        <f>IF('MAIN CB'!E2670="","",'MAIN CB'!E2670)</f>
        <v>Airtel Money Deposit</v>
      </c>
      <c r="F2656" s="238">
        <f>IF('MAIN CB'!C2670="Asset",'MAIN CB'!F2670,"")</f>
        <v>700</v>
      </c>
      <c r="G2656" s="162" t="str">
        <f>IF('MAIN CB'!C2670="Capital",'MAIN CB'!F2670,IF('MAIN CB'!C2670="Income",'MAIN CB'!F2670,IF('MAIN CB'!C2670="Liability",'MAIN CB'!F2670,"")))</f>
        <v/>
      </c>
      <c r="H2656" s="163" t="str">
        <f>IF('MAIN CB'!C2670="Expense",'MAIN CB'!F2670,IF('MAIN CB'!C2670="Drawing",'MAIN CB'!F2670,IF('MAIN CB'!C2670="COS",'MAIN CB'!F2670,"")))</f>
        <v/>
      </c>
    </row>
    <row r="2657" spans="2:8" x14ac:dyDescent="0.3">
      <c r="B2657" s="160">
        <f>IF('MAIN CB'!B2671="","",'MAIN CB'!B2671)</f>
        <v>45742</v>
      </c>
      <c r="C2657" s="161" t="str">
        <f>IF('MAIN CB'!C2671="","",'MAIN CB'!C2671)</f>
        <v>Asset</v>
      </c>
      <c r="D2657" s="237" t="str">
        <f>IF('MAIN CB'!D2671="","",'MAIN CB'!D2671)</f>
        <v>Airtel Money</v>
      </c>
      <c r="E2657" s="157" t="str">
        <f>IF('MAIN CB'!E2671="","",'MAIN CB'!E2671)</f>
        <v>Airtel Money Deposit</v>
      </c>
      <c r="F2657" s="238">
        <f>IF('MAIN CB'!C2671="Asset",'MAIN CB'!F2671,"")</f>
        <v>-700</v>
      </c>
      <c r="G2657" s="162" t="str">
        <f>IF('MAIN CB'!C2671="Capital",'MAIN CB'!F2671,IF('MAIN CB'!C2671="Income",'MAIN CB'!F2671,IF('MAIN CB'!C2671="Liability",'MAIN CB'!F2671,"")))</f>
        <v/>
      </c>
      <c r="H2657" s="163" t="str">
        <f>IF('MAIN CB'!C2671="Expense",'MAIN CB'!F2671,IF('MAIN CB'!C2671="Drawing",'MAIN CB'!F2671,IF('MAIN CB'!C2671="COS",'MAIN CB'!F2671,"")))</f>
        <v/>
      </c>
    </row>
    <row r="2658" spans="2:8" x14ac:dyDescent="0.3">
      <c r="B2658" s="160">
        <f>IF('MAIN CB'!B2672="","",'MAIN CB'!B2672)</f>
        <v>45742</v>
      </c>
      <c r="C2658" s="161" t="str">
        <f>IF('MAIN CB'!C2672="","",'MAIN CB'!C2672)</f>
        <v>Asset</v>
      </c>
      <c r="D2658" s="237" t="str">
        <f>IF('MAIN CB'!D2672="","",'MAIN CB'!D2672)</f>
        <v>Vault Cash</v>
      </c>
      <c r="E2658" s="157" t="str">
        <f>IF('MAIN CB'!E2672="","",'MAIN CB'!E2672)</f>
        <v>Airtel Money Withdraw</v>
      </c>
      <c r="F2658" s="238">
        <f>IF('MAIN CB'!C2672="Asset",'MAIN CB'!F2672,"")</f>
        <v>-50</v>
      </c>
      <c r="G2658" s="162" t="str">
        <f>IF('MAIN CB'!C2672="Capital",'MAIN CB'!F2672,IF('MAIN CB'!C2672="Income",'MAIN CB'!F2672,IF('MAIN CB'!C2672="Liability",'MAIN CB'!F2672,"")))</f>
        <v/>
      </c>
      <c r="H2658" s="163" t="str">
        <f>IF('MAIN CB'!C2672="Expense",'MAIN CB'!F2672,IF('MAIN CB'!C2672="Drawing",'MAIN CB'!F2672,IF('MAIN CB'!C2672="COS",'MAIN CB'!F2672,"")))</f>
        <v/>
      </c>
    </row>
    <row r="2659" spans="2:8" x14ac:dyDescent="0.3">
      <c r="B2659" s="160">
        <f>IF('MAIN CB'!B2673="","",'MAIN CB'!B2673)</f>
        <v>45742</v>
      </c>
      <c r="C2659" s="161" t="str">
        <f>IF('MAIN CB'!C2673="","",'MAIN CB'!C2673)</f>
        <v>Asset</v>
      </c>
      <c r="D2659" s="237" t="str">
        <f>IF('MAIN CB'!D2673="","",'MAIN CB'!D2673)</f>
        <v>Airtel Money</v>
      </c>
      <c r="E2659" s="157" t="str">
        <f>IF('MAIN CB'!E2673="","",'MAIN CB'!E2673)</f>
        <v>Airtel Money Withdraw</v>
      </c>
      <c r="F2659" s="238">
        <f>IF('MAIN CB'!C2673="Asset",'MAIN CB'!F2673,"")</f>
        <v>50</v>
      </c>
      <c r="G2659" s="162" t="str">
        <f>IF('MAIN CB'!C2673="Capital",'MAIN CB'!F2673,IF('MAIN CB'!C2673="Income",'MAIN CB'!F2673,IF('MAIN CB'!C2673="Liability",'MAIN CB'!F2673,"")))</f>
        <v/>
      </c>
      <c r="H2659" s="163" t="str">
        <f>IF('MAIN CB'!C2673="Expense",'MAIN CB'!F2673,IF('MAIN CB'!C2673="Drawing",'MAIN CB'!F2673,IF('MAIN CB'!C2673="COS",'MAIN CB'!F2673,"")))</f>
        <v/>
      </c>
    </row>
    <row r="2660" spans="2:8" x14ac:dyDescent="0.3">
      <c r="B2660" s="160">
        <f>IF('MAIN CB'!B2674="","",'MAIN CB'!B2674)</f>
        <v>45742</v>
      </c>
      <c r="C2660" s="161" t="str">
        <f>IF('MAIN CB'!C2674="","",'MAIN CB'!C2674)</f>
        <v>Income</v>
      </c>
      <c r="D2660" s="237" t="str">
        <f>IF('MAIN CB'!D2674="","",'MAIN CB'!D2674)</f>
        <v>Sales</v>
      </c>
      <c r="E2660" s="157" t="str">
        <f>IF('MAIN CB'!E2674="","",'MAIN CB'!E2674)</f>
        <v xml:space="preserve">Takeaway Sale </v>
      </c>
      <c r="F2660" s="238" t="str">
        <f>IF('MAIN CB'!C2674="Asset",'MAIN CB'!F2674,"")</f>
        <v/>
      </c>
      <c r="G2660" s="162">
        <f>IF('MAIN CB'!C2674="Capital",'MAIN CB'!F2674,IF('MAIN CB'!C2674="Income",'MAIN CB'!F2674,IF('MAIN CB'!C2674="Liability",'MAIN CB'!F2674,"")))</f>
        <v>-70</v>
      </c>
      <c r="H2660" s="163" t="str">
        <f>IF('MAIN CB'!C2674="Expense",'MAIN CB'!F2674,IF('MAIN CB'!C2674="Drawing",'MAIN CB'!F2674,IF('MAIN CB'!C2674="COS",'MAIN CB'!F2674,"")))</f>
        <v/>
      </c>
    </row>
    <row r="2661" spans="2:8" x14ac:dyDescent="0.3">
      <c r="B2661" s="160">
        <f>IF('MAIN CB'!B2675="","",'MAIN CB'!B2675)</f>
        <v>45742</v>
      </c>
      <c r="C2661" s="161" t="str">
        <f>IF('MAIN CB'!C2675="","",'MAIN CB'!C2675)</f>
        <v>Asset</v>
      </c>
      <c r="D2661" s="237" t="str">
        <f>IF('MAIN CB'!D2675="","",'MAIN CB'!D2675)</f>
        <v>Vault Cash</v>
      </c>
      <c r="E2661" s="157" t="str">
        <f>IF('MAIN CB'!E2675="","",'MAIN CB'!E2675)</f>
        <v xml:space="preserve">Takeaway Sale </v>
      </c>
      <c r="F2661" s="238">
        <f>IF('MAIN CB'!C2675="Asset",'MAIN CB'!F2675,"")</f>
        <v>70</v>
      </c>
      <c r="G2661" s="162" t="str">
        <f>IF('MAIN CB'!C2675="Capital",'MAIN CB'!F2675,IF('MAIN CB'!C2675="Income",'MAIN CB'!F2675,IF('MAIN CB'!C2675="Liability",'MAIN CB'!F2675,"")))</f>
        <v/>
      </c>
      <c r="H2661" s="163" t="str">
        <f>IF('MAIN CB'!C2675="Expense",'MAIN CB'!F2675,IF('MAIN CB'!C2675="Drawing",'MAIN CB'!F2675,IF('MAIN CB'!C2675="COS",'MAIN CB'!F2675,"")))</f>
        <v/>
      </c>
    </row>
    <row r="2662" spans="2:8" x14ac:dyDescent="0.3">
      <c r="B2662" s="160">
        <f>IF('MAIN CB'!B2676="","",'MAIN CB'!B2676)</f>
        <v>45742</v>
      </c>
      <c r="C2662" s="161" t="str">
        <f>IF('MAIN CB'!C2676="","",'MAIN CB'!C2676)</f>
        <v>Asset</v>
      </c>
      <c r="D2662" s="237" t="str">
        <f>IF('MAIN CB'!D2676="","",'MAIN CB'!D2676)</f>
        <v>Vault Cash</v>
      </c>
      <c r="E2662" s="157" t="str">
        <f>IF('MAIN CB'!E2676="","",'MAIN CB'!E2676)</f>
        <v>?</v>
      </c>
      <c r="F2662" s="238">
        <f>IF('MAIN CB'!C2676="Asset",'MAIN CB'!F2676,"")</f>
        <v>-150</v>
      </c>
      <c r="G2662" s="162" t="str">
        <f>IF('MAIN CB'!C2676="Capital",'MAIN CB'!F2676,IF('MAIN CB'!C2676="Income",'MAIN CB'!F2676,IF('MAIN CB'!C2676="Liability",'MAIN CB'!F2676,"")))</f>
        <v/>
      </c>
      <c r="H2662" s="163" t="str">
        <f>IF('MAIN CB'!C2676="Expense",'MAIN CB'!F2676,IF('MAIN CB'!C2676="Drawing",'MAIN CB'!F2676,IF('MAIN CB'!C2676="COS",'MAIN CB'!F2676,"")))</f>
        <v/>
      </c>
    </row>
    <row r="2663" spans="2:8" x14ac:dyDescent="0.3">
      <c r="B2663" s="160">
        <f>IF('MAIN CB'!B2677="","",'MAIN CB'!B2677)</f>
        <v>45742</v>
      </c>
      <c r="C2663" s="161" t="str">
        <f>IF('MAIN CB'!C2677="","",'MAIN CB'!C2677)</f>
        <v>COS</v>
      </c>
      <c r="D2663" s="237" t="str">
        <f>IF('MAIN CB'!D2677="","",'MAIN CB'!D2677)</f>
        <v>Add: Purchases (for business)</v>
      </c>
      <c r="E2663" s="157" t="str">
        <f>IF('MAIN CB'!E2677="","",'MAIN CB'!E2677)</f>
        <v>?</v>
      </c>
      <c r="F2663" s="238" t="str">
        <f>IF('MAIN CB'!C2677="Asset",'MAIN CB'!F2677,"")</f>
        <v/>
      </c>
      <c r="G2663" s="162" t="str">
        <f>IF('MAIN CB'!C2677="Capital",'MAIN CB'!F2677,IF('MAIN CB'!C2677="Income",'MAIN CB'!F2677,IF('MAIN CB'!C2677="Liability",'MAIN CB'!F2677,"")))</f>
        <v/>
      </c>
      <c r="H2663" s="163">
        <f>IF('MAIN CB'!C2677="Expense",'MAIN CB'!F2677,IF('MAIN CB'!C2677="Drawing",'MAIN CB'!F2677,IF('MAIN CB'!C2677="COS",'MAIN CB'!F2677,"")))</f>
        <v>150</v>
      </c>
    </row>
    <row r="2664" spans="2:8" x14ac:dyDescent="0.3">
      <c r="B2664" s="160">
        <f>IF('MAIN CB'!B2678="","",'MAIN CB'!B2678)</f>
        <v>45742</v>
      </c>
      <c r="C2664" s="161" t="str">
        <f>IF('MAIN CB'!C2678="","",'MAIN CB'!C2678)</f>
        <v>Asset</v>
      </c>
      <c r="D2664" s="237" t="str">
        <f>IF('MAIN CB'!D2678="","",'MAIN CB'!D2678)</f>
        <v>Vault Cash</v>
      </c>
      <c r="E2664" s="157" t="str">
        <f>IF('MAIN CB'!E2678="","",'MAIN CB'!E2678)</f>
        <v>Airtel Money Withdraw</v>
      </c>
      <c r="F2664" s="238">
        <f>IF('MAIN CB'!C2678="Asset",'MAIN CB'!F2678,"")</f>
        <v>-1450</v>
      </c>
      <c r="G2664" s="162" t="str">
        <f>IF('MAIN CB'!C2678="Capital",'MAIN CB'!F2678,IF('MAIN CB'!C2678="Income",'MAIN CB'!F2678,IF('MAIN CB'!C2678="Liability",'MAIN CB'!F2678,"")))</f>
        <v/>
      </c>
      <c r="H2664" s="163" t="str">
        <f>IF('MAIN CB'!C2678="Expense",'MAIN CB'!F2678,IF('MAIN CB'!C2678="Drawing",'MAIN CB'!F2678,IF('MAIN CB'!C2678="COS",'MAIN CB'!F2678,"")))</f>
        <v/>
      </c>
    </row>
    <row r="2665" spans="2:8" x14ac:dyDescent="0.3">
      <c r="B2665" s="160">
        <f>IF('MAIN CB'!B2679="","",'MAIN CB'!B2679)</f>
        <v>45742</v>
      </c>
      <c r="C2665" s="161" t="str">
        <f>IF('MAIN CB'!C2679="","",'MAIN CB'!C2679)</f>
        <v>Asset</v>
      </c>
      <c r="D2665" s="237" t="str">
        <f>IF('MAIN CB'!D2679="","",'MAIN CB'!D2679)</f>
        <v>Airtel Money</v>
      </c>
      <c r="E2665" s="157" t="str">
        <f>IF('MAIN CB'!E2679="","",'MAIN CB'!E2679)</f>
        <v>Airtel Money Withdraw</v>
      </c>
      <c r="F2665" s="238">
        <f>IF('MAIN CB'!C2679="Asset",'MAIN CB'!F2679,"")</f>
        <v>1450</v>
      </c>
      <c r="G2665" s="162" t="str">
        <f>IF('MAIN CB'!C2679="Capital",'MAIN CB'!F2679,IF('MAIN CB'!C2679="Income",'MAIN CB'!F2679,IF('MAIN CB'!C2679="Liability",'MAIN CB'!F2679,"")))</f>
        <v/>
      </c>
      <c r="H2665" s="163" t="str">
        <f>IF('MAIN CB'!C2679="Expense",'MAIN CB'!F2679,IF('MAIN CB'!C2679="Drawing",'MAIN CB'!F2679,IF('MAIN CB'!C2679="COS",'MAIN CB'!F2679,"")))</f>
        <v/>
      </c>
    </row>
    <row r="2666" spans="2:8" x14ac:dyDescent="0.3">
      <c r="B2666" s="160">
        <f>IF('MAIN CB'!B2680="","",'MAIN CB'!B2680)</f>
        <v>45742</v>
      </c>
      <c r="C2666" s="161" t="str">
        <f>IF('MAIN CB'!C2680="","",'MAIN CB'!C2680)</f>
        <v>Asset</v>
      </c>
      <c r="D2666" s="237" t="str">
        <f>IF('MAIN CB'!D2680="","",'MAIN CB'!D2680)</f>
        <v>Vault Cash</v>
      </c>
      <c r="E2666" s="157" t="str">
        <f>IF('MAIN CB'!E2680="","",'MAIN CB'!E2680)</f>
        <v>543 Withdraw</v>
      </c>
      <c r="F2666" s="238">
        <f>IF('MAIN CB'!C2680="Asset",'MAIN CB'!F2680,"")</f>
        <v>-200</v>
      </c>
      <c r="G2666" s="162" t="str">
        <f>IF('MAIN CB'!C2680="Capital",'MAIN CB'!F2680,IF('MAIN CB'!C2680="Income",'MAIN CB'!F2680,IF('MAIN CB'!C2680="Liability",'MAIN CB'!F2680,"")))</f>
        <v/>
      </c>
      <c r="H2666" s="163" t="str">
        <f>IF('MAIN CB'!C2680="Expense",'MAIN CB'!F2680,IF('MAIN CB'!C2680="Drawing",'MAIN CB'!F2680,IF('MAIN CB'!C2680="COS",'MAIN CB'!F2680,"")))</f>
        <v/>
      </c>
    </row>
    <row r="2667" spans="2:8" x14ac:dyDescent="0.3">
      <c r="B2667" s="160">
        <f>IF('MAIN CB'!B2681="","",'MAIN CB'!B2681)</f>
        <v>45742</v>
      </c>
      <c r="C2667" s="161" t="str">
        <f>IF('MAIN CB'!C2681="","",'MAIN CB'!C2681)</f>
        <v>Asset</v>
      </c>
      <c r="D2667" s="237" t="str">
        <f>IF('MAIN CB'!D2681="","",'MAIN CB'!D2681)</f>
        <v>543 Konse Konse</v>
      </c>
      <c r="E2667" s="157" t="str">
        <f>IF('MAIN CB'!E2681="","",'MAIN CB'!E2681)</f>
        <v>543 Withdraw</v>
      </c>
      <c r="F2667" s="238">
        <f>IF('MAIN CB'!C2681="Asset",'MAIN CB'!F2681,"")</f>
        <v>200</v>
      </c>
      <c r="G2667" s="162" t="str">
        <f>IF('MAIN CB'!C2681="Capital",'MAIN CB'!F2681,IF('MAIN CB'!C2681="Income",'MAIN CB'!F2681,IF('MAIN CB'!C2681="Liability",'MAIN CB'!F2681,"")))</f>
        <v/>
      </c>
      <c r="H2667" s="163" t="str">
        <f>IF('MAIN CB'!C2681="Expense",'MAIN CB'!F2681,IF('MAIN CB'!C2681="Drawing",'MAIN CB'!F2681,IF('MAIN CB'!C2681="COS",'MAIN CB'!F2681,"")))</f>
        <v/>
      </c>
    </row>
    <row r="2668" spans="2:8" x14ac:dyDescent="0.3">
      <c r="B2668" s="160">
        <f>IF('MAIN CB'!B2682="","",'MAIN CB'!B2682)</f>
        <v>45742</v>
      </c>
      <c r="C2668" s="161" t="str">
        <f>IF('MAIN CB'!C2682="","",'MAIN CB'!C2682)</f>
        <v>Income</v>
      </c>
      <c r="D2668" s="237" t="str">
        <f>IF('MAIN CB'!D2682="","",'MAIN CB'!D2682)</f>
        <v>Sales</v>
      </c>
      <c r="E2668" s="157" t="str">
        <f>IF('MAIN CB'!E2682="","",'MAIN CB'!E2682)</f>
        <v xml:space="preserve">Takeaway Sale </v>
      </c>
      <c r="F2668" s="238" t="str">
        <f>IF('MAIN CB'!C2682="Asset",'MAIN CB'!F2682,"")</f>
        <v/>
      </c>
      <c r="G2668" s="162">
        <f>IF('MAIN CB'!C2682="Capital",'MAIN CB'!F2682,IF('MAIN CB'!C2682="Income",'MAIN CB'!F2682,IF('MAIN CB'!C2682="Liability",'MAIN CB'!F2682,"")))</f>
        <v>-70</v>
      </c>
      <c r="H2668" s="163" t="str">
        <f>IF('MAIN CB'!C2682="Expense",'MAIN CB'!F2682,IF('MAIN CB'!C2682="Drawing",'MAIN CB'!F2682,IF('MAIN CB'!C2682="COS",'MAIN CB'!F2682,"")))</f>
        <v/>
      </c>
    </row>
    <row r="2669" spans="2:8" x14ac:dyDescent="0.3">
      <c r="B2669" s="160">
        <f>IF('MAIN CB'!B2683="","",'MAIN CB'!B2683)</f>
        <v>45742</v>
      </c>
      <c r="C2669" s="161" t="str">
        <f>IF('MAIN CB'!C2683="","",'MAIN CB'!C2683)</f>
        <v>Asset</v>
      </c>
      <c r="D2669" s="237" t="str">
        <f>IF('MAIN CB'!D2683="","",'MAIN CB'!D2683)</f>
        <v>Airtel Money</v>
      </c>
      <c r="E2669" s="157" t="str">
        <f>IF('MAIN CB'!E2683="","",'MAIN CB'!E2683)</f>
        <v xml:space="preserve">Takeaway Sale </v>
      </c>
      <c r="F2669" s="238">
        <f>IF('MAIN CB'!C2683="Asset",'MAIN CB'!F2683,"")</f>
        <v>70</v>
      </c>
      <c r="G2669" s="162" t="str">
        <f>IF('MAIN CB'!C2683="Capital",'MAIN CB'!F2683,IF('MAIN CB'!C2683="Income",'MAIN CB'!F2683,IF('MAIN CB'!C2683="Liability",'MAIN CB'!F2683,"")))</f>
        <v/>
      </c>
      <c r="H2669" s="163" t="str">
        <f>IF('MAIN CB'!C2683="Expense",'MAIN CB'!F2683,IF('MAIN CB'!C2683="Drawing",'MAIN CB'!F2683,IF('MAIN CB'!C2683="COS",'MAIN CB'!F2683,"")))</f>
        <v/>
      </c>
    </row>
    <row r="2670" spans="2:8" x14ac:dyDescent="0.3">
      <c r="B2670" s="160">
        <f>IF('MAIN CB'!B2684="","",'MAIN CB'!B2684)</f>
        <v>45742</v>
      </c>
      <c r="C2670" s="161" t="str">
        <f>IF('MAIN CB'!C2684="","",'MAIN CB'!C2684)</f>
        <v>Asset</v>
      </c>
      <c r="D2670" s="237" t="str">
        <f>IF('MAIN CB'!D2684="","",'MAIN CB'!D2684)</f>
        <v>Vault Cash</v>
      </c>
      <c r="E2670" s="157" t="str">
        <f>IF('MAIN CB'!E2684="","",'MAIN CB'!E2684)</f>
        <v>Zanaco Xpress Deposit</v>
      </c>
      <c r="F2670" s="238">
        <f>IF('MAIN CB'!C2684="Asset",'MAIN CB'!F2684,"")</f>
        <v>522</v>
      </c>
      <c r="G2670" s="162" t="str">
        <f>IF('MAIN CB'!C2684="Capital",'MAIN CB'!F2684,IF('MAIN CB'!C2684="Income",'MAIN CB'!F2684,IF('MAIN CB'!C2684="Liability",'MAIN CB'!F2684,"")))</f>
        <v/>
      </c>
      <c r="H2670" s="163" t="str">
        <f>IF('MAIN CB'!C2684="Expense",'MAIN CB'!F2684,IF('MAIN CB'!C2684="Drawing",'MAIN CB'!F2684,IF('MAIN CB'!C2684="COS",'MAIN CB'!F2684,"")))</f>
        <v/>
      </c>
    </row>
    <row r="2671" spans="2:8" x14ac:dyDescent="0.3">
      <c r="B2671" s="160">
        <f>IF('MAIN CB'!B2685="","",'MAIN CB'!B2685)</f>
        <v>45742</v>
      </c>
      <c r="C2671" s="161" t="str">
        <f>IF('MAIN CB'!C2685="","",'MAIN CB'!C2685)</f>
        <v>Asset</v>
      </c>
      <c r="D2671" s="237" t="str">
        <f>IF('MAIN CB'!D2685="","",'MAIN CB'!D2685)</f>
        <v>Zanaco Xpress</v>
      </c>
      <c r="E2671" s="157" t="str">
        <f>IF('MAIN CB'!E2685="","",'MAIN CB'!E2685)</f>
        <v>Zanaco Xpress Deposit</v>
      </c>
      <c r="F2671" s="238">
        <f>IF('MAIN CB'!C2685="Asset",'MAIN CB'!F2685,"")</f>
        <v>-522</v>
      </c>
      <c r="G2671" s="162" t="str">
        <f>IF('MAIN CB'!C2685="Capital",'MAIN CB'!F2685,IF('MAIN CB'!C2685="Income",'MAIN CB'!F2685,IF('MAIN CB'!C2685="Liability",'MAIN CB'!F2685,"")))</f>
        <v/>
      </c>
      <c r="H2671" s="163" t="str">
        <f>IF('MAIN CB'!C2685="Expense",'MAIN CB'!F2685,IF('MAIN CB'!C2685="Drawing",'MAIN CB'!F2685,IF('MAIN CB'!C2685="COS",'MAIN CB'!F2685,"")))</f>
        <v/>
      </c>
    </row>
    <row r="2672" spans="2:8" x14ac:dyDescent="0.3">
      <c r="B2672" s="160">
        <f>IF('MAIN CB'!B2686="","",'MAIN CB'!B2686)</f>
        <v>45742</v>
      </c>
      <c r="C2672" s="161" t="str">
        <f>IF('MAIN CB'!C2686="","",'MAIN CB'!C2686)</f>
        <v>Income</v>
      </c>
      <c r="D2672" s="237" t="str">
        <f>IF('MAIN CB'!D2686="","",'MAIN CB'!D2686)</f>
        <v>Sales</v>
      </c>
      <c r="E2672" s="157" t="str">
        <f>IF('MAIN CB'!E2686="","",'MAIN CB'!E2686)</f>
        <v xml:space="preserve">Takeaway Sale </v>
      </c>
      <c r="F2672" s="238" t="str">
        <f>IF('MAIN CB'!C2686="Asset",'MAIN CB'!F2686,"")</f>
        <v/>
      </c>
      <c r="G2672" s="162">
        <f>IF('MAIN CB'!C2686="Capital",'MAIN CB'!F2686,IF('MAIN CB'!C2686="Income",'MAIN CB'!F2686,IF('MAIN CB'!C2686="Liability",'MAIN CB'!F2686,"")))</f>
        <v>-35</v>
      </c>
      <c r="H2672" s="163" t="str">
        <f>IF('MAIN CB'!C2686="Expense",'MAIN CB'!F2686,IF('MAIN CB'!C2686="Drawing",'MAIN CB'!F2686,IF('MAIN CB'!C2686="COS",'MAIN CB'!F2686,"")))</f>
        <v/>
      </c>
    </row>
    <row r="2673" spans="2:8" x14ac:dyDescent="0.3">
      <c r="B2673" s="160">
        <f>IF('MAIN CB'!B2687="","",'MAIN CB'!B2687)</f>
        <v>45742</v>
      </c>
      <c r="C2673" s="161" t="str">
        <f>IF('MAIN CB'!C2687="","",'MAIN CB'!C2687)</f>
        <v>Asset</v>
      </c>
      <c r="D2673" s="237" t="str">
        <f>IF('MAIN CB'!D2687="","",'MAIN CB'!D2687)</f>
        <v>Airtel Money</v>
      </c>
      <c r="E2673" s="157" t="str">
        <f>IF('MAIN CB'!E2687="","",'MAIN CB'!E2687)</f>
        <v xml:space="preserve">Takeaway Sale </v>
      </c>
      <c r="F2673" s="238">
        <f>IF('MAIN CB'!C2687="Asset",'MAIN CB'!F2687,"")</f>
        <v>35</v>
      </c>
      <c r="G2673" s="162" t="str">
        <f>IF('MAIN CB'!C2687="Capital",'MAIN CB'!F2687,IF('MAIN CB'!C2687="Income",'MAIN CB'!F2687,IF('MAIN CB'!C2687="Liability",'MAIN CB'!F2687,"")))</f>
        <v/>
      </c>
      <c r="H2673" s="163" t="str">
        <f>IF('MAIN CB'!C2687="Expense",'MAIN CB'!F2687,IF('MAIN CB'!C2687="Drawing",'MAIN CB'!F2687,IF('MAIN CB'!C2687="COS",'MAIN CB'!F2687,"")))</f>
        <v/>
      </c>
    </row>
    <row r="2674" spans="2:8" x14ac:dyDescent="0.3">
      <c r="B2674" s="160">
        <f>IF('MAIN CB'!B2688="","",'MAIN CB'!B2688)</f>
        <v>45742</v>
      </c>
      <c r="C2674" s="161" t="str">
        <f>IF('MAIN CB'!C2688="","",'MAIN CB'!C2688)</f>
        <v>Asset</v>
      </c>
      <c r="D2674" s="237" t="str">
        <f>IF('MAIN CB'!D2688="","",'MAIN CB'!D2688)</f>
        <v>Vault Cash</v>
      </c>
      <c r="E2674" s="157" t="str">
        <f>IF('MAIN CB'!E2688="","",'MAIN CB'!E2688)</f>
        <v>Airtel Money Deposit</v>
      </c>
      <c r="F2674" s="238">
        <f>IF('MAIN CB'!C2688="Asset",'MAIN CB'!F2688,"")</f>
        <v>500</v>
      </c>
      <c r="G2674" s="162" t="str">
        <f>IF('MAIN CB'!C2688="Capital",'MAIN CB'!F2688,IF('MAIN CB'!C2688="Income",'MAIN CB'!F2688,IF('MAIN CB'!C2688="Liability",'MAIN CB'!F2688,"")))</f>
        <v/>
      </c>
      <c r="H2674" s="163" t="str">
        <f>IF('MAIN CB'!C2688="Expense",'MAIN CB'!F2688,IF('MAIN CB'!C2688="Drawing",'MAIN CB'!F2688,IF('MAIN CB'!C2688="COS",'MAIN CB'!F2688,"")))</f>
        <v/>
      </c>
    </row>
    <row r="2675" spans="2:8" x14ac:dyDescent="0.3">
      <c r="B2675" s="160">
        <f>IF('MAIN CB'!B2689="","",'MAIN CB'!B2689)</f>
        <v>45742</v>
      </c>
      <c r="C2675" s="161" t="str">
        <f>IF('MAIN CB'!C2689="","",'MAIN CB'!C2689)</f>
        <v>Asset</v>
      </c>
      <c r="D2675" s="237" t="str">
        <f>IF('MAIN CB'!D2689="","",'MAIN CB'!D2689)</f>
        <v>Airtel Money</v>
      </c>
      <c r="E2675" s="157" t="str">
        <f>IF('MAIN CB'!E2689="","",'MAIN CB'!E2689)</f>
        <v>Airtel Money Deposit</v>
      </c>
      <c r="F2675" s="238">
        <f>IF('MAIN CB'!C2689="Asset",'MAIN CB'!F2689,"")</f>
        <v>-500</v>
      </c>
      <c r="G2675" s="162" t="str">
        <f>IF('MAIN CB'!C2689="Capital",'MAIN CB'!F2689,IF('MAIN CB'!C2689="Income",'MAIN CB'!F2689,IF('MAIN CB'!C2689="Liability",'MAIN CB'!F2689,"")))</f>
        <v/>
      </c>
      <c r="H2675" s="163" t="str">
        <f>IF('MAIN CB'!C2689="Expense",'MAIN CB'!F2689,IF('MAIN CB'!C2689="Drawing",'MAIN CB'!F2689,IF('MAIN CB'!C2689="COS",'MAIN CB'!F2689,"")))</f>
        <v/>
      </c>
    </row>
    <row r="2676" spans="2:8" x14ac:dyDescent="0.3">
      <c r="B2676" s="160">
        <f>IF('MAIN CB'!B2690="","",'MAIN CB'!B2690)</f>
        <v>45742</v>
      </c>
      <c r="C2676" s="161" t="str">
        <f>IF('MAIN CB'!C2690="","",'MAIN CB'!C2690)</f>
        <v>Income</v>
      </c>
      <c r="D2676" s="237" t="str">
        <f>IF('MAIN CB'!D2690="","",'MAIN CB'!D2690)</f>
        <v>Sales</v>
      </c>
      <c r="E2676" s="157" t="str">
        <f>IF('MAIN CB'!E2690="","",'MAIN CB'!E2690)</f>
        <v xml:space="preserve">Takeaway Sale </v>
      </c>
      <c r="F2676" s="238" t="str">
        <f>IF('MAIN CB'!C2690="Asset",'MAIN CB'!F2690,"")</f>
        <v/>
      </c>
      <c r="G2676" s="162">
        <f>IF('MAIN CB'!C2690="Capital",'MAIN CB'!F2690,IF('MAIN CB'!C2690="Income",'MAIN CB'!F2690,IF('MAIN CB'!C2690="Liability",'MAIN CB'!F2690,"")))</f>
        <v>-35</v>
      </c>
      <c r="H2676" s="163" t="str">
        <f>IF('MAIN CB'!C2690="Expense",'MAIN CB'!F2690,IF('MAIN CB'!C2690="Drawing",'MAIN CB'!F2690,IF('MAIN CB'!C2690="COS",'MAIN CB'!F2690,"")))</f>
        <v/>
      </c>
    </row>
    <row r="2677" spans="2:8" x14ac:dyDescent="0.3">
      <c r="B2677" s="160">
        <f>IF('MAIN CB'!B2691="","",'MAIN CB'!B2691)</f>
        <v>45742</v>
      </c>
      <c r="C2677" s="161" t="str">
        <f>IF('MAIN CB'!C2691="","",'MAIN CB'!C2691)</f>
        <v>Asset</v>
      </c>
      <c r="D2677" s="237" t="str">
        <f>IF('MAIN CB'!D2691="","",'MAIN CB'!D2691)</f>
        <v>Airtel Money</v>
      </c>
      <c r="E2677" s="157" t="str">
        <f>IF('MAIN CB'!E2691="","",'MAIN CB'!E2691)</f>
        <v xml:space="preserve">Takeaway Sale </v>
      </c>
      <c r="F2677" s="238">
        <f>IF('MAIN CB'!C2691="Asset",'MAIN CB'!F2691,"")</f>
        <v>35</v>
      </c>
      <c r="G2677" s="162" t="str">
        <f>IF('MAIN CB'!C2691="Capital",'MAIN CB'!F2691,IF('MAIN CB'!C2691="Income",'MAIN CB'!F2691,IF('MAIN CB'!C2691="Liability",'MAIN CB'!F2691,"")))</f>
        <v/>
      </c>
      <c r="H2677" s="163" t="str">
        <f>IF('MAIN CB'!C2691="Expense",'MAIN CB'!F2691,IF('MAIN CB'!C2691="Drawing",'MAIN CB'!F2691,IF('MAIN CB'!C2691="COS",'MAIN CB'!F2691,"")))</f>
        <v/>
      </c>
    </row>
    <row r="2678" spans="2:8" x14ac:dyDescent="0.3">
      <c r="B2678" s="160">
        <f>IF('MAIN CB'!B2692="","",'MAIN CB'!B2692)</f>
        <v>45742</v>
      </c>
      <c r="C2678" s="161" t="str">
        <f>IF('MAIN CB'!C2692="","",'MAIN CB'!C2692)</f>
        <v>Asset</v>
      </c>
      <c r="D2678" s="237" t="str">
        <f>IF('MAIN CB'!D2692="","",'MAIN CB'!D2692)</f>
        <v>Vault Cash</v>
      </c>
      <c r="E2678" s="157" t="str">
        <f>IF('MAIN CB'!E2692="","",'MAIN CB'!E2692)</f>
        <v>Airtel Money Withdraw</v>
      </c>
      <c r="F2678" s="238">
        <f>IF('MAIN CB'!C2692="Asset",'MAIN CB'!F2692,"")</f>
        <v>-2112</v>
      </c>
      <c r="G2678" s="162" t="str">
        <f>IF('MAIN CB'!C2692="Capital",'MAIN CB'!F2692,IF('MAIN CB'!C2692="Income",'MAIN CB'!F2692,IF('MAIN CB'!C2692="Liability",'MAIN CB'!F2692,"")))</f>
        <v/>
      </c>
      <c r="H2678" s="163" t="str">
        <f>IF('MAIN CB'!C2692="Expense",'MAIN CB'!F2692,IF('MAIN CB'!C2692="Drawing",'MAIN CB'!F2692,IF('MAIN CB'!C2692="COS",'MAIN CB'!F2692,"")))</f>
        <v/>
      </c>
    </row>
    <row r="2679" spans="2:8" x14ac:dyDescent="0.3">
      <c r="B2679" s="160">
        <f>IF('MAIN CB'!B2693="","",'MAIN CB'!B2693)</f>
        <v>45742</v>
      </c>
      <c r="C2679" s="161" t="str">
        <f>IF('MAIN CB'!C2693="","",'MAIN CB'!C2693)</f>
        <v>Asset</v>
      </c>
      <c r="D2679" s="237" t="str">
        <f>IF('MAIN CB'!D2693="","",'MAIN CB'!D2693)</f>
        <v>Airtel Money</v>
      </c>
      <c r="E2679" s="157" t="str">
        <f>IF('MAIN CB'!E2693="","",'MAIN CB'!E2693)</f>
        <v>Airtel Money Withdraw</v>
      </c>
      <c r="F2679" s="238">
        <f>IF('MAIN CB'!C2693="Asset",'MAIN CB'!F2693,"")</f>
        <v>2112</v>
      </c>
      <c r="G2679" s="162" t="str">
        <f>IF('MAIN CB'!C2693="Capital",'MAIN CB'!F2693,IF('MAIN CB'!C2693="Income",'MAIN CB'!F2693,IF('MAIN CB'!C2693="Liability",'MAIN CB'!F2693,"")))</f>
        <v/>
      </c>
      <c r="H2679" s="163" t="str">
        <f>IF('MAIN CB'!C2693="Expense",'MAIN CB'!F2693,IF('MAIN CB'!C2693="Drawing",'MAIN CB'!F2693,IF('MAIN CB'!C2693="COS",'MAIN CB'!F2693,"")))</f>
        <v/>
      </c>
    </row>
    <row r="2680" spans="2:8" x14ac:dyDescent="0.3">
      <c r="B2680" s="160">
        <f>IF('MAIN CB'!B2694="","",'MAIN CB'!B2694)</f>
        <v>45742</v>
      </c>
      <c r="C2680" s="161" t="str">
        <f>IF('MAIN CB'!C2694="","",'MAIN CB'!C2694)</f>
        <v>Asset</v>
      </c>
      <c r="D2680" s="237" t="str">
        <f>IF('MAIN CB'!D2694="","",'MAIN CB'!D2694)</f>
        <v>Vault Cash</v>
      </c>
      <c r="E2680" s="157" t="str">
        <f>IF('MAIN CB'!E2694="","",'MAIN CB'!E2694)</f>
        <v>Zanaco Xpress Deposit</v>
      </c>
      <c r="F2680" s="238">
        <f>IF('MAIN CB'!C2694="Asset",'MAIN CB'!F2694,"")</f>
        <v>2112</v>
      </c>
      <c r="G2680" s="162" t="str">
        <f>IF('MAIN CB'!C2694="Capital",'MAIN CB'!F2694,IF('MAIN CB'!C2694="Income",'MAIN CB'!F2694,IF('MAIN CB'!C2694="Liability",'MAIN CB'!F2694,"")))</f>
        <v/>
      </c>
      <c r="H2680" s="163" t="str">
        <f>IF('MAIN CB'!C2694="Expense",'MAIN CB'!F2694,IF('MAIN CB'!C2694="Drawing",'MAIN CB'!F2694,IF('MAIN CB'!C2694="COS",'MAIN CB'!F2694,"")))</f>
        <v/>
      </c>
    </row>
    <row r="2681" spans="2:8" x14ac:dyDescent="0.3">
      <c r="B2681" s="160">
        <f>IF('MAIN CB'!B2695="","",'MAIN CB'!B2695)</f>
        <v>45742</v>
      </c>
      <c r="C2681" s="161" t="str">
        <f>IF('MAIN CB'!C2695="","",'MAIN CB'!C2695)</f>
        <v>Asset</v>
      </c>
      <c r="D2681" s="237" t="str">
        <f>IF('MAIN CB'!D2695="","",'MAIN CB'!D2695)</f>
        <v>Zanaco Xpress</v>
      </c>
      <c r="E2681" s="157" t="str">
        <f>IF('MAIN CB'!E2695="","",'MAIN CB'!E2695)</f>
        <v>Zanaco Xpress Deposit</v>
      </c>
      <c r="F2681" s="238">
        <f>IF('MAIN CB'!C2695="Asset",'MAIN CB'!F2695,"")</f>
        <v>-2112</v>
      </c>
      <c r="G2681" s="162" t="str">
        <f>IF('MAIN CB'!C2695="Capital",'MAIN CB'!F2695,IF('MAIN CB'!C2695="Income",'MAIN CB'!F2695,IF('MAIN CB'!C2695="Liability",'MAIN CB'!F2695,"")))</f>
        <v/>
      </c>
      <c r="H2681" s="163" t="str">
        <f>IF('MAIN CB'!C2695="Expense",'MAIN CB'!F2695,IF('MAIN CB'!C2695="Drawing",'MAIN CB'!F2695,IF('MAIN CB'!C2695="COS",'MAIN CB'!F2695,"")))</f>
        <v/>
      </c>
    </row>
    <row r="2682" spans="2:8" x14ac:dyDescent="0.3">
      <c r="B2682" s="160">
        <f>IF('MAIN CB'!B2696="","",'MAIN CB'!B2696)</f>
        <v>45742</v>
      </c>
      <c r="C2682" s="161" t="str">
        <f>IF('MAIN CB'!C2696="","",'MAIN CB'!C2696)</f>
        <v>Asset</v>
      </c>
      <c r="D2682" s="237" t="str">
        <f>IF('MAIN CB'!D2696="","",'MAIN CB'!D2696)</f>
        <v>Vault Cash</v>
      </c>
      <c r="E2682" s="157" t="str">
        <f>IF('MAIN CB'!E2696="","",'MAIN CB'!E2696)</f>
        <v>Airtel Money Deposit</v>
      </c>
      <c r="F2682" s="238">
        <f>IF('MAIN CB'!C2696="Asset",'MAIN CB'!F2696,"")</f>
        <v>50</v>
      </c>
      <c r="G2682" s="162" t="str">
        <f>IF('MAIN CB'!C2696="Capital",'MAIN CB'!F2696,IF('MAIN CB'!C2696="Income",'MAIN CB'!F2696,IF('MAIN CB'!C2696="Liability",'MAIN CB'!F2696,"")))</f>
        <v/>
      </c>
      <c r="H2682" s="163" t="str">
        <f>IF('MAIN CB'!C2696="Expense",'MAIN CB'!F2696,IF('MAIN CB'!C2696="Drawing",'MAIN CB'!F2696,IF('MAIN CB'!C2696="COS",'MAIN CB'!F2696,"")))</f>
        <v/>
      </c>
    </row>
    <row r="2683" spans="2:8" x14ac:dyDescent="0.3">
      <c r="B2683" s="160">
        <f>IF('MAIN CB'!B2697="","",'MAIN CB'!B2697)</f>
        <v>45742</v>
      </c>
      <c r="C2683" s="161" t="str">
        <f>IF('MAIN CB'!C2697="","",'MAIN CB'!C2697)</f>
        <v>Asset</v>
      </c>
      <c r="D2683" s="237" t="str">
        <f>IF('MAIN CB'!D2697="","",'MAIN CB'!D2697)</f>
        <v>Airtel Money</v>
      </c>
      <c r="E2683" s="157" t="str">
        <f>IF('MAIN CB'!E2697="","",'MAIN CB'!E2697)</f>
        <v>Airtel Money Deposit</v>
      </c>
      <c r="F2683" s="238">
        <f>IF('MAIN CB'!C2697="Asset",'MAIN CB'!F2697,"")</f>
        <v>-50</v>
      </c>
      <c r="G2683" s="162" t="str">
        <f>IF('MAIN CB'!C2697="Capital",'MAIN CB'!F2697,IF('MAIN CB'!C2697="Income",'MAIN CB'!F2697,IF('MAIN CB'!C2697="Liability",'MAIN CB'!F2697,"")))</f>
        <v/>
      </c>
      <c r="H2683" s="163" t="str">
        <f>IF('MAIN CB'!C2697="Expense",'MAIN CB'!F2697,IF('MAIN CB'!C2697="Drawing",'MAIN CB'!F2697,IF('MAIN CB'!C2697="COS",'MAIN CB'!F2697,"")))</f>
        <v/>
      </c>
    </row>
    <row r="2684" spans="2:8" x14ac:dyDescent="0.3">
      <c r="B2684" s="160">
        <f>IF('MAIN CB'!B2698="","",'MAIN CB'!B2698)</f>
        <v>45742</v>
      </c>
      <c r="C2684" s="161" t="str">
        <f>IF('MAIN CB'!C2698="","",'MAIN CB'!C2698)</f>
        <v>Income</v>
      </c>
      <c r="D2684" s="237" t="str">
        <f>IF('MAIN CB'!D2698="","",'MAIN CB'!D2698)</f>
        <v>Sales</v>
      </c>
      <c r="E2684" s="157" t="str">
        <f>IF('MAIN CB'!E2698="","",'MAIN CB'!E2698)</f>
        <v xml:space="preserve">Takeaway Sale </v>
      </c>
      <c r="F2684" s="238" t="str">
        <f>IF('MAIN CB'!C2698="Asset",'MAIN CB'!F2698,"")</f>
        <v/>
      </c>
      <c r="G2684" s="162">
        <f>IF('MAIN CB'!C2698="Capital",'MAIN CB'!F2698,IF('MAIN CB'!C2698="Income",'MAIN CB'!F2698,IF('MAIN CB'!C2698="Liability",'MAIN CB'!F2698,"")))</f>
        <v>-35</v>
      </c>
      <c r="H2684" s="163" t="str">
        <f>IF('MAIN CB'!C2698="Expense",'MAIN CB'!F2698,IF('MAIN CB'!C2698="Drawing",'MAIN CB'!F2698,IF('MAIN CB'!C2698="COS",'MAIN CB'!F2698,"")))</f>
        <v/>
      </c>
    </row>
    <row r="2685" spans="2:8" x14ac:dyDescent="0.3">
      <c r="B2685" s="160">
        <f>IF('MAIN CB'!B2699="","",'MAIN CB'!B2699)</f>
        <v>45742</v>
      </c>
      <c r="C2685" s="161" t="str">
        <f>IF('MAIN CB'!C2699="","",'MAIN CB'!C2699)</f>
        <v>Asset</v>
      </c>
      <c r="D2685" s="237" t="str">
        <f>IF('MAIN CB'!D2699="","",'MAIN CB'!D2699)</f>
        <v>Airtel Money</v>
      </c>
      <c r="E2685" s="157" t="str">
        <f>IF('MAIN CB'!E2699="","",'MAIN CB'!E2699)</f>
        <v xml:space="preserve">Takeaway Sale </v>
      </c>
      <c r="F2685" s="238">
        <f>IF('MAIN CB'!C2699="Asset",'MAIN CB'!F2699,"")</f>
        <v>35</v>
      </c>
      <c r="G2685" s="162" t="str">
        <f>IF('MAIN CB'!C2699="Capital",'MAIN CB'!F2699,IF('MAIN CB'!C2699="Income",'MAIN CB'!F2699,IF('MAIN CB'!C2699="Liability",'MAIN CB'!F2699,"")))</f>
        <v/>
      </c>
      <c r="H2685" s="163" t="str">
        <f>IF('MAIN CB'!C2699="Expense",'MAIN CB'!F2699,IF('MAIN CB'!C2699="Drawing",'MAIN CB'!F2699,IF('MAIN CB'!C2699="COS",'MAIN CB'!F2699,"")))</f>
        <v/>
      </c>
    </row>
    <row r="2686" spans="2:8" x14ac:dyDescent="0.3">
      <c r="B2686" s="160">
        <f>IF('MAIN CB'!B2700="","",'MAIN CB'!B2700)</f>
        <v>45742</v>
      </c>
      <c r="C2686" s="161" t="str">
        <f>IF('MAIN CB'!C2700="","",'MAIN CB'!C2700)</f>
        <v>Income</v>
      </c>
      <c r="D2686" s="237" t="str">
        <f>IF('MAIN CB'!D2700="","",'MAIN CB'!D2700)</f>
        <v>Sales</v>
      </c>
      <c r="E2686" s="157" t="str">
        <f>IF('MAIN CB'!E2700="","",'MAIN CB'!E2700)</f>
        <v xml:space="preserve">Takeaway Sale </v>
      </c>
      <c r="F2686" s="238" t="str">
        <f>IF('MAIN CB'!C2700="Asset",'MAIN CB'!F2700,"")</f>
        <v/>
      </c>
      <c r="G2686" s="162">
        <f>IF('MAIN CB'!C2700="Capital",'MAIN CB'!F2700,IF('MAIN CB'!C2700="Income",'MAIN CB'!F2700,IF('MAIN CB'!C2700="Liability",'MAIN CB'!F2700,"")))</f>
        <v>-70</v>
      </c>
      <c r="H2686" s="163" t="str">
        <f>IF('MAIN CB'!C2700="Expense",'MAIN CB'!F2700,IF('MAIN CB'!C2700="Drawing",'MAIN CB'!F2700,IF('MAIN CB'!C2700="COS",'MAIN CB'!F2700,"")))</f>
        <v/>
      </c>
    </row>
    <row r="2687" spans="2:8" x14ac:dyDescent="0.3">
      <c r="B2687" s="160">
        <f>IF('MAIN CB'!B2701="","",'MAIN CB'!B2701)</f>
        <v>45742</v>
      </c>
      <c r="C2687" s="161" t="str">
        <f>IF('MAIN CB'!C2701="","",'MAIN CB'!C2701)</f>
        <v>Asset</v>
      </c>
      <c r="D2687" s="237" t="str">
        <f>IF('MAIN CB'!D2701="","",'MAIN CB'!D2701)</f>
        <v>Airtel Money</v>
      </c>
      <c r="E2687" s="157" t="str">
        <f>IF('MAIN CB'!E2701="","",'MAIN CB'!E2701)</f>
        <v xml:space="preserve">Takeaway Sale </v>
      </c>
      <c r="F2687" s="238">
        <f>IF('MAIN CB'!C2701="Asset",'MAIN CB'!F2701,"")</f>
        <v>70</v>
      </c>
      <c r="G2687" s="162" t="str">
        <f>IF('MAIN CB'!C2701="Capital",'MAIN CB'!F2701,IF('MAIN CB'!C2701="Income",'MAIN CB'!F2701,IF('MAIN CB'!C2701="Liability",'MAIN CB'!F2701,"")))</f>
        <v/>
      </c>
      <c r="H2687" s="163" t="str">
        <f>IF('MAIN CB'!C2701="Expense",'MAIN CB'!F2701,IF('MAIN CB'!C2701="Drawing",'MAIN CB'!F2701,IF('MAIN CB'!C2701="COS",'MAIN CB'!F2701,"")))</f>
        <v/>
      </c>
    </row>
    <row r="2688" spans="2:8" x14ac:dyDescent="0.3">
      <c r="B2688" s="160">
        <f>IF('MAIN CB'!B2702="","",'MAIN CB'!B2702)</f>
        <v>45742</v>
      </c>
      <c r="C2688" s="161" t="str">
        <f>IF('MAIN CB'!C2702="","",'MAIN CB'!C2702)</f>
        <v>Asset</v>
      </c>
      <c r="D2688" s="237" t="str">
        <f>IF('MAIN CB'!D2702="","",'MAIN CB'!D2702)</f>
        <v>Vault Cash</v>
      </c>
      <c r="E2688" s="157" t="str">
        <f>IF('MAIN CB'!E2702="","",'MAIN CB'!E2702)</f>
        <v>Airtel Money Withdraw</v>
      </c>
      <c r="F2688" s="238">
        <f>IF('MAIN CB'!C2702="Asset",'MAIN CB'!F2702,"")</f>
        <v>-210</v>
      </c>
      <c r="G2688" s="162" t="str">
        <f>IF('MAIN CB'!C2702="Capital",'MAIN CB'!F2702,IF('MAIN CB'!C2702="Income",'MAIN CB'!F2702,IF('MAIN CB'!C2702="Liability",'MAIN CB'!F2702,"")))</f>
        <v/>
      </c>
      <c r="H2688" s="163" t="str">
        <f>IF('MAIN CB'!C2702="Expense",'MAIN CB'!F2702,IF('MAIN CB'!C2702="Drawing",'MAIN CB'!F2702,IF('MAIN CB'!C2702="COS",'MAIN CB'!F2702,"")))</f>
        <v/>
      </c>
    </row>
    <row r="2689" spans="2:8" x14ac:dyDescent="0.3">
      <c r="B2689" s="160">
        <f>IF('MAIN CB'!B2703="","",'MAIN CB'!B2703)</f>
        <v>45742</v>
      </c>
      <c r="C2689" s="161" t="str">
        <f>IF('MAIN CB'!C2703="","",'MAIN CB'!C2703)</f>
        <v>Asset</v>
      </c>
      <c r="D2689" s="237" t="str">
        <f>IF('MAIN CB'!D2703="","",'MAIN CB'!D2703)</f>
        <v>Airtel Money</v>
      </c>
      <c r="E2689" s="157" t="str">
        <f>IF('MAIN CB'!E2703="","",'MAIN CB'!E2703)</f>
        <v>Airtel Money Withdraw</v>
      </c>
      <c r="F2689" s="238">
        <f>IF('MAIN CB'!C2703="Asset",'MAIN CB'!F2703,"")</f>
        <v>210</v>
      </c>
      <c r="G2689" s="162" t="str">
        <f>IF('MAIN CB'!C2703="Capital",'MAIN CB'!F2703,IF('MAIN CB'!C2703="Income",'MAIN CB'!F2703,IF('MAIN CB'!C2703="Liability",'MAIN CB'!F2703,"")))</f>
        <v/>
      </c>
      <c r="H2689" s="163" t="str">
        <f>IF('MAIN CB'!C2703="Expense",'MAIN CB'!F2703,IF('MAIN CB'!C2703="Drawing",'MAIN CB'!F2703,IF('MAIN CB'!C2703="COS",'MAIN CB'!F2703,"")))</f>
        <v/>
      </c>
    </row>
    <row r="2690" spans="2:8" x14ac:dyDescent="0.3">
      <c r="B2690" s="160">
        <f>IF('MAIN CB'!B2704="","",'MAIN CB'!B2704)</f>
        <v>45742</v>
      </c>
      <c r="C2690" s="161" t="str">
        <f>IF('MAIN CB'!C2704="","",'MAIN CB'!C2704)</f>
        <v>Asset</v>
      </c>
      <c r="D2690" s="237" t="str">
        <f>IF('MAIN CB'!D2704="","",'MAIN CB'!D2704)</f>
        <v>Vault Cash</v>
      </c>
      <c r="E2690" s="157" t="str">
        <f>IF('MAIN CB'!E2704="","",'MAIN CB'!E2704)</f>
        <v>Zanaco Xpress Deposit</v>
      </c>
      <c r="F2690" s="238">
        <f>IF('MAIN CB'!C2704="Asset",'MAIN CB'!F2704,"")</f>
        <v>210</v>
      </c>
      <c r="G2690" s="162" t="str">
        <f>IF('MAIN CB'!C2704="Capital",'MAIN CB'!F2704,IF('MAIN CB'!C2704="Income",'MAIN CB'!F2704,IF('MAIN CB'!C2704="Liability",'MAIN CB'!F2704,"")))</f>
        <v/>
      </c>
      <c r="H2690" s="163" t="str">
        <f>IF('MAIN CB'!C2704="Expense",'MAIN CB'!F2704,IF('MAIN CB'!C2704="Drawing",'MAIN CB'!F2704,IF('MAIN CB'!C2704="COS",'MAIN CB'!F2704,"")))</f>
        <v/>
      </c>
    </row>
    <row r="2691" spans="2:8" x14ac:dyDescent="0.3">
      <c r="B2691" s="160">
        <f>IF('MAIN CB'!B2705="","",'MAIN CB'!B2705)</f>
        <v>45742</v>
      </c>
      <c r="C2691" s="161" t="str">
        <f>IF('MAIN CB'!C2705="","",'MAIN CB'!C2705)</f>
        <v>Asset</v>
      </c>
      <c r="D2691" s="237" t="str">
        <f>IF('MAIN CB'!D2705="","",'MAIN CB'!D2705)</f>
        <v>Zanaco Xpress</v>
      </c>
      <c r="E2691" s="157" t="str">
        <f>IF('MAIN CB'!E2705="","",'MAIN CB'!E2705)</f>
        <v>Zanaco Xpress Deposit</v>
      </c>
      <c r="F2691" s="238">
        <f>IF('MAIN CB'!C2705="Asset",'MAIN CB'!F2705,"")</f>
        <v>-210</v>
      </c>
      <c r="G2691" s="162" t="str">
        <f>IF('MAIN CB'!C2705="Capital",'MAIN CB'!F2705,IF('MAIN CB'!C2705="Income",'MAIN CB'!F2705,IF('MAIN CB'!C2705="Liability",'MAIN CB'!F2705,"")))</f>
        <v/>
      </c>
      <c r="H2691" s="163" t="str">
        <f>IF('MAIN CB'!C2705="Expense",'MAIN CB'!F2705,IF('MAIN CB'!C2705="Drawing",'MAIN CB'!F2705,IF('MAIN CB'!C2705="COS",'MAIN CB'!F2705,"")))</f>
        <v/>
      </c>
    </row>
    <row r="2692" spans="2:8" x14ac:dyDescent="0.3">
      <c r="B2692" s="160">
        <f>IF('MAIN CB'!B2706="","",'MAIN CB'!B2706)</f>
        <v>45742</v>
      </c>
      <c r="C2692" s="161" t="str">
        <f>IF('MAIN CB'!C2706="","",'MAIN CB'!C2706)</f>
        <v>Asset</v>
      </c>
      <c r="D2692" s="237" t="str">
        <f>IF('MAIN CB'!D2706="","",'MAIN CB'!D2706)</f>
        <v>Vault Cash</v>
      </c>
      <c r="E2692" s="157" t="str">
        <f>IF('MAIN CB'!E2706="","",'MAIN CB'!E2706)</f>
        <v>Zanaco Xpress Deposit</v>
      </c>
      <c r="F2692" s="238">
        <f>IF('MAIN CB'!C2706="Asset",'MAIN CB'!F2706,"")</f>
        <v>140</v>
      </c>
      <c r="G2692" s="162" t="str">
        <f>IF('MAIN CB'!C2706="Capital",'MAIN CB'!F2706,IF('MAIN CB'!C2706="Income",'MAIN CB'!F2706,IF('MAIN CB'!C2706="Liability",'MAIN CB'!F2706,"")))</f>
        <v/>
      </c>
      <c r="H2692" s="163" t="str">
        <f>IF('MAIN CB'!C2706="Expense",'MAIN CB'!F2706,IF('MAIN CB'!C2706="Drawing",'MAIN CB'!F2706,IF('MAIN CB'!C2706="COS",'MAIN CB'!F2706,"")))</f>
        <v/>
      </c>
    </row>
    <row r="2693" spans="2:8" x14ac:dyDescent="0.3">
      <c r="B2693" s="160">
        <f>IF('MAIN CB'!B2707="","",'MAIN CB'!B2707)</f>
        <v>45742</v>
      </c>
      <c r="C2693" s="161" t="str">
        <f>IF('MAIN CB'!C2707="","",'MAIN CB'!C2707)</f>
        <v>Asset</v>
      </c>
      <c r="D2693" s="237" t="str">
        <f>IF('MAIN CB'!D2707="","",'MAIN CB'!D2707)</f>
        <v>Zanaco Xpress</v>
      </c>
      <c r="E2693" s="157" t="str">
        <f>IF('MAIN CB'!E2707="","",'MAIN CB'!E2707)</f>
        <v>Zanaco Xpress Deposit</v>
      </c>
      <c r="F2693" s="238">
        <f>IF('MAIN CB'!C2707="Asset",'MAIN CB'!F2707,"")</f>
        <v>-140</v>
      </c>
      <c r="G2693" s="162" t="str">
        <f>IF('MAIN CB'!C2707="Capital",'MAIN CB'!F2707,IF('MAIN CB'!C2707="Income",'MAIN CB'!F2707,IF('MAIN CB'!C2707="Liability",'MAIN CB'!F2707,"")))</f>
        <v/>
      </c>
      <c r="H2693" s="163" t="str">
        <f>IF('MAIN CB'!C2707="Expense",'MAIN CB'!F2707,IF('MAIN CB'!C2707="Drawing",'MAIN CB'!F2707,IF('MAIN CB'!C2707="COS",'MAIN CB'!F2707,"")))</f>
        <v/>
      </c>
    </row>
    <row r="2694" spans="2:8" x14ac:dyDescent="0.3">
      <c r="B2694" s="160">
        <f>IF('MAIN CB'!B2708="","",'MAIN CB'!B2708)</f>
        <v>45742</v>
      </c>
      <c r="C2694" s="161" t="str">
        <f>IF('MAIN CB'!C2708="","",'MAIN CB'!C2708)</f>
        <v>Asset</v>
      </c>
      <c r="D2694" s="237" t="str">
        <f>IF('MAIN CB'!D2708="","",'MAIN CB'!D2708)</f>
        <v>Vault Cash</v>
      </c>
      <c r="E2694" s="157" t="str">
        <f>IF('MAIN CB'!E2708="","",'MAIN CB'!E2708)</f>
        <v>Airtel Money Deposit</v>
      </c>
      <c r="F2694" s="238">
        <f>IF('MAIN CB'!C2708="Asset",'MAIN CB'!F2708,"")</f>
        <v>110</v>
      </c>
      <c r="G2694" s="162" t="str">
        <f>IF('MAIN CB'!C2708="Capital",'MAIN CB'!F2708,IF('MAIN CB'!C2708="Income",'MAIN CB'!F2708,IF('MAIN CB'!C2708="Liability",'MAIN CB'!F2708,"")))</f>
        <v/>
      </c>
      <c r="H2694" s="163" t="str">
        <f>IF('MAIN CB'!C2708="Expense",'MAIN CB'!F2708,IF('MAIN CB'!C2708="Drawing",'MAIN CB'!F2708,IF('MAIN CB'!C2708="COS",'MAIN CB'!F2708,"")))</f>
        <v/>
      </c>
    </row>
    <row r="2695" spans="2:8" x14ac:dyDescent="0.3">
      <c r="B2695" s="160">
        <f>IF('MAIN CB'!B2709="","",'MAIN CB'!B2709)</f>
        <v>45742</v>
      </c>
      <c r="C2695" s="161" t="str">
        <f>IF('MAIN CB'!C2709="","",'MAIN CB'!C2709)</f>
        <v>Asset</v>
      </c>
      <c r="D2695" s="237" t="str">
        <f>IF('MAIN CB'!D2709="","",'MAIN CB'!D2709)</f>
        <v>Airtel Money</v>
      </c>
      <c r="E2695" s="157" t="str">
        <f>IF('MAIN CB'!E2709="","",'MAIN CB'!E2709)</f>
        <v>Airtel Money Deposit</v>
      </c>
      <c r="F2695" s="238">
        <f>IF('MAIN CB'!C2709="Asset",'MAIN CB'!F2709,"")</f>
        <v>-110</v>
      </c>
      <c r="G2695" s="162" t="str">
        <f>IF('MAIN CB'!C2709="Capital",'MAIN CB'!F2709,IF('MAIN CB'!C2709="Income",'MAIN CB'!F2709,IF('MAIN CB'!C2709="Liability",'MAIN CB'!F2709,"")))</f>
        <v/>
      </c>
      <c r="H2695" s="163" t="str">
        <f>IF('MAIN CB'!C2709="Expense",'MAIN CB'!F2709,IF('MAIN CB'!C2709="Drawing",'MAIN CB'!F2709,IF('MAIN CB'!C2709="COS",'MAIN CB'!F2709,"")))</f>
        <v/>
      </c>
    </row>
    <row r="2696" spans="2:8" x14ac:dyDescent="0.3">
      <c r="B2696" s="160">
        <f>IF('MAIN CB'!B2710="","",'MAIN CB'!B2710)</f>
        <v>45742</v>
      </c>
      <c r="C2696" s="161" t="str">
        <f>IF('MAIN CB'!C2710="","",'MAIN CB'!C2710)</f>
        <v>Asset</v>
      </c>
      <c r="D2696" s="237" t="str">
        <f>IF('MAIN CB'!D2710="","",'MAIN CB'!D2710)</f>
        <v>Vault Cash</v>
      </c>
      <c r="E2696" s="157" t="str">
        <f>IF('MAIN CB'!E2710="","",'MAIN CB'!E2710)</f>
        <v>Zanaco Xpress Deposit</v>
      </c>
      <c r="F2696" s="238">
        <f>IF('MAIN CB'!C2710="Asset",'MAIN CB'!F2710,"")</f>
        <v>1100</v>
      </c>
      <c r="G2696" s="162" t="str">
        <f>IF('MAIN CB'!C2710="Capital",'MAIN CB'!F2710,IF('MAIN CB'!C2710="Income",'MAIN CB'!F2710,IF('MAIN CB'!C2710="Liability",'MAIN CB'!F2710,"")))</f>
        <v/>
      </c>
      <c r="H2696" s="163" t="str">
        <f>IF('MAIN CB'!C2710="Expense",'MAIN CB'!F2710,IF('MAIN CB'!C2710="Drawing",'MAIN CB'!F2710,IF('MAIN CB'!C2710="COS",'MAIN CB'!F2710,"")))</f>
        <v/>
      </c>
    </row>
    <row r="2697" spans="2:8" x14ac:dyDescent="0.3">
      <c r="B2697" s="160">
        <f>IF('MAIN CB'!B2711="","",'MAIN CB'!B2711)</f>
        <v>45742</v>
      </c>
      <c r="C2697" s="161" t="str">
        <f>IF('MAIN CB'!C2711="","",'MAIN CB'!C2711)</f>
        <v>Asset</v>
      </c>
      <c r="D2697" s="237" t="str">
        <f>IF('MAIN CB'!D2711="","",'MAIN CB'!D2711)</f>
        <v>Zanaco Xpress</v>
      </c>
      <c r="E2697" s="157" t="str">
        <f>IF('MAIN CB'!E2711="","",'MAIN CB'!E2711)</f>
        <v>Zanaco Xpress Deposit</v>
      </c>
      <c r="F2697" s="238">
        <f>IF('MAIN CB'!C2711="Asset",'MAIN CB'!F2711,"")</f>
        <v>-1100</v>
      </c>
      <c r="G2697" s="162" t="str">
        <f>IF('MAIN CB'!C2711="Capital",'MAIN CB'!F2711,IF('MAIN CB'!C2711="Income",'MAIN CB'!F2711,IF('MAIN CB'!C2711="Liability",'MAIN CB'!F2711,"")))</f>
        <v/>
      </c>
      <c r="H2697" s="163" t="str">
        <f>IF('MAIN CB'!C2711="Expense",'MAIN CB'!F2711,IF('MAIN CB'!C2711="Drawing",'MAIN CB'!F2711,IF('MAIN CB'!C2711="COS",'MAIN CB'!F2711,"")))</f>
        <v/>
      </c>
    </row>
    <row r="2698" spans="2:8" x14ac:dyDescent="0.3">
      <c r="B2698" s="160">
        <f>IF('MAIN CB'!B2712="","",'MAIN CB'!B2712)</f>
        <v>45742</v>
      </c>
      <c r="C2698" s="161" t="str">
        <f>IF('MAIN CB'!C2712="","",'MAIN CB'!C2712)</f>
        <v>Income</v>
      </c>
      <c r="D2698" s="237" t="str">
        <f>IF('MAIN CB'!D2712="","",'MAIN CB'!D2712)</f>
        <v>Sales</v>
      </c>
      <c r="E2698" s="157" t="str">
        <f>IF('MAIN CB'!E2712="","",'MAIN CB'!E2712)</f>
        <v xml:space="preserve">Takeaway Sale </v>
      </c>
      <c r="F2698" s="238" t="str">
        <f>IF('MAIN CB'!C2712="Asset",'MAIN CB'!F2712,"")</f>
        <v/>
      </c>
      <c r="G2698" s="162">
        <f>IF('MAIN CB'!C2712="Capital",'MAIN CB'!F2712,IF('MAIN CB'!C2712="Income",'MAIN CB'!F2712,IF('MAIN CB'!C2712="Liability",'MAIN CB'!F2712,"")))</f>
        <v>-35</v>
      </c>
      <c r="H2698" s="163" t="str">
        <f>IF('MAIN CB'!C2712="Expense",'MAIN CB'!F2712,IF('MAIN CB'!C2712="Drawing",'MAIN CB'!F2712,IF('MAIN CB'!C2712="COS",'MAIN CB'!F2712,"")))</f>
        <v/>
      </c>
    </row>
    <row r="2699" spans="2:8" x14ac:dyDescent="0.3">
      <c r="B2699" s="160">
        <f>IF('MAIN CB'!B2713="","",'MAIN CB'!B2713)</f>
        <v>45742</v>
      </c>
      <c r="C2699" s="161" t="str">
        <f>IF('MAIN CB'!C2713="","",'MAIN CB'!C2713)</f>
        <v>Asset</v>
      </c>
      <c r="D2699" s="237" t="str">
        <f>IF('MAIN CB'!D2713="","",'MAIN CB'!D2713)</f>
        <v>Vault Cash</v>
      </c>
      <c r="E2699" s="157" t="str">
        <f>IF('MAIN CB'!E2713="","",'MAIN CB'!E2713)</f>
        <v xml:space="preserve">Takeaway Sale </v>
      </c>
      <c r="F2699" s="238">
        <f>IF('MAIN CB'!C2713="Asset",'MAIN CB'!F2713,"")</f>
        <v>35</v>
      </c>
      <c r="G2699" s="162" t="str">
        <f>IF('MAIN CB'!C2713="Capital",'MAIN CB'!F2713,IF('MAIN CB'!C2713="Income",'MAIN CB'!F2713,IF('MAIN CB'!C2713="Liability",'MAIN CB'!F2713,"")))</f>
        <v/>
      </c>
      <c r="H2699" s="163" t="str">
        <f>IF('MAIN CB'!C2713="Expense",'MAIN CB'!F2713,IF('MAIN CB'!C2713="Drawing",'MAIN CB'!F2713,IF('MAIN CB'!C2713="COS",'MAIN CB'!F2713,"")))</f>
        <v/>
      </c>
    </row>
    <row r="2700" spans="2:8" x14ac:dyDescent="0.3">
      <c r="B2700" s="160">
        <f>IF('MAIN CB'!B2714="","",'MAIN CB'!B2714)</f>
        <v>45742</v>
      </c>
      <c r="C2700" s="161" t="str">
        <f>IF('MAIN CB'!C2714="","",'MAIN CB'!C2714)</f>
        <v>Asset</v>
      </c>
      <c r="D2700" s="237" t="str">
        <f>IF('MAIN CB'!D2714="","",'MAIN CB'!D2714)</f>
        <v>Vault Cash</v>
      </c>
      <c r="E2700" s="157" t="str">
        <f>IF('MAIN CB'!E2714="","",'MAIN CB'!E2714)</f>
        <v>Airtel Money Withdraw</v>
      </c>
      <c r="F2700" s="238">
        <f>IF('MAIN CB'!C2714="Asset",'MAIN CB'!F2714,"")</f>
        <v>-60</v>
      </c>
      <c r="G2700" s="162" t="str">
        <f>IF('MAIN CB'!C2714="Capital",'MAIN CB'!F2714,IF('MAIN CB'!C2714="Income",'MAIN CB'!F2714,IF('MAIN CB'!C2714="Liability",'MAIN CB'!F2714,"")))</f>
        <v/>
      </c>
      <c r="H2700" s="163" t="str">
        <f>IF('MAIN CB'!C2714="Expense",'MAIN CB'!F2714,IF('MAIN CB'!C2714="Drawing",'MAIN CB'!F2714,IF('MAIN CB'!C2714="COS",'MAIN CB'!F2714,"")))</f>
        <v/>
      </c>
    </row>
    <row r="2701" spans="2:8" x14ac:dyDescent="0.3">
      <c r="B2701" s="160">
        <f>IF('MAIN CB'!B2715="","",'MAIN CB'!B2715)</f>
        <v>45742</v>
      </c>
      <c r="C2701" s="161" t="str">
        <f>IF('MAIN CB'!C2715="","",'MAIN CB'!C2715)</f>
        <v>Asset</v>
      </c>
      <c r="D2701" s="237" t="str">
        <f>IF('MAIN CB'!D2715="","",'MAIN CB'!D2715)</f>
        <v>Airtel Money</v>
      </c>
      <c r="E2701" s="157" t="str">
        <f>IF('MAIN CB'!E2715="","",'MAIN CB'!E2715)</f>
        <v>Airtel Money Withdraw</v>
      </c>
      <c r="F2701" s="238">
        <f>IF('MAIN CB'!C2715="Asset",'MAIN CB'!F2715,"")</f>
        <v>60</v>
      </c>
      <c r="G2701" s="162" t="str">
        <f>IF('MAIN CB'!C2715="Capital",'MAIN CB'!F2715,IF('MAIN CB'!C2715="Income",'MAIN CB'!F2715,IF('MAIN CB'!C2715="Liability",'MAIN CB'!F2715,"")))</f>
        <v/>
      </c>
      <c r="H2701" s="163" t="str">
        <f>IF('MAIN CB'!C2715="Expense",'MAIN CB'!F2715,IF('MAIN CB'!C2715="Drawing",'MAIN CB'!F2715,IF('MAIN CB'!C2715="COS",'MAIN CB'!F2715,"")))</f>
        <v/>
      </c>
    </row>
    <row r="2702" spans="2:8" x14ac:dyDescent="0.3">
      <c r="B2702" s="160">
        <f>IF('MAIN CB'!B2716="","",'MAIN CB'!B2716)</f>
        <v>45742</v>
      </c>
      <c r="C2702" s="161" t="str">
        <f>IF('MAIN CB'!C2716="","",'MAIN CB'!C2716)</f>
        <v>Asset</v>
      </c>
      <c r="D2702" s="237" t="str">
        <f>IF('MAIN CB'!D2716="","",'MAIN CB'!D2716)</f>
        <v>Vault Cash</v>
      </c>
      <c r="E2702" s="157" t="str">
        <f>IF('MAIN CB'!E2716="","",'MAIN CB'!E2716)</f>
        <v>Zanaco Xpress Deposit</v>
      </c>
      <c r="F2702" s="238">
        <f>IF('MAIN CB'!C2716="Asset",'MAIN CB'!F2716,"")</f>
        <v>195</v>
      </c>
      <c r="G2702" s="162" t="str">
        <f>IF('MAIN CB'!C2716="Capital",'MAIN CB'!F2716,IF('MAIN CB'!C2716="Income",'MAIN CB'!F2716,IF('MAIN CB'!C2716="Liability",'MAIN CB'!F2716,"")))</f>
        <v/>
      </c>
      <c r="H2702" s="163" t="str">
        <f>IF('MAIN CB'!C2716="Expense",'MAIN CB'!F2716,IF('MAIN CB'!C2716="Drawing",'MAIN CB'!F2716,IF('MAIN CB'!C2716="COS",'MAIN CB'!F2716,"")))</f>
        <v/>
      </c>
    </row>
    <row r="2703" spans="2:8" x14ac:dyDescent="0.3">
      <c r="B2703" s="160">
        <f>IF('MAIN CB'!B2717="","",'MAIN CB'!B2717)</f>
        <v>45742</v>
      </c>
      <c r="C2703" s="161" t="str">
        <f>IF('MAIN CB'!C2717="","",'MAIN CB'!C2717)</f>
        <v>Asset</v>
      </c>
      <c r="D2703" s="237" t="str">
        <f>IF('MAIN CB'!D2717="","",'MAIN CB'!D2717)</f>
        <v>Zanaco Xpress</v>
      </c>
      <c r="E2703" s="157" t="str">
        <f>IF('MAIN CB'!E2717="","",'MAIN CB'!E2717)</f>
        <v>Zanaco Xpress Deposit</v>
      </c>
      <c r="F2703" s="238">
        <f>IF('MAIN CB'!C2717="Asset",'MAIN CB'!F2717,"")</f>
        <v>-195</v>
      </c>
      <c r="G2703" s="162" t="str">
        <f>IF('MAIN CB'!C2717="Capital",'MAIN CB'!F2717,IF('MAIN CB'!C2717="Income",'MAIN CB'!F2717,IF('MAIN CB'!C2717="Liability",'MAIN CB'!F2717,"")))</f>
        <v/>
      </c>
      <c r="H2703" s="163" t="str">
        <f>IF('MAIN CB'!C2717="Expense",'MAIN CB'!F2717,IF('MAIN CB'!C2717="Drawing",'MAIN CB'!F2717,IF('MAIN CB'!C2717="COS",'MAIN CB'!F2717,"")))</f>
        <v/>
      </c>
    </row>
    <row r="2704" spans="2:8" x14ac:dyDescent="0.3">
      <c r="B2704" s="160">
        <f>IF('MAIN CB'!B2718="","",'MAIN CB'!B2718)</f>
        <v>45742</v>
      </c>
      <c r="C2704" s="161" t="str">
        <f>IF('MAIN CB'!C2718="","",'MAIN CB'!C2718)</f>
        <v>Asset</v>
      </c>
      <c r="D2704" s="237" t="str">
        <f>IF('MAIN CB'!D2718="","",'MAIN CB'!D2718)</f>
        <v>Vault Cash</v>
      </c>
      <c r="E2704" s="157" t="str">
        <f>IF('MAIN CB'!E2718="","",'MAIN CB'!E2718)</f>
        <v>Zanaco Xpress Deposit</v>
      </c>
      <c r="F2704" s="238">
        <f>IF('MAIN CB'!C2718="Asset",'MAIN CB'!F2718,"")</f>
        <v>195</v>
      </c>
      <c r="G2704" s="162" t="str">
        <f>IF('MAIN CB'!C2718="Capital",'MAIN CB'!F2718,IF('MAIN CB'!C2718="Income",'MAIN CB'!F2718,IF('MAIN CB'!C2718="Liability",'MAIN CB'!F2718,"")))</f>
        <v/>
      </c>
      <c r="H2704" s="163" t="str">
        <f>IF('MAIN CB'!C2718="Expense",'MAIN CB'!F2718,IF('MAIN CB'!C2718="Drawing",'MAIN CB'!F2718,IF('MAIN CB'!C2718="COS",'MAIN CB'!F2718,"")))</f>
        <v/>
      </c>
    </row>
    <row r="2705" spans="2:8" x14ac:dyDescent="0.3">
      <c r="B2705" s="160">
        <f>IF('MAIN CB'!B2719="","",'MAIN CB'!B2719)</f>
        <v>45742</v>
      </c>
      <c r="C2705" s="161" t="str">
        <f>IF('MAIN CB'!C2719="","",'MAIN CB'!C2719)</f>
        <v>Asset</v>
      </c>
      <c r="D2705" s="237" t="str">
        <f>IF('MAIN CB'!D2719="","",'MAIN CB'!D2719)</f>
        <v>Zanaco Xpress</v>
      </c>
      <c r="E2705" s="157" t="str">
        <f>IF('MAIN CB'!E2719="","",'MAIN CB'!E2719)</f>
        <v>Zanaco Xpress Deposit</v>
      </c>
      <c r="F2705" s="238">
        <f>IF('MAIN CB'!C2719="Asset",'MAIN CB'!F2719,"")</f>
        <v>-195</v>
      </c>
      <c r="G2705" s="162" t="str">
        <f>IF('MAIN CB'!C2719="Capital",'MAIN CB'!F2719,IF('MAIN CB'!C2719="Income",'MAIN CB'!F2719,IF('MAIN CB'!C2719="Liability",'MAIN CB'!F2719,"")))</f>
        <v/>
      </c>
      <c r="H2705" s="163" t="str">
        <f>IF('MAIN CB'!C2719="Expense",'MAIN CB'!F2719,IF('MAIN CB'!C2719="Drawing",'MAIN CB'!F2719,IF('MAIN CB'!C2719="COS",'MAIN CB'!F2719,"")))</f>
        <v/>
      </c>
    </row>
    <row r="2706" spans="2:8" x14ac:dyDescent="0.3">
      <c r="B2706" s="160">
        <f>IF('MAIN CB'!B2720="","",'MAIN CB'!B2720)</f>
        <v>45742</v>
      </c>
      <c r="C2706" s="161" t="str">
        <f>IF('MAIN CB'!C2720="","",'MAIN CB'!C2720)</f>
        <v>Asset</v>
      </c>
      <c r="D2706" s="237" t="str">
        <f>IF('MAIN CB'!D2720="","",'MAIN CB'!D2720)</f>
        <v>Vault Cash</v>
      </c>
      <c r="E2706" s="157" t="str">
        <f>IF('MAIN CB'!E2720="","",'MAIN CB'!E2720)</f>
        <v>Zanaco Xpress Deposit</v>
      </c>
      <c r="F2706" s="238">
        <f>IF('MAIN CB'!C2720="Asset",'MAIN CB'!F2720,"")</f>
        <v>215</v>
      </c>
      <c r="G2706" s="162" t="str">
        <f>IF('MAIN CB'!C2720="Capital",'MAIN CB'!F2720,IF('MAIN CB'!C2720="Income",'MAIN CB'!F2720,IF('MAIN CB'!C2720="Liability",'MAIN CB'!F2720,"")))</f>
        <v/>
      </c>
      <c r="H2706" s="163" t="str">
        <f>IF('MAIN CB'!C2720="Expense",'MAIN CB'!F2720,IF('MAIN CB'!C2720="Drawing",'MAIN CB'!F2720,IF('MAIN CB'!C2720="COS",'MAIN CB'!F2720,"")))</f>
        <v/>
      </c>
    </row>
    <row r="2707" spans="2:8" x14ac:dyDescent="0.3">
      <c r="B2707" s="160">
        <f>IF('MAIN CB'!B2721="","",'MAIN CB'!B2721)</f>
        <v>45742</v>
      </c>
      <c r="C2707" s="161" t="str">
        <f>IF('MAIN CB'!C2721="","",'MAIN CB'!C2721)</f>
        <v>Asset</v>
      </c>
      <c r="D2707" s="237" t="str">
        <f>IF('MAIN CB'!D2721="","",'MAIN CB'!D2721)</f>
        <v>Zanaco Xpress</v>
      </c>
      <c r="E2707" s="157" t="str">
        <f>IF('MAIN CB'!E2721="","",'MAIN CB'!E2721)</f>
        <v>Zanaco Xpress Deposit</v>
      </c>
      <c r="F2707" s="238">
        <f>IF('MAIN CB'!C2721="Asset",'MAIN CB'!F2721,"")</f>
        <v>-215</v>
      </c>
      <c r="G2707" s="162" t="str">
        <f>IF('MAIN CB'!C2721="Capital",'MAIN CB'!F2721,IF('MAIN CB'!C2721="Income",'MAIN CB'!F2721,IF('MAIN CB'!C2721="Liability",'MAIN CB'!F2721,"")))</f>
        <v/>
      </c>
      <c r="H2707" s="163" t="str">
        <f>IF('MAIN CB'!C2721="Expense",'MAIN CB'!F2721,IF('MAIN CB'!C2721="Drawing",'MAIN CB'!F2721,IF('MAIN CB'!C2721="COS",'MAIN CB'!F2721,"")))</f>
        <v/>
      </c>
    </row>
    <row r="2708" spans="2:8" x14ac:dyDescent="0.3">
      <c r="B2708" s="160">
        <f>IF('MAIN CB'!B2722="","",'MAIN CB'!B2722)</f>
        <v>45742</v>
      </c>
      <c r="C2708" s="161" t="str">
        <f>IF('MAIN CB'!C2722="","",'MAIN CB'!C2722)</f>
        <v>Income</v>
      </c>
      <c r="D2708" s="237" t="str">
        <f>IF('MAIN CB'!D2722="","",'MAIN CB'!D2722)</f>
        <v>Sales</v>
      </c>
      <c r="E2708" s="157" t="str">
        <f>IF('MAIN CB'!E2722="","",'MAIN CB'!E2722)</f>
        <v xml:space="preserve">Takeaway Sale </v>
      </c>
      <c r="F2708" s="238" t="str">
        <f>IF('MAIN CB'!C2722="Asset",'MAIN CB'!F2722,"")</f>
        <v/>
      </c>
      <c r="G2708" s="162">
        <f>IF('MAIN CB'!C2722="Capital",'MAIN CB'!F2722,IF('MAIN CB'!C2722="Income",'MAIN CB'!F2722,IF('MAIN CB'!C2722="Liability",'MAIN CB'!F2722,"")))</f>
        <v>-35</v>
      </c>
      <c r="H2708" s="163" t="str">
        <f>IF('MAIN CB'!C2722="Expense",'MAIN CB'!F2722,IF('MAIN CB'!C2722="Drawing",'MAIN CB'!F2722,IF('MAIN CB'!C2722="COS",'MAIN CB'!F2722,"")))</f>
        <v/>
      </c>
    </row>
    <row r="2709" spans="2:8" x14ac:dyDescent="0.3">
      <c r="B2709" s="160">
        <f>IF('MAIN CB'!B2723="","",'MAIN CB'!B2723)</f>
        <v>45742</v>
      </c>
      <c r="C2709" s="161" t="str">
        <f>IF('MAIN CB'!C2723="","",'MAIN CB'!C2723)</f>
        <v>Asset</v>
      </c>
      <c r="D2709" s="237" t="str">
        <f>IF('MAIN CB'!D2723="","",'MAIN CB'!D2723)</f>
        <v>Vault Cash</v>
      </c>
      <c r="E2709" s="157" t="str">
        <f>IF('MAIN CB'!E2723="","",'MAIN CB'!E2723)</f>
        <v xml:space="preserve">Takeaway Sale </v>
      </c>
      <c r="F2709" s="238">
        <f>IF('MAIN CB'!C2723="Asset",'MAIN CB'!F2723,"")</f>
        <v>35</v>
      </c>
      <c r="G2709" s="162" t="str">
        <f>IF('MAIN CB'!C2723="Capital",'MAIN CB'!F2723,IF('MAIN CB'!C2723="Income",'MAIN CB'!F2723,IF('MAIN CB'!C2723="Liability",'MAIN CB'!F2723,"")))</f>
        <v/>
      </c>
      <c r="H2709" s="163" t="str">
        <f>IF('MAIN CB'!C2723="Expense",'MAIN CB'!F2723,IF('MAIN CB'!C2723="Drawing",'MAIN CB'!F2723,IF('MAIN CB'!C2723="COS",'MAIN CB'!F2723,"")))</f>
        <v/>
      </c>
    </row>
    <row r="2710" spans="2:8" x14ac:dyDescent="0.3">
      <c r="B2710" s="160">
        <f>IF('MAIN CB'!B2724="","",'MAIN CB'!B2724)</f>
        <v>45742</v>
      </c>
      <c r="C2710" s="161" t="str">
        <f>IF('MAIN CB'!C2724="","",'MAIN CB'!C2724)</f>
        <v>Asset</v>
      </c>
      <c r="D2710" s="237" t="str">
        <f>IF('MAIN CB'!D2724="","",'MAIN CB'!D2724)</f>
        <v>Vault Cash</v>
      </c>
      <c r="E2710" s="157" t="str">
        <f>IF('MAIN CB'!E2724="","",'MAIN CB'!E2724)</f>
        <v>Airtel Money Deposit</v>
      </c>
      <c r="F2710" s="238">
        <f>IF('MAIN CB'!C2724="Asset",'MAIN CB'!F2724,"")</f>
        <v>520</v>
      </c>
      <c r="G2710" s="162" t="str">
        <f>IF('MAIN CB'!C2724="Capital",'MAIN CB'!F2724,IF('MAIN CB'!C2724="Income",'MAIN CB'!F2724,IF('MAIN CB'!C2724="Liability",'MAIN CB'!F2724,"")))</f>
        <v/>
      </c>
      <c r="H2710" s="163" t="str">
        <f>IF('MAIN CB'!C2724="Expense",'MAIN CB'!F2724,IF('MAIN CB'!C2724="Drawing",'MAIN CB'!F2724,IF('MAIN CB'!C2724="COS",'MAIN CB'!F2724,"")))</f>
        <v/>
      </c>
    </row>
    <row r="2711" spans="2:8" x14ac:dyDescent="0.3">
      <c r="B2711" s="160">
        <f>IF('MAIN CB'!B2725="","",'MAIN CB'!B2725)</f>
        <v>45742</v>
      </c>
      <c r="C2711" s="161" t="str">
        <f>IF('MAIN CB'!C2725="","",'MAIN CB'!C2725)</f>
        <v>Asset</v>
      </c>
      <c r="D2711" s="237" t="str">
        <f>IF('MAIN CB'!D2725="","",'MAIN CB'!D2725)</f>
        <v>Airtel Money</v>
      </c>
      <c r="E2711" s="157" t="str">
        <f>IF('MAIN CB'!E2725="","",'MAIN CB'!E2725)</f>
        <v>Airtel Money Deposit</v>
      </c>
      <c r="F2711" s="238">
        <f>IF('MAIN CB'!C2725="Asset",'MAIN CB'!F2725,"")</f>
        <v>-520</v>
      </c>
      <c r="G2711" s="162" t="str">
        <f>IF('MAIN CB'!C2725="Capital",'MAIN CB'!F2725,IF('MAIN CB'!C2725="Income",'MAIN CB'!F2725,IF('MAIN CB'!C2725="Liability",'MAIN CB'!F2725,"")))</f>
        <v/>
      </c>
      <c r="H2711" s="163" t="str">
        <f>IF('MAIN CB'!C2725="Expense",'MAIN CB'!F2725,IF('MAIN CB'!C2725="Drawing",'MAIN CB'!F2725,IF('MAIN CB'!C2725="COS",'MAIN CB'!F2725,"")))</f>
        <v/>
      </c>
    </row>
    <row r="2712" spans="2:8" x14ac:dyDescent="0.3">
      <c r="B2712" s="160">
        <f>IF('MAIN CB'!B2726="","",'MAIN CB'!B2726)</f>
        <v>45742</v>
      </c>
      <c r="C2712" s="161" t="str">
        <f>IF('MAIN CB'!C2726="","",'MAIN CB'!C2726)</f>
        <v>Asset</v>
      </c>
      <c r="D2712" s="237" t="str">
        <f>IF('MAIN CB'!D2726="","",'MAIN CB'!D2726)</f>
        <v>Vault Cash</v>
      </c>
      <c r="E2712" s="157" t="str">
        <f>IF('MAIN CB'!E2726="","",'MAIN CB'!E2726)</f>
        <v>Airtel Money Deposit</v>
      </c>
      <c r="F2712" s="238">
        <f>IF('MAIN CB'!C2726="Asset",'MAIN CB'!F2726,"")</f>
        <v>65</v>
      </c>
      <c r="G2712" s="162" t="str">
        <f>IF('MAIN CB'!C2726="Capital",'MAIN CB'!F2726,IF('MAIN CB'!C2726="Income",'MAIN CB'!F2726,IF('MAIN CB'!C2726="Liability",'MAIN CB'!F2726,"")))</f>
        <v/>
      </c>
      <c r="H2712" s="163" t="str">
        <f>IF('MAIN CB'!C2726="Expense",'MAIN CB'!F2726,IF('MAIN CB'!C2726="Drawing",'MAIN CB'!F2726,IF('MAIN CB'!C2726="COS",'MAIN CB'!F2726,"")))</f>
        <v/>
      </c>
    </row>
    <row r="2713" spans="2:8" x14ac:dyDescent="0.3">
      <c r="B2713" s="160">
        <f>IF('MAIN CB'!B2727="","",'MAIN CB'!B2727)</f>
        <v>45742</v>
      </c>
      <c r="C2713" s="161" t="str">
        <f>IF('MAIN CB'!C2727="","",'MAIN CB'!C2727)</f>
        <v>Asset</v>
      </c>
      <c r="D2713" s="237" t="str">
        <f>IF('MAIN CB'!D2727="","",'MAIN CB'!D2727)</f>
        <v>Airtel Money</v>
      </c>
      <c r="E2713" s="157" t="str">
        <f>IF('MAIN CB'!E2727="","",'MAIN CB'!E2727)</f>
        <v>Airtel Money Deposit</v>
      </c>
      <c r="F2713" s="238">
        <f>IF('MAIN CB'!C2727="Asset",'MAIN CB'!F2727,"")</f>
        <v>-65</v>
      </c>
      <c r="G2713" s="162" t="str">
        <f>IF('MAIN CB'!C2727="Capital",'MAIN CB'!F2727,IF('MAIN CB'!C2727="Income",'MAIN CB'!F2727,IF('MAIN CB'!C2727="Liability",'MAIN CB'!F2727,"")))</f>
        <v/>
      </c>
      <c r="H2713" s="163" t="str">
        <f>IF('MAIN CB'!C2727="Expense",'MAIN CB'!F2727,IF('MAIN CB'!C2727="Drawing",'MAIN CB'!F2727,IF('MAIN CB'!C2727="COS",'MAIN CB'!F2727,"")))</f>
        <v/>
      </c>
    </row>
    <row r="2714" spans="2:8" x14ac:dyDescent="0.3">
      <c r="B2714" s="160">
        <f>IF('MAIN CB'!B2728="","",'MAIN CB'!B2728)</f>
        <v>45742</v>
      </c>
      <c r="C2714" s="161" t="str">
        <f>IF('MAIN CB'!C2728="","",'MAIN CB'!C2728)</f>
        <v>Income</v>
      </c>
      <c r="D2714" s="237" t="str">
        <f>IF('MAIN CB'!D2728="","",'MAIN CB'!D2728)</f>
        <v>Sales</v>
      </c>
      <c r="E2714" s="157" t="str">
        <f>IF('MAIN CB'!E2728="","",'MAIN CB'!E2728)</f>
        <v xml:space="preserve">Takeaway Sale </v>
      </c>
      <c r="F2714" s="238" t="str">
        <f>IF('MAIN CB'!C2728="Asset",'MAIN CB'!F2728,"")</f>
        <v/>
      </c>
      <c r="G2714" s="162">
        <f>IF('MAIN CB'!C2728="Capital",'MAIN CB'!F2728,IF('MAIN CB'!C2728="Income",'MAIN CB'!F2728,IF('MAIN CB'!C2728="Liability",'MAIN CB'!F2728,"")))</f>
        <v>-35</v>
      </c>
      <c r="H2714" s="163" t="str">
        <f>IF('MAIN CB'!C2728="Expense",'MAIN CB'!F2728,IF('MAIN CB'!C2728="Drawing",'MAIN CB'!F2728,IF('MAIN CB'!C2728="COS",'MAIN CB'!F2728,"")))</f>
        <v/>
      </c>
    </row>
    <row r="2715" spans="2:8" x14ac:dyDescent="0.3">
      <c r="B2715" s="160">
        <f>IF('MAIN CB'!B2729="","",'MAIN CB'!B2729)</f>
        <v>45742</v>
      </c>
      <c r="C2715" s="161" t="str">
        <f>IF('MAIN CB'!C2729="","",'MAIN CB'!C2729)</f>
        <v>Asset</v>
      </c>
      <c r="D2715" s="237" t="str">
        <f>IF('MAIN CB'!D2729="","",'MAIN CB'!D2729)</f>
        <v>Vault Cash</v>
      </c>
      <c r="E2715" s="157" t="str">
        <f>IF('MAIN CB'!E2729="","",'MAIN CB'!E2729)</f>
        <v xml:space="preserve">Takeaway Sale </v>
      </c>
      <c r="F2715" s="238">
        <f>IF('MAIN CB'!C2729="Asset",'MAIN CB'!F2729,"")</f>
        <v>35</v>
      </c>
      <c r="G2715" s="162" t="str">
        <f>IF('MAIN CB'!C2729="Capital",'MAIN CB'!F2729,IF('MAIN CB'!C2729="Income",'MAIN CB'!F2729,IF('MAIN CB'!C2729="Liability",'MAIN CB'!F2729,"")))</f>
        <v/>
      </c>
      <c r="H2715" s="163" t="str">
        <f>IF('MAIN CB'!C2729="Expense",'MAIN CB'!F2729,IF('MAIN CB'!C2729="Drawing",'MAIN CB'!F2729,IF('MAIN CB'!C2729="COS",'MAIN CB'!F2729,"")))</f>
        <v/>
      </c>
    </row>
    <row r="2716" spans="2:8" x14ac:dyDescent="0.3">
      <c r="B2716" s="160">
        <f>IF('MAIN CB'!B2730="","",'MAIN CB'!B2730)</f>
        <v>45742</v>
      </c>
      <c r="C2716" s="161" t="str">
        <f>IF('MAIN CB'!C2730="","",'MAIN CB'!C2730)</f>
        <v>Asset</v>
      </c>
      <c r="D2716" s="237" t="str">
        <f>IF('MAIN CB'!D2730="","",'MAIN CB'!D2730)</f>
        <v>Vault Cash</v>
      </c>
      <c r="E2716" s="157" t="str">
        <f>IF('MAIN CB'!E2730="","",'MAIN CB'!E2730)</f>
        <v>Airtel Money Withdraw</v>
      </c>
      <c r="F2716" s="238">
        <f>IF('MAIN CB'!C2730="Asset",'MAIN CB'!F2730,"")</f>
        <v>-80</v>
      </c>
      <c r="G2716" s="162" t="str">
        <f>IF('MAIN CB'!C2730="Capital",'MAIN CB'!F2730,IF('MAIN CB'!C2730="Income",'MAIN CB'!F2730,IF('MAIN CB'!C2730="Liability",'MAIN CB'!F2730,"")))</f>
        <v/>
      </c>
      <c r="H2716" s="163" t="str">
        <f>IF('MAIN CB'!C2730="Expense",'MAIN CB'!F2730,IF('MAIN CB'!C2730="Drawing",'MAIN CB'!F2730,IF('MAIN CB'!C2730="COS",'MAIN CB'!F2730,"")))</f>
        <v/>
      </c>
    </row>
    <row r="2717" spans="2:8" x14ac:dyDescent="0.3">
      <c r="B2717" s="160">
        <f>IF('MAIN CB'!B2731="","",'MAIN CB'!B2731)</f>
        <v>45742</v>
      </c>
      <c r="C2717" s="161" t="str">
        <f>IF('MAIN CB'!C2731="","",'MAIN CB'!C2731)</f>
        <v>Asset</v>
      </c>
      <c r="D2717" s="237" t="str">
        <f>IF('MAIN CB'!D2731="","",'MAIN CB'!D2731)</f>
        <v>Airtel Money</v>
      </c>
      <c r="E2717" s="157" t="str">
        <f>IF('MAIN CB'!E2731="","",'MAIN CB'!E2731)</f>
        <v>Airtel Money Withdraw</v>
      </c>
      <c r="F2717" s="238">
        <f>IF('MAIN CB'!C2731="Asset",'MAIN CB'!F2731,"")</f>
        <v>80</v>
      </c>
      <c r="G2717" s="162" t="str">
        <f>IF('MAIN CB'!C2731="Capital",'MAIN CB'!F2731,IF('MAIN CB'!C2731="Income",'MAIN CB'!F2731,IF('MAIN CB'!C2731="Liability",'MAIN CB'!F2731,"")))</f>
        <v/>
      </c>
      <c r="H2717" s="163" t="str">
        <f>IF('MAIN CB'!C2731="Expense",'MAIN CB'!F2731,IF('MAIN CB'!C2731="Drawing",'MAIN CB'!F2731,IF('MAIN CB'!C2731="COS",'MAIN CB'!F2731,"")))</f>
        <v/>
      </c>
    </row>
    <row r="2718" spans="2:8" x14ac:dyDescent="0.3">
      <c r="B2718" s="160">
        <f>IF('MAIN CB'!B2732="","",'MAIN CB'!B2732)</f>
        <v>45742</v>
      </c>
      <c r="C2718" s="161" t="str">
        <f>IF('MAIN CB'!C2732="","",'MAIN CB'!C2732)</f>
        <v>Asset</v>
      </c>
      <c r="D2718" s="237" t="str">
        <f>IF('MAIN CB'!D2732="","",'MAIN CB'!D2732)</f>
        <v>Vault Cash</v>
      </c>
      <c r="E2718" s="157" t="str">
        <f>IF('MAIN CB'!E2732="","",'MAIN CB'!E2732)</f>
        <v>Airtel Money Withdraw</v>
      </c>
      <c r="F2718" s="238">
        <f>IF('MAIN CB'!C2732="Asset",'MAIN CB'!F2732,"")</f>
        <v>-60</v>
      </c>
      <c r="G2718" s="162" t="str">
        <f>IF('MAIN CB'!C2732="Capital",'MAIN CB'!F2732,IF('MAIN CB'!C2732="Income",'MAIN CB'!F2732,IF('MAIN CB'!C2732="Liability",'MAIN CB'!F2732,"")))</f>
        <v/>
      </c>
      <c r="H2718" s="163" t="str">
        <f>IF('MAIN CB'!C2732="Expense",'MAIN CB'!F2732,IF('MAIN CB'!C2732="Drawing",'MAIN CB'!F2732,IF('MAIN CB'!C2732="COS",'MAIN CB'!F2732,"")))</f>
        <v/>
      </c>
    </row>
    <row r="2719" spans="2:8" x14ac:dyDescent="0.3">
      <c r="B2719" s="160">
        <f>IF('MAIN CB'!B2733="","",'MAIN CB'!B2733)</f>
        <v>45742</v>
      </c>
      <c r="C2719" s="161" t="str">
        <f>IF('MAIN CB'!C2733="","",'MAIN CB'!C2733)</f>
        <v>Asset</v>
      </c>
      <c r="D2719" s="237" t="str">
        <f>IF('MAIN CB'!D2733="","",'MAIN CB'!D2733)</f>
        <v>Airtel Money</v>
      </c>
      <c r="E2719" s="157" t="str">
        <f>IF('MAIN CB'!E2733="","",'MAIN CB'!E2733)</f>
        <v>Airtel Money Withdraw</v>
      </c>
      <c r="F2719" s="238">
        <f>IF('MAIN CB'!C2733="Asset",'MAIN CB'!F2733,"")</f>
        <v>60</v>
      </c>
      <c r="G2719" s="162" t="str">
        <f>IF('MAIN CB'!C2733="Capital",'MAIN CB'!F2733,IF('MAIN CB'!C2733="Income",'MAIN CB'!F2733,IF('MAIN CB'!C2733="Liability",'MAIN CB'!F2733,"")))</f>
        <v/>
      </c>
      <c r="H2719" s="163" t="str">
        <f>IF('MAIN CB'!C2733="Expense",'MAIN CB'!F2733,IF('MAIN CB'!C2733="Drawing",'MAIN CB'!F2733,IF('MAIN CB'!C2733="COS",'MAIN CB'!F2733,"")))</f>
        <v/>
      </c>
    </row>
    <row r="2720" spans="2:8" x14ac:dyDescent="0.3">
      <c r="B2720" s="160">
        <f>IF('MAIN CB'!B2734="","",'MAIN CB'!B2734)</f>
        <v>45742</v>
      </c>
      <c r="C2720" s="161" t="str">
        <f>IF('MAIN CB'!C2734="","",'MAIN CB'!C2734)</f>
        <v>Income</v>
      </c>
      <c r="D2720" s="237" t="str">
        <f>IF('MAIN CB'!D2734="","",'MAIN CB'!D2734)</f>
        <v>Sales</v>
      </c>
      <c r="E2720" s="157" t="str">
        <f>IF('MAIN CB'!E2734="","",'MAIN CB'!E2734)</f>
        <v xml:space="preserve">Takeaway Sale </v>
      </c>
      <c r="F2720" s="238" t="str">
        <f>IF('MAIN CB'!C2734="Asset",'MAIN CB'!F2734,"")</f>
        <v/>
      </c>
      <c r="G2720" s="162">
        <f>IF('MAIN CB'!C2734="Capital",'MAIN CB'!F2734,IF('MAIN CB'!C2734="Income",'MAIN CB'!F2734,IF('MAIN CB'!C2734="Liability",'MAIN CB'!F2734,"")))</f>
        <v>-70</v>
      </c>
      <c r="H2720" s="163" t="str">
        <f>IF('MAIN CB'!C2734="Expense",'MAIN CB'!F2734,IF('MAIN CB'!C2734="Drawing",'MAIN CB'!F2734,IF('MAIN CB'!C2734="COS",'MAIN CB'!F2734,"")))</f>
        <v/>
      </c>
    </row>
    <row r="2721" spans="2:8" x14ac:dyDescent="0.3">
      <c r="B2721" s="160">
        <f>IF('MAIN CB'!B2735="","",'MAIN CB'!B2735)</f>
        <v>45742</v>
      </c>
      <c r="C2721" s="161" t="str">
        <f>IF('MAIN CB'!C2735="","",'MAIN CB'!C2735)</f>
        <v>Asset</v>
      </c>
      <c r="D2721" s="237" t="str">
        <f>IF('MAIN CB'!D2735="","",'MAIN CB'!D2735)</f>
        <v>Vault Cash</v>
      </c>
      <c r="E2721" s="157" t="str">
        <f>IF('MAIN CB'!E2735="","",'MAIN CB'!E2735)</f>
        <v xml:space="preserve">Takeaway Sale </v>
      </c>
      <c r="F2721" s="238">
        <f>IF('MAIN CB'!C2735="Asset",'MAIN CB'!F2735,"")</f>
        <v>70</v>
      </c>
      <c r="G2721" s="162" t="str">
        <f>IF('MAIN CB'!C2735="Capital",'MAIN CB'!F2735,IF('MAIN CB'!C2735="Income",'MAIN CB'!F2735,IF('MAIN CB'!C2735="Liability",'MAIN CB'!F2735,"")))</f>
        <v/>
      </c>
      <c r="H2721" s="163" t="str">
        <f>IF('MAIN CB'!C2735="Expense",'MAIN CB'!F2735,IF('MAIN CB'!C2735="Drawing",'MAIN CB'!F2735,IF('MAIN CB'!C2735="COS",'MAIN CB'!F2735,"")))</f>
        <v/>
      </c>
    </row>
    <row r="2722" spans="2:8" x14ac:dyDescent="0.3">
      <c r="B2722" s="160">
        <f>IF('MAIN CB'!B2736="","",'MAIN CB'!B2736)</f>
        <v>45742</v>
      </c>
      <c r="C2722" s="161" t="str">
        <f>IF('MAIN CB'!C2736="","",'MAIN CB'!C2736)</f>
        <v>Asset</v>
      </c>
      <c r="D2722" s="237" t="str">
        <f>IF('MAIN CB'!D2736="","",'MAIN CB'!D2736)</f>
        <v>Vault Cash</v>
      </c>
      <c r="E2722" s="157" t="str">
        <f>IF('MAIN CB'!E2736="","",'MAIN CB'!E2736)</f>
        <v>543 Withdraw</v>
      </c>
      <c r="F2722" s="238">
        <f>IF('MAIN CB'!C2736="Asset",'MAIN CB'!F2736,"")</f>
        <v>-300</v>
      </c>
      <c r="G2722" s="162" t="str">
        <f>IF('MAIN CB'!C2736="Capital",'MAIN CB'!F2736,IF('MAIN CB'!C2736="Income",'MAIN CB'!F2736,IF('MAIN CB'!C2736="Liability",'MAIN CB'!F2736,"")))</f>
        <v/>
      </c>
      <c r="H2722" s="163" t="str">
        <f>IF('MAIN CB'!C2736="Expense",'MAIN CB'!F2736,IF('MAIN CB'!C2736="Drawing",'MAIN CB'!F2736,IF('MAIN CB'!C2736="COS",'MAIN CB'!F2736,"")))</f>
        <v/>
      </c>
    </row>
    <row r="2723" spans="2:8" x14ac:dyDescent="0.3">
      <c r="B2723" s="160">
        <f>IF('MAIN CB'!B2737="","",'MAIN CB'!B2737)</f>
        <v>45742</v>
      </c>
      <c r="C2723" s="161" t="str">
        <f>IF('MAIN CB'!C2737="","",'MAIN CB'!C2737)</f>
        <v>Asset</v>
      </c>
      <c r="D2723" s="237" t="str">
        <f>IF('MAIN CB'!D2737="","",'MAIN CB'!D2737)</f>
        <v>543 Konse Konse</v>
      </c>
      <c r="E2723" s="157" t="str">
        <f>IF('MAIN CB'!E2737="","",'MAIN CB'!E2737)</f>
        <v>543 Withdraw</v>
      </c>
      <c r="F2723" s="238">
        <f>IF('MAIN CB'!C2737="Asset",'MAIN CB'!F2737,"")</f>
        <v>300</v>
      </c>
      <c r="G2723" s="162" t="str">
        <f>IF('MAIN CB'!C2737="Capital",'MAIN CB'!F2737,IF('MAIN CB'!C2737="Income",'MAIN CB'!F2737,IF('MAIN CB'!C2737="Liability",'MAIN CB'!F2737,"")))</f>
        <v/>
      </c>
      <c r="H2723" s="163" t="str">
        <f>IF('MAIN CB'!C2737="Expense",'MAIN CB'!F2737,IF('MAIN CB'!C2737="Drawing",'MAIN CB'!F2737,IF('MAIN CB'!C2737="COS",'MAIN CB'!F2737,"")))</f>
        <v/>
      </c>
    </row>
    <row r="2724" spans="2:8" x14ac:dyDescent="0.3">
      <c r="B2724" s="160">
        <f>IF('MAIN CB'!B2738="","",'MAIN CB'!B2738)</f>
        <v>45742</v>
      </c>
      <c r="C2724" s="161" t="str">
        <f>IF('MAIN CB'!C2738="","",'MAIN CB'!C2738)</f>
        <v>Income</v>
      </c>
      <c r="D2724" s="237" t="str">
        <f>IF('MAIN CB'!D2738="","",'MAIN CB'!D2738)</f>
        <v>Sales</v>
      </c>
      <c r="E2724" s="157" t="str">
        <f>IF('MAIN CB'!E2738="","",'MAIN CB'!E2738)</f>
        <v xml:space="preserve">Takeaway Sale </v>
      </c>
      <c r="F2724" s="238" t="str">
        <f>IF('MAIN CB'!C2738="Asset",'MAIN CB'!F2738,"")</f>
        <v/>
      </c>
      <c r="G2724" s="162">
        <f>IF('MAIN CB'!C2738="Capital",'MAIN CB'!F2738,IF('MAIN CB'!C2738="Income",'MAIN CB'!F2738,IF('MAIN CB'!C2738="Liability",'MAIN CB'!F2738,"")))</f>
        <v>-105</v>
      </c>
      <c r="H2724" s="163" t="str">
        <f>IF('MAIN CB'!C2738="Expense",'MAIN CB'!F2738,IF('MAIN CB'!C2738="Drawing",'MAIN CB'!F2738,IF('MAIN CB'!C2738="COS",'MAIN CB'!F2738,"")))</f>
        <v/>
      </c>
    </row>
    <row r="2725" spans="2:8" x14ac:dyDescent="0.3">
      <c r="B2725" s="160">
        <f>IF('MAIN CB'!B2739="","",'MAIN CB'!B2739)</f>
        <v>45742</v>
      </c>
      <c r="C2725" s="161" t="str">
        <f>IF('MAIN CB'!C2739="","",'MAIN CB'!C2739)</f>
        <v>Asset</v>
      </c>
      <c r="D2725" s="237" t="str">
        <f>IF('MAIN CB'!D2739="","",'MAIN CB'!D2739)</f>
        <v>Airtel Money</v>
      </c>
      <c r="E2725" s="157" t="str">
        <f>IF('MAIN CB'!E2739="","",'MAIN CB'!E2739)</f>
        <v xml:space="preserve">Takeaway Sale </v>
      </c>
      <c r="F2725" s="238">
        <f>IF('MAIN CB'!C2739="Asset",'MAIN CB'!F2739,"")</f>
        <v>105</v>
      </c>
      <c r="G2725" s="162" t="str">
        <f>IF('MAIN CB'!C2739="Capital",'MAIN CB'!F2739,IF('MAIN CB'!C2739="Income",'MAIN CB'!F2739,IF('MAIN CB'!C2739="Liability",'MAIN CB'!F2739,"")))</f>
        <v/>
      </c>
      <c r="H2725" s="163" t="str">
        <f>IF('MAIN CB'!C2739="Expense",'MAIN CB'!F2739,IF('MAIN CB'!C2739="Drawing",'MAIN CB'!F2739,IF('MAIN CB'!C2739="COS",'MAIN CB'!F2739,"")))</f>
        <v/>
      </c>
    </row>
    <row r="2726" spans="2:8" x14ac:dyDescent="0.3">
      <c r="B2726" s="160">
        <f>IF('MAIN CB'!B2740="","",'MAIN CB'!B2740)</f>
        <v>45742</v>
      </c>
      <c r="C2726" s="161" t="str">
        <f>IF('MAIN CB'!C2740="","",'MAIN CB'!C2740)</f>
        <v>Asset</v>
      </c>
      <c r="D2726" s="237" t="str">
        <f>IF('MAIN CB'!D2740="","",'MAIN CB'!D2740)</f>
        <v>Vault Cash</v>
      </c>
      <c r="E2726" s="157" t="str">
        <f>IF('MAIN CB'!E2740="","",'MAIN CB'!E2740)</f>
        <v>Airtel Money Deposit</v>
      </c>
      <c r="F2726" s="238">
        <f>IF('MAIN CB'!C2740="Asset",'MAIN CB'!F2740,"")</f>
        <v>200</v>
      </c>
      <c r="G2726" s="162" t="str">
        <f>IF('MAIN CB'!C2740="Capital",'MAIN CB'!F2740,IF('MAIN CB'!C2740="Income",'MAIN CB'!F2740,IF('MAIN CB'!C2740="Liability",'MAIN CB'!F2740,"")))</f>
        <v/>
      </c>
      <c r="H2726" s="163" t="str">
        <f>IF('MAIN CB'!C2740="Expense",'MAIN CB'!F2740,IF('MAIN CB'!C2740="Drawing",'MAIN CB'!F2740,IF('MAIN CB'!C2740="COS",'MAIN CB'!F2740,"")))</f>
        <v/>
      </c>
    </row>
    <row r="2727" spans="2:8" x14ac:dyDescent="0.3">
      <c r="B2727" s="160">
        <f>IF('MAIN CB'!B2741="","",'MAIN CB'!B2741)</f>
        <v>45742</v>
      </c>
      <c r="C2727" s="161" t="str">
        <f>IF('MAIN CB'!C2741="","",'MAIN CB'!C2741)</f>
        <v>Asset</v>
      </c>
      <c r="D2727" s="237" t="str">
        <f>IF('MAIN CB'!D2741="","",'MAIN CB'!D2741)</f>
        <v>Airtel Money</v>
      </c>
      <c r="E2727" s="157" t="str">
        <f>IF('MAIN CB'!E2741="","",'MAIN CB'!E2741)</f>
        <v>Airtel Money Deposit</v>
      </c>
      <c r="F2727" s="238">
        <f>IF('MAIN CB'!C2741="Asset",'MAIN CB'!F2741,"")</f>
        <v>-200</v>
      </c>
      <c r="G2727" s="162" t="str">
        <f>IF('MAIN CB'!C2741="Capital",'MAIN CB'!F2741,IF('MAIN CB'!C2741="Income",'MAIN CB'!F2741,IF('MAIN CB'!C2741="Liability",'MAIN CB'!F2741,"")))</f>
        <v/>
      </c>
      <c r="H2727" s="163" t="str">
        <f>IF('MAIN CB'!C2741="Expense",'MAIN CB'!F2741,IF('MAIN CB'!C2741="Drawing",'MAIN CB'!F2741,IF('MAIN CB'!C2741="COS",'MAIN CB'!F2741,"")))</f>
        <v/>
      </c>
    </row>
    <row r="2728" spans="2:8" x14ac:dyDescent="0.3">
      <c r="B2728" s="160">
        <f>IF('MAIN CB'!B2742="","",'MAIN CB'!B2742)</f>
        <v>45742</v>
      </c>
      <c r="C2728" s="161" t="str">
        <f>IF('MAIN CB'!C2742="","",'MAIN CB'!C2742)</f>
        <v>Asset</v>
      </c>
      <c r="D2728" s="237" t="str">
        <f>IF('MAIN CB'!D2742="","",'MAIN CB'!D2742)</f>
        <v>Vault Cash</v>
      </c>
      <c r="E2728" s="157" t="str">
        <f>IF('MAIN CB'!E2742="","",'MAIN CB'!E2742)</f>
        <v>Airtel Money Withdraw</v>
      </c>
      <c r="F2728" s="238">
        <f>IF('MAIN CB'!C2742="Asset",'MAIN CB'!F2742,"")</f>
        <v>-405</v>
      </c>
      <c r="G2728" s="162" t="str">
        <f>IF('MAIN CB'!C2742="Capital",'MAIN CB'!F2742,IF('MAIN CB'!C2742="Income",'MAIN CB'!F2742,IF('MAIN CB'!C2742="Liability",'MAIN CB'!F2742,"")))</f>
        <v/>
      </c>
      <c r="H2728" s="163" t="str">
        <f>IF('MAIN CB'!C2742="Expense",'MAIN CB'!F2742,IF('MAIN CB'!C2742="Drawing",'MAIN CB'!F2742,IF('MAIN CB'!C2742="COS",'MAIN CB'!F2742,"")))</f>
        <v/>
      </c>
    </row>
    <row r="2729" spans="2:8" x14ac:dyDescent="0.3">
      <c r="B2729" s="160">
        <f>IF('MAIN CB'!B2743="","",'MAIN CB'!B2743)</f>
        <v>45742</v>
      </c>
      <c r="C2729" s="161" t="str">
        <f>IF('MAIN CB'!C2743="","",'MAIN CB'!C2743)</f>
        <v>Asset</v>
      </c>
      <c r="D2729" s="237" t="str">
        <f>IF('MAIN CB'!D2743="","",'MAIN CB'!D2743)</f>
        <v>Airtel Money</v>
      </c>
      <c r="E2729" s="157" t="str">
        <f>IF('MAIN CB'!E2743="","",'MAIN CB'!E2743)</f>
        <v>Airtel Money Withdraw</v>
      </c>
      <c r="F2729" s="238">
        <f>IF('MAIN CB'!C2743="Asset",'MAIN CB'!F2743,"")</f>
        <v>405</v>
      </c>
      <c r="G2729" s="162" t="str">
        <f>IF('MAIN CB'!C2743="Capital",'MAIN CB'!F2743,IF('MAIN CB'!C2743="Income",'MAIN CB'!F2743,IF('MAIN CB'!C2743="Liability",'MAIN CB'!F2743,"")))</f>
        <v/>
      </c>
      <c r="H2729" s="163" t="str">
        <f>IF('MAIN CB'!C2743="Expense",'MAIN CB'!F2743,IF('MAIN CB'!C2743="Drawing",'MAIN CB'!F2743,IF('MAIN CB'!C2743="COS",'MAIN CB'!F2743,"")))</f>
        <v/>
      </c>
    </row>
    <row r="2730" spans="2:8" x14ac:dyDescent="0.3">
      <c r="B2730" s="160">
        <f>IF('MAIN CB'!B2744="","",'MAIN CB'!B2744)</f>
        <v>45742</v>
      </c>
      <c r="C2730" s="161" t="str">
        <f>IF('MAIN CB'!C2744="","",'MAIN CB'!C2744)</f>
        <v>Asset</v>
      </c>
      <c r="D2730" s="237" t="str">
        <f>IF('MAIN CB'!D2744="","",'MAIN CB'!D2744)</f>
        <v>Vault Cash</v>
      </c>
      <c r="E2730" s="157" t="str">
        <f>IF('MAIN CB'!E2744="","",'MAIN CB'!E2744)</f>
        <v>Airtel Money Withdraw</v>
      </c>
      <c r="F2730" s="238">
        <f>IF('MAIN CB'!C2744="Asset",'MAIN CB'!F2744,"")</f>
        <v>-500</v>
      </c>
      <c r="G2730" s="162" t="str">
        <f>IF('MAIN CB'!C2744="Capital",'MAIN CB'!F2744,IF('MAIN CB'!C2744="Income",'MAIN CB'!F2744,IF('MAIN CB'!C2744="Liability",'MAIN CB'!F2744,"")))</f>
        <v/>
      </c>
      <c r="H2730" s="163" t="str">
        <f>IF('MAIN CB'!C2744="Expense",'MAIN CB'!F2744,IF('MAIN CB'!C2744="Drawing",'MAIN CB'!F2744,IF('MAIN CB'!C2744="COS",'MAIN CB'!F2744,"")))</f>
        <v/>
      </c>
    </row>
    <row r="2731" spans="2:8" x14ac:dyDescent="0.3">
      <c r="B2731" s="160">
        <f>IF('MAIN CB'!B2745="","",'MAIN CB'!B2745)</f>
        <v>45742</v>
      </c>
      <c r="C2731" s="161" t="str">
        <f>IF('MAIN CB'!C2745="","",'MAIN CB'!C2745)</f>
        <v>Asset</v>
      </c>
      <c r="D2731" s="237" t="str">
        <f>IF('MAIN CB'!D2745="","",'MAIN CB'!D2745)</f>
        <v>Airtel Money</v>
      </c>
      <c r="E2731" s="157" t="str">
        <f>IF('MAIN CB'!E2745="","",'MAIN CB'!E2745)</f>
        <v>Airtel Money Withdraw</v>
      </c>
      <c r="F2731" s="238">
        <f>IF('MAIN CB'!C2745="Asset",'MAIN CB'!F2745,"")</f>
        <v>500</v>
      </c>
      <c r="G2731" s="162" t="str">
        <f>IF('MAIN CB'!C2745="Capital",'MAIN CB'!F2745,IF('MAIN CB'!C2745="Income",'MAIN CB'!F2745,IF('MAIN CB'!C2745="Liability",'MAIN CB'!F2745,"")))</f>
        <v/>
      </c>
      <c r="H2731" s="163" t="str">
        <f>IF('MAIN CB'!C2745="Expense",'MAIN CB'!F2745,IF('MAIN CB'!C2745="Drawing",'MAIN CB'!F2745,IF('MAIN CB'!C2745="COS",'MAIN CB'!F2745,"")))</f>
        <v/>
      </c>
    </row>
    <row r="2732" spans="2:8" x14ac:dyDescent="0.3">
      <c r="B2732" s="160">
        <f>IF('MAIN CB'!B2746="","",'MAIN CB'!B2746)</f>
        <v>45742</v>
      </c>
      <c r="C2732" s="161" t="str">
        <f>IF('MAIN CB'!C2746="","",'MAIN CB'!C2746)</f>
        <v>Income</v>
      </c>
      <c r="D2732" s="237" t="str">
        <f>IF('MAIN CB'!D2746="","",'MAIN CB'!D2746)</f>
        <v>Sales</v>
      </c>
      <c r="E2732" s="157" t="str">
        <f>IF('MAIN CB'!E2746="","",'MAIN CB'!E2746)</f>
        <v xml:space="preserve">Takeaway Sale </v>
      </c>
      <c r="F2732" s="238" t="str">
        <f>IF('MAIN CB'!C2746="Asset",'MAIN CB'!F2746,"")</f>
        <v/>
      </c>
      <c r="G2732" s="162">
        <f>IF('MAIN CB'!C2746="Capital",'MAIN CB'!F2746,IF('MAIN CB'!C2746="Income",'MAIN CB'!F2746,IF('MAIN CB'!C2746="Liability",'MAIN CB'!F2746,"")))</f>
        <v>-35</v>
      </c>
      <c r="H2732" s="163" t="str">
        <f>IF('MAIN CB'!C2746="Expense",'MAIN CB'!F2746,IF('MAIN CB'!C2746="Drawing",'MAIN CB'!F2746,IF('MAIN CB'!C2746="COS",'MAIN CB'!F2746,"")))</f>
        <v/>
      </c>
    </row>
    <row r="2733" spans="2:8" x14ac:dyDescent="0.3">
      <c r="B2733" s="160">
        <f>IF('MAIN CB'!B2747="","",'MAIN CB'!B2747)</f>
        <v>45742</v>
      </c>
      <c r="C2733" s="161" t="str">
        <f>IF('MAIN CB'!C2747="","",'MAIN CB'!C2747)</f>
        <v>Asset</v>
      </c>
      <c r="D2733" s="237" t="str">
        <f>IF('MAIN CB'!D2747="","",'MAIN CB'!D2747)</f>
        <v>Vault Cash</v>
      </c>
      <c r="E2733" s="157" t="str">
        <f>IF('MAIN CB'!E2747="","",'MAIN CB'!E2747)</f>
        <v xml:space="preserve">Takeaway Sale </v>
      </c>
      <c r="F2733" s="238">
        <f>IF('MAIN CB'!C2747="Asset",'MAIN CB'!F2747,"")</f>
        <v>35</v>
      </c>
      <c r="G2733" s="162" t="str">
        <f>IF('MAIN CB'!C2747="Capital",'MAIN CB'!F2747,IF('MAIN CB'!C2747="Income",'MAIN CB'!F2747,IF('MAIN CB'!C2747="Liability",'MAIN CB'!F2747,"")))</f>
        <v/>
      </c>
      <c r="H2733" s="163" t="str">
        <f>IF('MAIN CB'!C2747="Expense",'MAIN CB'!F2747,IF('MAIN CB'!C2747="Drawing",'MAIN CB'!F2747,IF('MAIN CB'!C2747="COS",'MAIN CB'!F2747,"")))</f>
        <v/>
      </c>
    </row>
    <row r="2734" spans="2:8" x14ac:dyDescent="0.3">
      <c r="B2734" s="160">
        <f>IF('MAIN CB'!B2748="","",'MAIN CB'!B2748)</f>
        <v>45742</v>
      </c>
      <c r="C2734" s="161" t="str">
        <f>IF('MAIN CB'!C2748="","",'MAIN CB'!C2748)</f>
        <v>Asset</v>
      </c>
      <c r="D2734" s="237" t="str">
        <f>IF('MAIN CB'!D2748="","",'MAIN CB'!D2748)</f>
        <v>Vault Cash</v>
      </c>
      <c r="E2734" s="157" t="str">
        <f>IF('MAIN CB'!E2748="","",'MAIN CB'!E2748)</f>
        <v>Airtel Money Deposit</v>
      </c>
      <c r="F2734" s="238">
        <f>IF('MAIN CB'!C2748="Asset",'MAIN CB'!F2748,"")</f>
        <v>300</v>
      </c>
      <c r="G2734" s="162" t="str">
        <f>IF('MAIN CB'!C2748="Capital",'MAIN CB'!F2748,IF('MAIN CB'!C2748="Income",'MAIN CB'!F2748,IF('MAIN CB'!C2748="Liability",'MAIN CB'!F2748,"")))</f>
        <v/>
      </c>
      <c r="H2734" s="163" t="str">
        <f>IF('MAIN CB'!C2748="Expense",'MAIN CB'!F2748,IF('MAIN CB'!C2748="Drawing",'MAIN CB'!F2748,IF('MAIN CB'!C2748="COS",'MAIN CB'!F2748,"")))</f>
        <v/>
      </c>
    </row>
    <row r="2735" spans="2:8" x14ac:dyDescent="0.3">
      <c r="B2735" s="160">
        <f>IF('MAIN CB'!B2749="","",'MAIN CB'!B2749)</f>
        <v>45742</v>
      </c>
      <c r="C2735" s="161" t="str">
        <f>IF('MAIN CB'!C2749="","",'MAIN CB'!C2749)</f>
        <v>Asset</v>
      </c>
      <c r="D2735" s="237" t="str">
        <f>IF('MAIN CB'!D2749="","",'MAIN CB'!D2749)</f>
        <v>Airtel Money</v>
      </c>
      <c r="E2735" s="157" t="str">
        <f>IF('MAIN CB'!E2749="","",'MAIN CB'!E2749)</f>
        <v>Airtel Money Deposit</v>
      </c>
      <c r="F2735" s="238">
        <f>IF('MAIN CB'!C2749="Asset",'MAIN CB'!F2749,"")</f>
        <v>-300</v>
      </c>
      <c r="G2735" s="162" t="str">
        <f>IF('MAIN CB'!C2749="Capital",'MAIN CB'!F2749,IF('MAIN CB'!C2749="Income",'MAIN CB'!F2749,IF('MAIN CB'!C2749="Liability",'MAIN CB'!F2749,"")))</f>
        <v/>
      </c>
      <c r="H2735" s="163" t="str">
        <f>IF('MAIN CB'!C2749="Expense",'MAIN CB'!F2749,IF('MAIN CB'!C2749="Drawing",'MAIN CB'!F2749,IF('MAIN CB'!C2749="COS",'MAIN CB'!F2749,"")))</f>
        <v/>
      </c>
    </row>
    <row r="2736" spans="2:8" x14ac:dyDescent="0.3">
      <c r="B2736" s="160">
        <f>IF('MAIN CB'!B2750="","",'MAIN CB'!B2750)</f>
        <v>45742</v>
      </c>
      <c r="C2736" s="161" t="str">
        <f>IF('MAIN CB'!C2750="","",'MAIN CB'!C2750)</f>
        <v>Asset</v>
      </c>
      <c r="D2736" s="237" t="str">
        <f>IF('MAIN CB'!D2750="","",'MAIN CB'!D2750)</f>
        <v>Vault Cash</v>
      </c>
      <c r="E2736" s="157" t="str">
        <f>IF('MAIN CB'!E2750="","",'MAIN CB'!E2750)</f>
        <v>Airtel Money Deposit</v>
      </c>
      <c r="F2736" s="238">
        <f>IF('MAIN CB'!C2750="Asset",'MAIN CB'!F2750,"")</f>
        <v>7200</v>
      </c>
      <c r="G2736" s="162" t="str">
        <f>IF('MAIN CB'!C2750="Capital",'MAIN CB'!F2750,IF('MAIN CB'!C2750="Income",'MAIN CB'!F2750,IF('MAIN CB'!C2750="Liability",'MAIN CB'!F2750,"")))</f>
        <v/>
      </c>
      <c r="H2736" s="163" t="str">
        <f>IF('MAIN CB'!C2750="Expense",'MAIN CB'!F2750,IF('MAIN CB'!C2750="Drawing",'MAIN CB'!F2750,IF('MAIN CB'!C2750="COS",'MAIN CB'!F2750,"")))</f>
        <v/>
      </c>
    </row>
    <row r="2737" spans="2:8" x14ac:dyDescent="0.3">
      <c r="B2737" s="160">
        <f>IF('MAIN CB'!B2751="","",'MAIN CB'!B2751)</f>
        <v>45742</v>
      </c>
      <c r="C2737" s="161" t="str">
        <f>IF('MAIN CB'!C2751="","",'MAIN CB'!C2751)</f>
        <v>Asset</v>
      </c>
      <c r="D2737" s="237" t="str">
        <f>IF('MAIN CB'!D2751="","",'MAIN CB'!D2751)</f>
        <v>Airtel Money</v>
      </c>
      <c r="E2737" s="157" t="str">
        <f>IF('MAIN CB'!E2751="","",'MAIN CB'!E2751)</f>
        <v>Airtel Money Deposit</v>
      </c>
      <c r="F2737" s="238">
        <f>IF('MAIN CB'!C2751="Asset",'MAIN CB'!F2751,"")</f>
        <v>-7200</v>
      </c>
      <c r="G2737" s="162" t="str">
        <f>IF('MAIN CB'!C2751="Capital",'MAIN CB'!F2751,IF('MAIN CB'!C2751="Income",'MAIN CB'!F2751,IF('MAIN CB'!C2751="Liability",'MAIN CB'!F2751,"")))</f>
        <v/>
      </c>
      <c r="H2737" s="163" t="str">
        <f>IF('MAIN CB'!C2751="Expense",'MAIN CB'!F2751,IF('MAIN CB'!C2751="Drawing",'MAIN CB'!F2751,IF('MAIN CB'!C2751="COS",'MAIN CB'!F2751,"")))</f>
        <v/>
      </c>
    </row>
    <row r="2738" spans="2:8" x14ac:dyDescent="0.3">
      <c r="B2738" s="160">
        <f>IF('MAIN CB'!B2752="","",'MAIN CB'!B2752)</f>
        <v>45742</v>
      </c>
      <c r="C2738" s="161" t="str">
        <f>IF('MAIN CB'!C2752="","",'MAIN CB'!C2752)</f>
        <v>Asset</v>
      </c>
      <c r="D2738" s="237" t="str">
        <f>IF('MAIN CB'!D2752="","",'MAIN CB'!D2752)</f>
        <v>Vault Cash</v>
      </c>
      <c r="E2738" s="157" t="str">
        <f>IF('MAIN CB'!E2752="","",'MAIN CB'!E2752)</f>
        <v>Airtel Money Withdraw</v>
      </c>
      <c r="F2738" s="238">
        <f>IF('MAIN CB'!C2752="Asset",'MAIN CB'!F2752,"")</f>
        <v>-800</v>
      </c>
      <c r="G2738" s="162" t="str">
        <f>IF('MAIN CB'!C2752="Capital",'MAIN CB'!F2752,IF('MAIN CB'!C2752="Income",'MAIN CB'!F2752,IF('MAIN CB'!C2752="Liability",'MAIN CB'!F2752,"")))</f>
        <v/>
      </c>
      <c r="H2738" s="163" t="str">
        <f>IF('MAIN CB'!C2752="Expense",'MAIN CB'!F2752,IF('MAIN CB'!C2752="Drawing",'MAIN CB'!F2752,IF('MAIN CB'!C2752="COS",'MAIN CB'!F2752,"")))</f>
        <v/>
      </c>
    </row>
    <row r="2739" spans="2:8" x14ac:dyDescent="0.3">
      <c r="B2739" s="160">
        <f>IF('MAIN CB'!B2753="","",'MAIN CB'!B2753)</f>
        <v>45742</v>
      </c>
      <c r="C2739" s="161" t="str">
        <f>IF('MAIN CB'!C2753="","",'MAIN CB'!C2753)</f>
        <v>Asset</v>
      </c>
      <c r="D2739" s="237" t="str">
        <f>IF('MAIN CB'!D2753="","",'MAIN CB'!D2753)</f>
        <v>Airtel Money</v>
      </c>
      <c r="E2739" s="157" t="str">
        <f>IF('MAIN CB'!E2753="","",'MAIN CB'!E2753)</f>
        <v>Airtel Money Withdraw</v>
      </c>
      <c r="F2739" s="238">
        <f>IF('MAIN CB'!C2753="Asset",'MAIN CB'!F2753,"")</f>
        <v>800</v>
      </c>
      <c r="G2739" s="162" t="str">
        <f>IF('MAIN CB'!C2753="Capital",'MAIN CB'!F2753,IF('MAIN CB'!C2753="Income",'MAIN CB'!F2753,IF('MAIN CB'!C2753="Liability",'MAIN CB'!F2753,"")))</f>
        <v/>
      </c>
      <c r="H2739" s="163" t="str">
        <f>IF('MAIN CB'!C2753="Expense",'MAIN CB'!F2753,IF('MAIN CB'!C2753="Drawing",'MAIN CB'!F2753,IF('MAIN CB'!C2753="COS",'MAIN CB'!F2753,"")))</f>
        <v/>
      </c>
    </row>
    <row r="2740" spans="2:8" x14ac:dyDescent="0.3">
      <c r="B2740" s="160">
        <f>IF('MAIN CB'!B2754="","",'MAIN CB'!B2754)</f>
        <v>45742</v>
      </c>
      <c r="C2740" s="161" t="str">
        <f>IF('MAIN CB'!C2754="","",'MAIN CB'!C2754)</f>
        <v>Asset</v>
      </c>
      <c r="D2740" s="237" t="str">
        <f>IF('MAIN CB'!D2754="","",'MAIN CB'!D2754)</f>
        <v>Vault Cash</v>
      </c>
      <c r="E2740" s="157" t="str">
        <f>IF('MAIN CB'!E2754="","",'MAIN CB'!E2754)</f>
        <v>Airtel Money Withdraw</v>
      </c>
      <c r="F2740" s="238">
        <f>IF('MAIN CB'!C2754="Asset",'MAIN CB'!F2754,"")</f>
        <v>-330</v>
      </c>
      <c r="G2740" s="162" t="str">
        <f>IF('MAIN CB'!C2754="Capital",'MAIN CB'!F2754,IF('MAIN CB'!C2754="Income",'MAIN CB'!F2754,IF('MAIN CB'!C2754="Liability",'MAIN CB'!F2754,"")))</f>
        <v/>
      </c>
      <c r="H2740" s="163" t="str">
        <f>IF('MAIN CB'!C2754="Expense",'MAIN CB'!F2754,IF('MAIN CB'!C2754="Drawing",'MAIN CB'!F2754,IF('MAIN CB'!C2754="COS",'MAIN CB'!F2754,"")))</f>
        <v/>
      </c>
    </row>
    <row r="2741" spans="2:8" x14ac:dyDescent="0.3">
      <c r="B2741" s="160">
        <f>IF('MAIN CB'!B2755="","",'MAIN CB'!B2755)</f>
        <v>45742</v>
      </c>
      <c r="C2741" s="161" t="str">
        <f>IF('MAIN CB'!C2755="","",'MAIN CB'!C2755)</f>
        <v>Asset</v>
      </c>
      <c r="D2741" s="237" t="str">
        <f>IF('MAIN CB'!D2755="","",'MAIN CB'!D2755)</f>
        <v>Airtel Money</v>
      </c>
      <c r="E2741" s="157" t="str">
        <f>IF('MAIN CB'!E2755="","",'MAIN CB'!E2755)</f>
        <v>Airtel Money Withdraw</v>
      </c>
      <c r="F2741" s="238">
        <f>IF('MAIN CB'!C2755="Asset",'MAIN CB'!F2755,"")</f>
        <v>330</v>
      </c>
      <c r="G2741" s="162" t="str">
        <f>IF('MAIN CB'!C2755="Capital",'MAIN CB'!F2755,IF('MAIN CB'!C2755="Income",'MAIN CB'!F2755,IF('MAIN CB'!C2755="Liability",'MAIN CB'!F2755,"")))</f>
        <v/>
      </c>
      <c r="H2741" s="163" t="str">
        <f>IF('MAIN CB'!C2755="Expense",'MAIN CB'!F2755,IF('MAIN CB'!C2755="Drawing",'MAIN CB'!F2755,IF('MAIN CB'!C2755="COS",'MAIN CB'!F2755,"")))</f>
        <v/>
      </c>
    </row>
    <row r="2742" spans="2:8" x14ac:dyDescent="0.3">
      <c r="B2742" s="160">
        <f>IF('MAIN CB'!B2756="","",'MAIN CB'!B2756)</f>
        <v>45742</v>
      </c>
      <c r="C2742" s="161" t="str">
        <f>IF('MAIN CB'!C2756="","",'MAIN CB'!C2756)</f>
        <v>Asset</v>
      </c>
      <c r="D2742" s="237" t="str">
        <f>IF('MAIN CB'!D2756="","",'MAIN CB'!D2756)</f>
        <v>Vault Cash</v>
      </c>
      <c r="E2742" s="157" t="str">
        <f>IF('MAIN CB'!E2756="","",'MAIN CB'!E2756)</f>
        <v>Zanaco Xpress Deposit</v>
      </c>
      <c r="F2742" s="238">
        <f>IF('MAIN CB'!C2756="Asset",'MAIN CB'!F2756,"")</f>
        <v>1050</v>
      </c>
      <c r="G2742" s="162" t="str">
        <f>IF('MAIN CB'!C2756="Capital",'MAIN CB'!F2756,IF('MAIN CB'!C2756="Income",'MAIN CB'!F2756,IF('MAIN CB'!C2756="Liability",'MAIN CB'!F2756,"")))</f>
        <v/>
      </c>
      <c r="H2742" s="163" t="str">
        <f>IF('MAIN CB'!C2756="Expense",'MAIN CB'!F2756,IF('MAIN CB'!C2756="Drawing",'MAIN CB'!F2756,IF('MAIN CB'!C2756="COS",'MAIN CB'!F2756,"")))</f>
        <v/>
      </c>
    </row>
    <row r="2743" spans="2:8" x14ac:dyDescent="0.3">
      <c r="B2743" s="160">
        <f>IF('MAIN CB'!B2757="","",'MAIN CB'!B2757)</f>
        <v>45742</v>
      </c>
      <c r="C2743" s="161" t="str">
        <f>IF('MAIN CB'!C2757="","",'MAIN CB'!C2757)</f>
        <v>Asset</v>
      </c>
      <c r="D2743" s="237" t="str">
        <f>IF('MAIN CB'!D2757="","",'MAIN CB'!D2757)</f>
        <v>Zanaco Xpress</v>
      </c>
      <c r="E2743" s="157" t="str">
        <f>IF('MAIN CB'!E2757="","",'MAIN CB'!E2757)</f>
        <v>Zanaco Xpress Deposit</v>
      </c>
      <c r="F2743" s="238">
        <f>IF('MAIN CB'!C2757="Asset",'MAIN CB'!F2757,"")</f>
        <v>-1050</v>
      </c>
      <c r="G2743" s="162" t="str">
        <f>IF('MAIN CB'!C2757="Capital",'MAIN CB'!F2757,IF('MAIN CB'!C2757="Income",'MAIN CB'!F2757,IF('MAIN CB'!C2757="Liability",'MAIN CB'!F2757,"")))</f>
        <v/>
      </c>
      <c r="H2743" s="163" t="str">
        <f>IF('MAIN CB'!C2757="Expense",'MAIN CB'!F2757,IF('MAIN CB'!C2757="Drawing",'MAIN CB'!F2757,IF('MAIN CB'!C2757="COS",'MAIN CB'!F2757,"")))</f>
        <v/>
      </c>
    </row>
    <row r="2744" spans="2:8" x14ac:dyDescent="0.3">
      <c r="B2744" s="160">
        <f>IF('MAIN CB'!B2758="","",'MAIN CB'!B2758)</f>
        <v>45742</v>
      </c>
      <c r="C2744" s="161" t="str">
        <f>IF('MAIN CB'!C2758="","",'MAIN CB'!C2758)</f>
        <v>Asset</v>
      </c>
      <c r="D2744" s="237" t="str">
        <f>IF('MAIN CB'!D2758="","",'MAIN CB'!D2758)</f>
        <v>Vault Cash</v>
      </c>
      <c r="E2744" s="157" t="str">
        <f>IF('MAIN CB'!E2758="","",'MAIN CB'!E2758)</f>
        <v>Airtel Money Deposit</v>
      </c>
      <c r="F2744" s="238">
        <f>IF('MAIN CB'!C2758="Asset",'MAIN CB'!F2758,"")</f>
        <v>65</v>
      </c>
      <c r="G2744" s="162" t="str">
        <f>IF('MAIN CB'!C2758="Capital",'MAIN CB'!F2758,IF('MAIN CB'!C2758="Income",'MAIN CB'!F2758,IF('MAIN CB'!C2758="Liability",'MAIN CB'!F2758,"")))</f>
        <v/>
      </c>
      <c r="H2744" s="163" t="str">
        <f>IF('MAIN CB'!C2758="Expense",'MAIN CB'!F2758,IF('MAIN CB'!C2758="Drawing",'MAIN CB'!F2758,IF('MAIN CB'!C2758="COS",'MAIN CB'!F2758,"")))</f>
        <v/>
      </c>
    </row>
    <row r="2745" spans="2:8" x14ac:dyDescent="0.3">
      <c r="B2745" s="160">
        <f>IF('MAIN CB'!B2759="","",'MAIN CB'!B2759)</f>
        <v>45742</v>
      </c>
      <c r="C2745" s="161" t="str">
        <f>IF('MAIN CB'!C2759="","",'MAIN CB'!C2759)</f>
        <v>Asset</v>
      </c>
      <c r="D2745" s="237" t="str">
        <f>IF('MAIN CB'!D2759="","",'MAIN CB'!D2759)</f>
        <v>Airtel Money</v>
      </c>
      <c r="E2745" s="157" t="str">
        <f>IF('MAIN CB'!E2759="","",'MAIN CB'!E2759)</f>
        <v>Airtel Money Deposit</v>
      </c>
      <c r="F2745" s="238">
        <f>IF('MAIN CB'!C2759="Asset",'MAIN CB'!F2759,"")</f>
        <v>-65</v>
      </c>
      <c r="G2745" s="162" t="str">
        <f>IF('MAIN CB'!C2759="Capital",'MAIN CB'!F2759,IF('MAIN CB'!C2759="Income",'MAIN CB'!F2759,IF('MAIN CB'!C2759="Liability",'MAIN CB'!F2759,"")))</f>
        <v/>
      </c>
      <c r="H2745" s="163" t="str">
        <f>IF('MAIN CB'!C2759="Expense",'MAIN CB'!F2759,IF('MAIN CB'!C2759="Drawing",'MAIN CB'!F2759,IF('MAIN CB'!C2759="COS",'MAIN CB'!F2759,"")))</f>
        <v/>
      </c>
    </row>
    <row r="2746" spans="2:8" x14ac:dyDescent="0.3">
      <c r="B2746" s="160">
        <f>IF('MAIN CB'!B2760="","",'MAIN CB'!B2760)</f>
        <v>45742</v>
      </c>
      <c r="C2746" s="161" t="str">
        <f>IF('MAIN CB'!C2760="","",'MAIN CB'!C2760)</f>
        <v>Income</v>
      </c>
      <c r="D2746" s="237" t="str">
        <f>IF('MAIN CB'!D2760="","",'MAIN CB'!D2760)</f>
        <v>Sales</v>
      </c>
      <c r="E2746" s="157" t="str">
        <f>IF('MAIN CB'!E2760="","",'MAIN CB'!E2760)</f>
        <v xml:space="preserve">Takeaway Sale </v>
      </c>
      <c r="F2746" s="238" t="str">
        <f>IF('MAIN CB'!C2760="Asset",'MAIN CB'!F2760,"")</f>
        <v/>
      </c>
      <c r="G2746" s="162">
        <f>IF('MAIN CB'!C2760="Capital",'MAIN CB'!F2760,IF('MAIN CB'!C2760="Income",'MAIN CB'!F2760,IF('MAIN CB'!C2760="Liability",'MAIN CB'!F2760,"")))</f>
        <v>-35</v>
      </c>
      <c r="H2746" s="163" t="str">
        <f>IF('MAIN CB'!C2760="Expense",'MAIN CB'!F2760,IF('MAIN CB'!C2760="Drawing",'MAIN CB'!F2760,IF('MAIN CB'!C2760="COS",'MAIN CB'!F2760,"")))</f>
        <v/>
      </c>
    </row>
    <row r="2747" spans="2:8" x14ac:dyDescent="0.3">
      <c r="B2747" s="160">
        <f>IF('MAIN CB'!B2761="","",'MAIN CB'!B2761)</f>
        <v>45742</v>
      </c>
      <c r="C2747" s="161" t="str">
        <f>IF('MAIN CB'!C2761="","",'MAIN CB'!C2761)</f>
        <v>Asset</v>
      </c>
      <c r="D2747" s="237" t="str">
        <f>IF('MAIN CB'!D2761="","",'MAIN CB'!D2761)</f>
        <v>Vault Cash</v>
      </c>
      <c r="E2747" s="157" t="str">
        <f>IF('MAIN CB'!E2761="","",'MAIN CB'!E2761)</f>
        <v xml:space="preserve">Takeaway Sale </v>
      </c>
      <c r="F2747" s="238">
        <f>IF('MAIN CB'!C2761="Asset",'MAIN CB'!F2761,"")</f>
        <v>35</v>
      </c>
      <c r="G2747" s="162" t="str">
        <f>IF('MAIN CB'!C2761="Capital",'MAIN CB'!F2761,IF('MAIN CB'!C2761="Income",'MAIN CB'!F2761,IF('MAIN CB'!C2761="Liability",'MAIN CB'!F2761,"")))</f>
        <v/>
      </c>
      <c r="H2747" s="163" t="str">
        <f>IF('MAIN CB'!C2761="Expense",'MAIN CB'!F2761,IF('MAIN CB'!C2761="Drawing",'MAIN CB'!F2761,IF('MAIN CB'!C2761="COS",'MAIN CB'!F2761,"")))</f>
        <v/>
      </c>
    </row>
    <row r="2748" spans="2:8" x14ac:dyDescent="0.3">
      <c r="B2748" s="160">
        <f>IF('MAIN CB'!B2762="","",'MAIN CB'!B2762)</f>
        <v>45742</v>
      </c>
      <c r="C2748" s="161" t="str">
        <f>IF('MAIN CB'!C2762="","",'MAIN CB'!C2762)</f>
        <v>Income</v>
      </c>
      <c r="D2748" s="237" t="str">
        <f>IF('MAIN CB'!D2762="","",'MAIN CB'!D2762)</f>
        <v>Sales</v>
      </c>
      <c r="E2748" s="157" t="str">
        <f>IF('MAIN CB'!E2762="","",'MAIN CB'!E2762)</f>
        <v xml:space="preserve">Takeaway Sale </v>
      </c>
      <c r="F2748" s="238" t="str">
        <f>IF('MAIN CB'!C2762="Asset",'MAIN CB'!F2762,"")</f>
        <v/>
      </c>
      <c r="G2748" s="162">
        <f>IF('MAIN CB'!C2762="Capital",'MAIN CB'!F2762,IF('MAIN CB'!C2762="Income",'MAIN CB'!F2762,IF('MAIN CB'!C2762="Liability",'MAIN CB'!F2762,"")))</f>
        <v>-35</v>
      </c>
      <c r="H2748" s="163" t="str">
        <f>IF('MAIN CB'!C2762="Expense",'MAIN CB'!F2762,IF('MAIN CB'!C2762="Drawing",'MAIN CB'!F2762,IF('MAIN CB'!C2762="COS",'MAIN CB'!F2762,"")))</f>
        <v/>
      </c>
    </row>
    <row r="2749" spans="2:8" x14ac:dyDescent="0.3">
      <c r="B2749" s="160">
        <f>IF('MAIN CB'!B2763="","",'MAIN CB'!B2763)</f>
        <v>45742</v>
      </c>
      <c r="C2749" s="161" t="str">
        <f>IF('MAIN CB'!C2763="","",'MAIN CB'!C2763)</f>
        <v>Asset</v>
      </c>
      <c r="D2749" s="237" t="str">
        <f>IF('MAIN CB'!D2763="","",'MAIN CB'!D2763)</f>
        <v>Airtel Money</v>
      </c>
      <c r="E2749" s="157" t="str">
        <f>IF('MAIN CB'!E2763="","",'MAIN CB'!E2763)</f>
        <v xml:space="preserve">Takeaway Sale </v>
      </c>
      <c r="F2749" s="238">
        <f>IF('MAIN CB'!C2763="Asset",'MAIN CB'!F2763,"")</f>
        <v>35</v>
      </c>
      <c r="G2749" s="162" t="str">
        <f>IF('MAIN CB'!C2763="Capital",'MAIN CB'!F2763,IF('MAIN CB'!C2763="Income",'MAIN CB'!F2763,IF('MAIN CB'!C2763="Liability",'MAIN CB'!F2763,"")))</f>
        <v/>
      </c>
      <c r="H2749" s="163" t="str">
        <f>IF('MAIN CB'!C2763="Expense",'MAIN CB'!F2763,IF('MAIN CB'!C2763="Drawing",'MAIN CB'!F2763,IF('MAIN CB'!C2763="COS",'MAIN CB'!F2763,"")))</f>
        <v/>
      </c>
    </row>
    <row r="2750" spans="2:8" x14ac:dyDescent="0.3">
      <c r="B2750" s="160">
        <f>IF('MAIN CB'!B2764="","",'MAIN CB'!B2764)</f>
        <v>45742</v>
      </c>
      <c r="C2750" s="161" t="str">
        <f>IF('MAIN CB'!C2764="","",'MAIN CB'!C2764)</f>
        <v>Asset</v>
      </c>
      <c r="D2750" s="237" t="str">
        <f>IF('MAIN CB'!D2764="","",'MAIN CB'!D2764)</f>
        <v>Vault Cash</v>
      </c>
      <c r="E2750" s="157" t="str">
        <f>IF('MAIN CB'!E2764="","",'MAIN CB'!E2764)</f>
        <v>Airtel Money Withdraw</v>
      </c>
      <c r="F2750" s="238">
        <f>IF('MAIN CB'!C2764="Asset",'MAIN CB'!F2764,"")</f>
        <v>-320</v>
      </c>
      <c r="G2750" s="162" t="str">
        <f>IF('MAIN CB'!C2764="Capital",'MAIN CB'!F2764,IF('MAIN CB'!C2764="Income",'MAIN CB'!F2764,IF('MAIN CB'!C2764="Liability",'MAIN CB'!F2764,"")))</f>
        <v/>
      </c>
      <c r="H2750" s="163" t="str">
        <f>IF('MAIN CB'!C2764="Expense",'MAIN CB'!F2764,IF('MAIN CB'!C2764="Drawing",'MAIN CB'!F2764,IF('MAIN CB'!C2764="COS",'MAIN CB'!F2764,"")))</f>
        <v/>
      </c>
    </row>
    <row r="2751" spans="2:8" x14ac:dyDescent="0.3">
      <c r="B2751" s="160">
        <f>IF('MAIN CB'!B2765="","",'MAIN CB'!B2765)</f>
        <v>45742</v>
      </c>
      <c r="C2751" s="161" t="str">
        <f>IF('MAIN CB'!C2765="","",'MAIN CB'!C2765)</f>
        <v>Asset</v>
      </c>
      <c r="D2751" s="237" t="str">
        <f>IF('MAIN CB'!D2765="","",'MAIN CB'!D2765)</f>
        <v>Airtel Money</v>
      </c>
      <c r="E2751" s="157" t="str">
        <f>IF('MAIN CB'!E2765="","",'MAIN CB'!E2765)</f>
        <v>Airtel Money Withdraw</v>
      </c>
      <c r="F2751" s="238">
        <f>IF('MAIN CB'!C2765="Asset",'MAIN CB'!F2765,"")</f>
        <v>320</v>
      </c>
      <c r="G2751" s="162" t="str">
        <f>IF('MAIN CB'!C2765="Capital",'MAIN CB'!F2765,IF('MAIN CB'!C2765="Income",'MAIN CB'!F2765,IF('MAIN CB'!C2765="Liability",'MAIN CB'!F2765,"")))</f>
        <v/>
      </c>
      <c r="H2751" s="163" t="str">
        <f>IF('MAIN CB'!C2765="Expense",'MAIN CB'!F2765,IF('MAIN CB'!C2765="Drawing",'MAIN CB'!F2765,IF('MAIN CB'!C2765="COS",'MAIN CB'!F2765,"")))</f>
        <v/>
      </c>
    </row>
    <row r="2752" spans="2:8" x14ac:dyDescent="0.3">
      <c r="B2752" s="160">
        <f>IF('MAIN CB'!B2766="","",'MAIN CB'!B2766)</f>
        <v>45742</v>
      </c>
      <c r="C2752" s="161" t="str">
        <f>IF('MAIN CB'!C2766="","",'MAIN CB'!C2766)</f>
        <v>Asset</v>
      </c>
      <c r="D2752" s="237" t="str">
        <f>IF('MAIN CB'!D2766="","",'MAIN CB'!D2766)</f>
        <v>Vault Cash</v>
      </c>
      <c r="E2752" s="157" t="str">
        <f>IF('MAIN CB'!E2766="","",'MAIN CB'!E2766)</f>
        <v>Airtel Money Deposit</v>
      </c>
      <c r="F2752" s="238">
        <f>IF('MAIN CB'!C2766="Asset",'MAIN CB'!F2766,"")</f>
        <v>100</v>
      </c>
      <c r="G2752" s="162" t="str">
        <f>IF('MAIN CB'!C2766="Capital",'MAIN CB'!F2766,IF('MAIN CB'!C2766="Income",'MAIN CB'!F2766,IF('MAIN CB'!C2766="Liability",'MAIN CB'!F2766,"")))</f>
        <v/>
      </c>
      <c r="H2752" s="163" t="str">
        <f>IF('MAIN CB'!C2766="Expense",'MAIN CB'!F2766,IF('MAIN CB'!C2766="Drawing",'MAIN CB'!F2766,IF('MAIN CB'!C2766="COS",'MAIN CB'!F2766,"")))</f>
        <v/>
      </c>
    </row>
    <row r="2753" spans="2:8" x14ac:dyDescent="0.3">
      <c r="B2753" s="160">
        <f>IF('MAIN CB'!B2767="","",'MAIN CB'!B2767)</f>
        <v>45742</v>
      </c>
      <c r="C2753" s="161" t="str">
        <f>IF('MAIN CB'!C2767="","",'MAIN CB'!C2767)</f>
        <v>Asset</v>
      </c>
      <c r="D2753" s="237" t="str">
        <f>IF('MAIN CB'!D2767="","",'MAIN CB'!D2767)</f>
        <v>Airtel Money</v>
      </c>
      <c r="E2753" s="157" t="str">
        <f>IF('MAIN CB'!E2767="","",'MAIN CB'!E2767)</f>
        <v>Airtel Money Deposit</v>
      </c>
      <c r="F2753" s="238">
        <f>IF('MAIN CB'!C2767="Asset",'MAIN CB'!F2767,"")</f>
        <v>-100</v>
      </c>
      <c r="G2753" s="162" t="str">
        <f>IF('MAIN CB'!C2767="Capital",'MAIN CB'!F2767,IF('MAIN CB'!C2767="Income",'MAIN CB'!F2767,IF('MAIN CB'!C2767="Liability",'MAIN CB'!F2767,"")))</f>
        <v/>
      </c>
      <c r="H2753" s="163" t="str">
        <f>IF('MAIN CB'!C2767="Expense",'MAIN CB'!F2767,IF('MAIN CB'!C2767="Drawing",'MAIN CB'!F2767,IF('MAIN CB'!C2767="COS",'MAIN CB'!F2767,"")))</f>
        <v/>
      </c>
    </row>
    <row r="2754" spans="2:8" x14ac:dyDescent="0.3">
      <c r="B2754" s="160">
        <f>IF('MAIN CB'!B2768="","",'MAIN CB'!B2768)</f>
        <v>45742</v>
      </c>
      <c r="C2754" s="161" t="str">
        <f>IF('MAIN CB'!C2768="","",'MAIN CB'!C2768)</f>
        <v>Income</v>
      </c>
      <c r="D2754" s="237" t="str">
        <f>IF('MAIN CB'!D2768="","",'MAIN CB'!D2768)</f>
        <v>Sales</v>
      </c>
      <c r="E2754" s="157" t="str">
        <f>IF('MAIN CB'!E2768="","",'MAIN CB'!E2768)</f>
        <v xml:space="preserve">Takeaway Sale </v>
      </c>
      <c r="F2754" s="238" t="str">
        <f>IF('MAIN CB'!C2768="Asset",'MAIN CB'!F2768,"")</f>
        <v/>
      </c>
      <c r="G2754" s="162">
        <f>IF('MAIN CB'!C2768="Capital",'MAIN CB'!F2768,IF('MAIN CB'!C2768="Income",'MAIN CB'!F2768,IF('MAIN CB'!C2768="Liability",'MAIN CB'!F2768,"")))</f>
        <v>-35</v>
      </c>
      <c r="H2754" s="163" t="str">
        <f>IF('MAIN CB'!C2768="Expense",'MAIN CB'!F2768,IF('MAIN CB'!C2768="Drawing",'MAIN CB'!F2768,IF('MAIN CB'!C2768="COS",'MAIN CB'!F2768,"")))</f>
        <v/>
      </c>
    </row>
    <row r="2755" spans="2:8" x14ac:dyDescent="0.3">
      <c r="B2755" s="160">
        <f>IF('MAIN CB'!B2769="","",'MAIN CB'!B2769)</f>
        <v>45742</v>
      </c>
      <c r="C2755" s="161" t="str">
        <f>IF('MAIN CB'!C2769="","",'MAIN CB'!C2769)</f>
        <v>Asset</v>
      </c>
      <c r="D2755" s="237" t="str">
        <f>IF('MAIN CB'!D2769="","",'MAIN CB'!D2769)</f>
        <v>Airtel Money</v>
      </c>
      <c r="E2755" s="157" t="str">
        <f>IF('MAIN CB'!E2769="","",'MAIN CB'!E2769)</f>
        <v xml:space="preserve">Takeaway Sale </v>
      </c>
      <c r="F2755" s="238">
        <f>IF('MAIN CB'!C2769="Asset",'MAIN CB'!F2769,"")</f>
        <v>35</v>
      </c>
      <c r="G2755" s="162" t="str">
        <f>IF('MAIN CB'!C2769="Capital",'MAIN CB'!F2769,IF('MAIN CB'!C2769="Income",'MAIN CB'!F2769,IF('MAIN CB'!C2769="Liability",'MAIN CB'!F2769,"")))</f>
        <v/>
      </c>
      <c r="H2755" s="163" t="str">
        <f>IF('MAIN CB'!C2769="Expense",'MAIN CB'!F2769,IF('MAIN CB'!C2769="Drawing",'MAIN CB'!F2769,IF('MAIN CB'!C2769="COS",'MAIN CB'!F2769,"")))</f>
        <v/>
      </c>
    </row>
    <row r="2756" spans="2:8" x14ac:dyDescent="0.3">
      <c r="B2756" s="160">
        <f>IF('MAIN CB'!B2770="","",'MAIN CB'!B2770)</f>
        <v>45742</v>
      </c>
      <c r="C2756" s="161" t="str">
        <f>IF('MAIN CB'!C2770="","",'MAIN CB'!C2770)</f>
        <v>Income</v>
      </c>
      <c r="D2756" s="237" t="str">
        <f>IF('MAIN CB'!D2770="","",'MAIN CB'!D2770)</f>
        <v>Sales</v>
      </c>
      <c r="E2756" s="157" t="str">
        <f>IF('MAIN CB'!E2770="","",'MAIN CB'!E2770)</f>
        <v xml:space="preserve">Takeaway Sale </v>
      </c>
      <c r="F2756" s="238" t="str">
        <f>IF('MAIN CB'!C2770="Asset",'MAIN CB'!F2770,"")</f>
        <v/>
      </c>
      <c r="G2756" s="162">
        <f>IF('MAIN CB'!C2770="Capital",'MAIN CB'!F2770,IF('MAIN CB'!C2770="Income",'MAIN CB'!F2770,IF('MAIN CB'!C2770="Liability",'MAIN CB'!F2770,"")))</f>
        <v>-35</v>
      </c>
      <c r="H2756" s="163" t="str">
        <f>IF('MAIN CB'!C2770="Expense",'MAIN CB'!F2770,IF('MAIN CB'!C2770="Drawing",'MAIN CB'!F2770,IF('MAIN CB'!C2770="COS",'MAIN CB'!F2770,"")))</f>
        <v/>
      </c>
    </row>
    <row r="2757" spans="2:8" x14ac:dyDescent="0.3">
      <c r="B2757" s="160">
        <f>IF('MAIN CB'!B2771="","",'MAIN CB'!B2771)</f>
        <v>45742</v>
      </c>
      <c r="C2757" s="161" t="str">
        <f>IF('MAIN CB'!C2771="","",'MAIN CB'!C2771)</f>
        <v>Asset</v>
      </c>
      <c r="D2757" s="237" t="str">
        <f>IF('MAIN CB'!D2771="","",'MAIN CB'!D2771)</f>
        <v>Vault Cash</v>
      </c>
      <c r="E2757" s="157" t="str">
        <f>IF('MAIN CB'!E2771="","",'MAIN CB'!E2771)</f>
        <v xml:space="preserve">Takeaway Sale </v>
      </c>
      <c r="F2757" s="238">
        <f>IF('MAIN CB'!C2771="Asset",'MAIN CB'!F2771,"")</f>
        <v>35</v>
      </c>
      <c r="G2757" s="162" t="str">
        <f>IF('MAIN CB'!C2771="Capital",'MAIN CB'!F2771,IF('MAIN CB'!C2771="Income",'MAIN CB'!F2771,IF('MAIN CB'!C2771="Liability",'MAIN CB'!F2771,"")))</f>
        <v/>
      </c>
      <c r="H2757" s="163" t="str">
        <f>IF('MAIN CB'!C2771="Expense",'MAIN CB'!F2771,IF('MAIN CB'!C2771="Drawing",'MAIN CB'!F2771,IF('MAIN CB'!C2771="COS",'MAIN CB'!F2771,"")))</f>
        <v/>
      </c>
    </row>
    <row r="2758" spans="2:8" x14ac:dyDescent="0.3">
      <c r="B2758" s="160">
        <f>IF('MAIN CB'!B2772="","",'MAIN CB'!B2772)</f>
        <v>45742</v>
      </c>
      <c r="C2758" s="161" t="str">
        <f>IF('MAIN CB'!C2772="","",'MAIN CB'!C2772)</f>
        <v>Asset</v>
      </c>
      <c r="D2758" s="237" t="str">
        <f>IF('MAIN CB'!D2772="","",'MAIN CB'!D2772)</f>
        <v>Vault Cash</v>
      </c>
      <c r="E2758" s="157" t="str">
        <f>IF('MAIN CB'!E2772="","",'MAIN CB'!E2772)</f>
        <v>Zanaco Xpress Withdraw</v>
      </c>
      <c r="F2758" s="238">
        <f>IF('MAIN CB'!C2772="Asset",'MAIN CB'!F2772,"")</f>
        <v>-300</v>
      </c>
      <c r="G2758" s="162" t="str">
        <f>IF('MAIN CB'!C2772="Capital",'MAIN CB'!F2772,IF('MAIN CB'!C2772="Income",'MAIN CB'!F2772,IF('MAIN CB'!C2772="Liability",'MAIN CB'!F2772,"")))</f>
        <v/>
      </c>
      <c r="H2758" s="163" t="str">
        <f>IF('MAIN CB'!C2772="Expense",'MAIN CB'!F2772,IF('MAIN CB'!C2772="Drawing",'MAIN CB'!F2772,IF('MAIN CB'!C2772="COS",'MAIN CB'!F2772,"")))</f>
        <v/>
      </c>
    </row>
    <row r="2759" spans="2:8" x14ac:dyDescent="0.3">
      <c r="B2759" s="160">
        <f>IF('MAIN CB'!B2773="","",'MAIN CB'!B2773)</f>
        <v>45742</v>
      </c>
      <c r="C2759" s="161" t="str">
        <f>IF('MAIN CB'!C2773="","",'MAIN CB'!C2773)</f>
        <v>Asset</v>
      </c>
      <c r="D2759" s="237" t="str">
        <f>IF('MAIN CB'!D2773="","",'MAIN CB'!D2773)</f>
        <v>Zanaco Xpress</v>
      </c>
      <c r="E2759" s="157" t="str">
        <f>IF('MAIN CB'!E2773="","",'MAIN CB'!E2773)</f>
        <v>Zanaco Xpress Withdraw</v>
      </c>
      <c r="F2759" s="238">
        <f>IF('MAIN CB'!C2773="Asset",'MAIN CB'!F2773,"")</f>
        <v>300</v>
      </c>
      <c r="G2759" s="162" t="str">
        <f>IF('MAIN CB'!C2773="Capital",'MAIN CB'!F2773,IF('MAIN CB'!C2773="Income",'MAIN CB'!F2773,IF('MAIN CB'!C2773="Liability",'MAIN CB'!F2773,"")))</f>
        <v/>
      </c>
      <c r="H2759" s="163" t="str">
        <f>IF('MAIN CB'!C2773="Expense",'MAIN CB'!F2773,IF('MAIN CB'!C2773="Drawing",'MAIN CB'!F2773,IF('MAIN CB'!C2773="COS",'MAIN CB'!F2773,"")))</f>
        <v/>
      </c>
    </row>
    <row r="2760" spans="2:8" x14ac:dyDescent="0.3">
      <c r="B2760" s="160">
        <f>IF('MAIN CB'!B2774="","",'MAIN CB'!B2774)</f>
        <v>45742</v>
      </c>
      <c r="C2760" s="161" t="str">
        <f>IF('MAIN CB'!C2774="","",'MAIN CB'!C2774)</f>
        <v>Asset</v>
      </c>
      <c r="D2760" s="237" t="str">
        <f>IF('MAIN CB'!D2774="","",'MAIN CB'!D2774)</f>
        <v>Vault Cash</v>
      </c>
      <c r="E2760" s="157" t="str">
        <f>IF('MAIN CB'!E2774="","",'MAIN CB'!E2774)</f>
        <v>Airtel Money Deposit</v>
      </c>
      <c r="F2760" s="238">
        <f>IF('MAIN CB'!C2774="Asset",'MAIN CB'!F2774,"")</f>
        <v>200</v>
      </c>
      <c r="G2760" s="162" t="str">
        <f>IF('MAIN CB'!C2774="Capital",'MAIN CB'!F2774,IF('MAIN CB'!C2774="Income",'MAIN CB'!F2774,IF('MAIN CB'!C2774="Liability",'MAIN CB'!F2774,"")))</f>
        <v/>
      </c>
      <c r="H2760" s="163" t="str">
        <f>IF('MAIN CB'!C2774="Expense",'MAIN CB'!F2774,IF('MAIN CB'!C2774="Drawing",'MAIN CB'!F2774,IF('MAIN CB'!C2774="COS",'MAIN CB'!F2774,"")))</f>
        <v/>
      </c>
    </row>
    <row r="2761" spans="2:8" x14ac:dyDescent="0.3">
      <c r="B2761" s="160">
        <f>IF('MAIN CB'!B2775="","",'MAIN CB'!B2775)</f>
        <v>45742</v>
      </c>
      <c r="C2761" s="161" t="str">
        <f>IF('MAIN CB'!C2775="","",'MAIN CB'!C2775)</f>
        <v>Asset</v>
      </c>
      <c r="D2761" s="237" t="str">
        <f>IF('MAIN CB'!D2775="","",'MAIN CB'!D2775)</f>
        <v>Airtel Money</v>
      </c>
      <c r="E2761" s="157" t="str">
        <f>IF('MAIN CB'!E2775="","",'MAIN CB'!E2775)</f>
        <v>Airtel Money Deposit</v>
      </c>
      <c r="F2761" s="238">
        <f>IF('MAIN CB'!C2775="Asset",'MAIN CB'!F2775,"")</f>
        <v>-200</v>
      </c>
      <c r="G2761" s="162" t="str">
        <f>IF('MAIN CB'!C2775="Capital",'MAIN CB'!F2775,IF('MAIN CB'!C2775="Income",'MAIN CB'!F2775,IF('MAIN CB'!C2775="Liability",'MAIN CB'!F2775,"")))</f>
        <v/>
      </c>
      <c r="H2761" s="163" t="str">
        <f>IF('MAIN CB'!C2775="Expense",'MAIN CB'!F2775,IF('MAIN CB'!C2775="Drawing",'MAIN CB'!F2775,IF('MAIN CB'!C2775="COS",'MAIN CB'!F2775,"")))</f>
        <v/>
      </c>
    </row>
    <row r="2762" spans="2:8" x14ac:dyDescent="0.3">
      <c r="B2762" s="160">
        <f>IF('MAIN CB'!B2776="","",'MAIN CB'!B2776)</f>
        <v>45742</v>
      </c>
      <c r="C2762" s="161" t="str">
        <f>IF('MAIN CB'!C2776="","",'MAIN CB'!C2776)</f>
        <v>Asset</v>
      </c>
      <c r="D2762" s="237" t="str">
        <f>IF('MAIN CB'!D2776="","",'MAIN CB'!D2776)</f>
        <v>Vault Cash</v>
      </c>
      <c r="E2762" s="157" t="str">
        <f>IF('MAIN CB'!E2776="","",'MAIN CB'!E2776)</f>
        <v>Airtel Money Deposit</v>
      </c>
      <c r="F2762" s="238">
        <f>IF('MAIN CB'!C2776="Asset",'MAIN CB'!F2776,"")</f>
        <v>200</v>
      </c>
      <c r="G2762" s="162" t="str">
        <f>IF('MAIN CB'!C2776="Capital",'MAIN CB'!F2776,IF('MAIN CB'!C2776="Income",'MAIN CB'!F2776,IF('MAIN CB'!C2776="Liability",'MAIN CB'!F2776,"")))</f>
        <v/>
      </c>
      <c r="H2762" s="163" t="str">
        <f>IF('MAIN CB'!C2776="Expense",'MAIN CB'!F2776,IF('MAIN CB'!C2776="Drawing",'MAIN CB'!F2776,IF('MAIN CB'!C2776="COS",'MAIN CB'!F2776,"")))</f>
        <v/>
      </c>
    </row>
    <row r="2763" spans="2:8" x14ac:dyDescent="0.3">
      <c r="B2763" s="160">
        <f>IF('MAIN CB'!B2777="","",'MAIN CB'!B2777)</f>
        <v>45742</v>
      </c>
      <c r="C2763" s="161" t="str">
        <f>IF('MAIN CB'!C2777="","",'MAIN CB'!C2777)</f>
        <v>Asset</v>
      </c>
      <c r="D2763" s="237" t="str">
        <f>IF('MAIN CB'!D2777="","",'MAIN CB'!D2777)</f>
        <v>Airtel Money</v>
      </c>
      <c r="E2763" s="157" t="str">
        <f>IF('MAIN CB'!E2777="","",'MAIN CB'!E2777)</f>
        <v>Airtel Money Deposit</v>
      </c>
      <c r="F2763" s="238">
        <f>IF('MAIN CB'!C2777="Asset",'MAIN CB'!F2777,"")</f>
        <v>-200</v>
      </c>
      <c r="G2763" s="162" t="str">
        <f>IF('MAIN CB'!C2777="Capital",'MAIN CB'!F2777,IF('MAIN CB'!C2777="Income",'MAIN CB'!F2777,IF('MAIN CB'!C2777="Liability",'MAIN CB'!F2777,"")))</f>
        <v/>
      </c>
      <c r="H2763" s="163" t="str">
        <f>IF('MAIN CB'!C2777="Expense",'MAIN CB'!F2777,IF('MAIN CB'!C2777="Drawing",'MAIN CB'!F2777,IF('MAIN CB'!C2777="COS",'MAIN CB'!F2777,"")))</f>
        <v/>
      </c>
    </row>
    <row r="2764" spans="2:8" x14ac:dyDescent="0.3">
      <c r="B2764" s="160">
        <f>IF('MAIN CB'!B2778="","",'MAIN CB'!B2778)</f>
        <v>45742</v>
      </c>
      <c r="C2764" s="161" t="str">
        <f>IF('MAIN CB'!C2778="","",'MAIN CB'!C2778)</f>
        <v>Asset</v>
      </c>
      <c r="D2764" s="237" t="str">
        <f>IF('MAIN CB'!D2778="","",'MAIN CB'!D2778)</f>
        <v>Vault Cash</v>
      </c>
      <c r="E2764" s="157" t="str">
        <f>IF('MAIN CB'!E2778="","",'MAIN CB'!E2778)</f>
        <v>Airtel Money Withdraw</v>
      </c>
      <c r="F2764" s="238">
        <f>IF('MAIN CB'!C2778="Asset",'MAIN CB'!F2778,"")</f>
        <v>-50</v>
      </c>
      <c r="G2764" s="162" t="str">
        <f>IF('MAIN CB'!C2778="Capital",'MAIN CB'!F2778,IF('MAIN CB'!C2778="Income",'MAIN CB'!F2778,IF('MAIN CB'!C2778="Liability",'MAIN CB'!F2778,"")))</f>
        <v/>
      </c>
      <c r="H2764" s="163" t="str">
        <f>IF('MAIN CB'!C2778="Expense",'MAIN CB'!F2778,IF('MAIN CB'!C2778="Drawing",'MAIN CB'!F2778,IF('MAIN CB'!C2778="COS",'MAIN CB'!F2778,"")))</f>
        <v/>
      </c>
    </row>
    <row r="2765" spans="2:8" x14ac:dyDescent="0.3">
      <c r="B2765" s="160">
        <f>IF('MAIN CB'!B2779="","",'MAIN CB'!B2779)</f>
        <v>45742</v>
      </c>
      <c r="C2765" s="161" t="str">
        <f>IF('MAIN CB'!C2779="","",'MAIN CB'!C2779)</f>
        <v>Asset</v>
      </c>
      <c r="D2765" s="237" t="str">
        <f>IF('MAIN CB'!D2779="","",'MAIN CB'!D2779)</f>
        <v>Airtel Money</v>
      </c>
      <c r="E2765" s="157" t="str">
        <f>IF('MAIN CB'!E2779="","",'MAIN CB'!E2779)</f>
        <v>Airtel Money Withdraw</v>
      </c>
      <c r="F2765" s="238">
        <f>IF('MAIN CB'!C2779="Asset",'MAIN CB'!F2779,"")</f>
        <v>50</v>
      </c>
      <c r="G2765" s="162" t="str">
        <f>IF('MAIN CB'!C2779="Capital",'MAIN CB'!F2779,IF('MAIN CB'!C2779="Income",'MAIN CB'!F2779,IF('MAIN CB'!C2779="Liability",'MAIN CB'!F2779,"")))</f>
        <v/>
      </c>
      <c r="H2765" s="163" t="str">
        <f>IF('MAIN CB'!C2779="Expense",'MAIN CB'!F2779,IF('MAIN CB'!C2779="Drawing",'MAIN CB'!F2779,IF('MAIN CB'!C2779="COS",'MAIN CB'!F2779,"")))</f>
        <v/>
      </c>
    </row>
    <row r="2766" spans="2:8" x14ac:dyDescent="0.3">
      <c r="B2766" s="160">
        <f>IF('MAIN CB'!B2780="","",'MAIN CB'!B2780)</f>
        <v>45742</v>
      </c>
      <c r="C2766" s="161" t="str">
        <f>IF('MAIN CB'!C2780="","",'MAIN CB'!C2780)</f>
        <v>Asset</v>
      </c>
      <c r="D2766" s="237" t="str">
        <f>IF('MAIN CB'!D2780="","",'MAIN CB'!D2780)</f>
        <v>Vault Cash</v>
      </c>
      <c r="E2766" s="157" t="str">
        <f>IF('MAIN CB'!E2780="","",'MAIN CB'!E2780)</f>
        <v>Airtel Money Withdraw</v>
      </c>
      <c r="F2766" s="238">
        <f>IF('MAIN CB'!C2780="Asset",'MAIN CB'!F2780,"")</f>
        <v>-200</v>
      </c>
      <c r="G2766" s="162" t="str">
        <f>IF('MAIN CB'!C2780="Capital",'MAIN CB'!F2780,IF('MAIN CB'!C2780="Income",'MAIN CB'!F2780,IF('MAIN CB'!C2780="Liability",'MAIN CB'!F2780,"")))</f>
        <v/>
      </c>
      <c r="H2766" s="163" t="str">
        <f>IF('MAIN CB'!C2780="Expense",'MAIN CB'!F2780,IF('MAIN CB'!C2780="Drawing",'MAIN CB'!F2780,IF('MAIN CB'!C2780="COS",'MAIN CB'!F2780,"")))</f>
        <v/>
      </c>
    </row>
    <row r="2767" spans="2:8" x14ac:dyDescent="0.3">
      <c r="B2767" s="160">
        <f>IF('MAIN CB'!B2781="","",'MAIN CB'!B2781)</f>
        <v>45742</v>
      </c>
      <c r="C2767" s="161" t="str">
        <f>IF('MAIN CB'!C2781="","",'MAIN CB'!C2781)</f>
        <v>Asset</v>
      </c>
      <c r="D2767" s="237" t="str">
        <f>IF('MAIN CB'!D2781="","",'MAIN CB'!D2781)</f>
        <v>Airtel Money</v>
      </c>
      <c r="E2767" s="157" t="str">
        <f>IF('MAIN CB'!E2781="","",'MAIN CB'!E2781)</f>
        <v>Airtel Money Withdraw</v>
      </c>
      <c r="F2767" s="238">
        <f>IF('MAIN CB'!C2781="Asset",'MAIN CB'!F2781,"")</f>
        <v>200</v>
      </c>
      <c r="G2767" s="162" t="str">
        <f>IF('MAIN CB'!C2781="Capital",'MAIN CB'!F2781,IF('MAIN CB'!C2781="Income",'MAIN CB'!F2781,IF('MAIN CB'!C2781="Liability",'MAIN CB'!F2781,"")))</f>
        <v/>
      </c>
      <c r="H2767" s="163" t="str">
        <f>IF('MAIN CB'!C2781="Expense",'MAIN CB'!F2781,IF('MAIN CB'!C2781="Drawing",'MAIN CB'!F2781,IF('MAIN CB'!C2781="COS",'MAIN CB'!F2781,"")))</f>
        <v/>
      </c>
    </row>
    <row r="2768" spans="2:8" x14ac:dyDescent="0.3">
      <c r="B2768" s="160">
        <f>IF('MAIN CB'!B2782="","",'MAIN CB'!B2782)</f>
        <v>45742</v>
      </c>
      <c r="C2768" s="161" t="str">
        <f>IF('MAIN CB'!C2782="","",'MAIN CB'!C2782)</f>
        <v>Asset</v>
      </c>
      <c r="D2768" s="237" t="str">
        <f>IF('MAIN CB'!D2782="","",'MAIN CB'!D2782)</f>
        <v>Vault Cash</v>
      </c>
      <c r="E2768" s="157" t="str">
        <f>IF('MAIN CB'!E2782="","",'MAIN CB'!E2782)</f>
        <v>Airtel Money Deposit</v>
      </c>
      <c r="F2768" s="238">
        <f>IF('MAIN CB'!C2782="Asset",'MAIN CB'!F2782,"")</f>
        <v>2000</v>
      </c>
      <c r="G2768" s="162" t="str">
        <f>IF('MAIN CB'!C2782="Capital",'MAIN CB'!F2782,IF('MAIN CB'!C2782="Income",'MAIN CB'!F2782,IF('MAIN CB'!C2782="Liability",'MAIN CB'!F2782,"")))</f>
        <v/>
      </c>
      <c r="H2768" s="163" t="str">
        <f>IF('MAIN CB'!C2782="Expense",'MAIN CB'!F2782,IF('MAIN CB'!C2782="Drawing",'MAIN CB'!F2782,IF('MAIN CB'!C2782="COS",'MAIN CB'!F2782,"")))</f>
        <v/>
      </c>
    </row>
    <row r="2769" spans="2:8" x14ac:dyDescent="0.3">
      <c r="B2769" s="160">
        <f>IF('MAIN CB'!B2783="","",'MAIN CB'!B2783)</f>
        <v>45742</v>
      </c>
      <c r="C2769" s="161" t="str">
        <f>IF('MAIN CB'!C2783="","",'MAIN CB'!C2783)</f>
        <v>Asset</v>
      </c>
      <c r="D2769" s="237" t="str">
        <f>IF('MAIN CB'!D2783="","",'MAIN CB'!D2783)</f>
        <v>Airtel Money</v>
      </c>
      <c r="E2769" s="157" t="str">
        <f>IF('MAIN CB'!E2783="","",'MAIN CB'!E2783)</f>
        <v>Airtel Money Deposit</v>
      </c>
      <c r="F2769" s="238">
        <f>IF('MAIN CB'!C2783="Asset",'MAIN CB'!F2783,"")</f>
        <v>-2000</v>
      </c>
      <c r="G2769" s="162" t="str">
        <f>IF('MAIN CB'!C2783="Capital",'MAIN CB'!F2783,IF('MAIN CB'!C2783="Income",'MAIN CB'!F2783,IF('MAIN CB'!C2783="Liability",'MAIN CB'!F2783,"")))</f>
        <v/>
      </c>
      <c r="H2769" s="163" t="str">
        <f>IF('MAIN CB'!C2783="Expense",'MAIN CB'!F2783,IF('MAIN CB'!C2783="Drawing",'MAIN CB'!F2783,IF('MAIN CB'!C2783="COS",'MAIN CB'!F2783,"")))</f>
        <v/>
      </c>
    </row>
    <row r="2770" spans="2:8" x14ac:dyDescent="0.3">
      <c r="B2770" s="160">
        <f>IF('MAIN CB'!B2784="","",'MAIN CB'!B2784)</f>
        <v>45742</v>
      </c>
      <c r="C2770" s="161" t="str">
        <f>IF('MAIN CB'!C2784="","",'MAIN CB'!C2784)</f>
        <v>Income</v>
      </c>
      <c r="D2770" s="237" t="str">
        <f>IF('MAIN CB'!D2784="","",'MAIN CB'!D2784)</f>
        <v>Sales</v>
      </c>
      <c r="E2770" s="157" t="str">
        <f>IF('MAIN CB'!E2784="","",'MAIN CB'!E2784)</f>
        <v xml:space="preserve">Takeaway Sale </v>
      </c>
      <c r="F2770" s="238" t="str">
        <f>IF('MAIN CB'!C2784="Asset",'MAIN CB'!F2784,"")</f>
        <v/>
      </c>
      <c r="G2770" s="162">
        <f>IF('MAIN CB'!C2784="Capital",'MAIN CB'!F2784,IF('MAIN CB'!C2784="Income",'MAIN CB'!F2784,IF('MAIN CB'!C2784="Liability",'MAIN CB'!F2784,"")))</f>
        <v>-35</v>
      </c>
      <c r="H2770" s="163" t="str">
        <f>IF('MAIN CB'!C2784="Expense",'MAIN CB'!F2784,IF('MAIN CB'!C2784="Drawing",'MAIN CB'!F2784,IF('MAIN CB'!C2784="COS",'MAIN CB'!F2784,"")))</f>
        <v/>
      </c>
    </row>
    <row r="2771" spans="2:8" x14ac:dyDescent="0.3">
      <c r="B2771" s="160">
        <f>IF('MAIN CB'!B2785="","",'MAIN CB'!B2785)</f>
        <v>45742</v>
      </c>
      <c r="C2771" s="161" t="str">
        <f>IF('MAIN CB'!C2785="","",'MAIN CB'!C2785)</f>
        <v>Asset</v>
      </c>
      <c r="D2771" s="237" t="str">
        <f>IF('MAIN CB'!D2785="","",'MAIN CB'!D2785)</f>
        <v>Airtel Money</v>
      </c>
      <c r="E2771" s="157" t="str">
        <f>IF('MAIN CB'!E2785="","",'MAIN CB'!E2785)</f>
        <v xml:space="preserve">Takeaway Sale </v>
      </c>
      <c r="F2771" s="238">
        <f>IF('MAIN CB'!C2785="Asset",'MAIN CB'!F2785,"")</f>
        <v>35</v>
      </c>
      <c r="G2771" s="162" t="str">
        <f>IF('MAIN CB'!C2785="Capital",'MAIN CB'!F2785,IF('MAIN CB'!C2785="Income",'MAIN CB'!F2785,IF('MAIN CB'!C2785="Liability",'MAIN CB'!F2785,"")))</f>
        <v/>
      </c>
      <c r="H2771" s="163" t="str">
        <f>IF('MAIN CB'!C2785="Expense",'MAIN CB'!F2785,IF('MAIN CB'!C2785="Drawing",'MAIN CB'!F2785,IF('MAIN CB'!C2785="COS",'MAIN CB'!F2785,"")))</f>
        <v/>
      </c>
    </row>
    <row r="2772" spans="2:8" x14ac:dyDescent="0.3">
      <c r="B2772" s="160">
        <f>IF('MAIN CB'!B2786="","",'MAIN CB'!B2786)</f>
        <v>45742</v>
      </c>
      <c r="C2772" s="161" t="str">
        <f>IF('MAIN CB'!C2786="","",'MAIN CB'!C2786)</f>
        <v>Asset</v>
      </c>
      <c r="D2772" s="237" t="str">
        <f>IF('MAIN CB'!D2786="","",'MAIN CB'!D2786)</f>
        <v>Vault Cash</v>
      </c>
      <c r="E2772" s="157" t="str">
        <f>IF('MAIN CB'!E2786="","",'MAIN CB'!E2786)</f>
        <v>543 Deposit</v>
      </c>
      <c r="F2772" s="238">
        <f>IF('MAIN CB'!C2786="Asset",'MAIN CB'!F2786,"")</f>
        <v>10</v>
      </c>
      <c r="G2772" s="162" t="str">
        <f>IF('MAIN CB'!C2786="Capital",'MAIN CB'!F2786,IF('MAIN CB'!C2786="Income",'MAIN CB'!F2786,IF('MAIN CB'!C2786="Liability",'MAIN CB'!F2786,"")))</f>
        <v/>
      </c>
      <c r="H2772" s="163" t="str">
        <f>IF('MAIN CB'!C2786="Expense",'MAIN CB'!F2786,IF('MAIN CB'!C2786="Drawing",'MAIN CB'!F2786,IF('MAIN CB'!C2786="COS",'MAIN CB'!F2786,"")))</f>
        <v/>
      </c>
    </row>
    <row r="2773" spans="2:8" x14ac:dyDescent="0.3">
      <c r="B2773" s="160">
        <f>IF('MAIN CB'!B2787="","",'MAIN CB'!B2787)</f>
        <v>45742</v>
      </c>
      <c r="C2773" s="161" t="str">
        <f>IF('MAIN CB'!C2787="","",'MAIN CB'!C2787)</f>
        <v>Asset</v>
      </c>
      <c r="D2773" s="237" t="str">
        <f>IF('MAIN CB'!D2787="","",'MAIN CB'!D2787)</f>
        <v>543 Konse Konse</v>
      </c>
      <c r="E2773" s="157" t="str">
        <f>IF('MAIN CB'!E2787="","",'MAIN CB'!E2787)</f>
        <v>543 Deposit</v>
      </c>
      <c r="F2773" s="238">
        <f>IF('MAIN CB'!C2787="Asset",'MAIN CB'!F2787,"")</f>
        <v>-10</v>
      </c>
      <c r="G2773" s="162" t="str">
        <f>IF('MAIN CB'!C2787="Capital",'MAIN CB'!F2787,IF('MAIN CB'!C2787="Income",'MAIN CB'!F2787,IF('MAIN CB'!C2787="Liability",'MAIN CB'!F2787,"")))</f>
        <v/>
      </c>
      <c r="H2773" s="163" t="str">
        <f>IF('MAIN CB'!C2787="Expense",'MAIN CB'!F2787,IF('MAIN CB'!C2787="Drawing",'MAIN CB'!F2787,IF('MAIN CB'!C2787="COS",'MAIN CB'!F2787,"")))</f>
        <v/>
      </c>
    </row>
    <row r="2774" spans="2:8" x14ac:dyDescent="0.3">
      <c r="B2774" s="160">
        <f>IF('MAIN CB'!B2788="","",'MAIN CB'!B2788)</f>
        <v>45742</v>
      </c>
      <c r="C2774" s="161" t="str">
        <f>IF('MAIN CB'!C2788="","",'MAIN CB'!C2788)</f>
        <v>Asset</v>
      </c>
      <c r="D2774" s="237" t="str">
        <f>IF('MAIN CB'!D2788="","",'MAIN CB'!D2788)</f>
        <v>Vault Cash</v>
      </c>
      <c r="E2774" s="157" t="str">
        <f>IF('MAIN CB'!E2788="","",'MAIN CB'!E2788)</f>
        <v>Airtel Money Withdraw</v>
      </c>
      <c r="F2774" s="238">
        <f>IF('MAIN CB'!C2788="Asset",'MAIN CB'!F2788,"")</f>
        <v>-50</v>
      </c>
      <c r="G2774" s="162" t="str">
        <f>IF('MAIN CB'!C2788="Capital",'MAIN CB'!F2788,IF('MAIN CB'!C2788="Income",'MAIN CB'!F2788,IF('MAIN CB'!C2788="Liability",'MAIN CB'!F2788,"")))</f>
        <v/>
      </c>
      <c r="H2774" s="163" t="str">
        <f>IF('MAIN CB'!C2788="Expense",'MAIN CB'!F2788,IF('MAIN CB'!C2788="Drawing",'MAIN CB'!F2788,IF('MAIN CB'!C2788="COS",'MAIN CB'!F2788,"")))</f>
        <v/>
      </c>
    </row>
    <row r="2775" spans="2:8" x14ac:dyDescent="0.3">
      <c r="B2775" s="160">
        <f>IF('MAIN CB'!B2789="","",'MAIN CB'!B2789)</f>
        <v>45742</v>
      </c>
      <c r="C2775" s="161" t="str">
        <f>IF('MAIN CB'!C2789="","",'MAIN CB'!C2789)</f>
        <v>Asset</v>
      </c>
      <c r="D2775" s="237" t="str">
        <f>IF('MAIN CB'!D2789="","",'MAIN CB'!D2789)</f>
        <v>Airtel Money</v>
      </c>
      <c r="E2775" s="157" t="str">
        <f>IF('MAIN CB'!E2789="","",'MAIN CB'!E2789)</f>
        <v>Airtel Money Withdraw</v>
      </c>
      <c r="F2775" s="238">
        <f>IF('MAIN CB'!C2789="Asset",'MAIN CB'!F2789,"")</f>
        <v>50</v>
      </c>
      <c r="G2775" s="162" t="str">
        <f>IF('MAIN CB'!C2789="Capital",'MAIN CB'!F2789,IF('MAIN CB'!C2789="Income",'MAIN CB'!F2789,IF('MAIN CB'!C2789="Liability",'MAIN CB'!F2789,"")))</f>
        <v/>
      </c>
      <c r="H2775" s="163" t="str">
        <f>IF('MAIN CB'!C2789="Expense",'MAIN CB'!F2789,IF('MAIN CB'!C2789="Drawing",'MAIN CB'!F2789,IF('MAIN CB'!C2789="COS",'MAIN CB'!F2789,"")))</f>
        <v/>
      </c>
    </row>
    <row r="2776" spans="2:8" x14ac:dyDescent="0.3">
      <c r="B2776" s="160">
        <f>IF('MAIN CB'!B2790="","",'MAIN CB'!B2790)</f>
        <v>45742</v>
      </c>
      <c r="C2776" s="161" t="str">
        <f>IF('MAIN CB'!C2790="","",'MAIN CB'!C2790)</f>
        <v>Income</v>
      </c>
      <c r="D2776" s="237" t="str">
        <f>IF('MAIN CB'!D2790="","",'MAIN CB'!D2790)</f>
        <v>Sales</v>
      </c>
      <c r="E2776" s="157" t="str">
        <f>IF('MAIN CB'!E2790="","",'MAIN CB'!E2790)</f>
        <v xml:space="preserve">Takeaway Sale </v>
      </c>
      <c r="F2776" s="238" t="str">
        <f>IF('MAIN CB'!C2790="Asset",'MAIN CB'!F2790,"")</f>
        <v/>
      </c>
      <c r="G2776" s="162">
        <f>IF('MAIN CB'!C2790="Capital",'MAIN CB'!F2790,IF('MAIN CB'!C2790="Income",'MAIN CB'!F2790,IF('MAIN CB'!C2790="Liability",'MAIN CB'!F2790,"")))</f>
        <v>-35</v>
      </c>
      <c r="H2776" s="163" t="str">
        <f>IF('MAIN CB'!C2790="Expense",'MAIN CB'!F2790,IF('MAIN CB'!C2790="Drawing",'MAIN CB'!F2790,IF('MAIN CB'!C2790="COS",'MAIN CB'!F2790,"")))</f>
        <v/>
      </c>
    </row>
    <row r="2777" spans="2:8" x14ac:dyDescent="0.3">
      <c r="B2777" s="160">
        <f>IF('MAIN CB'!B2791="","",'MAIN CB'!B2791)</f>
        <v>45742</v>
      </c>
      <c r="C2777" s="161" t="str">
        <f>IF('MAIN CB'!C2791="","",'MAIN CB'!C2791)</f>
        <v>Asset</v>
      </c>
      <c r="D2777" s="237" t="str">
        <f>IF('MAIN CB'!D2791="","",'MAIN CB'!D2791)</f>
        <v>Vault Cash</v>
      </c>
      <c r="E2777" s="157" t="str">
        <f>IF('MAIN CB'!E2791="","",'MAIN CB'!E2791)</f>
        <v xml:space="preserve">Takeaway Sale </v>
      </c>
      <c r="F2777" s="238">
        <f>IF('MAIN CB'!C2791="Asset",'MAIN CB'!F2791,"")</f>
        <v>35</v>
      </c>
      <c r="G2777" s="162" t="str">
        <f>IF('MAIN CB'!C2791="Capital",'MAIN CB'!F2791,IF('MAIN CB'!C2791="Income",'MAIN CB'!F2791,IF('MAIN CB'!C2791="Liability",'MAIN CB'!F2791,"")))</f>
        <v/>
      </c>
      <c r="H2777" s="163" t="str">
        <f>IF('MAIN CB'!C2791="Expense",'MAIN CB'!F2791,IF('MAIN CB'!C2791="Drawing",'MAIN CB'!F2791,IF('MAIN CB'!C2791="COS",'MAIN CB'!F2791,"")))</f>
        <v/>
      </c>
    </row>
    <row r="2778" spans="2:8" x14ac:dyDescent="0.3">
      <c r="B2778" s="160">
        <f>IF('MAIN CB'!B2792="","",'MAIN CB'!B2792)</f>
        <v>45742</v>
      </c>
      <c r="C2778" s="161" t="str">
        <f>IF('MAIN CB'!C2792="","",'MAIN CB'!C2792)</f>
        <v>Asset</v>
      </c>
      <c r="D2778" s="237" t="str">
        <f>IF('MAIN CB'!D2792="","",'MAIN CB'!D2792)</f>
        <v>Vault Cash</v>
      </c>
      <c r="E2778" s="157" t="str">
        <f>IF('MAIN CB'!E2792="","",'MAIN CB'!E2792)</f>
        <v>Airtel Money Deposit</v>
      </c>
      <c r="F2778" s="238">
        <f>IF('MAIN CB'!C2792="Asset",'MAIN CB'!F2792,"")</f>
        <v>100</v>
      </c>
      <c r="G2778" s="162" t="str">
        <f>IF('MAIN CB'!C2792="Capital",'MAIN CB'!F2792,IF('MAIN CB'!C2792="Income",'MAIN CB'!F2792,IF('MAIN CB'!C2792="Liability",'MAIN CB'!F2792,"")))</f>
        <v/>
      </c>
      <c r="H2778" s="163" t="str">
        <f>IF('MAIN CB'!C2792="Expense",'MAIN CB'!F2792,IF('MAIN CB'!C2792="Drawing",'MAIN CB'!F2792,IF('MAIN CB'!C2792="COS",'MAIN CB'!F2792,"")))</f>
        <v/>
      </c>
    </row>
    <row r="2779" spans="2:8" x14ac:dyDescent="0.3">
      <c r="B2779" s="160">
        <f>IF('MAIN CB'!B2793="","",'MAIN CB'!B2793)</f>
        <v>45742</v>
      </c>
      <c r="C2779" s="161" t="str">
        <f>IF('MAIN CB'!C2793="","",'MAIN CB'!C2793)</f>
        <v>Asset</v>
      </c>
      <c r="D2779" s="237" t="str">
        <f>IF('MAIN CB'!D2793="","",'MAIN CB'!D2793)</f>
        <v>Airtel Money</v>
      </c>
      <c r="E2779" s="157" t="str">
        <f>IF('MAIN CB'!E2793="","",'MAIN CB'!E2793)</f>
        <v>Airtel Money Deposit</v>
      </c>
      <c r="F2779" s="238">
        <f>IF('MAIN CB'!C2793="Asset",'MAIN CB'!F2793,"")</f>
        <v>-100</v>
      </c>
      <c r="G2779" s="162" t="str">
        <f>IF('MAIN CB'!C2793="Capital",'MAIN CB'!F2793,IF('MAIN CB'!C2793="Income",'MAIN CB'!F2793,IF('MAIN CB'!C2793="Liability",'MAIN CB'!F2793,"")))</f>
        <v/>
      </c>
      <c r="H2779" s="163" t="str">
        <f>IF('MAIN CB'!C2793="Expense",'MAIN CB'!F2793,IF('MAIN CB'!C2793="Drawing",'MAIN CB'!F2793,IF('MAIN CB'!C2793="COS",'MAIN CB'!F2793,"")))</f>
        <v/>
      </c>
    </row>
    <row r="2780" spans="2:8" x14ac:dyDescent="0.3">
      <c r="B2780" s="160">
        <f>IF('MAIN CB'!B2794="","",'MAIN CB'!B2794)</f>
        <v>45742</v>
      </c>
      <c r="C2780" s="161" t="str">
        <f>IF('MAIN CB'!C2794="","",'MAIN CB'!C2794)</f>
        <v>Income</v>
      </c>
      <c r="D2780" s="237" t="str">
        <f>IF('MAIN CB'!D2794="","",'MAIN CB'!D2794)</f>
        <v>Sales</v>
      </c>
      <c r="E2780" s="157" t="str">
        <f>IF('MAIN CB'!E2794="","",'MAIN CB'!E2794)</f>
        <v xml:space="preserve">Takeaway Sale </v>
      </c>
      <c r="F2780" s="238" t="str">
        <f>IF('MAIN CB'!C2794="Asset",'MAIN CB'!F2794,"")</f>
        <v/>
      </c>
      <c r="G2780" s="162">
        <f>IF('MAIN CB'!C2794="Capital",'MAIN CB'!F2794,IF('MAIN CB'!C2794="Income",'MAIN CB'!F2794,IF('MAIN CB'!C2794="Liability",'MAIN CB'!F2794,"")))</f>
        <v>-35</v>
      </c>
      <c r="H2780" s="163" t="str">
        <f>IF('MAIN CB'!C2794="Expense",'MAIN CB'!F2794,IF('MAIN CB'!C2794="Drawing",'MAIN CB'!F2794,IF('MAIN CB'!C2794="COS",'MAIN CB'!F2794,"")))</f>
        <v/>
      </c>
    </row>
    <row r="2781" spans="2:8" x14ac:dyDescent="0.3">
      <c r="B2781" s="160">
        <f>IF('MAIN CB'!B2795="","",'MAIN CB'!B2795)</f>
        <v>45742</v>
      </c>
      <c r="C2781" s="161" t="str">
        <f>IF('MAIN CB'!C2795="","",'MAIN CB'!C2795)</f>
        <v>Asset</v>
      </c>
      <c r="D2781" s="237" t="str">
        <f>IF('MAIN CB'!D2795="","",'MAIN CB'!D2795)</f>
        <v>Vault Cash</v>
      </c>
      <c r="E2781" s="157" t="str">
        <f>IF('MAIN CB'!E2795="","",'MAIN CB'!E2795)</f>
        <v xml:space="preserve">Takeaway Sale </v>
      </c>
      <c r="F2781" s="238">
        <f>IF('MAIN CB'!C2795="Asset",'MAIN CB'!F2795,"")</f>
        <v>35</v>
      </c>
      <c r="G2781" s="162" t="str">
        <f>IF('MAIN CB'!C2795="Capital",'MAIN CB'!F2795,IF('MAIN CB'!C2795="Income",'MAIN CB'!F2795,IF('MAIN CB'!C2795="Liability",'MAIN CB'!F2795,"")))</f>
        <v/>
      </c>
      <c r="H2781" s="163" t="str">
        <f>IF('MAIN CB'!C2795="Expense",'MAIN CB'!F2795,IF('MAIN CB'!C2795="Drawing",'MAIN CB'!F2795,IF('MAIN CB'!C2795="COS",'MAIN CB'!F2795,"")))</f>
        <v/>
      </c>
    </row>
    <row r="2782" spans="2:8" x14ac:dyDescent="0.3">
      <c r="B2782" s="160">
        <f>IF('MAIN CB'!B2796="","",'MAIN CB'!B2796)</f>
        <v>45742</v>
      </c>
      <c r="C2782" s="161" t="str">
        <f>IF('MAIN CB'!C2796="","",'MAIN CB'!C2796)</f>
        <v>Income</v>
      </c>
      <c r="D2782" s="237" t="str">
        <f>IF('MAIN CB'!D2796="","",'MAIN CB'!D2796)</f>
        <v>Sales</v>
      </c>
      <c r="E2782" s="157" t="str">
        <f>IF('MAIN CB'!E2796="","",'MAIN CB'!E2796)</f>
        <v xml:space="preserve">Takeaway Sale </v>
      </c>
      <c r="F2782" s="238" t="str">
        <f>IF('MAIN CB'!C2796="Asset",'MAIN CB'!F2796,"")</f>
        <v/>
      </c>
      <c r="G2782" s="162">
        <f>IF('MAIN CB'!C2796="Capital",'MAIN CB'!F2796,IF('MAIN CB'!C2796="Income",'MAIN CB'!F2796,IF('MAIN CB'!C2796="Liability",'MAIN CB'!F2796,"")))</f>
        <v>-35</v>
      </c>
      <c r="H2782" s="163" t="str">
        <f>IF('MAIN CB'!C2796="Expense",'MAIN CB'!F2796,IF('MAIN CB'!C2796="Drawing",'MAIN CB'!F2796,IF('MAIN CB'!C2796="COS",'MAIN CB'!F2796,"")))</f>
        <v/>
      </c>
    </row>
    <row r="2783" spans="2:8" x14ac:dyDescent="0.3">
      <c r="B2783" s="160">
        <f>IF('MAIN CB'!B2797="","",'MAIN CB'!B2797)</f>
        <v>45742</v>
      </c>
      <c r="C2783" s="161" t="str">
        <f>IF('MAIN CB'!C2797="","",'MAIN CB'!C2797)</f>
        <v>Asset</v>
      </c>
      <c r="D2783" s="237" t="str">
        <f>IF('MAIN CB'!D2797="","",'MAIN CB'!D2797)</f>
        <v>Vault Cash</v>
      </c>
      <c r="E2783" s="157" t="str">
        <f>IF('MAIN CB'!E2797="","",'MAIN CB'!E2797)</f>
        <v xml:space="preserve">Takeaway Sale </v>
      </c>
      <c r="F2783" s="238">
        <f>IF('MAIN CB'!C2797="Asset",'MAIN CB'!F2797,"")</f>
        <v>35</v>
      </c>
      <c r="G2783" s="162" t="str">
        <f>IF('MAIN CB'!C2797="Capital",'MAIN CB'!F2797,IF('MAIN CB'!C2797="Income",'MAIN CB'!F2797,IF('MAIN CB'!C2797="Liability",'MAIN CB'!F2797,"")))</f>
        <v/>
      </c>
      <c r="H2783" s="163" t="str">
        <f>IF('MAIN CB'!C2797="Expense",'MAIN CB'!F2797,IF('MAIN CB'!C2797="Drawing",'MAIN CB'!F2797,IF('MAIN CB'!C2797="COS",'MAIN CB'!F2797,"")))</f>
        <v/>
      </c>
    </row>
    <row r="2784" spans="2:8" x14ac:dyDescent="0.3">
      <c r="B2784" s="160">
        <f>IF('MAIN CB'!B2798="","",'MAIN CB'!B2798)</f>
        <v>45742</v>
      </c>
      <c r="C2784" s="161" t="str">
        <f>IF('MAIN CB'!C2798="","",'MAIN CB'!C2798)</f>
        <v>Asset</v>
      </c>
      <c r="D2784" s="237" t="str">
        <f>IF('MAIN CB'!D2798="","",'MAIN CB'!D2798)</f>
        <v>Vault Cash</v>
      </c>
      <c r="E2784" s="157" t="str">
        <f>IF('MAIN CB'!E2798="","",'MAIN CB'!E2798)</f>
        <v>Airtel Money Deposit</v>
      </c>
      <c r="F2784" s="238">
        <f>IF('MAIN CB'!C2798="Asset",'MAIN CB'!F2798,"")</f>
        <v>5</v>
      </c>
      <c r="G2784" s="162" t="str">
        <f>IF('MAIN CB'!C2798="Capital",'MAIN CB'!F2798,IF('MAIN CB'!C2798="Income",'MAIN CB'!F2798,IF('MAIN CB'!C2798="Liability",'MAIN CB'!F2798,"")))</f>
        <v/>
      </c>
      <c r="H2784" s="163" t="str">
        <f>IF('MAIN CB'!C2798="Expense",'MAIN CB'!F2798,IF('MAIN CB'!C2798="Drawing",'MAIN CB'!F2798,IF('MAIN CB'!C2798="COS",'MAIN CB'!F2798,"")))</f>
        <v/>
      </c>
    </row>
    <row r="2785" spans="2:8" x14ac:dyDescent="0.3">
      <c r="B2785" s="160">
        <f>IF('MAIN CB'!B2799="","",'MAIN CB'!B2799)</f>
        <v>45742</v>
      </c>
      <c r="C2785" s="161" t="str">
        <f>IF('MAIN CB'!C2799="","",'MAIN CB'!C2799)</f>
        <v>Asset</v>
      </c>
      <c r="D2785" s="237" t="str">
        <f>IF('MAIN CB'!D2799="","",'MAIN CB'!D2799)</f>
        <v>Airtel Money</v>
      </c>
      <c r="E2785" s="157" t="str">
        <f>IF('MAIN CB'!E2799="","",'MAIN CB'!E2799)</f>
        <v>Airtel Money Deposit</v>
      </c>
      <c r="F2785" s="238">
        <f>IF('MAIN CB'!C2799="Asset",'MAIN CB'!F2799,"")</f>
        <v>-5</v>
      </c>
      <c r="G2785" s="162" t="str">
        <f>IF('MAIN CB'!C2799="Capital",'MAIN CB'!F2799,IF('MAIN CB'!C2799="Income",'MAIN CB'!F2799,IF('MAIN CB'!C2799="Liability",'MAIN CB'!F2799,"")))</f>
        <v/>
      </c>
      <c r="H2785" s="163" t="str">
        <f>IF('MAIN CB'!C2799="Expense",'MAIN CB'!F2799,IF('MAIN CB'!C2799="Drawing",'MAIN CB'!F2799,IF('MAIN CB'!C2799="COS",'MAIN CB'!F2799,"")))</f>
        <v/>
      </c>
    </row>
    <row r="2786" spans="2:8" x14ac:dyDescent="0.3">
      <c r="B2786" s="160">
        <f>IF('MAIN CB'!B2800="","",'MAIN CB'!B2800)</f>
        <v>45742</v>
      </c>
      <c r="C2786" s="161" t="str">
        <f>IF('MAIN CB'!C2800="","",'MAIN CB'!C2800)</f>
        <v>Asset</v>
      </c>
      <c r="D2786" s="237" t="str">
        <f>IF('MAIN CB'!D2800="","",'MAIN CB'!D2800)</f>
        <v>Vault Cash</v>
      </c>
      <c r="E2786" s="157" t="str">
        <f>IF('MAIN CB'!E2800="","",'MAIN CB'!E2800)</f>
        <v>Airtel Money Withdraw</v>
      </c>
      <c r="F2786" s="238">
        <f>IF('MAIN CB'!C2800="Asset",'MAIN CB'!F2800,"")</f>
        <v>-40</v>
      </c>
      <c r="G2786" s="162" t="str">
        <f>IF('MAIN CB'!C2800="Capital",'MAIN CB'!F2800,IF('MAIN CB'!C2800="Income",'MAIN CB'!F2800,IF('MAIN CB'!C2800="Liability",'MAIN CB'!F2800,"")))</f>
        <v/>
      </c>
      <c r="H2786" s="163" t="str">
        <f>IF('MAIN CB'!C2800="Expense",'MAIN CB'!F2800,IF('MAIN CB'!C2800="Drawing",'MAIN CB'!F2800,IF('MAIN CB'!C2800="COS",'MAIN CB'!F2800,"")))</f>
        <v/>
      </c>
    </row>
    <row r="2787" spans="2:8" x14ac:dyDescent="0.3">
      <c r="B2787" s="160">
        <f>IF('MAIN CB'!B2801="","",'MAIN CB'!B2801)</f>
        <v>45742</v>
      </c>
      <c r="C2787" s="161" t="str">
        <f>IF('MAIN CB'!C2801="","",'MAIN CB'!C2801)</f>
        <v>Asset</v>
      </c>
      <c r="D2787" s="237" t="str">
        <f>IF('MAIN CB'!D2801="","",'MAIN CB'!D2801)</f>
        <v>Airtel Money</v>
      </c>
      <c r="E2787" s="157" t="str">
        <f>IF('MAIN CB'!E2801="","",'MAIN CB'!E2801)</f>
        <v>Airtel Money Withdraw</v>
      </c>
      <c r="F2787" s="238">
        <f>IF('MAIN CB'!C2801="Asset",'MAIN CB'!F2801,"")</f>
        <v>40</v>
      </c>
      <c r="G2787" s="162" t="str">
        <f>IF('MAIN CB'!C2801="Capital",'MAIN CB'!F2801,IF('MAIN CB'!C2801="Income",'MAIN CB'!F2801,IF('MAIN CB'!C2801="Liability",'MAIN CB'!F2801,"")))</f>
        <v/>
      </c>
      <c r="H2787" s="163" t="str">
        <f>IF('MAIN CB'!C2801="Expense",'MAIN CB'!F2801,IF('MAIN CB'!C2801="Drawing",'MAIN CB'!F2801,IF('MAIN CB'!C2801="COS",'MAIN CB'!F2801,"")))</f>
        <v/>
      </c>
    </row>
    <row r="2788" spans="2:8" x14ac:dyDescent="0.3">
      <c r="B2788" s="160">
        <f>IF('MAIN CB'!B2802="","",'MAIN CB'!B2802)</f>
        <v>45742</v>
      </c>
      <c r="C2788" s="161" t="str">
        <f>IF('MAIN CB'!C2802="","",'MAIN CB'!C2802)</f>
        <v>Income</v>
      </c>
      <c r="D2788" s="237" t="str">
        <f>IF('MAIN CB'!D2802="","",'MAIN CB'!D2802)</f>
        <v>Sales</v>
      </c>
      <c r="E2788" s="157" t="str">
        <f>IF('MAIN CB'!E2802="","",'MAIN CB'!E2802)</f>
        <v xml:space="preserve">Takeaway Sale </v>
      </c>
      <c r="F2788" s="238" t="str">
        <f>IF('MAIN CB'!C2802="Asset",'MAIN CB'!F2802,"")</f>
        <v/>
      </c>
      <c r="G2788" s="162">
        <f>IF('MAIN CB'!C2802="Capital",'MAIN CB'!F2802,IF('MAIN CB'!C2802="Income",'MAIN CB'!F2802,IF('MAIN CB'!C2802="Liability",'MAIN CB'!F2802,"")))</f>
        <v>-35</v>
      </c>
      <c r="H2788" s="163" t="str">
        <f>IF('MAIN CB'!C2802="Expense",'MAIN CB'!F2802,IF('MAIN CB'!C2802="Drawing",'MAIN CB'!F2802,IF('MAIN CB'!C2802="COS",'MAIN CB'!F2802,"")))</f>
        <v/>
      </c>
    </row>
    <row r="2789" spans="2:8" x14ac:dyDescent="0.3">
      <c r="B2789" s="160">
        <f>IF('MAIN CB'!B2803="","",'MAIN CB'!B2803)</f>
        <v>45742</v>
      </c>
      <c r="C2789" s="161" t="str">
        <f>IF('MAIN CB'!C2803="","",'MAIN CB'!C2803)</f>
        <v>Asset</v>
      </c>
      <c r="D2789" s="237" t="str">
        <f>IF('MAIN CB'!D2803="","",'MAIN CB'!D2803)</f>
        <v>Vault Cash</v>
      </c>
      <c r="E2789" s="157" t="str">
        <f>IF('MAIN CB'!E2803="","",'MAIN CB'!E2803)</f>
        <v xml:space="preserve">Takeaway Sale </v>
      </c>
      <c r="F2789" s="238">
        <f>IF('MAIN CB'!C2803="Asset",'MAIN CB'!F2803,"")</f>
        <v>35</v>
      </c>
      <c r="G2789" s="162" t="str">
        <f>IF('MAIN CB'!C2803="Capital",'MAIN CB'!F2803,IF('MAIN CB'!C2803="Income",'MAIN CB'!F2803,IF('MAIN CB'!C2803="Liability",'MAIN CB'!F2803,"")))</f>
        <v/>
      </c>
      <c r="H2789" s="163" t="str">
        <f>IF('MAIN CB'!C2803="Expense",'MAIN CB'!F2803,IF('MAIN CB'!C2803="Drawing",'MAIN CB'!F2803,IF('MAIN CB'!C2803="COS",'MAIN CB'!F2803,"")))</f>
        <v/>
      </c>
    </row>
    <row r="2790" spans="2:8" x14ac:dyDescent="0.3">
      <c r="B2790" s="160">
        <f>IF('MAIN CB'!B2804="","",'MAIN CB'!B2804)</f>
        <v>45742</v>
      </c>
      <c r="C2790" s="161" t="str">
        <f>IF('MAIN CB'!C2804="","",'MAIN CB'!C2804)</f>
        <v>Asset</v>
      </c>
      <c r="D2790" s="237" t="str">
        <f>IF('MAIN CB'!D2804="","",'MAIN CB'!D2804)</f>
        <v>Vault Cash</v>
      </c>
      <c r="E2790" s="157" t="str">
        <f>IF('MAIN CB'!E2804="","",'MAIN CB'!E2804)</f>
        <v>Cash Added</v>
      </c>
      <c r="F2790" s="238">
        <f>IF('MAIN CB'!C2804="Asset",'MAIN CB'!F2804,"")</f>
        <v>3</v>
      </c>
      <c r="G2790" s="162" t="str">
        <f>IF('MAIN CB'!C2804="Capital",'MAIN CB'!F2804,IF('MAIN CB'!C2804="Income",'MAIN CB'!F2804,IF('MAIN CB'!C2804="Liability",'MAIN CB'!F2804,"")))</f>
        <v/>
      </c>
      <c r="H2790" s="163" t="str">
        <f>IF('MAIN CB'!C2804="Expense",'MAIN CB'!F2804,IF('MAIN CB'!C2804="Drawing",'MAIN CB'!F2804,IF('MAIN CB'!C2804="COS",'MAIN CB'!F2804,"")))</f>
        <v/>
      </c>
    </row>
    <row r="2791" spans="2:8" x14ac:dyDescent="0.3">
      <c r="B2791" s="160">
        <f>IF('MAIN CB'!B2805="","",'MAIN CB'!B2805)</f>
        <v>45742</v>
      </c>
      <c r="C2791" s="161" t="str">
        <f>IF('MAIN CB'!C2805="","",'MAIN CB'!C2805)</f>
        <v>Capital</v>
      </c>
      <c r="D2791" s="237" t="str">
        <f>IF('MAIN CB'!D2805="","",'MAIN CB'!D2805)</f>
        <v>Capital (Net-worth)</v>
      </c>
      <c r="E2791" s="157" t="str">
        <f>IF('MAIN CB'!E2805="","",'MAIN CB'!E2805)</f>
        <v>Cash Added</v>
      </c>
      <c r="F2791" s="238" t="str">
        <f>IF('MAIN CB'!C2805="Asset",'MAIN CB'!F2805,"")</f>
        <v/>
      </c>
      <c r="G2791" s="162">
        <f>IF('MAIN CB'!C2805="Capital",'MAIN CB'!F2805,IF('MAIN CB'!C2805="Income",'MAIN CB'!F2805,IF('MAIN CB'!C2805="Liability",'MAIN CB'!F2805,"")))</f>
        <v>-3</v>
      </c>
      <c r="H2791" s="163" t="str">
        <f>IF('MAIN CB'!C2805="Expense",'MAIN CB'!F2805,IF('MAIN CB'!C2805="Drawing",'MAIN CB'!F2805,IF('MAIN CB'!C2805="COS",'MAIN CB'!F2805,"")))</f>
        <v/>
      </c>
    </row>
    <row r="2792" spans="2:8" x14ac:dyDescent="0.3">
      <c r="B2792" s="160">
        <f>IF('MAIN CB'!B2806="","",'MAIN CB'!B2806)</f>
        <v>45742</v>
      </c>
      <c r="C2792" s="161" t="str">
        <f>IF('MAIN CB'!C2806="","",'MAIN CB'!C2806)</f>
        <v>Asset</v>
      </c>
      <c r="D2792" s="237" t="str">
        <f>IF('MAIN CB'!D2806="","",'MAIN CB'!D2806)</f>
        <v>Vault Cash</v>
      </c>
      <c r="E2792" s="157" t="str">
        <f>IF('MAIN CB'!E2806="","",'MAIN CB'!E2806)</f>
        <v>Airtel Money Withdraw</v>
      </c>
      <c r="F2792" s="238">
        <f>IF('MAIN CB'!C2806="Asset",'MAIN CB'!F2806,"")</f>
        <v>-500</v>
      </c>
      <c r="G2792" s="162" t="str">
        <f>IF('MAIN CB'!C2806="Capital",'MAIN CB'!F2806,IF('MAIN CB'!C2806="Income",'MAIN CB'!F2806,IF('MAIN CB'!C2806="Liability",'MAIN CB'!F2806,"")))</f>
        <v/>
      </c>
      <c r="H2792" s="163" t="str">
        <f>IF('MAIN CB'!C2806="Expense",'MAIN CB'!F2806,IF('MAIN CB'!C2806="Drawing",'MAIN CB'!F2806,IF('MAIN CB'!C2806="COS",'MAIN CB'!F2806,"")))</f>
        <v/>
      </c>
    </row>
    <row r="2793" spans="2:8" x14ac:dyDescent="0.3">
      <c r="B2793" s="160">
        <f>IF('MAIN CB'!B2807="","",'MAIN CB'!B2807)</f>
        <v>45742</v>
      </c>
      <c r="C2793" s="161" t="str">
        <f>IF('MAIN CB'!C2807="","",'MAIN CB'!C2807)</f>
        <v>Asset</v>
      </c>
      <c r="D2793" s="237" t="str">
        <f>IF('MAIN CB'!D2807="","",'MAIN CB'!D2807)</f>
        <v>Airtel Money</v>
      </c>
      <c r="E2793" s="157" t="str">
        <f>IF('MAIN CB'!E2807="","",'MAIN CB'!E2807)</f>
        <v>Airtel Money Withdraw</v>
      </c>
      <c r="F2793" s="238">
        <f>IF('MAIN CB'!C2807="Asset",'MAIN CB'!F2807,"")</f>
        <v>500</v>
      </c>
      <c r="G2793" s="162" t="str">
        <f>IF('MAIN CB'!C2807="Capital",'MAIN CB'!F2807,IF('MAIN CB'!C2807="Income",'MAIN CB'!F2807,IF('MAIN CB'!C2807="Liability",'MAIN CB'!F2807,"")))</f>
        <v/>
      </c>
      <c r="H2793" s="163" t="str">
        <f>IF('MAIN CB'!C2807="Expense",'MAIN CB'!F2807,IF('MAIN CB'!C2807="Drawing",'MAIN CB'!F2807,IF('MAIN CB'!C2807="COS",'MAIN CB'!F2807,"")))</f>
        <v/>
      </c>
    </row>
    <row r="2794" spans="2:8" x14ac:dyDescent="0.3">
      <c r="B2794" s="160">
        <f>IF('MAIN CB'!B2808="","",'MAIN CB'!B2808)</f>
        <v>45742</v>
      </c>
      <c r="C2794" s="161" t="str">
        <f>IF('MAIN CB'!C2808="","",'MAIN CB'!C2808)</f>
        <v>Asset</v>
      </c>
      <c r="D2794" s="237" t="str">
        <f>IF('MAIN CB'!D2808="","",'MAIN CB'!D2808)</f>
        <v>Vault Cash</v>
      </c>
      <c r="E2794" s="157" t="str">
        <f>IF('MAIN CB'!E2808="","",'MAIN CB'!E2808)</f>
        <v>543 Deposit</v>
      </c>
      <c r="F2794" s="238">
        <f>IF('MAIN CB'!C2808="Asset",'MAIN CB'!F2808,"")</f>
        <v>15</v>
      </c>
      <c r="G2794" s="162" t="str">
        <f>IF('MAIN CB'!C2808="Capital",'MAIN CB'!F2808,IF('MAIN CB'!C2808="Income",'MAIN CB'!F2808,IF('MAIN CB'!C2808="Liability",'MAIN CB'!F2808,"")))</f>
        <v/>
      </c>
      <c r="H2794" s="163" t="str">
        <f>IF('MAIN CB'!C2808="Expense",'MAIN CB'!F2808,IF('MAIN CB'!C2808="Drawing",'MAIN CB'!F2808,IF('MAIN CB'!C2808="COS",'MAIN CB'!F2808,"")))</f>
        <v/>
      </c>
    </row>
    <row r="2795" spans="2:8" x14ac:dyDescent="0.3">
      <c r="B2795" s="160">
        <f>IF('MAIN CB'!B2809="","",'MAIN CB'!B2809)</f>
        <v>45742</v>
      </c>
      <c r="C2795" s="161" t="str">
        <f>IF('MAIN CB'!C2809="","",'MAIN CB'!C2809)</f>
        <v>Asset</v>
      </c>
      <c r="D2795" s="237" t="str">
        <f>IF('MAIN CB'!D2809="","",'MAIN CB'!D2809)</f>
        <v>543 Konse Konse</v>
      </c>
      <c r="E2795" s="157" t="str">
        <f>IF('MAIN CB'!E2809="","",'MAIN CB'!E2809)</f>
        <v>543 Deposit</v>
      </c>
      <c r="F2795" s="238">
        <f>IF('MAIN CB'!C2809="Asset",'MAIN CB'!F2809,"")</f>
        <v>-15</v>
      </c>
      <c r="G2795" s="162" t="str">
        <f>IF('MAIN CB'!C2809="Capital",'MAIN CB'!F2809,IF('MAIN CB'!C2809="Income",'MAIN CB'!F2809,IF('MAIN CB'!C2809="Liability",'MAIN CB'!F2809,"")))</f>
        <v/>
      </c>
      <c r="H2795" s="163" t="str">
        <f>IF('MAIN CB'!C2809="Expense",'MAIN CB'!F2809,IF('MAIN CB'!C2809="Drawing",'MAIN CB'!F2809,IF('MAIN CB'!C2809="COS",'MAIN CB'!F2809,"")))</f>
        <v/>
      </c>
    </row>
    <row r="2796" spans="2:8" x14ac:dyDescent="0.3">
      <c r="B2796" s="160">
        <f>IF('MAIN CB'!B2810="","",'MAIN CB'!B2810)</f>
        <v>45742</v>
      </c>
      <c r="C2796" s="161" t="str">
        <f>IF('MAIN CB'!C2810="","",'MAIN CB'!C2810)</f>
        <v>Income</v>
      </c>
      <c r="D2796" s="237" t="str">
        <f>IF('MAIN CB'!D2810="","",'MAIN CB'!D2810)</f>
        <v>Sales</v>
      </c>
      <c r="E2796" s="157" t="str">
        <f>IF('MAIN CB'!E2810="","",'MAIN CB'!E2810)</f>
        <v xml:space="preserve">Takeaway Sale </v>
      </c>
      <c r="F2796" s="238" t="str">
        <f>IF('MAIN CB'!C2810="Asset",'MAIN CB'!F2810,"")</f>
        <v/>
      </c>
      <c r="G2796" s="162">
        <f>IF('MAIN CB'!C2810="Capital",'MAIN CB'!F2810,IF('MAIN CB'!C2810="Income",'MAIN CB'!F2810,IF('MAIN CB'!C2810="Liability",'MAIN CB'!F2810,"")))</f>
        <v>-35</v>
      </c>
      <c r="H2796" s="163" t="str">
        <f>IF('MAIN CB'!C2810="Expense",'MAIN CB'!F2810,IF('MAIN CB'!C2810="Drawing",'MAIN CB'!F2810,IF('MAIN CB'!C2810="COS",'MAIN CB'!F2810,"")))</f>
        <v/>
      </c>
    </row>
    <row r="2797" spans="2:8" x14ac:dyDescent="0.3">
      <c r="B2797" s="160">
        <f>IF('MAIN CB'!B2811="","",'MAIN CB'!B2811)</f>
        <v>45742</v>
      </c>
      <c r="C2797" s="161" t="str">
        <f>IF('MAIN CB'!C2811="","",'MAIN CB'!C2811)</f>
        <v>Asset</v>
      </c>
      <c r="D2797" s="237" t="str">
        <f>IF('MAIN CB'!D2811="","",'MAIN CB'!D2811)</f>
        <v>Vault Cash</v>
      </c>
      <c r="E2797" s="157" t="str">
        <f>IF('MAIN CB'!E2811="","",'MAIN CB'!E2811)</f>
        <v xml:space="preserve">Takeaway Sale </v>
      </c>
      <c r="F2797" s="238">
        <f>IF('MAIN CB'!C2811="Asset",'MAIN CB'!F2811,"")</f>
        <v>35</v>
      </c>
      <c r="G2797" s="162" t="str">
        <f>IF('MAIN CB'!C2811="Capital",'MAIN CB'!F2811,IF('MAIN CB'!C2811="Income",'MAIN CB'!F2811,IF('MAIN CB'!C2811="Liability",'MAIN CB'!F2811,"")))</f>
        <v/>
      </c>
      <c r="H2797" s="163" t="str">
        <f>IF('MAIN CB'!C2811="Expense",'MAIN CB'!F2811,IF('MAIN CB'!C2811="Drawing",'MAIN CB'!F2811,IF('MAIN CB'!C2811="COS",'MAIN CB'!F2811,"")))</f>
        <v/>
      </c>
    </row>
    <row r="2798" spans="2:8" x14ac:dyDescent="0.3">
      <c r="B2798" s="160">
        <f>IF('MAIN CB'!B2812="","",'MAIN CB'!B2812)</f>
        <v>45742</v>
      </c>
      <c r="C2798" s="161" t="str">
        <f>IF('MAIN CB'!C2812="","",'MAIN CB'!C2812)</f>
        <v>Asset</v>
      </c>
      <c r="D2798" s="237" t="str">
        <f>IF('MAIN CB'!D2812="","",'MAIN CB'!D2812)</f>
        <v>Vault Cash</v>
      </c>
      <c r="E2798" s="157" t="str">
        <f>IF('MAIN CB'!E2812="","",'MAIN CB'!E2812)</f>
        <v>Zanaco Xpress Deposit</v>
      </c>
      <c r="F2798" s="238">
        <f>IF('MAIN CB'!C2812="Asset",'MAIN CB'!F2812,"")</f>
        <v>300</v>
      </c>
      <c r="G2798" s="162" t="str">
        <f>IF('MAIN CB'!C2812="Capital",'MAIN CB'!F2812,IF('MAIN CB'!C2812="Income",'MAIN CB'!F2812,IF('MAIN CB'!C2812="Liability",'MAIN CB'!F2812,"")))</f>
        <v/>
      </c>
      <c r="H2798" s="163" t="str">
        <f>IF('MAIN CB'!C2812="Expense",'MAIN CB'!F2812,IF('MAIN CB'!C2812="Drawing",'MAIN CB'!F2812,IF('MAIN CB'!C2812="COS",'MAIN CB'!F2812,"")))</f>
        <v/>
      </c>
    </row>
    <row r="2799" spans="2:8" x14ac:dyDescent="0.3">
      <c r="B2799" s="160">
        <f>IF('MAIN CB'!B2813="","",'MAIN CB'!B2813)</f>
        <v>45742</v>
      </c>
      <c r="C2799" s="161" t="str">
        <f>IF('MAIN CB'!C2813="","",'MAIN CB'!C2813)</f>
        <v>Asset</v>
      </c>
      <c r="D2799" s="237" t="str">
        <f>IF('MAIN CB'!D2813="","",'MAIN CB'!D2813)</f>
        <v>Zanaco Xpress</v>
      </c>
      <c r="E2799" s="157" t="str">
        <f>IF('MAIN CB'!E2813="","",'MAIN CB'!E2813)</f>
        <v>Zanaco Xpress Deposit</v>
      </c>
      <c r="F2799" s="238">
        <f>IF('MAIN CB'!C2813="Asset",'MAIN CB'!F2813,"")</f>
        <v>-300</v>
      </c>
      <c r="G2799" s="162" t="str">
        <f>IF('MAIN CB'!C2813="Capital",'MAIN CB'!F2813,IF('MAIN CB'!C2813="Income",'MAIN CB'!F2813,IF('MAIN CB'!C2813="Liability",'MAIN CB'!F2813,"")))</f>
        <v/>
      </c>
      <c r="H2799" s="163" t="str">
        <f>IF('MAIN CB'!C2813="Expense",'MAIN CB'!F2813,IF('MAIN CB'!C2813="Drawing",'MAIN CB'!F2813,IF('MAIN CB'!C2813="COS",'MAIN CB'!F2813,"")))</f>
        <v/>
      </c>
    </row>
    <row r="2800" spans="2:8" x14ac:dyDescent="0.3">
      <c r="B2800" s="160">
        <f>IF('MAIN CB'!B2814="","",'MAIN CB'!B2814)</f>
        <v>45742</v>
      </c>
      <c r="C2800" s="161" t="str">
        <f>IF('MAIN CB'!C2814="","",'MAIN CB'!C2814)</f>
        <v>Asset</v>
      </c>
      <c r="D2800" s="237" t="str">
        <f>IF('MAIN CB'!D2814="","",'MAIN CB'!D2814)</f>
        <v>Vault Cash</v>
      </c>
      <c r="E2800" s="157" t="str">
        <f>IF('MAIN CB'!E2814="","",'MAIN CB'!E2814)</f>
        <v>Zanaco Xpress Withdraw</v>
      </c>
      <c r="F2800" s="238">
        <f>IF('MAIN CB'!C2814="Asset",'MAIN CB'!F2814,"")</f>
        <v>-1500</v>
      </c>
      <c r="G2800" s="162" t="str">
        <f>IF('MAIN CB'!C2814="Capital",'MAIN CB'!F2814,IF('MAIN CB'!C2814="Income",'MAIN CB'!F2814,IF('MAIN CB'!C2814="Liability",'MAIN CB'!F2814,"")))</f>
        <v/>
      </c>
      <c r="H2800" s="163" t="str">
        <f>IF('MAIN CB'!C2814="Expense",'MAIN CB'!F2814,IF('MAIN CB'!C2814="Drawing",'MAIN CB'!F2814,IF('MAIN CB'!C2814="COS",'MAIN CB'!F2814,"")))</f>
        <v/>
      </c>
    </row>
    <row r="2801" spans="2:8" x14ac:dyDescent="0.3">
      <c r="B2801" s="160">
        <f>IF('MAIN CB'!B2815="","",'MAIN CB'!B2815)</f>
        <v>45742</v>
      </c>
      <c r="C2801" s="161" t="str">
        <f>IF('MAIN CB'!C2815="","",'MAIN CB'!C2815)</f>
        <v>Asset</v>
      </c>
      <c r="D2801" s="237" t="str">
        <f>IF('MAIN CB'!D2815="","",'MAIN CB'!D2815)</f>
        <v>Zanaco Xpress</v>
      </c>
      <c r="E2801" s="157" t="str">
        <f>IF('MAIN CB'!E2815="","",'MAIN CB'!E2815)</f>
        <v>Zanaco Xpress Withdraw</v>
      </c>
      <c r="F2801" s="238">
        <f>IF('MAIN CB'!C2815="Asset",'MAIN CB'!F2815,"")</f>
        <v>1500</v>
      </c>
      <c r="G2801" s="162" t="str">
        <f>IF('MAIN CB'!C2815="Capital",'MAIN CB'!F2815,IF('MAIN CB'!C2815="Income",'MAIN CB'!F2815,IF('MAIN CB'!C2815="Liability",'MAIN CB'!F2815,"")))</f>
        <v/>
      </c>
      <c r="H2801" s="163" t="str">
        <f>IF('MAIN CB'!C2815="Expense",'MAIN CB'!F2815,IF('MAIN CB'!C2815="Drawing",'MAIN CB'!F2815,IF('MAIN CB'!C2815="COS",'MAIN CB'!F2815,"")))</f>
        <v/>
      </c>
    </row>
    <row r="2802" spans="2:8" x14ac:dyDescent="0.3">
      <c r="B2802" s="160">
        <f>IF('MAIN CB'!B2816="","",'MAIN CB'!B2816)</f>
        <v>45742</v>
      </c>
      <c r="C2802" s="161" t="str">
        <f>IF('MAIN CB'!C2816="","",'MAIN CB'!C2816)</f>
        <v>Asset</v>
      </c>
      <c r="D2802" s="237" t="str">
        <f>IF('MAIN CB'!D2816="","",'MAIN CB'!D2816)</f>
        <v>Vault Cash</v>
      </c>
      <c r="E2802" s="157" t="str">
        <f>IF('MAIN CB'!E2816="","",'MAIN CB'!E2816)</f>
        <v>Airtel Money Deposit</v>
      </c>
      <c r="F2802" s="238">
        <f>IF('MAIN CB'!C2816="Asset",'MAIN CB'!F2816,"")</f>
        <v>1000</v>
      </c>
      <c r="G2802" s="162" t="str">
        <f>IF('MAIN CB'!C2816="Capital",'MAIN CB'!F2816,IF('MAIN CB'!C2816="Income",'MAIN CB'!F2816,IF('MAIN CB'!C2816="Liability",'MAIN CB'!F2816,"")))</f>
        <v/>
      </c>
      <c r="H2802" s="163" t="str">
        <f>IF('MAIN CB'!C2816="Expense",'MAIN CB'!F2816,IF('MAIN CB'!C2816="Drawing",'MAIN CB'!F2816,IF('MAIN CB'!C2816="COS",'MAIN CB'!F2816,"")))</f>
        <v/>
      </c>
    </row>
    <row r="2803" spans="2:8" x14ac:dyDescent="0.3">
      <c r="B2803" s="160">
        <f>IF('MAIN CB'!B2817="","",'MAIN CB'!B2817)</f>
        <v>45742</v>
      </c>
      <c r="C2803" s="161" t="str">
        <f>IF('MAIN CB'!C2817="","",'MAIN CB'!C2817)</f>
        <v>Asset</v>
      </c>
      <c r="D2803" s="237" t="str">
        <f>IF('MAIN CB'!D2817="","",'MAIN CB'!D2817)</f>
        <v>Airtel Money</v>
      </c>
      <c r="E2803" s="157" t="str">
        <f>IF('MAIN CB'!E2817="","",'MAIN CB'!E2817)</f>
        <v>Airtel Money Deposit</v>
      </c>
      <c r="F2803" s="238">
        <f>IF('MAIN CB'!C2817="Asset",'MAIN CB'!F2817,"")</f>
        <v>-1000</v>
      </c>
      <c r="G2803" s="162" t="str">
        <f>IF('MAIN CB'!C2817="Capital",'MAIN CB'!F2817,IF('MAIN CB'!C2817="Income",'MAIN CB'!F2817,IF('MAIN CB'!C2817="Liability",'MAIN CB'!F2817,"")))</f>
        <v/>
      </c>
      <c r="H2803" s="163" t="str">
        <f>IF('MAIN CB'!C2817="Expense",'MAIN CB'!F2817,IF('MAIN CB'!C2817="Drawing",'MAIN CB'!F2817,IF('MAIN CB'!C2817="COS",'MAIN CB'!F2817,"")))</f>
        <v/>
      </c>
    </row>
    <row r="2804" spans="2:8" x14ac:dyDescent="0.3">
      <c r="B2804" s="160">
        <f>IF('MAIN CB'!B2818="","",'MAIN CB'!B2818)</f>
        <v>45742</v>
      </c>
      <c r="C2804" s="161" t="str">
        <f>IF('MAIN CB'!C2818="","",'MAIN CB'!C2818)</f>
        <v>Asset</v>
      </c>
      <c r="D2804" s="237" t="str">
        <f>IF('MAIN CB'!D2818="","",'MAIN CB'!D2818)</f>
        <v>Vault Cash</v>
      </c>
      <c r="E2804" s="157" t="str">
        <f>IF('MAIN CB'!E2818="","",'MAIN CB'!E2818)</f>
        <v>Zanaco Xpress Withdraw</v>
      </c>
      <c r="F2804" s="238">
        <f>IF('MAIN CB'!C2818="Asset",'MAIN CB'!F2818,"")</f>
        <v>-100</v>
      </c>
      <c r="G2804" s="162" t="str">
        <f>IF('MAIN CB'!C2818="Capital",'MAIN CB'!F2818,IF('MAIN CB'!C2818="Income",'MAIN CB'!F2818,IF('MAIN CB'!C2818="Liability",'MAIN CB'!F2818,"")))</f>
        <v/>
      </c>
      <c r="H2804" s="163" t="str">
        <f>IF('MAIN CB'!C2818="Expense",'MAIN CB'!F2818,IF('MAIN CB'!C2818="Drawing",'MAIN CB'!F2818,IF('MAIN CB'!C2818="COS",'MAIN CB'!F2818,"")))</f>
        <v/>
      </c>
    </row>
    <row r="2805" spans="2:8" x14ac:dyDescent="0.3">
      <c r="B2805" s="160">
        <f>IF('MAIN CB'!B2819="","",'MAIN CB'!B2819)</f>
        <v>45742</v>
      </c>
      <c r="C2805" s="161" t="str">
        <f>IF('MAIN CB'!C2819="","",'MAIN CB'!C2819)</f>
        <v>Asset</v>
      </c>
      <c r="D2805" s="237" t="str">
        <f>IF('MAIN CB'!D2819="","",'MAIN CB'!D2819)</f>
        <v>Zanaco Xpress</v>
      </c>
      <c r="E2805" s="157" t="str">
        <f>IF('MAIN CB'!E2819="","",'MAIN CB'!E2819)</f>
        <v>Zanaco Xpress Withdraw</v>
      </c>
      <c r="F2805" s="238">
        <f>IF('MAIN CB'!C2819="Asset",'MAIN CB'!F2819,"")</f>
        <v>100</v>
      </c>
      <c r="G2805" s="162" t="str">
        <f>IF('MAIN CB'!C2819="Capital",'MAIN CB'!F2819,IF('MAIN CB'!C2819="Income",'MAIN CB'!F2819,IF('MAIN CB'!C2819="Liability",'MAIN CB'!F2819,"")))</f>
        <v/>
      </c>
      <c r="H2805" s="163" t="str">
        <f>IF('MAIN CB'!C2819="Expense",'MAIN CB'!F2819,IF('MAIN CB'!C2819="Drawing",'MAIN CB'!F2819,IF('MAIN CB'!C2819="COS",'MAIN CB'!F2819,"")))</f>
        <v/>
      </c>
    </row>
    <row r="2806" spans="2:8" x14ac:dyDescent="0.3">
      <c r="B2806" s="160">
        <f>IF('MAIN CB'!B2820="","",'MAIN CB'!B2820)</f>
        <v>45742</v>
      </c>
      <c r="C2806" s="161" t="str">
        <f>IF('MAIN CB'!C2820="","",'MAIN CB'!C2820)</f>
        <v>Asset</v>
      </c>
      <c r="D2806" s="237" t="str">
        <f>IF('MAIN CB'!D2820="","",'MAIN CB'!D2820)</f>
        <v>Vault Cash</v>
      </c>
      <c r="E2806" s="157" t="str">
        <f>IF('MAIN CB'!E2820="","",'MAIN CB'!E2820)</f>
        <v>Airtel Money Withdraw</v>
      </c>
      <c r="F2806" s="238">
        <f>IF('MAIN CB'!C2820="Asset",'MAIN CB'!F2820,"")</f>
        <v>-210</v>
      </c>
      <c r="G2806" s="162" t="str">
        <f>IF('MAIN CB'!C2820="Capital",'MAIN CB'!F2820,IF('MAIN CB'!C2820="Income",'MAIN CB'!F2820,IF('MAIN CB'!C2820="Liability",'MAIN CB'!F2820,"")))</f>
        <v/>
      </c>
      <c r="H2806" s="163" t="str">
        <f>IF('MAIN CB'!C2820="Expense",'MAIN CB'!F2820,IF('MAIN CB'!C2820="Drawing",'MAIN CB'!F2820,IF('MAIN CB'!C2820="COS",'MAIN CB'!F2820,"")))</f>
        <v/>
      </c>
    </row>
    <row r="2807" spans="2:8" x14ac:dyDescent="0.3">
      <c r="B2807" s="160">
        <f>IF('MAIN CB'!B2821="","",'MAIN CB'!B2821)</f>
        <v>45742</v>
      </c>
      <c r="C2807" s="161" t="str">
        <f>IF('MAIN CB'!C2821="","",'MAIN CB'!C2821)</f>
        <v>Asset</v>
      </c>
      <c r="D2807" s="237" t="str">
        <f>IF('MAIN CB'!D2821="","",'MAIN CB'!D2821)</f>
        <v>Airtel Money</v>
      </c>
      <c r="E2807" s="157" t="str">
        <f>IF('MAIN CB'!E2821="","",'MAIN CB'!E2821)</f>
        <v>Airtel Money Withdraw</v>
      </c>
      <c r="F2807" s="238">
        <f>IF('MAIN CB'!C2821="Asset",'MAIN CB'!F2821,"")</f>
        <v>210</v>
      </c>
      <c r="G2807" s="162" t="str">
        <f>IF('MAIN CB'!C2821="Capital",'MAIN CB'!F2821,IF('MAIN CB'!C2821="Income",'MAIN CB'!F2821,IF('MAIN CB'!C2821="Liability",'MAIN CB'!F2821,"")))</f>
        <v/>
      </c>
      <c r="H2807" s="163" t="str">
        <f>IF('MAIN CB'!C2821="Expense",'MAIN CB'!F2821,IF('MAIN CB'!C2821="Drawing",'MAIN CB'!F2821,IF('MAIN CB'!C2821="COS",'MAIN CB'!F2821,"")))</f>
        <v/>
      </c>
    </row>
    <row r="2808" spans="2:8" x14ac:dyDescent="0.3">
      <c r="B2808" s="160">
        <f>IF('MAIN CB'!B2822="","",'MAIN CB'!B2822)</f>
        <v>45742</v>
      </c>
      <c r="C2808" s="161" t="str">
        <f>IF('MAIN CB'!C2822="","",'MAIN CB'!C2822)</f>
        <v>Asset</v>
      </c>
      <c r="D2808" s="237" t="str">
        <f>IF('MAIN CB'!D2822="","",'MAIN CB'!D2822)</f>
        <v>Vault Cash</v>
      </c>
      <c r="E2808" s="157" t="str">
        <f>IF('MAIN CB'!E2822="","",'MAIN CB'!E2822)</f>
        <v>Zanaco Xpress Deposit</v>
      </c>
      <c r="F2808" s="238">
        <f>IF('MAIN CB'!C2822="Asset",'MAIN CB'!F2822,"")</f>
        <v>210</v>
      </c>
      <c r="G2808" s="162" t="str">
        <f>IF('MAIN CB'!C2822="Capital",'MAIN CB'!F2822,IF('MAIN CB'!C2822="Income",'MAIN CB'!F2822,IF('MAIN CB'!C2822="Liability",'MAIN CB'!F2822,"")))</f>
        <v/>
      </c>
      <c r="H2808" s="163" t="str">
        <f>IF('MAIN CB'!C2822="Expense",'MAIN CB'!F2822,IF('MAIN CB'!C2822="Drawing",'MAIN CB'!F2822,IF('MAIN CB'!C2822="COS",'MAIN CB'!F2822,"")))</f>
        <v/>
      </c>
    </row>
    <row r="2809" spans="2:8" x14ac:dyDescent="0.3">
      <c r="B2809" s="160">
        <f>IF('MAIN CB'!B2823="","",'MAIN CB'!B2823)</f>
        <v>45742</v>
      </c>
      <c r="C2809" s="161" t="str">
        <f>IF('MAIN CB'!C2823="","",'MAIN CB'!C2823)</f>
        <v>Asset</v>
      </c>
      <c r="D2809" s="237" t="str">
        <f>IF('MAIN CB'!D2823="","",'MAIN CB'!D2823)</f>
        <v>Zanaco Xpress</v>
      </c>
      <c r="E2809" s="157" t="str">
        <f>IF('MAIN CB'!E2823="","",'MAIN CB'!E2823)</f>
        <v>Zanaco Xpress Deposit</v>
      </c>
      <c r="F2809" s="238">
        <f>IF('MAIN CB'!C2823="Asset",'MAIN CB'!F2823,"")</f>
        <v>-210</v>
      </c>
      <c r="G2809" s="162" t="str">
        <f>IF('MAIN CB'!C2823="Capital",'MAIN CB'!F2823,IF('MAIN CB'!C2823="Income",'MAIN CB'!F2823,IF('MAIN CB'!C2823="Liability",'MAIN CB'!F2823,"")))</f>
        <v/>
      </c>
      <c r="H2809" s="163" t="str">
        <f>IF('MAIN CB'!C2823="Expense",'MAIN CB'!F2823,IF('MAIN CB'!C2823="Drawing",'MAIN CB'!F2823,IF('MAIN CB'!C2823="COS",'MAIN CB'!F2823,"")))</f>
        <v/>
      </c>
    </row>
    <row r="2810" spans="2:8" x14ac:dyDescent="0.3">
      <c r="B2810" s="160">
        <f>IF('MAIN CB'!B2824="","",'MAIN CB'!B2824)</f>
        <v>45742</v>
      </c>
      <c r="C2810" s="161" t="str">
        <f>IF('MAIN CB'!C2824="","",'MAIN CB'!C2824)</f>
        <v>Income</v>
      </c>
      <c r="D2810" s="237" t="str">
        <f>IF('MAIN CB'!D2824="","",'MAIN CB'!D2824)</f>
        <v>Sales</v>
      </c>
      <c r="E2810" s="157" t="str">
        <f>IF('MAIN CB'!E2824="","",'MAIN CB'!E2824)</f>
        <v xml:space="preserve">Takeaway Sale </v>
      </c>
      <c r="F2810" s="238" t="str">
        <f>IF('MAIN CB'!C2824="Asset",'MAIN CB'!F2824,"")</f>
        <v/>
      </c>
      <c r="G2810" s="162">
        <f>IF('MAIN CB'!C2824="Capital",'MAIN CB'!F2824,IF('MAIN CB'!C2824="Income",'MAIN CB'!F2824,IF('MAIN CB'!C2824="Liability",'MAIN CB'!F2824,"")))</f>
        <v>-35</v>
      </c>
      <c r="H2810" s="163" t="str">
        <f>IF('MAIN CB'!C2824="Expense",'MAIN CB'!F2824,IF('MAIN CB'!C2824="Drawing",'MAIN CB'!F2824,IF('MAIN CB'!C2824="COS",'MAIN CB'!F2824,"")))</f>
        <v/>
      </c>
    </row>
    <row r="2811" spans="2:8" x14ac:dyDescent="0.3">
      <c r="B2811" s="160">
        <f>IF('MAIN CB'!B2825="","",'MAIN CB'!B2825)</f>
        <v>45742</v>
      </c>
      <c r="C2811" s="161" t="str">
        <f>IF('MAIN CB'!C2825="","",'MAIN CB'!C2825)</f>
        <v>Asset</v>
      </c>
      <c r="D2811" s="237" t="str">
        <f>IF('MAIN CB'!D2825="","",'MAIN CB'!D2825)</f>
        <v>Vault Cash</v>
      </c>
      <c r="E2811" s="157" t="str">
        <f>IF('MAIN CB'!E2825="","",'MAIN CB'!E2825)</f>
        <v xml:space="preserve">Takeaway Sale </v>
      </c>
      <c r="F2811" s="238">
        <f>IF('MAIN CB'!C2825="Asset",'MAIN CB'!F2825,"")</f>
        <v>35</v>
      </c>
      <c r="G2811" s="162" t="str">
        <f>IF('MAIN CB'!C2825="Capital",'MAIN CB'!F2825,IF('MAIN CB'!C2825="Income",'MAIN CB'!F2825,IF('MAIN CB'!C2825="Liability",'MAIN CB'!F2825,"")))</f>
        <v/>
      </c>
      <c r="H2811" s="163" t="str">
        <f>IF('MAIN CB'!C2825="Expense",'MAIN CB'!F2825,IF('MAIN CB'!C2825="Drawing",'MAIN CB'!F2825,IF('MAIN CB'!C2825="COS",'MAIN CB'!F2825,"")))</f>
        <v/>
      </c>
    </row>
    <row r="2812" spans="2:8" x14ac:dyDescent="0.3">
      <c r="B2812" s="160">
        <f>IF('MAIN CB'!B2826="","",'MAIN CB'!B2826)</f>
        <v>45742</v>
      </c>
      <c r="C2812" s="161" t="str">
        <f>IF('MAIN CB'!C2826="","",'MAIN CB'!C2826)</f>
        <v>Asset</v>
      </c>
      <c r="D2812" s="237" t="str">
        <f>IF('MAIN CB'!D2826="","",'MAIN CB'!D2826)</f>
        <v>Vault Cash</v>
      </c>
      <c r="E2812" s="157" t="str">
        <f>IF('MAIN CB'!E2826="","",'MAIN CB'!E2826)</f>
        <v>Airtel Money Deposit</v>
      </c>
      <c r="F2812" s="238">
        <f>IF('MAIN CB'!C2826="Asset",'MAIN CB'!F2826,"")</f>
        <v>49</v>
      </c>
      <c r="G2812" s="162" t="str">
        <f>IF('MAIN CB'!C2826="Capital",'MAIN CB'!F2826,IF('MAIN CB'!C2826="Income",'MAIN CB'!F2826,IF('MAIN CB'!C2826="Liability",'MAIN CB'!F2826,"")))</f>
        <v/>
      </c>
      <c r="H2812" s="163" t="str">
        <f>IF('MAIN CB'!C2826="Expense",'MAIN CB'!F2826,IF('MAIN CB'!C2826="Drawing",'MAIN CB'!F2826,IF('MAIN CB'!C2826="COS",'MAIN CB'!F2826,"")))</f>
        <v/>
      </c>
    </row>
    <row r="2813" spans="2:8" x14ac:dyDescent="0.3">
      <c r="B2813" s="160">
        <f>IF('MAIN CB'!B2827="","",'MAIN CB'!B2827)</f>
        <v>45742</v>
      </c>
      <c r="C2813" s="161" t="str">
        <f>IF('MAIN CB'!C2827="","",'MAIN CB'!C2827)</f>
        <v>Asset</v>
      </c>
      <c r="D2813" s="237" t="str">
        <f>IF('MAIN CB'!D2827="","",'MAIN CB'!D2827)</f>
        <v>Airtel Money</v>
      </c>
      <c r="E2813" s="157" t="str">
        <f>IF('MAIN CB'!E2827="","",'MAIN CB'!E2827)</f>
        <v>Airtel Money Deposit</v>
      </c>
      <c r="F2813" s="238">
        <f>IF('MAIN CB'!C2827="Asset",'MAIN CB'!F2827,"")</f>
        <v>-49</v>
      </c>
      <c r="G2813" s="162" t="str">
        <f>IF('MAIN CB'!C2827="Capital",'MAIN CB'!F2827,IF('MAIN CB'!C2827="Income",'MAIN CB'!F2827,IF('MAIN CB'!C2827="Liability",'MAIN CB'!F2827,"")))</f>
        <v/>
      </c>
      <c r="H2813" s="163" t="str">
        <f>IF('MAIN CB'!C2827="Expense",'MAIN CB'!F2827,IF('MAIN CB'!C2827="Drawing",'MAIN CB'!F2827,IF('MAIN CB'!C2827="COS",'MAIN CB'!F2827,"")))</f>
        <v/>
      </c>
    </row>
    <row r="2814" spans="2:8" x14ac:dyDescent="0.3">
      <c r="B2814" s="160">
        <f>IF('MAIN CB'!B2828="","",'MAIN CB'!B2828)</f>
        <v>45742</v>
      </c>
      <c r="C2814" s="161" t="str">
        <f>IF('MAIN CB'!C2828="","",'MAIN CB'!C2828)</f>
        <v>Asset</v>
      </c>
      <c r="D2814" s="237" t="str">
        <f>IF('MAIN CB'!D2828="","",'MAIN CB'!D2828)</f>
        <v>Vault Cash</v>
      </c>
      <c r="E2814" s="157" t="str">
        <f>IF('MAIN CB'!E2828="","",'MAIN CB'!E2828)</f>
        <v>Zanaco Xpress Deposit</v>
      </c>
      <c r="F2814" s="238">
        <f>IF('MAIN CB'!C2828="Asset",'MAIN CB'!F2828,"")</f>
        <v>52</v>
      </c>
      <c r="G2814" s="162" t="str">
        <f>IF('MAIN CB'!C2828="Capital",'MAIN CB'!F2828,IF('MAIN CB'!C2828="Income",'MAIN CB'!F2828,IF('MAIN CB'!C2828="Liability",'MAIN CB'!F2828,"")))</f>
        <v/>
      </c>
      <c r="H2814" s="163" t="str">
        <f>IF('MAIN CB'!C2828="Expense",'MAIN CB'!F2828,IF('MAIN CB'!C2828="Drawing",'MAIN CB'!F2828,IF('MAIN CB'!C2828="COS",'MAIN CB'!F2828,"")))</f>
        <v/>
      </c>
    </row>
    <row r="2815" spans="2:8" x14ac:dyDescent="0.3">
      <c r="B2815" s="160">
        <f>IF('MAIN CB'!B2829="","",'MAIN CB'!B2829)</f>
        <v>45742</v>
      </c>
      <c r="C2815" s="161" t="str">
        <f>IF('MAIN CB'!C2829="","",'MAIN CB'!C2829)</f>
        <v>Asset</v>
      </c>
      <c r="D2815" s="237" t="str">
        <f>IF('MAIN CB'!D2829="","",'MAIN CB'!D2829)</f>
        <v>Zanaco Xpress</v>
      </c>
      <c r="E2815" s="157" t="str">
        <f>IF('MAIN CB'!E2829="","",'MAIN CB'!E2829)</f>
        <v>Zanaco Xpress Deposit</v>
      </c>
      <c r="F2815" s="238">
        <f>IF('MAIN CB'!C2829="Asset",'MAIN CB'!F2829,"")</f>
        <v>-52</v>
      </c>
      <c r="G2815" s="162" t="str">
        <f>IF('MAIN CB'!C2829="Capital",'MAIN CB'!F2829,IF('MAIN CB'!C2829="Income",'MAIN CB'!F2829,IF('MAIN CB'!C2829="Liability",'MAIN CB'!F2829,"")))</f>
        <v/>
      </c>
      <c r="H2815" s="163" t="str">
        <f>IF('MAIN CB'!C2829="Expense",'MAIN CB'!F2829,IF('MAIN CB'!C2829="Drawing",'MAIN CB'!F2829,IF('MAIN CB'!C2829="COS",'MAIN CB'!F2829,"")))</f>
        <v/>
      </c>
    </row>
    <row r="2816" spans="2:8" x14ac:dyDescent="0.3">
      <c r="B2816" s="160">
        <f>IF('MAIN CB'!B2830="","",'MAIN CB'!B2830)</f>
        <v>45742</v>
      </c>
      <c r="C2816" s="161" t="str">
        <f>IF('MAIN CB'!C2830="","",'MAIN CB'!C2830)</f>
        <v>Asset</v>
      </c>
      <c r="D2816" s="237" t="str">
        <f>IF('MAIN CB'!D2830="","",'MAIN CB'!D2830)</f>
        <v>Vault Cash</v>
      </c>
      <c r="E2816" s="157" t="str">
        <f>IF('MAIN CB'!E2830="","",'MAIN CB'!E2830)</f>
        <v>Zanaco Xpress Withdraw</v>
      </c>
      <c r="F2816" s="238">
        <f>IF('MAIN CB'!C2830="Asset",'MAIN CB'!F2830,"")</f>
        <v>-2650</v>
      </c>
      <c r="G2816" s="162" t="str">
        <f>IF('MAIN CB'!C2830="Capital",'MAIN CB'!F2830,IF('MAIN CB'!C2830="Income",'MAIN CB'!F2830,IF('MAIN CB'!C2830="Liability",'MAIN CB'!F2830,"")))</f>
        <v/>
      </c>
      <c r="H2816" s="163" t="str">
        <f>IF('MAIN CB'!C2830="Expense",'MAIN CB'!F2830,IF('MAIN CB'!C2830="Drawing",'MAIN CB'!F2830,IF('MAIN CB'!C2830="COS",'MAIN CB'!F2830,"")))</f>
        <v/>
      </c>
    </row>
    <row r="2817" spans="2:8" x14ac:dyDescent="0.3">
      <c r="B2817" s="160">
        <f>IF('MAIN CB'!B2831="","",'MAIN CB'!B2831)</f>
        <v>45742</v>
      </c>
      <c r="C2817" s="161" t="str">
        <f>IF('MAIN CB'!C2831="","",'MAIN CB'!C2831)</f>
        <v>Asset</v>
      </c>
      <c r="D2817" s="237" t="str">
        <f>IF('MAIN CB'!D2831="","",'MAIN CB'!D2831)</f>
        <v>Zanaco Xpress</v>
      </c>
      <c r="E2817" s="157" t="str">
        <f>IF('MAIN CB'!E2831="","",'MAIN CB'!E2831)</f>
        <v>Zanaco Xpress Withdraw</v>
      </c>
      <c r="F2817" s="238">
        <f>IF('MAIN CB'!C2831="Asset",'MAIN CB'!F2831,"")</f>
        <v>2650</v>
      </c>
      <c r="G2817" s="162" t="str">
        <f>IF('MAIN CB'!C2831="Capital",'MAIN CB'!F2831,IF('MAIN CB'!C2831="Income",'MAIN CB'!F2831,IF('MAIN CB'!C2831="Liability",'MAIN CB'!F2831,"")))</f>
        <v/>
      </c>
      <c r="H2817" s="163" t="str">
        <f>IF('MAIN CB'!C2831="Expense",'MAIN CB'!F2831,IF('MAIN CB'!C2831="Drawing",'MAIN CB'!F2831,IF('MAIN CB'!C2831="COS",'MAIN CB'!F2831,"")))</f>
        <v/>
      </c>
    </row>
    <row r="2818" spans="2:8" x14ac:dyDescent="0.3">
      <c r="B2818" s="160">
        <f>IF('MAIN CB'!B2832="","",'MAIN CB'!B2832)</f>
        <v>45742</v>
      </c>
      <c r="C2818" s="161" t="str">
        <f>IF('MAIN CB'!C2832="","",'MAIN CB'!C2832)</f>
        <v>Asset</v>
      </c>
      <c r="D2818" s="237" t="str">
        <f>IF('MAIN CB'!D2832="","",'MAIN CB'!D2832)</f>
        <v>Vault Cash</v>
      </c>
      <c r="E2818" s="157" t="str">
        <f>IF('MAIN CB'!E2832="","",'MAIN CB'!E2832)</f>
        <v>543 Withdraw</v>
      </c>
      <c r="F2818" s="238">
        <f>IF('MAIN CB'!C2832="Asset",'MAIN CB'!F2832,"")</f>
        <v>-3450</v>
      </c>
      <c r="G2818" s="162" t="str">
        <f>IF('MAIN CB'!C2832="Capital",'MAIN CB'!F2832,IF('MAIN CB'!C2832="Income",'MAIN CB'!F2832,IF('MAIN CB'!C2832="Liability",'MAIN CB'!F2832,"")))</f>
        <v/>
      </c>
      <c r="H2818" s="163" t="str">
        <f>IF('MAIN CB'!C2832="Expense",'MAIN CB'!F2832,IF('MAIN CB'!C2832="Drawing",'MAIN CB'!F2832,IF('MAIN CB'!C2832="COS",'MAIN CB'!F2832,"")))</f>
        <v/>
      </c>
    </row>
    <row r="2819" spans="2:8" x14ac:dyDescent="0.3">
      <c r="B2819" s="160">
        <f>IF('MAIN CB'!B2833="","",'MAIN CB'!B2833)</f>
        <v>45742</v>
      </c>
      <c r="C2819" s="161" t="str">
        <f>IF('MAIN CB'!C2833="","",'MAIN CB'!C2833)</f>
        <v>Asset</v>
      </c>
      <c r="D2819" s="237" t="str">
        <f>IF('MAIN CB'!D2833="","",'MAIN CB'!D2833)</f>
        <v>543 Konse Konse</v>
      </c>
      <c r="E2819" s="157" t="str">
        <f>IF('MAIN CB'!E2833="","",'MAIN CB'!E2833)</f>
        <v>543 Withdraw</v>
      </c>
      <c r="F2819" s="238">
        <f>IF('MAIN CB'!C2833="Asset",'MAIN CB'!F2833,"")</f>
        <v>3450</v>
      </c>
      <c r="G2819" s="162" t="str">
        <f>IF('MAIN CB'!C2833="Capital",'MAIN CB'!F2833,IF('MAIN CB'!C2833="Income",'MAIN CB'!F2833,IF('MAIN CB'!C2833="Liability",'MAIN CB'!F2833,"")))</f>
        <v/>
      </c>
      <c r="H2819" s="163" t="str">
        <f>IF('MAIN CB'!C2833="Expense",'MAIN CB'!F2833,IF('MAIN CB'!C2833="Drawing",'MAIN CB'!F2833,IF('MAIN CB'!C2833="COS",'MAIN CB'!F2833,"")))</f>
        <v/>
      </c>
    </row>
    <row r="2820" spans="2:8" x14ac:dyDescent="0.3">
      <c r="B2820" s="160">
        <f>IF('MAIN CB'!B2834="","",'MAIN CB'!B2834)</f>
        <v>45742</v>
      </c>
      <c r="C2820" s="161" t="str">
        <f>IF('MAIN CB'!C2834="","",'MAIN CB'!C2834)</f>
        <v>Asset</v>
      </c>
      <c r="D2820" s="237" t="str">
        <f>IF('MAIN CB'!D2834="","",'MAIN CB'!D2834)</f>
        <v>Vault Cash</v>
      </c>
      <c r="E2820" s="157" t="str">
        <f>IF('MAIN CB'!E2834="","",'MAIN CB'!E2834)</f>
        <v>Airtel Money Deposit</v>
      </c>
      <c r="F2820" s="238">
        <f>IF('MAIN CB'!C2834="Asset",'MAIN CB'!F2834,"")</f>
        <v>600</v>
      </c>
      <c r="G2820" s="162" t="str">
        <f>IF('MAIN CB'!C2834="Capital",'MAIN CB'!F2834,IF('MAIN CB'!C2834="Income",'MAIN CB'!F2834,IF('MAIN CB'!C2834="Liability",'MAIN CB'!F2834,"")))</f>
        <v/>
      </c>
      <c r="H2820" s="163" t="str">
        <f>IF('MAIN CB'!C2834="Expense",'MAIN CB'!F2834,IF('MAIN CB'!C2834="Drawing",'MAIN CB'!F2834,IF('MAIN CB'!C2834="COS",'MAIN CB'!F2834,"")))</f>
        <v/>
      </c>
    </row>
    <row r="2821" spans="2:8" x14ac:dyDescent="0.3">
      <c r="B2821" s="160">
        <f>IF('MAIN CB'!B2835="","",'MAIN CB'!B2835)</f>
        <v>45742</v>
      </c>
      <c r="C2821" s="161" t="str">
        <f>IF('MAIN CB'!C2835="","",'MAIN CB'!C2835)</f>
        <v>Asset</v>
      </c>
      <c r="D2821" s="237" t="str">
        <f>IF('MAIN CB'!D2835="","",'MAIN CB'!D2835)</f>
        <v>Airtel Money</v>
      </c>
      <c r="E2821" s="157" t="str">
        <f>IF('MAIN CB'!E2835="","",'MAIN CB'!E2835)</f>
        <v>Airtel Money Deposit</v>
      </c>
      <c r="F2821" s="238">
        <f>IF('MAIN CB'!C2835="Asset",'MAIN CB'!F2835,"")</f>
        <v>-600</v>
      </c>
      <c r="G2821" s="162" t="str">
        <f>IF('MAIN CB'!C2835="Capital",'MAIN CB'!F2835,IF('MAIN CB'!C2835="Income",'MAIN CB'!F2835,IF('MAIN CB'!C2835="Liability",'MAIN CB'!F2835,"")))</f>
        <v/>
      </c>
      <c r="H2821" s="163" t="str">
        <f>IF('MAIN CB'!C2835="Expense",'MAIN CB'!F2835,IF('MAIN CB'!C2835="Drawing",'MAIN CB'!F2835,IF('MAIN CB'!C2835="COS",'MAIN CB'!F2835,"")))</f>
        <v/>
      </c>
    </row>
    <row r="2822" spans="2:8" x14ac:dyDescent="0.3">
      <c r="B2822" s="160">
        <f>IF('MAIN CB'!B2836="","",'MAIN CB'!B2836)</f>
        <v>45742</v>
      </c>
      <c r="C2822" s="161" t="str">
        <f>IF('MAIN CB'!C2836="","",'MAIN CB'!C2836)</f>
        <v>Asset</v>
      </c>
      <c r="D2822" s="237" t="str">
        <f>IF('MAIN CB'!D2836="","",'MAIN CB'!D2836)</f>
        <v>Vault Cash</v>
      </c>
      <c r="E2822" s="157" t="str">
        <f>IF('MAIN CB'!E2836="","",'MAIN CB'!E2836)</f>
        <v>Airtel Money Withdraw</v>
      </c>
      <c r="F2822" s="238">
        <f>IF('MAIN CB'!C2836="Asset",'MAIN CB'!F2836,"")</f>
        <v>-50</v>
      </c>
      <c r="G2822" s="162" t="str">
        <f>IF('MAIN CB'!C2836="Capital",'MAIN CB'!F2836,IF('MAIN CB'!C2836="Income",'MAIN CB'!F2836,IF('MAIN CB'!C2836="Liability",'MAIN CB'!F2836,"")))</f>
        <v/>
      </c>
      <c r="H2822" s="163" t="str">
        <f>IF('MAIN CB'!C2836="Expense",'MAIN CB'!F2836,IF('MAIN CB'!C2836="Drawing",'MAIN CB'!F2836,IF('MAIN CB'!C2836="COS",'MAIN CB'!F2836,"")))</f>
        <v/>
      </c>
    </row>
    <row r="2823" spans="2:8" x14ac:dyDescent="0.3">
      <c r="B2823" s="160">
        <f>IF('MAIN CB'!B2837="","",'MAIN CB'!B2837)</f>
        <v>45742</v>
      </c>
      <c r="C2823" s="161" t="str">
        <f>IF('MAIN CB'!C2837="","",'MAIN CB'!C2837)</f>
        <v>Asset</v>
      </c>
      <c r="D2823" s="237" t="str">
        <f>IF('MAIN CB'!D2837="","",'MAIN CB'!D2837)</f>
        <v>Airtel Money</v>
      </c>
      <c r="E2823" s="157" t="str">
        <f>IF('MAIN CB'!E2837="","",'MAIN CB'!E2837)</f>
        <v>Airtel Money Withdraw</v>
      </c>
      <c r="F2823" s="238">
        <f>IF('MAIN CB'!C2837="Asset",'MAIN CB'!F2837,"")</f>
        <v>50</v>
      </c>
      <c r="G2823" s="162" t="str">
        <f>IF('MAIN CB'!C2837="Capital",'MAIN CB'!F2837,IF('MAIN CB'!C2837="Income",'MAIN CB'!F2837,IF('MAIN CB'!C2837="Liability",'MAIN CB'!F2837,"")))</f>
        <v/>
      </c>
      <c r="H2823" s="163" t="str">
        <f>IF('MAIN CB'!C2837="Expense",'MAIN CB'!F2837,IF('MAIN CB'!C2837="Drawing",'MAIN CB'!F2837,IF('MAIN CB'!C2837="COS",'MAIN CB'!F2837,"")))</f>
        <v/>
      </c>
    </row>
    <row r="2824" spans="2:8" x14ac:dyDescent="0.3">
      <c r="B2824" s="160">
        <f>IF('MAIN CB'!B2838="","",'MAIN CB'!B2838)</f>
        <v>45742</v>
      </c>
      <c r="C2824" s="161" t="str">
        <f>IF('MAIN CB'!C2838="","",'MAIN CB'!C2838)</f>
        <v>Income</v>
      </c>
      <c r="D2824" s="237" t="str">
        <f>IF('MAIN CB'!D2838="","",'MAIN CB'!D2838)</f>
        <v>Sales</v>
      </c>
      <c r="E2824" s="157" t="str">
        <f>IF('MAIN CB'!E2838="","",'MAIN CB'!E2838)</f>
        <v xml:space="preserve">Takeaway Sale </v>
      </c>
      <c r="F2824" s="238" t="str">
        <f>IF('MAIN CB'!C2838="Asset",'MAIN CB'!F2838,"")</f>
        <v/>
      </c>
      <c r="G2824" s="162">
        <f>IF('MAIN CB'!C2838="Capital",'MAIN CB'!F2838,IF('MAIN CB'!C2838="Income",'MAIN CB'!F2838,IF('MAIN CB'!C2838="Liability",'MAIN CB'!F2838,"")))</f>
        <v>-35</v>
      </c>
      <c r="H2824" s="163" t="str">
        <f>IF('MAIN CB'!C2838="Expense",'MAIN CB'!F2838,IF('MAIN CB'!C2838="Drawing",'MAIN CB'!F2838,IF('MAIN CB'!C2838="COS",'MAIN CB'!F2838,"")))</f>
        <v/>
      </c>
    </row>
    <row r="2825" spans="2:8" x14ac:dyDescent="0.3">
      <c r="B2825" s="160">
        <f>IF('MAIN CB'!B2839="","",'MAIN CB'!B2839)</f>
        <v>45742</v>
      </c>
      <c r="C2825" s="161" t="str">
        <f>IF('MAIN CB'!C2839="","",'MAIN CB'!C2839)</f>
        <v>Asset</v>
      </c>
      <c r="D2825" s="237" t="str">
        <f>IF('MAIN CB'!D2839="","",'MAIN CB'!D2839)</f>
        <v>Vault Cash</v>
      </c>
      <c r="E2825" s="157" t="str">
        <f>IF('MAIN CB'!E2839="","",'MAIN CB'!E2839)</f>
        <v xml:space="preserve">Takeaway Sale </v>
      </c>
      <c r="F2825" s="238">
        <f>IF('MAIN CB'!C2839="Asset",'MAIN CB'!F2839,"")</f>
        <v>35</v>
      </c>
      <c r="G2825" s="162" t="str">
        <f>IF('MAIN CB'!C2839="Capital",'MAIN CB'!F2839,IF('MAIN CB'!C2839="Income",'MAIN CB'!F2839,IF('MAIN CB'!C2839="Liability",'MAIN CB'!F2839,"")))</f>
        <v/>
      </c>
      <c r="H2825" s="163" t="str">
        <f>IF('MAIN CB'!C2839="Expense",'MAIN CB'!F2839,IF('MAIN CB'!C2839="Drawing",'MAIN CB'!F2839,IF('MAIN CB'!C2839="COS",'MAIN CB'!F2839,"")))</f>
        <v/>
      </c>
    </row>
    <row r="2826" spans="2:8" x14ac:dyDescent="0.3">
      <c r="B2826" s="160">
        <f>IF('MAIN CB'!B2840="","",'MAIN CB'!B2840)</f>
        <v>45742</v>
      </c>
      <c r="C2826" s="161" t="str">
        <f>IF('MAIN CB'!C2840="","",'MAIN CB'!C2840)</f>
        <v>Asset</v>
      </c>
      <c r="D2826" s="237" t="str">
        <f>IF('MAIN CB'!D2840="","",'MAIN CB'!D2840)</f>
        <v>Vault Cash</v>
      </c>
      <c r="E2826" s="157" t="str">
        <f>IF('MAIN CB'!E2840="","",'MAIN CB'!E2840)</f>
        <v>543 Withdraw</v>
      </c>
      <c r="F2826" s="238">
        <f>IF('MAIN CB'!C2840="Asset",'MAIN CB'!F2840,"")</f>
        <v>-100</v>
      </c>
      <c r="G2826" s="162" t="str">
        <f>IF('MAIN CB'!C2840="Capital",'MAIN CB'!F2840,IF('MAIN CB'!C2840="Income",'MAIN CB'!F2840,IF('MAIN CB'!C2840="Liability",'MAIN CB'!F2840,"")))</f>
        <v/>
      </c>
      <c r="H2826" s="163" t="str">
        <f>IF('MAIN CB'!C2840="Expense",'MAIN CB'!F2840,IF('MAIN CB'!C2840="Drawing",'MAIN CB'!F2840,IF('MAIN CB'!C2840="COS",'MAIN CB'!F2840,"")))</f>
        <v/>
      </c>
    </row>
    <row r="2827" spans="2:8" x14ac:dyDescent="0.3">
      <c r="B2827" s="160">
        <f>IF('MAIN CB'!B2841="","",'MAIN CB'!B2841)</f>
        <v>45742</v>
      </c>
      <c r="C2827" s="161" t="str">
        <f>IF('MAIN CB'!C2841="","",'MAIN CB'!C2841)</f>
        <v>Asset</v>
      </c>
      <c r="D2827" s="237" t="str">
        <f>IF('MAIN CB'!D2841="","",'MAIN CB'!D2841)</f>
        <v>543 Konse Konse</v>
      </c>
      <c r="E2827" s="157" t="str">
        <f>IF('MAIN CB'!E2841="","",'MAIN CB'!E2841)</f>
        <v>543 Withdraw</v>
      </c>
      <c r="F2827" s="238">
        <f>IF('MAIN CB'!C2841="Asset",'MAIN CB'!F2841,"")</f>
        <v>100</v>
      </c>
      <c r="G2827" s="162" t="str">
        <f>IF('MAIN CB'!C2841="Capital",'MAIN CB'!F2841,IF('MAIN CB'!C2841="Income",'MAIN CB'!F2841,IF('MAIN CB'!C2841="Liability",'MAIN CB'!F2841,"")))</f>
        <v/>
      </c>
      <c r="H2827" s="163" t="str">
        <f>IF('MAIN CB'!C2841="Expense",'MAIN CB'!F2841,IF('MAIN CB'!C2841="Drawing",'MAIN CB'!F2841,IF('MAIN CB'!C2841="COS",'MAIN CB'!F2841,"")))</f>
        <v/>
      </c>
    </row>
    <row r="2828" spans="2:8" x14ac:dyDescent="0.3">
      <c r="B2828" s="160">
        <f>IF('MAIN CB'!B2842="","",'MAIN CB'!B2842)</f>
        <v>45742</v>
      </c>
      <c r="C2828" s="161" t="str">
        <f>IF('MAIN CB'!C2842="","",'MAIN CB'!C2842)</f>
        <v>Asset</v>
      </c>
      <c r="D2828" s="237" t="str">
        <f>IF('MAIN CB'!D2842="","",'MAIN CB'!D2842)</f>
        <v>Vault Cash</v>
      </c>
      <c r="E2828" s="157" t="str">
        <f>IF('MAIN CB'!E2842="","",'MAIN CB'!E2842)</f>
        <v>Zanaco Xpress Withdraw</v>
      </c>
      <c r="F2828" s="238">
        <f>IF('MAIN CB'!C2842="Asset",'MAIN CB'!F2842,"")</f>
        <v>-1400</v>
      </c>
      <c r="G2828" s="162" t="str">
        <f>IF('MAIN CB'!C2842="Capital",'MAIN CB'!F2842,IF('MAIN CB'!C2842="Income",'MAIN CB'!F2842,IF('MAIN CB'!C2842="Liability",'MAIN CB'!F2842,"")))</f>
        <v/>
      </c>
      <c r="H2828" s="163" t="str">
        <f>IF('MAIN CB'!C2842="Expense",'MAIN CB'!F2842,IF('MAIN CB'!C2842="Drawing",'MAIN CB'!F2842,IF('MAIN CB'!C2842="COS",'MAIN CB'!F2842,"")))</f>
        <v/>
      </c>
    </row>
    <row r="2829" spans="2:8" x14ac:dyDescent="0.3">
      <c r="B2829" s="160">
        <f>IF('MAIN CB'!B2843="","",'MAIN CB'!B2843)</f>
        <v>45742</v>
      </c>
      <c r="C2829" s="161" t="str">
        <f>IF('MAIN CB'!C2843="","",'MAIN CB'!C2843)</f>
        <v>Asset</v>
      </c>
      <c r="D2829" s="237" t="str">
        <f>IF('MAIN CB'!D2843="","",'MAIN CB'!D2843)</f>
        <v>Zanaco Xpress</v>
      </c>
      <c r="E2829" s="157" t="str">
        <f>IF('MAIN CB'!E2843="","",'MAIN CB'!E2843)</f>
        <v>Zanaco Xpress Withdraw</v>
      </c>
      <c r="F2829" s="238">
        <f>IF('MAIN CB'!C2843="Asset",'MAIN CB'!F2843,"")</f>
        <v>1400</v>
      </c>
      <c r="G2829" s="162" t="str">
        <f>IF('MAIN CB'!C2843="Capital",'MAIN CB'!F2843,IF('MAIN CB'!C2843="Income",'MAIN CB'!F2843,IF('MAIN CB'!C2843="Liability",'MAIN CB'!F2843,"")))</f>
        <v/>
      </c>
      <c r="H2829" s="163" t="str">
        <f>IF('MAIN CB'!C2843="Expense",'MAIN CB'!F2843,IF('MAIN CB'!C2843="Drawing",'MAIN CB'!F2843,IF('MAIN CB'!C2843="COS",'MAIN CB'!F2843,"")))</f>
        <v/>
      </c>
    </row>
    <row r="2830" spans="2:8" x14ac:dyDescent="0.3">
      <c r="B2830" s="160">
        <f>IF('MAIN CB'!B2844="","",'MAIN CB'!B2844)</f>
        <v>45742</v>
      </c>
      <c r="C2830" s="161" t="str">
        <f>IF('MAIN CB'!C2844="","",'MAIN CB'!C2844)</f>
        <v>Asset</v>
      </c>
      <c r="D2830" s="237" t="str">
        <f>IF('MAIN CB'!D2844="","",'MAIN CB'!D2844)</f>
        <v>Vault Cash</v>
      </c>
      <c r="E2830" s="157" t="str">
        <f>IF('MAIN CB'!E2844="","",'MAIN CB'!E2844)</f>
        <v>Airtel Money Deposit</v>
      </c>
      <c r="F2830" s="238">
        <f>IF('MAIN CB'!C2844="Asset",'MAIN CB'!F2844,"")</f>
        <v>310</v>
      </c>
      <c r="G2830" s="162" t="str">
        <f>IF('MAIN CB'!C2844="Capital",'MAIN CB'!F2844,IF('MAIN CB'!C2844="Income",'MAIN CB'!F2844,IF('MAIN CB'!C2844="Liability",'MAIN CB'!F2844,"")))</f>
        <v/>
      </c>
      <c r="H2830" s="163" t="str">
        <f>IF('MAIN CB'!C2844="Expense",'MAIN CB'!F2844,IF('MAIN CB'!C2844="Drawing",'MAIN CB'!F2844,IF('MAIN CB'!C2844="COS",'MAIN CB'!F2844,"")))</f>
        <v/>
      </c>
    </row>
    <row r="2831" spans="2:8" x14ac:dyDescent="0.3">
      <c r="B2831" s="160">
        <f>IF('MAIN CB'!B2845="","",'MAIN CB'!B2845)</f>
        <v>45742</v>
      </c>
      <c r="C2831" s="161" t="str">
        <f>IF('MAIN CB'!C2845="","",'MAIN CB'!C2845)</f>
        <v>Asset</v>
      </c>
      <c r="D2831" s="237" t="str">
        <f>IF('MAIN CB'!D2845="","",'MAIN CB'!D2845)</f>
        <v>Airtel Money</v>
      </c>
      <c r="E2831" s="157" t="str">
        <f>IF('MAIN CB'!E2845="","",'MAIN CB'!E2845)</f>
        <v>Airtel Money Deposit</v>
      </c>
      <c r="F2831" s="238">
        <f>IF('MAIN CB'!C2845="Asset",'MAIN CB'!F2845,"")</f>
        <v>-310</v>
      </c>
      <c r="G2831" s="162" t="str">
        <f>IF('MAIN CB'!C2845="Capital",'MAIN CB'!F2845,IF('MAIN CB'!C2845="Income",'MAIN CB'!F2845,IF('MAIN CB'!C2845="Liability",'MAIN CB'!F2845,"")))</f>
        <v/>
      </c>
      <c r="H2831" s="163" t="str">
        <f>IF('MAIN CB'!C2845="Expense",'MAIN CB'!F2845,IF('MAIN CB'!C2845="Drawing",'MAIN CB'!F2845,IF('MAIN CB'!C2845="COS",'MAIN CB'!F2845,"")))</f>
        <v/>
      </c>
    </row>
    <row r="2832" spans="2:8" x14ac:dyDescent="0.3">
      <c r="B2832" s="160">
        <f>IF('MAIN CB'!B2846="","",'MAIN CB'!B2846)</f>
        <v>45742</v>
      </c>
      <c r="C2832" s="161" t="str">
        <f>IF('MAIN CB'!C2846="","",'MAIN CB'!C2846)</f>
        <v>Asset</v>
      </c>
      <c r="D2832" s="237" t="str">
        <f>IF('MAIN CB'!D2846="","",'MAIN CB'!D2846)</f>
        <v>Vault Cash</v>
      </c>
      <c r="E2832" s="157" t="str">
        <f>IF('MAIN CB'!E2846="","",'MAIN CB'!E2846)</f>
        <v>Zanaco Xpress Withdraw</v>
      </c>
      <c r="F2832" s="238">
        <f>IF('MAIN CB'!C2846="Asset",'MAIN CB'!F2846,"")</f>
        <v>-2000</v>
      </c>
      <c r="G2832" s="162" t="str">
        <f>IF('MAIN CB'!C2846="Capital",'MAIN CB'!F2846,IF('MAIN CB'!C2846="Income",'MAIN CB'!F2846,IF('MAIN CB'!C2846="Liability",'MAIN CB'!F2846,"")))</f>
        <v/>
      </c>
      <c r="H2832" s="163" t="str">
        <f>IF('MAIN CB'!C2846="Expense",'MAIN CB'!F2846,IF('MAIN CB'!C2846="Drawing",'MAIN CB'!F2846,IF('MAIN CB'!C2846="COS",'MAIN CB'!F2846,"")))</f>
        <v/>
      </c>
    </row>
    <row r="2833" spans="2:8" x14ac:dyDescent="0.3">
      <c r="B2833" s="160">
        <f>IF('MAIN CB'!B2847="","",'MAIN CB'!B2847)</f>
        <v>45742</v>
      </c>
      <c r="C2833" s="161" t="str">
        <f>IF('MAIN CB'!C2847="","",'MAIN CB'!C2847)</f>
        <v>Asset</v>
      </c>
      <c r="D2833" s="237" t="str">
        <f>IF('MAIN CB'!D2847="","",'MAIN CB'!D2847)</f>
        <v>Zanaco Xpress</v>
      </c>
      <c r="E2833" s="157" t="str">
        <f>IF('MAIN CB'!E2847="","",'MAIN CB'!E2847)</f>
        <v>Zanaco Xpress Withdraw</v>
      </c>
      <c r="F2833" s="238">
        <f>IF('MAIN CB'!C2847="Asset",'MAIN CB'!F2847,"")</f>
        <v>2000</v>
      </c>
      <c r="G2833" s="162" t="str">
        <f>IF('MAIN CB'!C2847="Capital",'MAIN CB'!F2847,IF('MAIN CB'!C2847="Income",'MAIN CB'!F2847,IF('MAIN CB'!C2847="Liability",'MAIN CB'!F2847,"")))</f>
        <v/>
      </c>
      <c r="H2833" s="163" t="str">
        <f>IF('MAIN CB'!C2847="Expense",'MAIN CB'!F2847,IF('MAIN CB'!C2847="Drawing",'MAIN CB'!F2847,IF('MAIN CB'!C2847="COS",'MAIN CB'!F2847,"")))</f>
        <v/>
      </c>
    </row>
    <row r="2834" spans="2:8" x14ac:dyDescent="0.3">
      <c r="B2834" s="160">
        <f>IF('MAIN CB'!B2848="","",'MAIN CB'!B2848)</f>
        <v>45742</v>
      </c>
      <c r="C2834" s="161" t="str">
        <f>IF('MAIN CB'!C2848="","",'MAIN CB'!C2848)</f>
        <v>Asset</v>
      </c>
      <c r="D2834" s="237" t="str">
        <f>IF('MAIN CB'!D2848="","",'MAIN CB'!D2848)</f>
        <v>Vault Cash</v>
      </c>
      <c r="E2834" s="157" t="str">
        <f>IF('MAIN CB'!E2848="","",'MAIN CB'!E2848)</f>
        <v>543 Deposit</v>
      </c>
      <c r="F2834" s="238">
        <f>IF('MAIN CB'!C2848="Asset",'MAIN CB'!F2848,"")</f>
        <v>2150</v>
      </c>
      <c r="G2834" s="162" t="str">
        <f>IF('MAIN CB'!C2848="Capital",'MAIN CB'!F2848,IF('MAIN CB'!C2848="Income",'MAIN CB'!F2848,IF('MAIN CB'!C2848="Liability",'MAIN CB'!F2848,"")))</f>
        <v/>
      </c>
      <c r="H2834" s="163" t="str">
        <f>IF('MAIN CB'!C2848="Expense",'MAIN CB'!F2848,IF('MAIN CB'!C2848="Drawing",'MAIN CB'!F2848,IF('MAIN CB'!C2848="COS",'MAIN CB'!F2848,"")))</f>
        <v/>
      </c>
    </row>
    <row r="2835" spans="2:8" x14ac:dyDescent="0.3">
      <c r="B2835" s="160">
        <f>IF('MAIN CB'!B2849="","",'MAIN CB'!B2849)</f>
        <v>45742</v>
      </c>
      <c r="C2835" s="161" t="str">
        <f>IF('MAIN CB'!C2849="","",'MAIN CB'!C2849)</f>
        <v>Asset</v>
      </c>
      <c r="D2835" s="237" t="str">
        <f>IF('MAIN CB'!D2849="","",'MAIN CB'!D2849)</f>
        <v>543 Konse Konse</v>
      </c>
      <c r="E2835" s="157" t="str">
        <f>IF('MAIN CB'!E2849="","",'MAIN CB'!E2849)</f>
        <v>543 Deposit</v>
      </c>
      <c r="F2835" s="238">
        <f>IF('MAIN CB'!C2849="Asset",'MAIN CB'!F2849,"")</f>
        <v>-2150</v>
      </c>
      <c r="G2835" s="162" t="str">
        <f>IF('MAIN CB'!C2849="Capital",'MAIN CB'!F2849,IF('MAIN CB'!C2849="Income",'MAIN CB'!F2849,IF('MAIN CB'!C2849="Liability",'MAIN CB'!F2849,"")))</f>
        <v/>
      </c>
      <c r="H2835" s="163" t="str">
        <f>IF('MAIN CB'!C2849="Expense",'MAIN CB'!F2849,IF('MAIN CB'!C2849="Drawing",'MAIN CB'!F2849,IF('MAIN CB'!C2849="COS",'MAIN CB'!F2849,"")))</f>
        <v/>
      </c>
    </row>
    <row r="2836" spans="2:8" x14ac:dyDescent="0.3">
      <c r="B2836" s="160">
        <f>IF('MAIN CB'!B2850="","",'MAIN CB'!B2850)</f>
        <v>45742</v>
      </c>
      <c r="C2836" s="161" t="str">
        <f>IF('MAIN CB'!C2850="","",'MAIN CB'!C2850)</f>
        <v>Income</v>
      </c>
      <c r="D2836" s="237" t="str">
        <f>IF('MAIN CB'!D2850="","",'MAIN CB'!D2850)</f>
        <v>Sales</v>
      </c>
      <c r="E2836" s="157" t="str">
        <f>IF('MAIN CB'!E2850="","",'MAIN CB'!E2850)</f>
        <v xml:space="preserve">Takeaway Sale </v>
      </c>
      <c r="F2836" s="238" t="str">
        <f>IF('MAIN CB'!C2850="Asset",'MAIN CB'!F2850,"")</f>
        <v/>
      </c>
      <c r="G2836" s="162">
        <f>IF('MAIN CB'!C2850="Capital",'MAIN CB'!F2850,IF('MAIN CB'!C2850="Income",'MAIN CB'!F2850,IF('MAIN CB'!C2850="Liability",'MAIN CB'!F2850,"")))</f>
        <v>-35</v>
      </c>
      <c r="H2836" s="163" t="str">
        <f>IF('MAIN CB'!C2850="Expense",'MAIN CB'!F2850,IF('MAIN CB'!C2850="Drawing",'MAIN CB'!F2850,IF('MAIN CB'!C2850="COS",'MAIN CB'!F2850,"")))</f>
        <v/>
      </c>
    </row>
    <row r="2837" spans="2:8" x14ac:dyDescent="0.3">
      <c r="B2837" s="160">
        <f>IF('MAIN CB'!B2851="","",'MAIN CB'!B2851)</f>
        <v>45742</v>
      </c>
      <c r="C2837" s="161" t="str">
        <f>IF('MAIN CB'!C2851="","",'MAIN CB'!C2851)</f>
        <v>Asset</v>
      </c>
      <c r="D2837" s="237" t="str">
        <f>IF('MAIN CB'!D2851="","",'MAIN CB'!D2851)</f>
        <v>Vault Cash</v>
      </c>
      <c r="E2837" s="157" t="str">
        <f>IF('MAIN CB'!E2851="","",'MAIN CB'!E2851)</f>
        <v xml:space="preserve">Takeaway Sale </v>
      </c>
      <c r="F2837" s="238">
        <f>IF('MAIN CB'!C2851="Asset",'MAIN CB'!F2851,"")</f>
        <v>35</v>
      </c>
      <c r="G2837" s="162" t="str">
        <f>IF('MAIN CB'!C2851="Capital",'MAIN CB'!F2851,IF('MAIN CB'!C2851="Income",'MAIN CB'!F2851,IF('MAIN CB'!C2851="Liability",'MAIN CB'!F2851,"")))</f>
        <v/>
      </c>
      <c r="H2837" s="163" t="str">
        <f>IF('MAIN CB'!C2851="Expense",'MAIN CB'!F2851,IF('MAIN CB'!C2851="Drawing",'MAIN CB'!F2851,IF('MAIN CB'!C2851="COS",'MAIN CB'!F2851,"")))</f>
        <v/>
      </c>
    </row>
    <row r="2838" spans="2:8" x14ac:dyDescent="0.3">
      <c r="B2838" s="160">
        <f>IF('MAIN CB'!B2852="","",'MAIN CB'!B2852)</f>
        <v>45742</v>
      </c>
      <c r="C2838" s="161" t="str">
        <f>IF('MAIN CB'!C2852="","",'MAIN CB'!C2852)</f>
        <v>Income</v>
      </c>
      <c r="D2838" s="237" t="str">
        <f>IF('MAIN CB'!D2852="","",'MAIN CB'!D2852)</f>
        <v>Sales</v>
      </c>
      <c r="E2838" s="157" t="str">
        <f>IF('MAIN CB'!E2852="","",'MAIN CB'!E2852)</f>
        <v xml:space="preserve">Takeaway Sale </v>
      </c>
      <c r="F2838" s="238" t="str">
        <f>IF('MAIN CB'!C2852="Asset",'MAIN CB'!F2852,"")</f>
        <v/>
      </c>
      <c r="G2838" s="162">
        <f>IF('MAIN CB'!C2852="Capital",'MAIN CB'!F2852,IF('MAIN CB'!C2852="Income",'MAIN CB'!F2852,IF('MAIN CB'!C2852="Liability",'MAIN CB'!F2852,"")))</f>
        <v>-70</v>
      </c>
      <c r="H2838" s="163" t="str">
        <f>IF('MAIN CB'!C2852="Expense",'MAIN CB'!F2852,IF('MAIN CB'!C2852="Drawing",'MAIN CB'!F2852,IF('MAIN CB'!C2852="COS",'MAIN CB'!F2852,"")))</f>
        <v/>
      </c>
    </row>
    <row r="2839" spans="2:8" x14ac:dyDescent="0.3">
      <c r="B2839" s="160">
        <f>IF('MAIN CB'!B2853="","",'MAIN CB'!B2853)</f>
        <v>45742</v>
      </c>
      <c r="C2839" s="161" t="str">
        <f>IF('MAIN CB'!C2853="","",'MAIN CB'!C2853)</f>
        <v>Asset</v>
      </c>
      <c r="D2839" s="237" t="str">
        <f>IF('MAIN CB'!D2853="","",'MAIN CB'!D2853)</f>
        <v>Vault Cash</v>
      </c>
      <c r="E2839" s="157" t="str">
        <f>IF('MAIN CB'!E2853="","",'MAIN CB'!E2853)</f>
        <v xml:space="preserve">Takeaway Sale </v>
      </c>
      <c r="F2839" s="238">
        <f>IF('MAIN CB'!C2853="Asset",'MAIN CB'!F2853,"")</f>
        <v>70</v>
      </c>
      <c r="G2839" s="162" t="str">
        <f>IF('MAIN CB'!C2853="Capital",'MAIN CB'!F2853,IF('MAIN CB'!C2853="Income",'MAIN CB'!F2853,IF('MAIN CB'!C2853="Liability",'MAIN CB'!F2853,"")))</f>
        <v/>
      </c>
      <c r="H2839" s="163" t="str">
        <f>IF('MAIN CB'!C2853="Expense",'MAIN CB'!F2853,IF('MAIN CB'!C2853="Drawing",'MAIN CB'!F2853,IF('MAIN CB'!C2853="COS",'MAIN CB'!F2853,"")))</f>
        <v/>
      </c>
    </row>
    <row r="2840" spans="2:8" x14ac:dyDescent="0.3">
      <c r="B2840" s="160">
        <f>IF('MAIN CB'!B2854="","",'MAIN CB'!B2854)</f>
        <v>45742</v>
      </c>
      <c r="C2840" s="161" t="str">
        <f>IF('MAIN CB'!C2854="","",'MAIN CB'!C2854)</f>
        <v>Asset</v>
      </c>
      <c r="D2840" s="237" t="str">
        <f>IF('MAIN CB'!D2854="","",'MAIN CB'!D2854)</f>
        <v>Vault Cash</v>
      </c>
      <c r="E2840" s="157" t="str">
        <f>IF('MAIN CB'!E2854="","",'MAIN CB'!E2854)</f>
        <v>Airtel Money Withdraw</v>
      </c>
      <c r="F2840" s="238">
        <f>IF('MAIN CB'!C2854="Asset",'MAIN CB'!F2854,"")</f>
        <v>-70</v>
      </c>
      <c r="G2840" s="162" t="str">
        <f>IF('MAIN CB'!C2854="Capital",'MAIN CB'!F2854,IF('MAIN CB'!C2854="Income",'MAIN CB'!F2854,IF('MAIN CB'!C2854="Liability",'MAIN CB'!F2854,"")))</f>
        <v/>
      </c>
      <c r="H2840" s="163" t="str">
        <f>IF('MAIN CB'!C2854="Expense",'MAIN CB'!F2854,IF('MAIN CB'!C2854="Drawing",'MAIN CB'!F2854,IF('MAIN CB'!C2854="COS",'MAIN CB'!F2854,"")))</f>
        <v/>
      </c>
    </row>
    <row r="2841" spans="2:8" x14ac:dyDescent="0.3">
      <c r="B2841" s="160">
        <f>IF('MAIN CB'!B2855="","",'MAIN CB'!B2855)</f>
        <v>45742</v>
      </c>
      <c r="C2841" s="161" t="str">
        <f>IF('MAIN CB'!C2855="","",'MAIN CB'!C2855)</f>
        <v>Asset</v>
      </c>
      <c r="D2841" s="237" t="str">
        <f>IF('MAIN CB'!D2855="","",'MAIN CB'!D2855)</f>
        <v>Airtel Money</v>
      </c>
      <c r="E2841" s="157" t="str">
        <f>IF('MAIN CB'!E2855="","",'MAIN CB'!E2855)</f>
        <v>Airtel Money Withdraw</v>
      </c>
      <c r="F2841" s="238">
        <f>IF('MAIN CB'!C2855="Asset",'MAIN CB'!F2855,"")</f>
        <v>70</v>
      </c>
      <c r="G2841" s="162" t="str">
        <f>IF('MAIN CB'!C2855="Capital",'MAIN CB'!F2855,IF('MAIN CB'!C2855="Income",'MAIN CB'!F2855,IF('MAIN CB'!C2855="Liability",'MAIN CB'!F2855,"")))</f>
        <v/>
      </c>
      <c r="H2841" s="163" t="str">
        <f>IF('MAIN CB'!C2855="Expense",'MAIN CB'!F2855,IF('MAIN CB'!C2855="Drawing",'MAIN CB'!F2855,IF('MAIN CB'!C2855="COS",'MAIN CB'!F2855,"")))</f>
        <v/>
      </c>
    </row>
    <row r="2842" spans="2:8" x14ac:dyDescent="0.3">
      <c r="B2842" s="160">
        <f>IF('MAIN CB'!B2856="","",'MAIN CB'!B2856)</f>
        <v>45742</v>
      </c>
      <c r="C2842" s="161" t="str">
        <f>IF('MAIN CB'!C2856="","",'MAIN CB'!C2856)</f>
        <v>Income</v>
      </c>
      <c r="D2842" s="237" t="str">
        <f>IF('MAIN CB'!D2856="","",'MAIN CB'!D2856)</f>
        <v>Sales</v>
      </c>
      <c r="E2842" s="157" t="str">
        <f>IF('MAIN CB'!E2856="","",'MAIN CB'!E2856)</f>
        <v xml:space="preserve">Takeaway Sale </v>
      </c>
      <c r="F2842" s="238" t="str">
        <f>IF('MAIN CB'!C2856="Asset",'MAIN CB'!F2856,"")</f>
        <v/>
      </c>
      <c r="G2842" s="162">
        <f>IF('MAIN CB'!C2856="Capital",'MAIN CB'!F2856,IF('MAIN CB'!C2856="Income",'MAIN CB'!F2856,IF('MAIN CB'!C2856="Liability",'MAIN CB'!F2856,"")))</f>
        <v>-70</v>
      </c>
      <c r="H2842" s="163" t="str">
        <f>IF('MAIN CB'!C2856="Expense",'MAIN CB'!F2856,IF('MAIN CB'!C2856="Drawing",'MAIN CB'!F2856,IF('MAIN CB'!C2856="COS",'MAIN CB'!F2856,"")))</f>
        <v/>
      </c>
    </row>
    <row r="2843" spans="2:8" x14ac:dyDescent="0.3">
      <c r="B2843" s="160">
        <f>IF('MAIN CB'!B2857="","",'MAIN CB'!B2857)</f>
        <v>45742</v>
      </c>
      <c r="C2843" s="161" t="str">
        <f>IF('MAIN CB'!C2857="","",'MAIN CB'!C2857)</f>
        <v>Asset</v>
      </c>
      <c r="D2843" s="237" t="str">
        <f>IF('MAIN CB'!D2857="","",'MAIN CB'!D2857)</f>
        <v>Vault Cash</v>
      </c>
      <c r="E2843" s="157" t="str">
        <f>IF('MAIN CB'!E2857="","",'MAIN CB'!E2857)</f>
        <v xml:space="preserve">Takeaway Sale </v>
      </c>
      <c r="F2843" s="238">
        <f>IF('MAIN CB'!C2857="Asset",'MAIN CB'!F2857,"")</f>
        <v>70</v>
      </c>
      <c r="G2843" s="162" t="str">
        <f>IF('MAIN CB'!C2857="Capital",'MAIN CB'!F2857,IF('MAIN CB'!C2857="Income",'MAIN CB'!F2857,IF('MAIN CB'!C2857="Liability",'MAIN CB'!F2857,"")))</f>
        <v/>
      </c>
      <c r="H2843" s="163" t="str">
        <f>IF('MAIN CB'!C2857="Expense",'MAIN CB'!F2857,IF('MAIN CB'!C2857="Drawing",'MAIN CB'!F2857,IF('MAIN CB'!C2857="COS",'MAIN CB'!F2857,"")))</f>
        <v/>
      </c>
    </row>
    <row r="2844" spans="2:8" x14ac:dyDescent="0.3">
      <c r="B2844" s="160">
        <f>IF('MAIN CB'!B2858="","",'MAIN CB'!B2858)</f>
        <v>45742</v>
      </c>
      <c r="C2844" s="161" t="str">
        <f>IF('MAIN CB'!C2858="","",'MAIN CB'!C2858)</f>
        <v>Income</v>
      </c>
      <c r="D2844" s="237" t="str">
        <f>IF('MAIN CB'!D2858="","",'MAIN CB'!D2858)</f>
        <v>Sales</v>
      </c>
      <c r="E2844" s="157" t="str">
        <f>IF('MAIN CB'!E2858="","",'MAIN CB'!E2858)</f>
        <v xml:space="preserve">Takeaway Sale </v>
      </c>
      <c r="F2844" s="238" t="str">
        <f>IF('MAIN CB'!C2858="Asset",'MAIN CB'!F2858,"")</f>
        <v/>
      </c>
      <c r="G2844" s="162">
        <f>IF('MAIN CB'!C2858="Capital",'MAIN CB'!F2858,IF('MAIN CB'!C2858="Income",'MAIN CB'!F2858,IF('MAIN CB'!C2858="Liability",'MAIN CB'!F2858,"")))</f>
        <v>-35</v>
      </c>
      <c r="H2844" s="163" t="str">
        <f>IF('MAIN CB'!C2858="Expense",'MAIN CB'!F2858,IF('MAIN CB'!C2858="Drawing",'MAIN CB'!F2858,IF('MAIN CB'!C2858="COS",'MAIN CB'!F2858,"")))</f>
        <v/>
      </c>
    </row>
    <row r="2845" spans="2:8" x14ac:dyDescent="0.3">
      <c r="B2845" s="160">
        <f>IF('MAIN CB'!B2859="","",'MAIN CB'!B2859)</f>
        <v>45742</v>
      </c>
      <c r="C2845" s="161" t="str">
        <f>IF('MAIN CB'!C2859="","",'MAIN CB'!C2859)</f>
        <v>Asset</v>
      </c>
      <c r="D2845" s="237" t="str">
        <f>IF('MAIN CB'!D2859="","",'MAIN CB'!D2859)</f>
        <v>Airtel Money</v>
      </c>
      <c r="E2845" s="157" t="str">
        <f>IF('MAIN CB'!E2859="","",'MAIN CB'!E2859)</f>
        <v xml:space="preserve">Takeaway Sale </v>
      </c>
      <c r="F2845" s="238">
        <f>IF('MAIN CB'!C2859="Asset",'MAIN CB'!F2859,"")</f>
        <v>35</v>
      </c>
      <c r="G2845" s="162" t="str">
        <f>IF('MAIN CB'!C2859="Capital",'MAIN CB'!F2859,IF('MAIN CB'!C2859="Income",'MAIN CB'!F2859,IF('MAIN CB'!C2859="Liability",'MAIN CB'!F2859,"")))</f>
        <v/>
      </c>
      <c r="H2845" s="163" t="str">
        <f>IF('MAIN CB'!C2859="Expense",'MAIN CB'!F2859,IF('MAIN CB'!C2859="Drawing",'MAIN CB'!F2859,IF('MAIN CB'!C2859="COS",'MAIN CB'!F2859,"")))</f>
        <v/>
      </c>
    </row>
    <row r="2846" spans="2:8" x14ac:dyDescent="0.3">
      <c r="B2846" s="160">
        <f>IF('MAIN CB'!B2860="","",'MAIN CB'!B2860)</f>
        <v>45742</v>
      </c>
      <c r="C2846" s="161" t="str">
        <f>IF('MAIN CB'!C2860="","",'MAIN CB'!C2860)</f>
        <v>Income</v>
      </c>
      <c r="D2846" s="237" t="str">
        <f>IF('MAIN CB'!D2860="","",'MAIN CB'!D2860)</f>
        <v>Sales</v>
      </c>
      <c r="E2846" s="157" t="str">
        <f>IF('MAIN CB'!E2860="","",'MAIN CB'!E2860)</f>
        <v xml:space="preserve">Takeaway Sale </v>
      </c>
      <c r="F2846" s="238" t="str">
        <f>IF('MAIN CB'!C2860="Asset",'MAIN CB'!F2860,"")</f>
        <v/>
      </c>
      <c r="G2846" s="162">
        <f>IF('MAIN CB'!C2860="Capital",'MAIN CB'!F2860,IF('MAIN CB'!C2860="Income",'MAIN CB'!F2860,IF('MAIN CB'!C2860="Liability",'MAIN CB'!F2860,"")))</f>
        <v>-35</v>
      </c>
      <c r="H2846" s="163" t="str">
        <f>IF('MAIN CB'!C2860="Expense",'MAIN CB'!F2860,IF('MAIN CB'!C2860="Drawing",'MAIN CB'!F2860,IF('MAIN CB'!C2860="COS",'MAIN CB'!F2860,"")))</f>
        <v/>
      </c>
    </row>
    <row r="2847" spans="2:8" x14ac:dyDescent="0.3">
      <c r="B2847" s="160">
        <f>IF('MAIN CB'!B2861="","",'MAIN CB'!B2861)</f>
        <v>45742</v>
      </c>
      <c r="C2847" s="161" t="str">
        <f>IF('MAIN CB'!C2861="","",'MAIN CB'!C2861)</f>
        <v>Asset</v>
      </c>
      <c r="D2847" s="237" t="str">
        <f>IF('MAIN CB'!D2861="","",'MAIN CB'!D2861)</f>
        <v>Airtel Money</v>
      </c>
      <c r="E2847" s="157" t="str">
        <f>IF('MAIN CB'!E2861="","",'MAIN CB'!E2861)</f>
        <v xml:space="preserve">Takeaway Sale </v>
      </c>
      <c r="F2847" s="238">
        <f>IF('MAIN CB'!C2861="Asset",'MAIN CB'!F2861,"")</f>
        <v>35</v>
      </c>
      <c r="G2847" s="162" t="str">
        <f>IF('MAIN CB'!C2861="Capital",'MAIN CB'!F2861,IF('MAIN CB'!C2861="Income",'MAIN CB'!F2861,IF('MAIN CB'!C2861="Liability",'MAIN CB'!F2861,"")))</f>
        <v/>
      </c>
      <c r="H2847" s="163" t="str">
        <f>IF('MAIN CB'!C2861="Expense",'MAIN CB'!F2861,IF('MAIN CB'!C2861="Drawing",'MAIN CB'!F2861,IF('MAIN CB'!C2861="COS",'MAIN CB'!F2861,"")))</f>
        <v/>
      </c>
    </row>
    <row r="2848" spans="2:8" x14ac:dyDescent="0.3">
      <c r="B2848" s="160">
        <f>IF('MAIN CB'!B2862="","",'MAIN CB'!B2862)</f>
        <v>45742</v>
      </c>
      <c r="C2848" s="161" t="str">
        <f>IF('MAIN CB'!C2862="","",'MAIN CB'!C2862)</f>
        <v>Asset</v>
      </c>
      <c r="D2848" s="237" t="str">
        <f>IF('MAIN CB'!D2862="","",'MAIN CB'!D2862)</f>
        <v>Vault Cash</v>
      </c>
      <c r="E2848" s="157" t="str">
        <f>IF('MAIN CB'!E2862="","",'MAIN CB'!E2862)</f>
        <v>Airtel Money Withdraw</v>
      </c>
      <c r="F2848" s="238">
        <f>IF('MAIN CB'!C2862="Asset",'MAIN CB'!F2862,"")</f>
        <v>-400</v>
      </c>
      <c r="G2848" s="162" t="str">
        <f>IF('MAIN CB'!C2862="Capital",'MAIN CB'!F2862,IF('MAIN CB'!C2862="Income",'MAIN CB'!F2862,IF('MAIN CB'!C2862="Liability",'MAIN CB'!F2862,"")))</f>
        <v/>
      </c>
      <c r="H2848" s="163" t="str">
        <f>IF('MAIN CB'!C2862="Expense",'MAIN CB'!F2862,IF('MAIN CB'!C2862="Drawing",'MAIN CB'!F2862,IF('MAIN CB'!C2862="COS",'MAIN CB'!F2862,"")))</f>
        <v/>
      </c>
    </row>
    <row r="2849" spans="2:8" x14ac:dyDescent="0.3">
      <c r="B2849" s="160">
        <f>IF('MAIN CB'!B2863="","",'MAIN CB'!B2863)</f>
        <v>45742</v>
      </c>
      <c r="C2849" s="161" t="str">
        <f>IF('MAIN CB'!C2863="","",'MAIN CB'!C2863)</f>
        <v>Asset</v>
      </c>
      <c r="D2849" s="237" t="str">
        <f>IF('MAIN CB'!D2863="","",'MAIN CB'!D2863)</f>
        <v>Airtel Money</v>
      </c>
      <c r="E2849" s="157" t="str">
        <f>IF('MAIN CB'!E2863="","",'MAIN CB'!E2863)</f>
        <v>Airtel Money Withdraw</v>
      </c>
      <c r="F2849" s="238">
        <f>IF('MAIN CB'!C2863="Asset",'MAIN CB'!F2863,"")</f>
        <v>400</v>
      </c>
      <c r="G2849" s="162" t="str">
        <f>IF('MAIN CB'!C2863="Capital",'MAIN CB'!F2863,IF('MAIN CB'!C2863="Income",'MAIN CB'!F2863,IF('MAIN CB'!C2863="Liability",'MAIN CB'!F2863,"")))</f>
        <v/>
      </c>
      <c r="H2849" s="163" t="str">
        <f>IF('MAIN CB'!C2863="Expense",'MAIN CB'!F2863,IF('MAIN CB'!C2863="Drawing",'MAIN CB'!F2863,IF('MAIN CB'!C2863="COS",'MAIN CB'!F2863,"")))</f>
        <v/>
      </c>
    </row>
    <row r="2850" spans="2:8" x14ac:dyDescent="0.3">
      <c r="B2850" s="160">
        <f>IF('MAIN CB'!B2864="","",'MAIN CB'!B2864)</f>
        <v>45742</v>
      </c>
      <c r="C2850" s="161" t="str">
        <f>IF('MAIN CB'!C2864="","",'MAIN CB'!C2864)</f>
        <v>Asset</v>
      </c>
      <c r="D2850" s="237" t="str">
        <f>IF('MAIN CB'!D2864="","",'MAIN CB'!D2864)</f>
        <v>Vault Cash</v>
      </c>
      <c r="E2850" s="157" t="str">
        <f>IF('MAIN CB'!E2864="","",'MAIN CB'!E2864)</f>
        <v>Airtel Money Withdraw</v>
      </c>
      <c r="F2850" s="238">
        <f>IF('MAIN CB'!C2864="Asset",'MAIN CB'!F2864,"")</f>
        <v>-85</v>
      </c>
      <c r="G2850" s="162" t="str">
        <f>IF('MAIN CB'!C2864="Capital",'MAIN CB'!F2864,IF('MAIN CB'!C2864="Income",'MAIN CB'!F2864,IF('MAIN CB'!C2864="Liability",'MAIN CB'!F2864,"")))</f>
        <v/>
      </c>
      <c r="H2850" s="163" t="str">
        <f>IF('MAIN CB'!C2864="Expense",'MAIN CB'!F2864,IF('MAIN CB'!C2864="Drawing",'MAIN CB'!F2864,IF('MAIN CB'!C2864="COS",'MAIN CB'!F2864,"")))</f>
        <v/>
      </c>
    </row>
    <row r="2851" spans="2:8" x14ac:dyDescent="0.3">
      <c r="B2851" s="160">
        <f>IF('MAIN CB'!B2865="","",'MAIN CB'!B2865)</f>
        <v>45742</v>
      </c>
      <c r="C2851" s="161" t="str">
        <f>IF('MAIN CB'!C2865="","",'MAIN CB'!C2865)</f>
        <v>Asset</v>
      </c>
      <c r="D2851" s="237" t="str">
        <f>IF('MAIN CB'!D2865="","",'MAIN CB'!D2865)</f>
        <v>Airtel Money</v>
      </c>
      <c r="E2851" s="157" t="str">
        <f>IF('MAIN CB'!E2865="","",'MAIN CB'!E2865)</f>
        <v>Airtel Money Withdraw</v>
      </c>
      <c r="F2851" s="238">
        <f>IF('MAIN CB'!C2865="Asset",'MAIN CB'!F2865,"")</f>
        <v>85</v>
      </c>
      <c r="G2851" s="162" t="str">
        <f>IF('MAIN CB'!C2865="Capital",'MAIN CB'!F2865,IF('MAIN CB'!C2865="Income",'MAIN CB'!F2865,IF('MAIN CB'!C2865="Liability",'MAIN CB'!F2865,"")))</f>
        <v/>
      </c>
      <c r="H2851" s="163" t="str">
        <f>IF('MAIN CB'!C2865="Expense",'MAIN CB'!F2865,IF('MAIN CB'!C2865="Drawing",'MAIN CB'!F2865,IF('MAIN CB'!C2865="COS",'MAIN CB'!F2865,"")))</f>
        <v/>
      </c>
    </row>
    <row r="2852" spans="2:8" x14ac:dyDescent="0.3">
      <c r="B2852" s="160">
        <f>IF('MAIN CB'!B2866="","",'MAIN CB'!B2866)</f>
        <v>45742</v>
      </c>
      <c r="C2852" s="161" t="str">
        <f>IF('MAIN CB'!C2866="","",'MAIN CB'!C2866)</f>
        <v>Income</v>
      </c>
      <c r="D2852" s="237" t="str">
        <f>IF('MAIN CB'!D2866="","",'MAIN CB'!D2866)</f>
        <v>Sales</v>
      </c>
      <c r="E2852" s="157" t="str">
        <f>IF('MAIN CB'!E2866="","",'MAIN CB'!E2866)</f>
        <v xml:space="preserve">Takeaway Sale </v>
      </c>
      <c r="F2852" s="238" t="str">
        <f>IF('MAIN CB'!C2866="Asset",'MAIN CB'!F2866,"")</f>
        <v/>
      </c>
      <c r="G2852" s="162">
        <f>IF('MAIN CB'!C2866="Capital",'MAIN CB'!F2866,IF('MAIN CB'!C2866="Income",'MAIN CB'!F2866,IF('MAIN CB'!C2866="Liability",'MAIN CB'!F2866,"")))</f>
        <v>-35</v>
      </c>
      <c r="H2852" s="163" t="str">
        <f>IF('MAIN CB'!C2866="Expense",'MAIN CB'!F2866,IF('MAIN CB'!C2866="Drawing",'MAIN CB'!F2866,IF('MAIN CB'!C2866="COS",'MAIN CB'!F2866,"")))</f>
        <v/>
      </c>
    </row>
    <row r="2853" spans="2:8" x14ac:dyDescent="0.3">
      <c r="B2853" s="160">
        <f>IF('MAIN CB'!B2867="","",'MAIN CB'!B2867)</f>
        <v>45742</v>
      </c>
      <c r="C2853" s="161" t="str">
        <f>IF('MAIN CB'!C2867="","",'MAIN CB'!C2867)</f>
        <v>Asset</v>
      </c>
      <c r="D2853" s="237" t="str">
        <f>IF('MAIN CB'!D2867="","",'MAIN CB'!D2867)</f>
        <v>Vault Cash</v>
      </c>
      <c r="E2853" s="157" t="str">
        <f>IF('MAIN CB'!E2867="","",'MAIN CB'!E2867)</f>
        <v xml:space="preserve">Takeaway Sale </v>
      </c>
      <c r="F2853" s="238">
        <f>IF('MAIN CB'!C2867="Asset",'MAIN CB'!F2867,"")</f>
        <v>35</v>
      </c>
      <c r="G2853" s="162" t="str">
        <f>IF('MAIN CB'!C2867="Capital",'MAIN CB'!F2867,IF('MAIN CB'!C2867="Income",'MAIN CB'!F2867,IF('MAIN CB'!C2867="Liability",'MAIN CB'!F2867,"")))</f>
        <v/>
      </c>
      <c r="H2853" s="163" t="str">
        <f>IF('MAIN CB'!C2867="Expense",'MAIN CB'!F2867,IF('MAIN CB'!C2867="Drawing",'MAIN CB'!F2867,IF('MAIN CB'!C2867="COS",'MAIN CB'!F2867,"")))</f>
        <v/>
      </c>
    </row>
    <row r="2854" spans="2:8" x14ac:dyDescent="0.3">
      <c r="B2854" s="160">
        <f>IF('MAIN CB'!B2868="","",'MAIN CB'!B2868)</f>
        <v>45742</v>
      </c>
      <c r="C2854" s="161" t="str">
        <f>IF('MAIN CB'!C2868="","",'MAIN CB'!C2868)</f>
        <v>Income</v>
      </c>
      <c r="D2854" s="237" t="str">
        <f>IF('MAIN CB'!D2868="","",'MAIN CB'!D2868)</f>
        <v>Sales</v>
      </c>
      <c r="E2854" s="157" t="str">
        <f>IF('MAIN CB'!E2868="","",'MAIN CB'!E2868)</f>
        <v xml:space="preserve">Takeaway Sale </v>
      </c>
      <c r="F2854" s="238" t="str">
        <f>IF('MAIN CB'!C2868="Asset",'MAIN CB'!F2868,"")</f>
        <v/>
      </c>
      <c r="G2854" s="162">
        <f>IF('MAIN CB'!C2868="Capital",'MAIN CB'!F2868,IF('MAIN CB'!C2868="Income",'MAIN CB'!F2868,IF('MAIN CB'!C2868="Liability",'MAIN CB'!F2868,"")))</f>
        <v>-35</v>
      </c>
      <c r="H2854" s="163" t="str">
        <f>IF('MAIN CB'!C2868="Expense",'MAIN CB'!F2868,IF('MAIN CB'!C2868="Drawing",'MAIN CB'!F2868,IF('MAIN CB'!C2868="COS",'MAIN CB'!F2868,"")))</f>
        <v/>
      </c>
    </row>
    <row r="2855" spans="2:8" x14ac:dyDescent="0.3">
      <c r="B2855" s="160">
        <f>IF('MAIN CB'!B2869="","",'MAIN CB'!B2869)</f>
        <v>45742</v>
      </c>
      <c r="C2855" s="161" t="str">
        <f>IF('MAIN CB'!C2869="","",'MAIN CB'!C2869)</f>
        <v>Asset</v>
      </c>
      <c r="D2855" s="237" t="str">
        <f>IF('MAIN CB'!D2869="","",'MAIN CB'!D2869)</f>
        <v>543 Konse Konse</v>
      </c>
      <c r="E2855" s="157" t="str">
        <f>IF('MAIN CB'!E2869="","",'MAIN CB'!E2869)</f>
        <v xml:space="preserve">Takeaway Sale </v>
      </c>
      <c r="F2855" s="238">
        <f>IF('MAIN CB'!C2869="Asset",'MAIN CB'!F2869,"")</f>
        <v>35</v>
      </c>
      <c r="G2855" s="162" t="str">
        <f>IF('MAIN CB'!C2869="Capital",'MAIN CB'!F2869,IF('MAIN CB'!C2869="Income",'MAIN CB'!F2869,IF('MAIN CB'!C2869="Liability",'MAIN CB'!F2869,"")))</f>
        <v/>
      </c>
      <c r="H2855" s="163" t="str">
        <f>IF('MAIN CB'!C2869="Expense",'MAIN CB'!F2869,IF('MAIN CB'!C2869="Drawing",'MAIN CB'!F2869,IF('MAIN CB'!C2869="COS",'MAIN CB'!F2869,"")))</f>
        <v/>
      </c>
    </row>
    <row r="2856" spans="2:8" x14ac:dyDescent="0.3">
      <c r="B2856" s="160">
        <f>IF('MAIN CB'!B2870="","",'MAIN CB'!B2870)</f>
        <v>45742</v>
      </c>
      <c r="C2856" s="161" t="str">
        <f>IF('MAIN CB'!C2870="","",'MAIN CB'!C2870)</f>
        <v>Asset</v>
      </c>
      <c r="D2856" s="237" t="str">
        <f>IF('MAIN CB'!D2870="","",'MAIN CB'!D2870)</f>
        <v>Vault Cash</v>
      </c>
      <c r="E2856" s="157" t="str">
        <f>IF('MAIN CB'!E2870="","",'MAIN CB'!E2870)</f>
        <v>Airtel Money Withdraw</v>
      </c>
      <c r="F2856" s="238">
        <f>IF('MAIN CB'!C2870="Asset",'MAIN CB'!F2870,"")</f>
        <v>-150</v>
      </c>
      <c r="G2856" s="162" t="str">
        <f>IF('MAIN CB'!C2870="Capital",'MAIN CB'!F2870,IF('MAIN CB'!C2870="Income",'MAIN CB'!F2870,IF('MAIN CB'!C2870="Liability",'MAIN CB'!F2870,"")))</f>
        <v/>
      </c>
      <c r="H2856" s="163" t="str">
        <f>IF('MAIN CB'!C2870="Expense",'MAIN CB'!F2870,IF('MAIN CB'!C2870="Drawing",'MAIN CB'!F2870,IF('MAIN CB'!C2870="COS",'MAIN CB'!F2870,"")))</f>
        <v/>
      </c>
    </row>
    <row r="2857" spans="2:8" x14ac:dyDescent="0.3">
      <c r="B2857" s="160">
        <f>IF('MAIN CB'!B2871="","",'MAIN CB'!B2871)</f>
        <v>45742</v>
      </c>
      <c r="C2857" s="161" t="str">
        <f>IF('MAIN CB'!C2871="","",'MAIN CB'!C2871)</f>
        <v>Asset</v>
      </c>
      <c r="D2857" s="237" t="str">
        <f>IF('MAIN CB'!D2871="","",'MAIN CB'!D2871)</f>
        <v>Airtel Money</v>
      </c>
      <c r="E2857" s="157" t="str">
        <f>IF('MAIN CB'!E2871="","",'MAIN CB'!E2871)</f>
        <v>Airtel Money Withdraw</v>
      </c>
      <c r="F2857" s="238">
        <f>IF('MAIN CB'!C2871="Asset",'MAIN CB'!F2871,"")</f>
        <v>150</v>
      </c>
      <c r="G2857" s="162" t="str">
        <f>IF('MAIN CB'!C2871="Capital",'MAIN CB'!F2871,IF('MAIN CB'!C2871="Income",'MAIN CB'!F2871,IF('MAIN CB'!C2871="Liability",'MAIN CB'!F2871,"")))</f>
        <v/>
      </c>
      <c r="H2857" s="163" t="str">
        <f>IF('MAIN CB'!C2871="Expense",'MAIN CB'!F2871,IF('MAIN CB'!C2871="Drawing",'MAIN CB'!F2871,IF('MAIN CB'!C2871="COS",'MAIN CB'!F2871,"")))</f>
        <v/>
      </c>
    </row>
    <row r="2858" spans="2:8" x14ac:dyDescent="0.3">
      <c r="B2858" s="160">
        <f>IF('MAIN CB'!B2872="","",'MAIN CB'!B2872)</f>
        <v>45742</v>
      </c>
      <c r="C2858" s="161" t="str">
        <f>IF('MAIN CB'!C2872="","",'MAIN CB'!C2872)</f>
        <v>Income</v>
      </c>
      <c r="D2858" s="237" t="str">
        <f>IF('MAIN CB'!D2872="","",'MAIN CB'!D2872)</f>
        <v>Sales</v>
      </c>
      <c r="E2858" s="157" t="str">
        <f>IF('MAIN CB'!E2872="","",'MAIN CB'!E2872)</f>
        <v xml:space="preserve">Takeaway Sale </v>
      </c>
      <c r="F2858" s="238" t="str">
        <f>IF('MAIN CB'!C2872="Asset",'MAIN CB'!F2872,"")</f>
        <v/>
      </c>
      <c r="G2858" s="162">
        <f>IF('MAIN CB'!C2872="Capital",'MAIN CB'!F2872,IF('MAIN CB'!C2872="Income",'MAIN CB'!F2872,IF('MAIN CB'!C2872="Liability",'MAIN CB'!F2872,"")))</f>
        <v>-70</v>
      </c>
      <c r="H2858" s="163" t="str">
        <f>IF('MAIN CB'!C2872="Expense",'MAIN CB'!F2872,IF('MAIN CB'!C2872="Drawing",'MAIN CB'!F2872,IF('MAIN CB'!C2872="COS",'MAIN CB'!F2872,"")))</f>
        <v/>
      </c>
    </row>
    <row r="2859" spans="2:8" x14ac:dyDescent="0.3">
      <c r="B2859" s="160">
        <f>IF('MAIN CB'!B2873="","",'MAIN CB'!B2873)</f>
        <v>45742</v>
      </c>
      <c r="C2859" s="161" t="str">
        <f>IF('MAIN CB'!C2873="","",'MAIN CB'!C2873)</f>
        <v>Asset</v>
      </c>
      <c r="D2859" s="237" t="str">
        <f>IF('MAIN CB'!D2873="","",'MAIN CB'!D2873)</f>
        <v>Vault Cash</v>
      </c>
      <c r="E2859" s="157" t="str">
        <f>IF('MAIN CB'!E2873="","",'MAIN CB'!E2873)</f>
        <v xml:space="preserve">Takeaway Sale </v>
      </c>
      <c r="F2859" s="238">
        <f>IF('MAIN CB'!C2873="Asset",'MAIN CB'!F2873,"")</f>
        <v>70</v>
      </c>
      <c r="G2859" s="162" t="str">
        <f>IF('MAIN CB'!C2873="Capital",'MAIN CB'!F2873,IF('MAIN CB'!C2873="Income",'MAIN CB'!F2873,IF('MAIN CB'!C2873="Liability",'MAIN CB'!F2873,"")))</f>
        <v/>
      </c>
      <c r="H2859" s="163" t="str">
        <f>IF('MAIN CB'!C2873="Expense",'MAIN CB'!F2873,IF('MAIN CB'!C2873="Drawing",'MAIN CB'!F2873,IF('MAIN CB'!C2873="COS",'MAIN CB'!F2873,"")))</f>
        <v/>
      </c>
    </row>
    <row r="2860" spans="2:8" x14ac:dyDescent="0.3">
      <c r="B2860" s="160">
        <f>IF('MAIN CB'!B2874="","",'MAIN CB'!B2874)</f>
        <v>45742</v>
      </c>
      <c r="C2860" s="161" t="str">
        <f>IF('MAIN CB'!C2874="","",'MAIN CB'!C2874)</f>
        <v>Asset</v>
      </c>
      <c r="D2860" s="237" t="str">
        <f>IF('MAIN CB'!D2874="","",'MAIN CB'!D2874)</f>
        <v>Vault Cash</v>
      </c>
      <c r="E2860" s="157" t="str">
        <f>IF('MAIN CB'!E2874="","",'MAIN CB'!E2874)</f>
        <v>543 Deposit</v>
      </c>
      <c r="F2860" s="238">
        <f>IF('MAIN CB'!C2874="Asset",'MAIN CB'!F2874,"")</f>
        <v>15</v>
      </c>
      <c r="G2860" s="162" t="str">
        <f>IF('MAIN CB'!C2874="Capital",'MAIN CB'!F2874,IF('MAIN CB'!C2874="Income",'MAIN CB'!F2874,IF('MAIN CB'!C2874="Liability",'MAIN CB'!F2874,"")))</f>
        <v/>
      </c>
      <c r="H2860" s="163" t="str">
        <f>IF('MAIN CB'!C2874="Expense",'MAIN CB'!F2874,IF('MAIN CB'!C2874="Drawing",'MAIN CB'!F2874,IF('MAIN CB'!C2874="COS",'MAIN CB'!F2874,"")))</f>
        <v/>
      </c>
    </row>
    <row r="2861" spans="2:8" x14ac:dyDescent="0.3">
      <c r="B2861" s="160">
        <f>IF('MAIN CB'!B2875="","",'MAIN CB'!B2875)</f>
        <v>45742</v>
      </c>
      <c r="C2861" s="161" t="str">
        <f>IF('MAIN CB'!C2875="","",'MAIN CB'!C2875)</f>
        <v>Asset</v>
      </c>
      <c r="D2861" s="237" t="str">
        <f>IF('MAIN CB'!D2875="","",'MAIN CB'!D2875)</f>
        <v>543 Konse Konse</v>
      </c>
      <c r="E2861" s="157" t="str">
        <f>IF('MAIN CB'!E2875="","",'MAIN CB'!E2875)</f>
        <v>543 Deposit</v>
      </c>
      <c r="F2861" s="238">
        <f>IF('MAIN CB'!C2875="Asset",'MAIN CB'!F2875,"")</f>
        <v>-15</v>
      </c>
      <c r="G2861" s="162" t="str">
        <f>IF('MAIN CB'!C2875="Capital",'MAIN CB'!F2875,IF('MAIN CB'!C2875="Income",'MAIN CB'!F2875,IF('MAIN CB'!C2875="Liability",'MAIN CB'!F2875,"")))</f>
        <v/>
      </c>
      <c r="H2861" s="163" t="str">
        <f>IF('MAIN CB'!C2875="Expense",'MAIN CB'!F2875,IF('MAIN CB'!C2875="Drawing",'MAIN CB'!F2875,IF('MAIN CB'!C2875="COS",'MAIN CB'!F2875,"")))</f>
        <v/>
      </c>
    </row>
    <row r="2862" spans="2:8" x14ac:dyDescent="0.3">
      <c r="B2862" s="160">
        <f>IF('MAIN CB'!B2876="","",'MAIN CB'!B2876)</f>
        <v>45742</v>
      </c>
      <c r="C2862" s="161" t="str">
        <f>IF('MAIN CB'!C2876="","",'MAIN CB'!C2876)</f>
        <v>Asset</v>
      </c>
      <c r="D2862" s="237" t="str">
        <f>IF('MAIN CB'!D2876="","",'MAIN CB'!D2876)</f>
        <v>Vault Cash</v>
      </c>
      <c r="E2862" s="157" t="str">
        <f>IF('MAIN CB'!E2876="","",'MAIN CB'!E2876)</f>
        <v>543 Deposit</v>
      </c>
      <c r="F2862" s="238">
        <f>IF('MAIN CB'!C2876="Asset",'MAIN CB'!F2876,"")</f>
        <v>50</v>
      </c>
      <c r="G2862" s="162" t="str">
        <f>IF('MAIN CB'!C2876="Capital",'MAIN CB'!F2876,IF('MAIN CB'!C2876="Income",'MAIN CB'!F2876,IF('MAIN CB'!C2876="Liability",'MAIN CB'!F2876,"")))</f>
        <v/>
      </c>
      <c r="H2862" s="163" t="str">
        <f>IF('MAIN CB'!C2876="Expense",'MAIN CB'!F2876,IF('MAIN CB'!C2876="Drawing",'MAIN CB'!F2876,IF('MAIN CB'!C2876="COS",'MAIN CB'!F2876,"")))</f>
        <v/>
      </c>
    </row>
    <row r="2863" spans="2:8" x14ac:dyDescent="0.3">
      <c r="B2863" s="160">
        <f>IF('MAIN CB'!B2877="","",'MAIN CB'!B2877)</f>
        <v>45742</v>
      </c>
      <c r="C2863" s="161" t="str">
        <f>IF('MAIN CB'!C2877="","",'MAIN CB'!C2877)</f>
        <v>Asset</v>
      </c>
      <c r="D2863" s="237" t="str">
        <f>IF('MAIN CB'!D2877="","",'MAIN CB'!D2877)</f>
        <v>543 Konse Konse</v>
      </c>
      <c r="E2863" s="157" t="str">
        <f>IF('MAIN CB'!E2877="","",'MAIN CB'!E2877)</f>
        <v>543 Deposit</v>
      </c>
      <c r="F2863" s="238">
        <f>IF('MAIN CB'!C2877="Asset",'MAIN CB'!F2877,"")</f>
        <v>-50</v>
      </c>
      <c r="G2863" s="162" t="str">
        <f>IF('MAIN CB'!C2877="Capital",'MAIN CB'!F2877,IF('MAIN CB'!C2877="Income",'MAIN CB'!F2877,IF('MAIN CB'!C2877="Liability",'MAIN CB'!F2877,"")))</f>
        <v/>
      </c>
      <c r="H2863" s="163" t="str">
        <f>IF('MAIN CB'!C2877="Expense",'MAIN CB'!F2877,IF('MAIN CB'!C2877="Drawing",'MAIN CB'!F2877,IF('MAIN CB'!C2877="COS",'MAIN CB'!F2877,"")))</f>
        <v/>
      </c>
    </row>
    <row r="2864" spans="2:8" x14ac:dyDescent="0.3">
      <c r="B2864" s="160">
        <f>IF('MAIN CB'!B2878="","",'MAIN CB'!B2878)</f>
        <v>45742</v>
      </c>
      <c r="C2864" s="161" t="str">
        <f>IF('MAIN CB'!C2878="","",'MAIN CB'!C2878)</f>
        <v>Asset</v>
      </c>
      <c r="D2864" s="237" t="str">
        <f>IF('MAIN CB'!D2878="","",'MAIN CB'!D2878)</f>
        <v>Vault Cash</v>
      </c>
      <c r="E2864" s="157" t="str">
        <f>IF('MAIN CB'!E2878="","",'MAIN CB'!E2878)</f>
        <v>Zanaco Xpress Deposit</v>
      </c>
      <c r="F2864" s="238">
        <f>IF('MAIN CB'!C2878="Asset",'MAIN CB'!F2878,"")</f>
        <v>2400</v>
      </c>
      <c r="G2864" s="162" t="str">
        <f>IF('MAIN CB'!C2878="Capital",'MAIN CB'!F2878,IF('MAIN CB'!C2878="Income",'MAIN CB'!F2878,IF('MAIN CB'!C2878="Liability",'MAIN CB'!F2878,"")))</f>
        <v/>
      </c>
      <c r="H2864" s="163" t="str">
        <f>IF('MAIN CB'!C2878="Expense",'MAIN CB'!F2878,IF('MAIN CB'!C2878="Drawing",'MAIN CB'!F2878,IF('MAIN CB'!C2878="COS",'MAIN CB'!F2878,"")))</f>
        <v/>
      </c>
    </row>
    <row r="2865" spans="2:8" x14ac:dyDescent="0.3">
      <c r="B2865" s="160">
        <f>IF('MAIN CB'!B2879="","",'MAIN CB'!B2879)</f>
        <v>45742</v>
      </c>
      <c r="C2865" s="161" t="str">
        <f>IF('MAIN CB'!C2879="","",'MAIN CB'!C2879)</f>
        <v>Asset</v>
      </c>
      <c r="D2865" s="237" t="str">
        <f>IF('MAIN CB'!D2879="","",'MAIN CB'!D2879)</f>
        <v>Zanaco Xpress</v>
      </c>
      <c r="E2865" s="157" t="str">
        <f>IF('MAIN CB'!E2879="","",'MAIN CB'!E2879)</f>
        <v>Zanaco Xpress Deposit</v>
      </c>
      <c r="F2865" s="238">
        <f>IF('MAIN CB'!C2879="Asset",'MAIN CB'!F2879,"")</f>
        <v>-2400</v>
      </c>
      <c r="G2865" s="162" t="str">
        <f>IF('MAIN CB'!C2879="Capital",'MAIN CB'!F2879,IF('MAIN CB'!C2879="Income",'MAIN CB'!F2879,IF('MAIN CB'!C2879="Liability",'MAIN CB'!F2879,"")))</f>
        <v/>
      </c>
      <c r="H2865" s="163" t="str">
        <f>IF('MAIN CB'!C2879="Expense",'MAIN CB'!F2879,IF('MAIN CB'!C2879="Drawing",'MAIN CB'!F2879,IF('MAIN CB'!C2879="COS",'MAIN CB'!F2879,"")))</f>
        <v/>
      </c>
    </row>
    <row r="2866" spans="2:8" x14ac:dyDescent="0.3">
      <c r="B2866" s="160">
        <f>IF('MAIN CB'!B2880="","",'MAIN CB'!B2880)</f>
        <v>45742</v>
      </c>
      <c r="C2866" s="161" t="str">
        <f>IF('MAIN CB'!C2880="","",'MAIN CB'!C2880)</f>
        <v>Asset</v>
      </c>
      <c r="D2866" s="237" t="str">
        <f>IF('MAIN CB'!D2880="","",'MAIN CB'!D2880)</f>
        <v>Vault Cash</v>
      </c>
      <c r="E2866" s="157" t="str">
        <f>IF('MAIN CB'!E2880="","",'MAIN CB'!E2880)</f>
        <v>Zanaco Xpress Deposit</v>
      </c>
      <c r="F2866" s="238">
        <f>IF('MAIN CB'!C2880="Asset",'MAIN CB'!F2880,"")</f>
        <v>405</v>
      </c>
      <c r="G2866" s="162" t="str">
        <f>IF('MAIN CB'!C2880="Capital",'MAIN CB'!F2880,IF('MAIN CB'!C2880="Income",'MAIN CB'!F2880,IF('MAIN CB'!C2880="Liability",'MAIN CB'!F2880,"")))</f>
        <v/>
      </c>
      <c r="H2866" s="163" t="str">
        <f>IF('MAIN CB'!C2880="Expense",'MAIN CB'!F2880,IF('MAIN CB'!C2880="Drawing",'MAIN CB'!F2880,IF('MAIN CB'!C2880="COS",'MAIN CB'!F2880,"")))</f>
        <v/>
      </c>
    </row>
    <row r="2867" spans="2:8" x14ac:dyDescent="0.3">
      <c r="B2867" s="160">
        <f>IF('MAIN CB'!B2881="","",'MAIN CB'!B2881)</f>
        <v>45742</v>
      </c>
      <c r="C2867" s="161" t="str">
        <f>IF('MAIN CB'!C2881="","",'MAIN CB'!C2881)</f>
        <v>Asset</v>
      </c>
      <c r="D2867" s="237" t="str">
        <f>IF('MAIN CB'!D2881="","",'MAIN CB'!D2881)</f>
        <v>Zanaco Xpress</v>
      </c>
      <c r="E2867" s="157" t="str">
        <f>IF('MAIN CB'!E2881="","",'MAIN CB'!E2881)</f>
        <v>Zanaco Xpress Deposit</v>
      </c>
      <c r="F2867" s="238">
        <f>IF('MAIN CB'!C2881="Asset",'MAIN CB'!F2881,"")</f>
        <v>-405</v>
      </c>
      <c r="G2867" s="162" t="str">
        <f>IF('MAIN CB'!C2881="Capital",'MAIN CB'!F2881,IF('MAIN CB'!C2881="Income",'MAIN CB'!F2881,IF('MAIN CB'!C2881="Liability",'MAIN CB'!F2881,"")))</f>
        <v/>
      </c>
      <c r="H2867" s="163" t="str">
        <f>IF('MAIN CB'!C2881="Expense",'MAIN CB'!F2881,IF('MAIN CB'!C2881="Drawing",'MAIN CB'!F2881,IF('MAIN CB'!C2881="COS",'MAIN CB'!F2881,"")))</f>
        <v/>
      </c>
    </row>
    <row r="2868" spans="2:8" x14ac:dyDescent="0.3">
      <c r="B2868" s="160">
        <f>IF('MAIN CB'!B2882="","",'MAIN CB'!B2882)</f>
        <v>45742</v>
      </c>
      <c r="C2868" s="161" t="str">
        <f>IF('MAIN CB'!C2882="","",'MAIN CB'!C2882)</f>
        <v>Asset</v>
      </c>
      <c r="D2868" s="237" t="str">
        <f>IF('MAIN CB'!D2882="","",'MAIN CB'!D2882)</f>
        <v>Vault Cash</v>
      </c>
      <c r="E2868" s="157" t="str">
        <f>IF('MAIN CB'!E2882="","",'MAIN CB'!E2882)</f>
        <v>Cash Added</v>
      </c>
      <c r="F2868" s="238">
        <f>IF('MAIN CB'!C2882="Asset",'MAIN CB'!F2882,"")</f>
        <v>6</v>
      </c>
      <c r="G2868" s="162" t="str">
        <f>IF('MAIN CB'!C2882="Capital",'MAIN CB'!F2882,IF('MAIN CB'!C2882="Income",'MAIN CB'!F2882,IF('MAIN CB'!C2882="Liability",'MAIN CB'!F2882,"")))</f>
        <v/>
      </c>
      <c r="H2868" s="163" t="str">
        <f>IF('MAIN CB'!C2882="Expense",'MAIN CB'!F2882,IF('MAIN CB'!C2882="Drawing",'MAIN CB'!F2882,IF('MAIN CB'!C2882="COS",'MAIN CB'!F2882,"")))</f>
        <v/>
      </c>
    </row>
    <row r="2869" spans="2:8" x14ac:dyDescent="0.3">
      <c r="B2869" s="160">
        <f>IF('MAIN CB'!B2883="","",'MAIN CB'!B2883)</f>
        <v>45742</v>
      </c>
      <c r="C2869" s="161" t="str">
        <f>IF('MAIN CB'!C2883="","",'MAIN CB'!C2883)</f>
        <v>Capital</v>
      </c>
      <c r="D2869" s="237" t="str">
        <f>IF('MAIN CB'!D2883="","",'MAIN CB'!D2883)</f>
        <v>Capital (Net-worth)</v>
      </c>
      <c r="E2869" s="157" t="str">
        <f>IF('MAIN CB'!E2883="","",'MAIN CB'!E2883)</f>
        <v>Cash Added</v>
      </c>
      <c r="F2869" s="238" t="str">
        <f>IF('MAIN CB'!C2883="Asset",'MAIN CB'!F2883,"")</f>
        <v/>
      </c>
      <c r="G2869" s="162">
        <f>IF('MAIN CB'!C2883="Capital",'MAIN CB'!F2883,IF('MAIN CB'!C2883="Income",'MAIN CB'!F2883,IF('MAIN CB'!C2883="Liability",'MAIN CB'!F2883,"")))</f>
        <v>-6</v>
      </c>
      <c r="H2869" s="163" t="str">
        <f>IF('MAIN CB'!C2883="Expense",'MAIN CB'!F2883,IF('MAIN CB'!C2883="Drawing",'MAIN CB'!F2883,IF('MAIN CB'!C2883="COS",'MAIN CB'!F2883,"")))</f>
        <v/>
      </c>
    </row>
    <row r="2870" spans="2:8" x14ac:dyDescent="0.3">
      <c r="B2870" s="160">
        <f>IF('MAIN CB'!B2884="","",'MAIN CB'!B2884)</f>
        <v>45742</v>
      </c>
      <c r="C2870" s="161" t="str">
        <f>IF('MAIN CB'!C2884="","",'MAIN CB'!C2884)</f>
        <v>Asset</v>
      </c>
      <c r="D2870" s="237" t="str">
        <f>IF('MAIN CB'!D2884="","",'MAIN CB'!D2884)</f>
        <v>Vault Cash</v>
      </c>
      <c r="E2870" s="157" t="str">
        <f>IF('MAIN CB'!E2884="","",'MAIN CB'!E2884)</f>
        <v>Cash Added</v>
      </c>
      <c r="F2870" s="238">
        <f>IF('MAIN CB'!C2884="Asset",'MAIN CB'!F2884,"")</f>
        <v>0</v>
      </c>
      <c r="G2870" s="162" t="str">
        <f>IF('MAIN CB'!C2884="Capital",'MAIN CB'!F2884,IF('MAIN CB'!C2884="Income",'MAIN CB'!F2884,IF('MAIN CB'!C2884="Liability",'MAIN CB'!F2884,"")))</f>
        <v/>
      </c>
      <c r="H2870" s="163" t="str">
        <f>IF('MAIN CB'!C2884="Expense",'MAIN CB'!F2884,IF('MAIN CB'!C2884="Drawing",'MAIN CB'!F2884,IF('MAIN CB'!C2884="COS",'MAIN CB'!F2884,"")))</f>
        <v/>
      </c>
    </row>
    <row r="2871" spans="2:8" x14ac:dyDescent="0.3">
      <c r="B2871" s="160">
        <f>IF('MAIN CB'!B2885="","",'MAIN CB'!B2885)</f>
        <v>45742</v>
      </c>
      <c r="C2871" s="161" t="str">
        <f>IF('MAIN CB'!C2885="","",'MAIN CB'!C2885)</f>
        <v>Capital</v>
      </c>
      <c r="D2871" s="237" t="str">
        <f>IF('MAIN CB'!D2885="","",'MAIN CB'!D2885)</f>
        <v>Capital (Net-worth)</v>
      </c>
      <c r="E2871" s="157" t="str">
        <f>IF('MAIN CB'!E2885="","",'MAIN CB'!E2885)</f>
        <v>Cash Added</v>
      </c>
      <c r="F2871" s="238" t="str">
        <f>IF('MAIN CB'!C2885="Asset",'MAIN CB'!F2885,"")</f>
        <v/>
      </c>
      <c r="G2871" s="162">
        <f>IF('MAIN CB'!C2885="Capital",'MAIN CB'!F2885,IF('MAIN CB'!C2885="Income",'MAIN CB'!F2885,IF('MAIN CB'!C2885="Liability",'MAIN CB'!F2885,"")))</f>
        <v>0</v>
      </c>
      <c r="H2871" s="163" t="str">
        <f>IF('MAIN CB'!C2885="Expense",'MAIN CB'!F2885,IF('MAIN CB'!C2885="Drawing",'MAIN CB'!F2885,IF('MAIN CB'!C2885="COS",'MAIN CB'!F2885,"")))</f>
        <v/>
      </c>
    </row>
    <row r="2872" spans="2:8" x14ac:dyDescent="0.3">
      <c r="B2872" s="160">
        <f>IF('MAIN CB'!B2886="","",'MAIN CB'!B2886)</f>
        <v>45742</v>
      </c>
      <c r="C2872" s="161" t="str">
        <f>IF('MAIN CB'!C2886="","",'MAIN CB'!C2886)</f>
        <v>Income</v>
      </c>
      <c r="D2872" s="237" t="str">
        <f>IF('MAIN CB'!D2886="","",'MAIN CB'!D2886)</f>
        <v>Sales</v>
      </c>
      <c r="E2872" s="157" t="str">
        <f>IF('MAIN CB'!E2886="","",'MAIN CB'!E2886)</f>
        <v xml:space="preserve">Takeaway Sale </v>
      </c>
      <c r="F2872" s="238" t="str">
        <f>IF('MAIN CB'!C2886="Asset",'MAIN CB'!F2886,"")</f>
        <v/>
      </c>
      <c r="G2872" s="162">
        <f>IF('MAIN CB'!C2886="Capital",'MAIN CB'!F2886,IF('MAIN CB'!C2886="Income",'MAIN CB'!F2886,IF('MAIN CB'!C2886="Liability",'MAIN CB'!F2886,"")))</f>
        <v>-35</v>
      </c>
      <c r="H2872" s="163" t="str">
        <f>IF('MAIN CB'!C2886="Expense",'MAIN CB'!F2886,IF('MAIN CB'!C2886="Drawing",'MAIN CB'!F2886,IF('MAIN CB'!C2886="COS",'MAIN CB'!F2886,"")))</f>
        <v/>
      </c>
    </row>
    <row r="2873" spans="2:8" x14ac:dyDescent="0.3">
      <c r="B2873" s="160">
        <f>IF('MAIN CB'!B2887="","",'MAIN CB'!B2887)</f>
        <v>45742</v>
      </c>
      <c r="C2873" s="161" t="str">
        <f>IF('MAIN CB'!C2887="","",'MAIN CB'!C2887)</f>
        <v>Asset</v>
      </c>
      <c r="D2873" s="237" t="str">
        <f>IF('MAIN CB'!D2887="","",'MAIN CB'!D2887)</f>
        <v>Vault Cash</v>
      </c>
      <c r="E2873" s="157" t="str">
        <f>IF('MAIN CB'!E2887="","",'MAIN CB'!E2887)</f>
        <v xml:space="preserve">Takeaway Sale </v>
      </c>
      <c r="F2873" s="238">
        <f>IF('MAIN CB'!C2887="Asset",'MAIN CB'!F2887,"")</f>
        <v>35</v>
      </c>
      <c r="G2873" s="162" t="str">
        <f>IF('MAIN CB'!C2887="Capital",'MAIN CB'!F2887,IF('MAIN CB'!C2887="Income",'MAIN CB'!F2887,IF('MAIN CB'!C2887="Liability",'MAIN CB'!F2887,"")))</f>
        <v/>
      </c>
      <c r="H2873" s="163" t="str">
        <f>IF('MAIN CB'!C2887="Expense",'MAIN CB'!F2887,IF('MAIN CB'!C2887="Drawing",'MAIN CB'!F2887,IF('MAIN CB'!C2887="COS",'MAIN CB'!F2887,"")))</f>
        <v/>
      </c>
    </row>
    <row r="2874" spans="2:8" x14ac:dyDescent="0.3">
      <c r="B2874" s="160">
        <f>IF('MAIN CB'!B2888="","",'MAIN CB'!B2888)</f>
        <v>45742</v>
      </c>
      <c r="C2874" s="161" t="str">
        <f>IF('MAIN CB'!C2888="","",'MAIN CB'!C2888)</f>
        <v>Income</v>
      </c>
      <c r="D2874" s="237" t="str">
        <f>IF('MAIN CB'!D2888="","",'MAIN CB'!D2888)</f>
        <v>Sales</v>
      </c>
      <c r="E2874" s="157" t="str">
        <f>IF('MAIN CB'!E2888="","",'MAIN CB'!E2888)</f>
        <v xml:space="preserve">Takeaway Sale </v>
      </c>
      <c r="F2874" s="238" t="str">
        <f>IF('MAIN CB'!C2888="Asset",'MAIN CB'!F2888,"")</f>
        <v/>
      </c>
      <c r="G2874" s="162">
        <f>IF('MAIN CB'!C2888="Capital",'MAIN CB'!F2888,IF('MAIN CB'!C2888="Income",'MAIN CB'!F2888,IF('MAIN CB'!C2888="Liability",'MAIN CB'!F2888,"")))</f>
        <v>-35</v>
      </c>
      <c r="H2874" s="163" t="str">
        <f>IF('MAIN CB'!C2888="Expense",'MAIN CB'!F2888,IF('MAIN CB'!C2888="Drawing",'MAIN CB'!F2888,IF('MAIN CB'!C2888="COS",'MAIN CB'!F2888,"")))</f>
        <v/>
      </c>
    </row>
    <row r="2875" spans="2:8" x14ac:dyDescent="0.3">
      <c r="B2875" s="160">
        <f>IF('MAIN CB'!B2889="","",'MAIN CB'!B2889)</f>
        <v>45742</v>
      </c>
      <c r="C2875" s="161" t="str">
        <f>IF('MAIN CB'!C2889="","",'MAIN CB'!C2889)</f>
        <v>Asset</v>
      </c>
      <c r="D2875" s="237" t="str">
        <f>IF('MAIN CB'!D2889="","",'MAIN CB'!D2889)</f>
        <v>Vault Cash</v>
      </c>
      <c r="E2875" s="157" t="str">
        <f>IF('MAIN CB'!E2889="","",'MAIN CB'!E2889)</f>
        <v xml:space="preserve">Takeaway Sale </v>
      </c>
      <c r="F2875" s="238">
        <f>IF('MAIN CB'!C2889="Asset",'MAIN CB'!F2889,"")</f>
        <v>35</v>
      </c>
      <c r="G2875" s="162" t="str">
        <f>IF('MAIN CB'!C2889="Capital",'MAIN CB'!F2889,IF('MAIN CB'!C2889="Income",'MAIN CB'!F2889,IF('MAIN CB'!C2889="Liability",'MAIN CB'!F2889,"")))</f>
        <v/>
      </c>
      <c r="H2875" s="163" t="str">
        <f>IF('MAIN CB'!C2889="Expense",'MAIN CB'!F2889,IF('MAIN CB'!C2889="Drawing",'MAIN CB'!F2889,IF('MAIN CB'!C2889="COS",'MAIN CB'!F2889,"")))</f>
        <v/>
      </c>
    </row>
    <row r="2876" spans="2:8" x14ac:dyDescent="0.3">
      <c r="B2876" s="160">
        <f>IF('MAIN CB'!B2890="","",'MAIN CB'!B2890)</f>
        <v>45742</v>
      </c>
      <c r="C2876" s="161" t="str">
        <f>IF('MAIN CB'!C2890="","",'MAIN CB'!C2890)</f>
        <v>Asset</v>
      </c>
      <c r="D2876" s="237" t="str">
        <f>IF('MAIN CB'!D2890="","",'MAIN CB'!D2890)</f>
        <v>Vault Cash</v>
      </c>
      <c r="E2876" s="157" t="str">
        <f>IF('MAIN CB'!E2890="","",'MAIN CB'!E2890)</f>
        <v>?</v>
      </c>
      <c r="F2876" s="238">
        <f>IF('MAIN CB'!C2890="Asset",'MAIN CB'!F2890,"")</f>
        <v>-20</v>
      </c>
      <c r="G2876" s="162" t="str">
        <f>IF('MAIN CB'!C2890="Capital",'MAIN CB'!F2890,IF('MAIN CB'!C2890="Income",'MAIN CB'!F2890,IF('MAIN CB'!C2890="Liability",'MAIN CB'!F2890,"")))</f>
        <v/>
      </c>
      <c r="H2876" s="163" t="str">
        <f>IF('MAIN CB'!C2890="Expense",'MAIN CB'!F2890,IF('MAIN CB'!C2890="Drawing",'MAIN CB'!F2890,IF('MAIN CB'!C2890="COS",'MAIN CB'!F2890,"")))</f>
        <v/>
      </c>
    </row>
    <row r="2877" spans="2:8" x14ac:dyDescent="0.3">
      <c r="B2877" s="160">
        <f>IF('MAIN CB'!B2891="","",'MAIN CB'!B2891)</f>
        <v>45742</v>
      </c>
      <c r="C2877" s="161" t="str">
        <f>IF('MAIN CB'!C2891="","",'MAIN CB'!C2891)</f>
        <v>Expense</v>
      </c>
      <c r="D2877" s="237" t="str">
        <f>IF('MAIN CB'!D2891="","",'MAIN CB'!D2891)</f>
        <v>Transport Costs</v>
      </c>
      <c r="E2877" s="157" t="str">
        <f>IF('MAIN CB'!E2891="","",'MAIN CB'!E2891)</f>
        <v>?</v>
      </c>
      <c r="F2877" s="238" t="str">
        <f>IF('MAIN CB'!C2891="Asset",'MAIN CB'!F2891,"")</f>
        <v/>
      </c>
      <c r="G2877" s="162" t="str">
        <f>IF('MAIN CB'!C2891="Capital",'MAIN CB'!F2891,IF('MAIN CB'!C2891="Income",'MAIN CB'!F2891,IF('MAIN CB'!C2891="Liability",'MAIN CB'!F2891,"")))</f>
        <v/>
      </c>
      <c r="H2877" s="163">
        <f>IF('MAIN CB'!C2891="Expense",'MAIN CB'!F2891,IF('MAIN CB'!C2891="Drawing",'MAIN CB'!F2891,IF('MAIN CB'!C2891="COS",'MAIN CB'!F2891,"")))</f>
        <v>20</v>
      </c>
    </row>
    <row r="2878" spans="2:8" x14ac:dyDescent="0.3">
      <c r="B2878" s="160">
        <f>IF('MAIN CB'!B2892="","",'MAIN CB'!B2892)</f>
        <v>45742</v>
      </c>
      <c r="C2878" s="161" t="str">
        <f>IF('MAIN CB'!C2892="","",'MAIN CB'!C2892)</f>
        <v>Asset</v>
      </c>
      <c r="D2878" s="237" t="str">
        <f>IF('MAIN CB'!D2892="","",'MAIN CB'!D2892)</f>
        <v>Vault Cash</v>
      </c>
      <c r="E2878" s="157" t="str">
        <f>IF('MAIN CB'!E2892="","",'MAIN CB'!E2892)</f>
        <v>?</v>
      </c>
      <c r="F2878" s="238">
        <f>IF('MAIN CB'!C2892="Asset",'MAIN CB'!F2892,"")</f>
        <v>-17</v>
      </c>
      <c r="G2878" s="162" t="str">
        <f>IF('MAIN CB'!C2892="Capital",'MAIN CB'!F2892,IF('MAIN CB'!C2892="Income",'MAIN CB'!F2892,IF('MAIN CB'!C2892="Liability",'MAIN CB'!F2892,"")))</f>
        <v/>
      </c>
      <c r="H2878" s="163" t="str">
        <f>IF('MAIN CB'!C2892="Expense",'MAIN CB'!F2892,IF('MAIN CB'!C2892="Drawing",'MAIN CB'!F2892,IF('MAIN CB'!C2892="COS",'MAIN CB'!F2892,"")))</f>
        <v/>
      </c>
    </row>
    <row r="2879" spans="2:8" x14ac:dyDescent="0.3">
      <c r="B2879" s="160">
        <f>IF('MAIN CB'!B2893="","",'MAIN CB'!B2893)</f>
        <v>45742</v>
      </c>
      <c r="C2879" s="161" t="str">
        <f>IF('MAIN CB'!C2893="","",'MAIN CB'!C2893)</f>
        <v>Expense</v>
      </c>
      <c r="D2879" s="237" t="str">
        <f>IF('MAIN CB'!D2893="","",'MAIN CB'!D2893)</f>
        <v>Transport Costs</v>
      </c>
      <c r="E2879" s="157" t="str">
        <f>IF('MAIN CB'!E2893="","",'MAIN CB'!E2893)</f>
        <v>?</v>
      </c>
      <c r="F2879" s="238" t="str">
        <f>IF('MAIN CB'!C2893="Asset",'MAIN CB'!F2893,"")</f>
        <v/>
      </c>
      <c r="G2879" s="162" t="str">
        <f>IF('MAIN CB'!C2893="Capital",'MAIN CB'!F2893,IF('MAIN CB'!C2893="Income",'MAIN CB'!F2893,IF('MAIN CB'!C2893="Liability",'MAIN CB'!F2893,"")))</f>
        <v/>
      </c>
      <c r="H2879" s="163">
        <f>IF('MAIN CB'!C2893="Expense",'MAIN CB'!F2893,IF('MAIN CB'!C2893="Drawing",'MAIN CB'!F2893,IF('MAIN CB'!C2893="COS",'MAIN CB'!F2893,"")))</f>
        <v>17</v>
      </c>
    </row>
    <row r="2880" spans="2:8" x14ac:dyDescent="0.3">
      <c r="B2880" s="160">
        <f>IF('MAIN CB'!B2894="","",'MAIN CB'!B2894)</f>
        <v>45742</v>
      </c>
      <c r="C2880" s="161" t="str">
        <f>IF('MAIN CB'!C2894="","",'MAIN CB'!C2894)</f>
        <v>Asset</v>
      </c>
      <c r="D2880" s="237" t="str">
        <f>IF('MAIN CB'!D2894="","",'MAIN CB'!D2894)</f>
        <v>Vault Cash</v>
      </c>
      <c r="E2880" s="157" t="str">
        <f>IF('MAIN CB'!E2894="","",'MAIN CB'!E2894)</f>
        <v>?</v>
      </c>
      <c r="F2880" s="238">
        <f>IF('MAIN CB'!C2894="Asset",'MAIN CB'!F2894,"")</f>
        <v>-1068</v>
      </c>
      <c r="G2880" s="162" t="str">
        <f>IF('MAIN CB'!C2894="Capital",'MAIN CB'!F2894,IF('MAIN CB'!C2894="Income",'MAIN CB'!F2894,IF('MAIN CB'!C2894="Liability",'MAIN CB'!F2894,"")))</f>
        <v/>
      </c>
      <c r="H2880" s="163" t="str">
        <f>IF('MAIN CB'!C2894="Expense",'MAIN CB'!F2894,IF('MAIN CB'!C2894="Drawing",'MAIN CB'!F2894,IF('MAIN CB'!C2894="COS",'MAIN CB'!F2894,"")))</f>
        <v/>
      </c>
    </row>
    <row r="2881" spans="2:8" x14ac:dyDescent="0.3">
      <c r="B2881" s="160">
        <f>IF('MAIN CB'!B2895="","",'MAIN CB'!B2895)</f>
        <v>45742</v>
      </c>
      <c r="C2881" s="161" t="str">
        <f>IF('MAIN CB'!C2895="","",'MAIN CB'!C2895)</f>
        <v>COS</v>
      </c>
      <c r="D2881" s="237" t="str">
        <f>IF('MAIN CB'!D2895="","",'MAIN CB'!D2895)</f>
        <v>Add: Purchases (for business)</v>
      </c>
      <c r="E2881" s="157" t="str">
        <f>IF('MAIN CB'!E2895="","",'MAIN CB'!E2895)</f>
        <v>?</v>
      </c>
      <c r="F2881" s="238" t="str">
        <f>IF('MAIN CB'!C2895="Asset",'MAIN CB'!F2895,"")</f>
        <v/>
      </c>
      <c r="G2881" s="162" t="str">
        <f>IF('MAIN CB'!C2895="Capital",'MAIN CB'!F2895,IF('MAIN CB'!C2895="Income",'MAIN CB'!F2895,IF('MAIN CB'!C2895="Liability",'MAIN CB'!F2895,"")))</f>
        <v/>
      </c>
      <c r="H2881" s="163">
        <f>IF('MAIN CB'!C2895="Expense",'MAIN CB'!F2895,IF('MAIN CB'!C2895="Drawing",'MAIN CB'!F2895,IF('MAIN CB'!C2895="COS",'MAIN CB'!F2895,"")))</f>
        <v>1068</v>
      </c>
    </row>
    <row r="2882" spans="2:8" x14ac:dyDescent="0.3">
      <c r="B2882" s="160">
        <f>IF('MAIN CB'!B2896="","",'MAIN CB'!B2896)</f>
        <v>45742</v>
      </c>
      <c r="C2882" s="161" t="str">
        <f>IF('MAIN CB'!C2896="","",'MAIN CB'!C2896)</f>
        <v>Asset</v>
      </c>
      <c r="D2882" s="237" t="str">
        <f>IF('MAIN CB'!D2896="","",'MAIN CB'!D2896)</f>
        <v>Vault Cash</v>
      </c>
      <c r="E2882" s="157" t="str">
        <f>IF('MAIN CB'!E2896="","",'MAIN CB'!E2896)</f>
        <v>Money drawn out by director</v>
      </c>
      <c r="F2882" s="238">
        <f>IF('MAIN CB'!C2896="Asset",'MAIN CB'!F2896,"")</f>
        <v>-20</v>
      </c>
      <c r="G2882" s="162" t="str">
        <f>IF('MAIN CB'!C2896="Capital",'MAIN CB'!F2896,IF('MAIN CB'!C2896="Income",'MAIN CB'!F2896,IF('MAIN CB'!C2896="Liability",'MAIN CB'!F2896,"")))</f>
        <v/>
      </c>
      <c r="H2882" s="163" t="str">
        <f>IF('MAIN CB'!C2896="Expense",'MAIN CB'!F2896,IF('MAIN CB'!C2896="Drawing",'MAIN CB'!F2896,IF('MAIN CB'!C2896="COS",'MAIN CB'!F2896,"")))</f>
        <v/>
      </c>
    </row>
    <row r="2883" spans="2:8" x14ac:dyDescent="0.3">
      <c r="B2883" s="160">
        <f>IF('MAIN CB'!B2897="","",'MAIN CB'!B2897)</f>
        <v>45742</v>
      </c>
      <c r="C2883" s="161" t="str">
        <f>IF('MAIN CB'!C2897="","",'MAIN CB'!C2897)</f>
        <v>Drawing</v>
      </c>
      <c r="D2883" s="237" t="str">
        <f>IF('MAIN CB'!D2897="","",'MAIN CB'!D2897)</f>
        <v>Less: Drawings (Cash &amp; Goods)</v>
      </c>
      <c r="E2883" s="157" t="str">
        <f>IF('MAIN CB'!E2897="","",'MAIN CB'!E2897)</f>
        <v>Money drawn out by director</v>
      </c>
      <c r="F2883" s="238" t="str">
        <f>IF('MAIN CB'!C2897="Asset",'MAIN CB'!F2897,"")</f>
        <v/>
      </c>
      <c r="G2883" s="162" t="str">
        <f>IF('MAIN CB'!C2897="Capital",'MAIN CB'!F2897,IF('MAIN CB'!C2897="Income",'MAIN CB'!F2897,IF('MAIN CB'!C2897="Liability",'MAIN CB'!F2897,"")))</f>
        <v/>
      </c>
      <c r="H2883" s="163">
        <f>IF('MAIN CB'!C2897="Expense",'MAIN CB'!F2897,IF('MAIN CB'!C2897="Drawing",'MAIN CB'!F2897,IF('MAIN CB'!C2897="COS",'MAIN CB'!F2897,"")))</f>
        <v>20</v>
      </c>
    </row>
    <row r="2884" spans="2:8" x14ac:dyDescent="0.3">
      <c r="B2884" s="160">
        <f>IF('MAIN CB'!B2898="","",'MAIN CB'!B2898)</f>
        <v>45743</v>
      </c>
      <c r="C2884" s="161" t="str">
        <f>IF('MAIN CB'!C2898="","",'MAIN CB'!C2898)</f>
        <v>Income</v>
      </c>
      <c r="D2884" s="237" t="str">
        <f>IF('MAIN CB'!D2898="","",'MAIN CB'!D2898)</f>
        <v>Sales</v>
      </c>
      <c r="E2884" s="157" t="str">
        <f>IF('MAIN CB'!E2898="","",'MAIN CB'!E2898)</f>
        <v xml:space="preserve">Takeaway Sale </v>
      </c>
      <c r="F2884" s="238" t="str">
        <f>IF('MAIN CB'!C2898="Asset",'MAIN CB'!F2898,"")</f>
        <v/>
      </c>
      <c r="G2884" s="162">
        <f>IF('MAIN CB'!C2898="Capital",'MAIN CB'!F2898,IF('MAIN CB'!C2898="Income",'MAIN CB'!F2898,IF('MAIN CB'!C2898="Liability",'MAIN CB'!F2898,"")))</f>
        <v>-175</v>
      </c>
      <c r="H2884" s="163" t="str">
        <f>IF('MAIN CB'!C2898="Expense",'MAIN CB'!F2898,IF('MAIN CB'!C2898="Drawing",'MAIN CB'!F2898,IF('MAIN CB'!C2898="COS",'MAIN CB'!F2898,"")))</f>
        <v/>
      </c>
    </row>
    <row r="2885" spans="2:8" x14ac:dyDescent="0.3">
      <c r="B2885" s="160">
        <f>IF('MAIN CB'!B2899="","",'MAIN CB'!B2899)</f>
        <v>45743</v>
      </c>
      <c r="C2885" s="161" t="str">
        <f>IF('MAIN CB'!C2899="","",'MAIN CB'!C2899)</f>
        <v>Asset</v>
      </c>
      <c r="D2885" s="237" t="str">
        <f>IF('MAIN CB'!D2899="","",'MAIN CB'!D2899)</f>
        <v>Vault Cash</v>
      </c>
      <c r="E2885" s="157" t="str">
        <f>IF('MAIN CB'!E2899="","",'MAIN CB'!E2899)</f>
        <v xml:space="preserve">Takeaway Sale </v>
      </c>
      <c r="F2885" s="238">
        <f>IF('MAIN CB'!C2899="Asset",'MAIN CB'!F2899,"")</f>
        <v>175</v>
      </c>
      <c r="G2885" s="162" t="str">
        <f>IF('MAIN CB'!C2899="Capital",'MAIN CB'!F2899,IF('MAIN CB'!C2899="Income",'MAIN CB'!F2899,IF('MAIN CB'!C2899="Liability",'MAIN CB'!F2899,"")))</f>
        <v/>
      </c>
      <c r="H2885" s="163" t="str">
        <f>IF('MAIN CB'!C2899="Expense",'MAIN CB'!F2899,IF('MAIN CB'!C2899="Drawing",'MAIN CB'!F2899,IF('MAIN CB'!C2899="COS",'MAIN CB'!F2899,"")))</f>
        <v/>
      </c>
    </row>
    <row r="2886" spans="2:8" x14ac:dyDescent="0.3">
      <c r="B2886" s="160">
        <f>IF('MAIN CB'!B2900="","",'MAIN CB'!B2900)</f>
        <v>45743</v>
      </c>
      <c r="C2886" s="161" t="str">
        <f>IF('MAIN CB'!C2900="","",'MAIN CB'!C2900)</f>
        <v>Income</v>
      </c>
      <c r="D2886" s="237" t="str">
        <f>IF('MAIN CB'!D2900="","",'MAIN CB'!D2900)</f>
        <v>Sales</v>
      </c>
      <c r="E2886" s="157" t="str">
        <f>IF('MAIN CB'!E2900="","",'MAIN CB'!E2900)</f>
        <v xml:space="preserve">Takeaway Sale </v>
      </c>
      <c r="F2886" s="238" t="str">
        <f>IF('MAIN CB'!C2900="Asset",'MAIN CB'!F2900,"")</f>
        <v/>
      </c>
      <c r="G2886" s="162">
        <f>IF('MAIN CB'!C2900="Capital",'MAIN CB'!F2900,IF('MAIN CB'!C2900="Income",'MAIN CB'!F2900,IF('MAIN CB'!C2900="Liability",'MAIN CB'!F2900,"")))</f>
        <v>-35</v>
      </c>
      <c r="H2886" s="163" t="str">
        <f>IF('MAIN CB'!C2900="Expense",'MAIN CB'!F2900,IF('MAIN CB'!C2900="Drawing",'MAIN CB'!F2900,IF('MAIN CB'!C2900="COS",'MAIN CB'!F2900,"")))</f>
        <v/>
      </c>
    </row>
    <row r="2887" spans="2:8" x14ac:dyDescent="0.3">
      <c r="B2887" s="160">
        <f>IF('MAIN CB'!B2901="","",'MAIN CB'!B2901)</f>
        <v>45743</v>
      </c>
      <c r="C2887" s="161" t="str">
        <f>IF('MAIN CB'!C2901="","",'MAIN CB'!C2901)</f>
        <v>Asset</v>
      </c>
      <c r="D2887" s="237" t="str">
        <f>IF('MAIN CB'!D2901="","",'MAIN CB'!D2901)</f>
        <v>Vault Cash</v>
      </c>
      <c r="E2887" s="157" t="str">
        <f>IF('MAIN CB'!E2901="","",'MAIN CB'!E2901)</f>
        <v xml:space="preserve">Takeaway Sale </v>
      </c>
      <c r="F2887" s="238">
        <f>IF('MAIN CB'!C2901="Asset",'MAIN CB'!F2901,"")</f>
        <v>35</v>
      </c>
      <c r="G2887" s="162" t="str">
        <f>IF('MAIN CB'!C2901="Capital",'MAIN CB'!F2901,IF('MAIN CB'!C2901="Income",'MAIN CB'!F2901,IF('MAIN CB'!C2901="Liability",'MAIN CB'!F2901,"")))</f>
        <v/>
      </c>
      <c r="H2887" s="163" t="str">
        <f>IF('MAIN CB'!C2901="Expense",'MAIN CB'!F2901,IF('MAIN CB'!C2901="Drawing",'MAIN CB'!F2901,IF('MAIN CB'!C2901="COS",'MAIN CB'!F2901,"")))</f>
        <v/>
      </c>
    </row>
    <row r="2888" spans="2:8" x14ac:dyDescent="0.3">
      <c r="B2888" s="160">
        <f>IF('MAIN CB'!B2902="","",'MAIN CB'!B2902)</f>
        <v>45743</v>
      </c>
      <c r="C2888" s="161" t="str">
        <f>IF('MAIN CB'!C2902="","",'MAIN CB'!C2902)</f>
        <v>Asset</v>
      </c>
      <c r="D2888" s="237" t="str">
        <f>IF('MAIN CB'!D2902="","",'MAIN CB'!D2902)</f>
        <v>Vault Cash</v>
      </c>
      <c r="E2888" s="157" t="str">
        <f>IF('MAIN CB'!E2902="","",'MAIN CB'!E2902)</f>
        <v>Airtel Money Deposit</v>
      </c>
      <c r="F2888" s="238">
        <f>IF('MAIN CB'!C2902="Asset",'MAIN CB'!F2902,"")</f>
        <v>250</v>
      </c>
      <c r="G2888" s="162" t="str">
        <f>IF('MAIN CB'!C2902="Capital",'MAIN CB'!F2902,IF('MAIN CB'!C2902="Income",'MAIN CB'!F2902,IF('MAIN CB'!C2902="Liability",'MAIN CB'!F2902,"")))</f>
        <v/>
      </c>
      <c r="H2888" s="163" t="str">
        <f>IF('MAIN CB'!C2902="Expense",'MAIN CB'!F2902,IF('MAIN CB'!C2902="Drawing",'MAIN CB'!F2902,IF('MAIN CB'!C2902="COS",'MAIN CB'!F2902,"")))</f>
        <v/>
      </c>
    </row>
    <row r="2889" spans="2:8" x14ac:dyDescent="0.3">
      <c r="B2889" s="160">
        <f>IF('MAIN CB'!B2903="","",'MAIN CB'!B2903)</f>
        <v>45743</v>
      </c>
      <c r="C2889" s="161" t="str">
        <f>IF('MAIN CB'!C2903="","",'MAIN CB'!C2903)</f>
        <v>Asset</v>
      </c>
      <c r="D2889" s="237" t="str">
        <f>IF('MAIN CB'!D2903="","",'MAIN CB'!D2903)</f>
        <v>Airtel Money</v>
      </c>
      <c r="E2889" s="157" t="str">
        <f>IF('MAIN CB'!E2903="","",'MAIN CB'!E2903)</f>
        <v>Airtel Money Deposit</v>
      </c>
      <c r="F2889" s="238">
        <f>IF('MAIN CB'!C2903="Asset",'MAIN CB'!F2903,"")</f>
        <v>-250</v>
      </c>
      <c r="G2889" s="162" t="str">
        <f>IF('MAIN CB'!C2903="Capital",'MAIN CB'!F2903,IF('MAIN CB'!C2903="Income",'MAIN CB'!F2903,IF('MAIN CB'!C2903="Liability",'MAIN CB'!F2903,"")))</f>
        <v/>
      </c>
      <c r="H2889" s="163" t="str">
        <f>IF('MAIN CB'!C2903="Expense",'MAIN CB'!F2903,IF('MAIN CB'!C2903="Drawing",'MAIN CB'!F2903,IF('MAIN CB'!C2903="COS",'MAIN CB'!F2903,"")))</f>
        <v/>
      </c>
    </row>
    <row r="2890" spans="2:8" x14ac:dyDescent="0.3">
      <c r="B2890" s="160">
        <f>IF('MAIN CB'!B2904="","",'MAIN CB'!B2904)</f>
        <v>45743</v>
      </c>
      <c r="C2890" s="161" t="str">
        <f>IF('MAIN CB'!C2904="","",'MAIN CB'!C2904)</f>
        <v>Asset</v>
      </c>
      <c r="D2890" s="237" t="str">
        <f>IF('MAIN CB'!D2904="","",'MAIN CB'!D2904)</f>
        <v>Vault Cash</v>
      </c>
      <c r="E2890" s="157" t="str">
        <f>IF('MAIN CB'!E2904="","",'MAIN CB'!E2904)</f>
        <v>Airtel Money Withdraw</v>
      </c>
      <c r="F2890" s="238">
        <f>IF('MAIN CB'!C2904="Asset",'MAIN CB'!F2904,"")</f>
        <v>-70</v>
      </c>
      <c r="G2890" s="162" t="str">
        <f>IF('MAIN CB'!C2904="Capital",'MAIN CB'!F2904,IF('MAIN CB'!C2904="Income",'MAIN CB'!F2904,IF('MAIN CB'!C2904="Liability",'MAIN CB'!F2904,"")))</f>
        <v/>
      </c>
      <c r="H2890" s="163" t="str">
        <f>IF('MAIN CB'!C2904="Expense",'MAIN CB'!F2904,IF('MAIN CB'!C2904="Drawing",'MAIN CB'!F2904,IF('MAIN CB'!C2904="COS",'MAIN CB'!F2904,"")))</f>
        <v/>
      </c>
    </row>
    <row r="2891" spans="2:8" x14ac:dyDescent="0.3">
      <c r="B2891" s="160">
        <f>IF('MAIN CB'!B2905="","",'MAIN CB'!B2905)</f>
        <v>45743</v>
      </c>
      <c r="C2891" s="161" t="str">
        <f>IF('MAIN CB'!C2905="","",'MAIN CB'!C2905)</f>
        <v>Asset</v>
      </c>
      <c r="D2891" s="237" t="str">
        <f>IF('MAIN CB'!D2905="","",'MAIN CB'!D2905)</f>
        <v>Airtel Money</v>
      </c>
      <c r="E2891" s="157" t="str">
        <f>IF('MAIN CB'!E2905="","",'MAIN CB'!E2905)</f>
        <v>Airtel Money Withdraw</v>
      </c>
      <c r="F2891" s="238">
        <f>IF('MAIN CB'!C2905="Asset",'MAIN CB'!F2905,"")</f>
        <v>70</v>
      </c>
      <c r="G2891" s="162" t="str">
        <f>IF('MAIN CB'!C2905="Capital",'MAIN CB'!F2905,IF('MAIN CB'!C2905="Income",'MAIN CB'!F2905,IF('MAIN CB'!C2905="Liability",'MAIN CB'!F2905,"")))</f>
        <v/>
      </c>
      <c r="H2891" s="163" t="str">
        <f>IF('MAIN CB'!C2905="Expense",'MAIN CB'!F2905,IF('MAIN CB'!C2905="Drawing",'MAIN CB'!F2905,IF('MAIN CB'!C2905="COS",'MAIN CB'!F2905,"")))</f>
        <v/>
      </c>
    </row>
    <row r="2892" spans="2:8" x14ac:dyDescent="0.3">
      <c r="B2892" s="160">
        <f>IF('MAIN CB'!B2906="","",'MAIN CB'!B2906)</f>
        <v>45743</v>
      </c>
      <c r="C2892" s="161" t="str">
        <f>IF('MAIN CB'!C2906="","",'MAIN CB'!C2906)</f>
        <v>Asset</v>
      </c>
      <c r="D2892" s="237" t="str">
        <f>IF('MAIN CB'!D2906="","",'MAIN CB'!D2906)</f>
        <v>Vault Cash</v>
      </c>
      <c r="E2892" s="157" t="str">
        <f>IF('MAIN CB'!E2906="","",'MAIN CB'!E2906)</f>
        <v>Airtel Money Deposit</v>
      </c>
      <c r="F2892" s="238">
        <f>IF('MAIN CB'!C2906="Asset",'MAIN CB'!F2906,"")</f>
        <v>100</v>
      </c>
      <c r="G2892" s="162" t="str">
        <f>IF('MAIN CB'!C2906="Capital",'MAIN CB'!F2906,IF('MAIN CB'!C2906="Income",'MAIN CB'!F2906,IF('MAIN CB'!C2906="Liability",'MAIN CB'!F2906,"")))</f>
        <v/>
      </c>
      <c r="H2892" s="163" t="str">
        <f>IF('MAIN CB'!C2906="Expense",'MAIN CB'!F2906,IF('MAIN CB'!C2906="Drawing",'MAIN CB'!F2906,IF('MAIN CB'!C2906="COS",'MAIN CB'!F2906,"")))</f>
        <v/>
      </c>
    </row>
    <row r="2893" spans="2:8" x14ac:dyDescent="0.3">
      <c r="B2893" s="160">
        <f>IF('MAIN CB'!B2907="","",'MAIN CB'!B2907)</f>
        <v>45743</v>
      </c>
      <c r="C2893" s="161" t="str">
        <f>IF('MAIN CB'!C2907="","",'MAIN CB'!C2907)</f>
        <v>Asset</v>
      </c>
      <c r="D2893" s="237" t="str">
        <f>IF('MAIN CB'!D2907="","",'MAIN CB'!D2907)</f>
        <v>Airtel Money</v>
      </c>
      <c r="E2893" s="157" t="str">
        <f>IF('MAIN CB'!E2907="","",'MAIN CB'!E2907)</f>
        <v>Airtel Money Deposit</v>
      </c>
      <c r="F2893" s="238">
        <f>IF('MAIN CB'!C2907="Asset",'MAIN CB'!F2907,"")</f>
        <v>-100</v>
      </c>
      <c r="G2893" s="162" t="str">
        <f>IF('MAIN CB'!C2907="Capital",'MAIN CB'!F2907,IF('MAIN CB'!C2907="Income",'MAIN CB'!F2907,IF('MAIN CB'!C2907="Liability",'MAIN CB'!F2907,"")))</f>
        <v/>
      </c>
      <c r="H2893" s="163" t="str">
        <f>IF('MAIN CB'!C2907="Expense",'MAIN CB'!F2907,IF('MAIN CB'!C2907="Drawing",'MAIN CB'!F2907,IF('MAIN CB'!C2907="COS",'MAIN CB'!F2907,"")))</f>
        <v/>
      </c>
    </row>
    <row r="2894" spans="2:8" x14ac:dyDescent="0.3">
      <c r="B2894" s="160">
        <f>IF('MAIN CB'!B2908="","",'MAIN CB'!B2908)</f>
        <v>45743</v>
      </c>
      <c r="C2894" s="161" t="str">
        <f>IF('MAIN CB'!C2908="","",'MAIN CB'!C2908)</f>
        <v>Asset</v>
      </c>
      <c r="D2894" s="237" t="str">
        <f>IF('MAIN CB'!D2908="","",'MAIN CB'!D2908)</f>
        <v>Vault Cash</v>
      </c>
      <c r="E2894" s="157" t="str">
        <f>IF('MAIN CB'!E2908="","",'MAIN CB'!E2908)</f>
        <v>Zanaco Xpress Withdraw</v>
      </c>
      <c r="F2894" s="238">
        <f>IF('MAIN CB'!C2908="Asset",'MAIN CB'!F2908,"")</f>
        <v>-447</v>
      </c>
      <c r="G2894" s="162" t="str">
        <f>IF('MAIN CB'!C2908="Capital",'MAIN CB'!F2908,IF('MAIN CB'!C2908="Income",'MAIN CB'!F2908,IF('MAIN CB'!C2908="Liability",'MAIN CB'!F2908,"")))</f>
        <v/>
      </c>
      <c r="H2894" s="163" t="str">
        <f>IF('MAIN CB'!C2908="Expense",'MAIN CB'!F2908,IF('MAIN CB'!C2908="Drawing",'MAIN CB'!F2908,IF('MAIN CB'!C2908="COS",'MAIN CB'!F2908,"")))</f>
        <v/>
      </c>
    </row>
    <row r="2895" spans="2:8" x14ac:dyDescent="0.3">
      <c r="B2895" s="160">
        <f>IF('MAIN CB'!B2909="","",'MAIN CB'!B2909)</f>
        <v>45743</v>
      </c>
      <c r="C2895" s="161" t="str">
        <f>IF('MAIN CB'!C2909="","",'MAIN CB'!C2909)</f>
        <v>Asset</v>
      </c>
      <c r="D2895" s="237" t="str">
        <f>IF('MAIN CB'!D2909="","",'MAIN CB'!D2909)</f>
        <v>Zanaco Xpress</v>
      </c>
      <c r="E2895" s="157" t="str">
        <f>IF('MAIN CB'!E2909="","",'MAIN CB'!E2909)</f>
        <v>Zanaco Xpress Withdraw</v>
      </c>
      <c r="F2895" s="238">
        <f>IF('MAIN CB'!C2909="Asset",'MAIN CB'!F2909,"")</f>
        <v>447</v>
      </c>
      <c r="G2895" s="162" t="str">
        <f>IF('MAIN CB'!C2909="Capital",'MAIN CB'!F2909,IF('MAIN CB'!C2909="Income",'MAIN CB'!F2909,IF('MAIN CB'!C2909="Liability",'MAIN CB'!F2909,"")))</f>
        <v/>
      </c>
      <c r="H2895" s="163" t="str">
        <f>IF('MAIN CB'!C2909="Expense",'MAIN CB'!F2909,IF('MAIN CB'!C2909="Drawing",'MAIN CB'!F2909,IF('MAIN CB'!C2909="COS",'MAIN CB'!F2909,"")))</f>
        <v/>
      </c>
    </row>
    <row r="2896" spans="2:8" x14ac:dyDescent="0.3">
      <c r="B2896" s="160">
        <f>IF('MAIN CB'!B2910="","",'MAIN CB'!B2910)</f>
        <v>45743</v>
      </c>
      <c r="C2896" s="161" t="str">
        <f>IF('MAIN CB'!C2910="","",'MAIN CB'!C2910)</f>
        <v>Asset</v>
      </c>
      <c r="D2896" s="237" t="str">
        <f>IF('MAIN CB'!D2910="","",'MAIN CB'!D2910)</f>
        <v>Vault Cash</v>
      </c>
      <c r="E2896" s="157" t="str">
        <f>IF('MAIN CB'!E2910="","",'MAIN CB'!E2910)</f>
        <v>Zanaco Xpress Deposit</v>
      </c>
      <c r="F2896" s="238">
        <f>IF('MAIN CB'!C2910="Asset",'MAIN CB'!F2910,"")</f>
        <v>195</v>
      </c>
      <c r="G2896" s="162" t="str">
        <f>IF('MAIN CB'!C2910="Capital",'MAIN CB'!F2910,IF('MAIN CB'!C2910="Income",'MAIN CB'!F2910,IF('MAIN CB'!C2910="Liability",'MAIN CB'!F2910,"")))</f>
        <v/>
      </c>
      <c r="H2896" s="163" t="str">
        <f>IF('MAIN CB'!C2910="Expense",'MAIN CB'!F2910,IF('MAIN CB'!C2910="Drawing",'MAIN CB'!F2910,IF('MAIN CB'!C2910="COS",'MAIN CB'!F2910,"")))</f>
        <v/>
      </c>
    </row>
    <row r="2897" spans="2:8" x14ac:dyDescent="0.3">
      <c r="B2897" s="160">
        <f>IF('MAIN CB'!B2911="","",'MAIN CB'!B2911)</f>
        <v>45743</v>
      </c>
      <c r="C2897" s="161" t="str">
        <f>IF('MAIN CB'!C2911="","",'MAIN CB'!C2911)</f>
        <v>Asset</v>
      </c>
      <c r="D2897" s="237" t="str">
        <f>IF('MAIN CB'!D2911="","",'MAIN CB'!D2911)</f>
        <v>Zanaco Xpress</v>
      </c>
      <c r="E2897" s="157" t="str">
        <f>IF('MAIN CB'!E2911="","",'MAIN CB'!E2911)</f>
        <v>Zanaco Xpress Deposit</v>
      </c>
      <c r="F2897" s="238">
        <f>IF('MAIN CB'!C2911="Asset",'MAIN CB'!F2911,"")</f>
        <v>-195</v>
      </c>
      <c r="G2897" s="162" t="str">
        <f>IF('MAIN CB'!C2911="Capital",'MAIN CB'!F2911,IF('MAIN CB'!C2911="Income",'MAIN CB'!F2911,IF('MAIN CB'!C2911="Liability",'MAIN CB'!F2911,"")))</f>
        <v/>
      </c>
      <c r="H2897" s="163" t="str">
        <f>IF('MAIN CB'!C2911="Expense",'MAIN CB'!F2911,IF('MAIN CB'!C2911="Drawing",'MAIN CB'!F2911,IF('MAIN CB'!C2911="COS",'MAIN CB'!F2911,"")))</f>
        <v/>
      </c>
    </row>
    <row r="2898" spans="2:8" x14ac:dyDescent="0.3">
      <c r="B2898" s="160">
        <f>IF('MAIN CB'!B2912="","",'MAIN CB'!B2912)</f>
        <v>45743</v>
      </c>
      <c r="C2898" s="161" t="str">
        <f>IF('MAIN CB'!C2912="","",'MAIN CB'!C2912)</f>
        <v>Asset</v>
      </c>
      <c r="D2898" s="237" t="str">
        <f>IF('MAIN CB'!D2912="","",'MAIN CB'!D2912)</f>
        <v>Vault Cash</v>
      </c>
      <c r="E2898" s="157" t="str">
        <f>IF('MAIN CB'!E2912="","",'MAIN CB'!E2912)</f>
        <v>Zanaco Xpress Deposit</v>
      </c>
      <c r="F2898" s="238">
        <f>IF('MAIN CB'!C2912="Asset",'MAIN CB'!F2912,"")</f>
        <v>252</v>
      </c>
      <c r="G2898" s="162" t="str">
        <f>IF('MAIN CB'!C2912="Capital",'MAIN CB'!F2912,IF('MAIN CB'!C2912="Income",'MAIN CB'!F2912,IF('MAIN CB'!C2912="Liability",'MAIN CB'!F2912,"")))</f>
        <v/>
      </c>
      <c r="H2898" s="163" t="str">
        <f>IF('MAIN CB'!C2912="Expense",'MAIN CB'!F2912,IF('MAIN CB'!C2912="Drawing",'MAIN CB'!F2912,IF('MAIN CB'!C2912="COS",'MAIN CB'!F2912,"")))</f>
        <v/>
      </c>
    </row>
    <row r="2899" spans="2:8" x14ac:dyDescent="0.3">
      <c r="B2899" s="160">
        <f>IF('MAIN CB'!B2913="","",'MAIN CB'!B2913)</f>
        <v>45743</v>
      </c>
      <c r="C2899" s="161" t="str">
        <f>IF('MAIN CB'!C2913="","",'MAIN CB'!C2913)</f>
        <v>Asset</v>
      </c>
      <c r="D2899" s="237" t="str">
        <f>IF('MAIN CB'!D2913="","",'MAIN CB'!D2913)</f>
        <v>Zanaco Xpress</v>
      </c>
      <c r="E2899" s="157" t="str">
        <f>IF('MAIN CB'!E2913="","",'MAIN CB'!E2913)</f>
        <v>Zanaco Xpress Deposit</v>
      </c>
      <c r="F2899" s="238">
        <f>IF('MAIN CB'!C2913="Asset",'MAIN CB'!F2913,"")</f>
        <v>-252</v>
      </c>
      <c r="G2899" s="162" t="str">
        <f>IF('MAIN CB'!C2913="Capital",'MAIN CB'!F2913,IF('MAIN CB'!C2913="Income",'MAIN CB'!F2913,IF('MAIN CB'!C2913="Liability",'MAIN CB'!F2913,"")))</f>
        <v/>
      </c>
      <c r="H2899" s="163" t="str">
        <f>IF('MAIN CB'!C2913="Expense",'MAIN CB'!F2913,IF('MAIN CB'!C2913="Drawing",'MAIN CB'!F2913,IF('MAIN CB'!C2913="COS",'MAIN CB'!F2913,"")))</f>
        <v/>
      </c>
    </row>
    <row r="2900" spans="2:8" x14ac:dyDescent="0.3">
      <c r="B2900" s="160">
        <f>IF('MAIN CB'!B2914="","",'MAIN CB'!B2914)</f>
        <v>45743</v>
      </c>
      <c r="C2900" s="161" t="str">
        <f>IF('MAIN CB'!C2914="","",'MAIN CB'!C2914)</f>
        <v>Asset</v>
      </c>
      <c r="D2900" s="237" t="str">
        <f>IF('MAIN CB'!D2914="","",'MAIN CB'!D2914)</f>
        <v>Vault Cash</v>
      </c>
      <c r="E2900" s="157" t="str">
        <f>IF('MAIN CB'!E2914="","",'MAIN CB'!E2914)</f>
        <v>Airtel Money Withdraw</v>
      </c>
      <c r="F2900" s="238">
        <f>IF('MAIN CB'!C2914="Asset",'MAIN CB'!F2914,"")</f>
        <v>-390</v>
      </c>
      <c r="G2900" s="162" t="str">
        <f>IF('MAIN CB'!C2914="Capital",'MAIN CB'!F2914,IF('MAIN CB'!C2914="Income",'MAIN CB'!F2914,IF('MAIN CB'!C2914="Liability",'MAIN CB'!F2914,"")))</f>
        <v/>
      </c>
      <c r="H2900" s="163" t="str">
        <f>IF('MAIN CB'!C2914="Expense",'MAIN CB'!F2914,IF('MAIN CB'!C2914="Drawing",'MAIN CB'!F2914,IF('MAIN CB'!C2914="COS",'MAIN CB'!F2914,"")))</f>
        <v/>
      </c>
    </row>
    <row r="2901" spans="2:8" x14ac:dyDescent="0.3">
      <c r="B2901" s="160">
        <f>IF('MAIN CB'!B2915="","",'MAIN CB'!B2915)</f>
        <v>45743</v>
      </c>
      <c r="C2901" s="161" t="str">
        <f>IF('MAIN CB'!C2915="","",'MAIN CB'!C2915)</f>
        <v>Asset</v>
      </c>
      <c r="D2901" s="237" t="str">
        <f>IF('MAIN CB'!D2915="","",'MAIN CB'!D2915)</f>
        <v>Airtel Money</v>
      </c>
      <c r="E2901" s="157" t="str">
        <f>IF('MAIN CB'!E2915="","",'MAIN CB'!E2915)</f>
        <v>Airtel Money Withdraw</v>
      </c>
      <c r="F2901" s="238">
        <f>IF('MAIN CB'!C2915="Asset",'MAIN CB'!F2915,"")</f>
        <v>390</v>
      </c>
      <c r="G2901" s="162" t="str">
        <f>IF('MAIN CB'!C2915="Capital",'MAIN CB'!F2915,IF('MAIN CB'!C2915="Income",'MAIN CB'!F2915,IF('MAIN CB'!C2915="Liability",'MAIN CB'!F2915,"")))</f>
        <v/>
      </c>
      <c r="H2901" s="163" t="str">
        <f>IF('MAIN CB'!C2915="Expense",'MAIN CB'!F2915,IF('MAIN CB'!C2915="Drawing",'MAIN CB'!F2915,IF('MAIN CB'!C2915="COS",'MAIN CB'!F2915,"")))</f>
        <v/>
      </c>
    </row>
    <row r="2902" spans="2:8" x14ac:dyDescent="0.3">
      <c r="B2902" s="160">
        <f>IF('MAIN CB'!B2916="","",'MAIN CB'!B2916)</f>
        <v>45743</v>
      </c>
      <c r="C2902" s="161" t="str">
        <f>IF('MAIN CB'!C2916="","",'MAIN CB'!C2916)</f>
        <v>Asset</v>
      </c>
      <c r="D2902" s="237" t="str">
        <f>IF('MAIN CB'!D2916="","",'MAIN CB'!D2916)</f>
        <v>Vault Cash</v>
      </c>
      <c r="E2902" s="157" t="str">
        <f>IF('MAIN CB'!E2916="","",'MAIN CB'!E2916)</f>
        <v>Zanaco Xpress Deposit</v>
      </c>
      <c r="F2902" s="238">
        <f>IF('MAIN CB'!C2916="Asset",'MAIN CB'!F2916,"")</f>
        <v>390</v>
      </c>
      <c r="G2902" s="162" t="str">
        <f>IF('MAIN CB'!C2916="Capital",'MAIN CB'!F2916,IF('MAIN CB'!C2916="Income",'MAIN CB'!F2916,IF('MAIN CB'!C2916="Liability",'MAIN CB'!F2916,"")))</f>
        <v/>
      </c>
      <c r="H2902" s="163" t="str">
        <f>IF('MAIN CB'!C2916="Expense",'MAIN CB'!F2916,IF('MAIN CB'!C2916="Drawing",'MAIN CB'!F2916,IF('MAIN CB'!C2916="COS",'MAIN CB'!F2916,"")))</f>
        <v/>
      </c>
    </row>
    <row r="2903" spans="2:8" x14ac:dyDescent="0.3">
      <c r="B2903" s="160">
        <f>IF('MAIN CB'!B2917="","",'MAIN CB'!B2917)</f>
        <v>45743</v>
      </c>
      <c r="C2903" s="161" t="str">
        <f>IF('MAIN CB'!C2917="","",'MAIN CB'!C2917)</f>
        <v>Asset</v>
      </c>
      <c r="D2903" s="237" t="str">
        <f>IF('MAIN CB'!D2917="","",'MAIN CB'!D2917)</f>
        <v>Zanaco Xpress</v>
      </c>
      <c r="E2903" s="157" t="str">
        <f>IF('MAIN CB'!E2917="","",'MAIN CB'!E2917)</f>
        <v>Zanaco Xpress Deposit</v>
      </c>
      <c r="F2903" s="238">
        <f>IF('MAIN CB'!C2917="Asset",'MAIN CB'!F2917,"")</f>
        <v>-390</v>
      </c>
      <c r="G2903" s="162" t="str">
        <f>IF('MAIN CB'!C2917="Capital",'MAIN CB'!F2917,IF('MAIN CB'!C2917="Income",'MAIN CB'!F2917,IF('MAIN CB'!C2917="Liability",'MAIN CB'!F2917,"")))</f>
        <v/>
      </c>
      <c r="H2903" s="163" t="str">
        <f>IF('MAIN CB'!C2917="Expense",'MAIN CB'!F2917,IF('MAIN CB'!C2917="Drawing",'MAIN CB'!F2917,IF('MAIN CB'!C2917="COS",'MAIN CB'!F2917,"")))</f>
        <v/>
      </c>
    </row>
    <row r="2904" spans="2:8" x14ac:dyDescent="0.3">
      <c r="B2904" s="160">
        <f>IF('MAIN CB'!B2918="","",'MAIN CB'!B2918)</f>
        <v>45743</v>
      </c>
      <c r="C2904" s="161" t="str">
        <f>IF('MAIN CB'!C2918="","",'MAIN CB'!C2918)</f>
        <v>Asset</v>
      </c>
      <c r="D2904" s="237" t="str">
        <f>IF('MAIN CB'!D2918="","",'MAIN CB'!D2918)</f>
        <v>Vault Cash</v>
      </c>
      <c r="E2904" s="157" t="str">
        <f>IF('MAIN CB'!E2918="","",'MAIN CB'!E2918)</f>
        <v>Zanaco Xpress Deposit</v>
      </c>
      <c r="F2904" s="238">
        <f>IF('MAIN CB'!C2918="Asset",'MAIN CB'!F2918,"")</f>
        <v>265</v>
      </c>
      <c r="G2904" s="162" t="str">
        <f>IF('MAIN CB'!C2918="Capital",'MAIN CB'!F2918,IF('MAIN CB'!C2918="Income",'MAIN CB'!F2918,IF('MAIN CB'!C2918="Liability",'MAIN CB'!F2918,"")))</f>
        <v/>
      </c>
      <c r="H2904" s="163" t="str">
        <f>IF('MAIN CB'!C2918="Expense",'MAIN CB'!F2918,IF('MAIN CB'!C2918="Drawing",'MAIN CB'!F2918,IF('MAIN CB'!C2918="COS",'MAIN CB'!F2918,"")))</f>
        <v/>
      </c>
    </row>
    <row r="2905" spans="2:8" x14ac:dyDescent="0.3">
      <c r="B2905" s="160">
        <f>IF('MAIN CB'!B2919="","",'MAIN CB'!B2919)</f>
        <v>45743</v>
      </c>
      <c r="C2905" s="161" t="str">
        <f>IF('MAIN CB'!C2919="","",'MAIN CB'!C2919)</f>
        <v>Asset</v>
      </c>
      <c r="D2905" s="237" t="str">
        <f>IF('MAIN CB'!D2919="","",'MAIN CB'!D2919)</f>
        <v>Zanaco Xpress</v>
      </c>
      <c r="E2905" s="157" t="str">
        <f>IF('MAIN CB'!E2919="","",'MAIN CB'!E2919)</f>
        <v>Zanaco Xpress Deposit</v>
      </c>
      <c r="F2905" s="238">
        <f>IF('MAIN CB'!C2919="Asset",'MAIN CB'!F2919,"")</f>
        <v>-265</v>
      </c>
      <c r="G2905" s="162" t="str">
        <f>IF('MAIN CB'!C2919="Capital",'MAIN CB'!F2919,IF('MAIN CB'!C2919="Income",'MAIN CB'!F2919,IF('MAIN CB'!C2919="Liability",'MAIN CB'!F2919,"")))</f>
        <v/>
      </c>
      <c r="H2905" s="163" t="str">
        <f>IF('MAIN CB'!C2919="Expense",'MAIN CB'!F2919,IF('MAIN CB'!C2919="Drawing",'MAIN CB'!F2919,IF('MAIN CB'!C2919="COS",'MAIN CB'!F2919,"")))</f>
        <v/>
      </c>
    </row>
    <row r="2906" spans="2:8" x14ac:dyDescent="0.3">
      <c r="B2906" s="160">
        <f>IF('MAIN CB'!B2920="","",'MAIN CB'!B2920)</f>
        <v>45743</v>
      </c>
      <c r="C2906" s="161" t="str">
        <f>IF('MAIN CB'!C2920="","",'MAIN CB'!C2920)</f>
        <v>Asset</v>
      </c>
      <c r="D2906" s="237" t="str">
        <f>IF('MAIN CB'!D2920="","",'MAIN CB'!D2920)</f>
        <v>Vault Cash</v>
      </c>
      <c r="E2906" s="157" t="str">
        <f>IF('MAIN CB'!E2920="","",'MAIN CB'!E2920)</f>
        <v>Airtel Money Withdraw</v>
      </c>
      <c r="F2906" s="238">
        <f>IF('MAIN CB'!C2920="Asset",'MAIN CB'!F2920,"")</f>
        <v>-195</v>
      </c>
      <c r="G2906" s="162" t="str">
        <f>IF('MAIN CB'!C2920="Capital",'MAIN CB'!F2920,IF('MAIN CB'!C2920="Income",'MAIN CB'!F2920,IF('MAIN CB'!C2920="Liability",'MAIN CB'!F2920,"")))</f>
        <v/>
      </c>
      <c r="H2906" s="163" t="str">
        <f>IF('MAIN CB'!C2920="Expense",'MAIN CB'!F2920,IF('MAIN CB'!C2920="Drawing",'MAIN CB'!F2920,IF('MAIN CB'!C2920="COS",'MAIN CB'!F2920,"")))</f>
        <v/>
      </c>
    </row>
    <row r="2907" spans="2:8" x14ac:dyDescent="0.3">
      <c r="B2907" s="160">
        <f>IF('MAIN CB'!B2921="","",'MAIN CB'!B2921)</f>
        <v>45743</v>
      </c>
      <c r="C2907" s="161" t="str">
        <f>IF('MAIN CB'!C2921="","",'MAIN CB'!C2921)</f>
        <v>Asset</v>
      </c>
      <c r="D2907" s="237" t="str">
        <f>IF('MAIN CB'!D2921="","",'MAIN CB'!D2921)</f>
        <v>Airtel Money</v>
      </c>
      <c r="E2907" s="157" t="str">
        <f>IF('MAIN CB'!E2921="","",'MAIN CB'!E2921)</f>
        <v>Airtel Money Withdraw</v>
      </c>
      <c r="F2907" s="238">
        <f>IF('MAIN CB'!C2921="Asset",'MAIN CB'!F2921,"")</f>
        <v>195</v>
      </c>
      <c r="G2907" s="162" t="str">
        <f>IF('MAIN CB'!C2921="Capital",'MAIN CB'!F2921,IF('MAIN CB'!C2921="Income",'MAIN CB'!F2921,IF('MAIN CB'!C2921="Liability",'MAIN CB'!F2921,"")))</f>
        <v/>
      </c>
      <c r="H2907" s="163" t="str">
        <f>IF('MAIN CB'!C2921="Expense",'MAIN CB'!F2921,IF('MAIN CB'!C2921="Drawing",'MAIN CB'!F2921,IF('MAIN CB'!C2921="COS",'MAIN CB'!F2921,"")))</f>
        <v/>
      </c>
    </row>
    <row r="2908" spans="2:8" x14ac:dyDescent="0.3">
      <c r="B2908" s="160">
        <f>IF('MAIN CB'!B2922="","",'MAIN CB'!B2922)</f>
        <v>45743</v>
      </c>
      <c r="C2908" s="161" t="str">
        <f>IF('MAIN CB'!C2922="","",'MAIN CB'!C2922)</f>
        <v>Asset</v>
      </c>
      <c r="D2908" s="237" t="str">
        <f>IF('MAIN CB'!D2922="","",'MAIN CB'!D2922)</f>
        <v>Vault Cash</v>
      </c>
      <c r="E2908" s="157" t="str">
        <f>IF('MAIN CB'!E2922="","",'MAIN CB'!E2922)</f>
        <v>Zanaco Xpress Deposit</v>
      </c>
      <c r="F2908" s="238">
        <f>IF('MAIN CB'!C2922="Asset",'MAIN CB'!F2922,"")</f>
        <v>195</v>
      </c>
      <c r="G2908" s="162" t="str">
        <f>IF('MAIN CB'!C2922="Capital",'MAIN CB'!F2922,IF('MAIN CB'!C2922="Income",'MAIN CB'!F2922,IF('MAIN CB'!C2922="Liability",'MAIN CB'!F2922,"")))</f>
        <v/>
      </c>
      <c r="H2908" s="163" t="str">
        <f>IF('MAIN CB'!C2922="Expense",'MAIN CB'!F2922,IF('MAIN CB'!C2922="Drawing",'MAIN CB'!F2922,IF('MAIN CB'!C2922="COS",'MAIN CB'!F2922,"")))</f>
        <v/>
      </c>
    </row>
    <row r="2909" spans="2:8" x14ac:dyDescent="0.3">
      <c r="B2909" s="160">
        <f>IF('MAIN CB'!B2923="","",'MAIN CB'!B2923)</f>
        <v>45743</v>
      </c>
      <c r="C2909" s="161" t="str">
        <f>IF('MAIN CB'!C2923="","",'MAIN CB'!C2923)</f>
        <v>Asset</v>
      </c>
      <c r="D2909" s="237" t="str">
        <f>IF('MAIN CB'!D2923="","",'MAIN CB'!D2923)</f>
        <v>Zanaco Xpress</v>
      </c>
      <c r="E2909" s="157" t="str">
        <f>IF('MAIN CB'!E2923="","",'MAIN CB'!E2923)</f>
        <v>Zanaco Xpress Deposit</v>
      </c>
      <c r="F2909" s="238">
        <f>IF('MAIN CB'!C2923="Asset",'MAIN CB'!F2923,"")</f>
        <v>-195</v>
      </c>
      <c r="G2909" s="162" t="str">
        <f>IF('MAIN CB'!C2923="Capital",'MAIN CB'!F2923,IF('MAIN CB'!C2923="Income",'MAIN CB'!F2923,IF('MAIN CB'!C2923="Liability",'MAIN CB'!F2923,"")))</f>
        <v/>
      </c>
      <c r="H2909" s="163" t="str">
        <f>IF('MAIN CB'!C2923="Expense",'MAIN CB'!F2923,IF('MAIN CB'!C2923="Drawing",'MAIN CB'!F2923,IF('MAIN CB'!C2923="COS",'MAIN CB'!F2923,"")))</f>
        <v/>
      </c>
    </row>
    <row r="2910" spans="2:8" x14ac:dyDescent="0.3">
      <c r="B2910" s="160">
        <f>IF('MAIN CB'!B2924="","",'MAIN CB'!B2924)</f>
        <v>45743</v>
      </c>
      <c r="C2910" s="161" t="str">
        <f>IF('MAIN CB'!C2924="","",'MAIN CB'!C2924)</f>
        <v>Asset</v>
      </c>
      <c r="D2910" s="237" t="str">
        <f>IF('MAIN CB'!D2924="","",'MAIN CB'!D2924)</f>
        <v>Vault Cash</v>
      </c>
      <c r="E2910" s="157" t="str">
        <f>IF('MAIN CB'!E2924="","",'MAIN CB'!E2924)</f>
        <v>Airtel Money Withdraw</v>
      </c>
      <c r="F2910" s="238">
        <f>IF('MAIN CB'!C2924="Asset",'MAIN CB'!F2924,"")</f>
        <v>-2100</v>
      </c>
      <c r="G2910" s="162" t="str">
        <f>IF('MAIN CB'!C2924="Capital",'MAIN CB'!F2924,IF('MAIN CB'!C2924="Income",'MAIN CB'!F2924,IF('MAIN CB'!C2924="Liability",'MAIN CB'!F2924,"")))</f>
        <v/>
      </c>
      <c r="H2910" s="163" t="str">
        <f>IF('MAIN CB'!C2924="Expense",'MAIN CB'!F2924,IF('MAIN CB'!C2924="Drawing",'MAIN CB'!F2924,IF('MAIN CB'!C2924="COS",'MAIN CB'!F2924,"")))</f>
        <v/>
      </c>
    </row>
    <row r="2911" spans="2:8" x14ac:dyDescent="0.3">
      <c r="B2911" s="160">
        <f>IF('MAIN CB'!B2925="","",'MAIN CB'!B2925)</f>
        <v>45743</v>
      </c>
      <c r="C2911" s="161" t="str">
        <f>IF('MAIN CB'!C2925="","",'MAIN CB'!C2925)</f>
        <v>Asset</v>
      </c>
      <c r="D2911" s="237" t="str">
        <f>IF('MAIN CB'!D2925="","",'MAIN CB'!D2925)</f>
        <v>Airtel Money</v>
      </c>
      <c r="E2911" s="157" t="str">
        <f>IF('MAIN CB'!E2925="","",'MAIN CB'!E2925)</f>
        <v>Airtel Money Withdraw</v>
      </c>
      <c r="F2911" s="238">
        <f>IF('MAIN CB'!C2925="Asset",'MAIN CB'!F2925,"")</f>
        <v>2100</v>
      </c>
      <c r="G2911" s="162" t="str">
        <f>IF('MAIN CB'!C2925="Capital",'MAIN CB'!F2925,IF('MAIN CB'!C2925="Income",'MAIN CB'!F2925,IF('MAIN CB'!C2925="Liability",'MAIN CB'!F2925,"")))</f>
        <v/>
      </c>
      <c r="H2911" s="163" t="str">
        <f>IF('MAIN CB'!C2925="Expense",'MAIN CB'!F2925,IF('MAIN CB'!C2925="Drawing",'MAIN CB'!F2925,IF('MAIN CB'!C2925="COS",'MAIN CB'!F2925,"")))</f>
        <v/>
      </c>
    </row>
    <row r="2912" spans="2:8" x14ac:dyDescent="0.3">
      <c r="B2912" s="160">
        <f>IF('MAIN CB'!B2926="","",'MAIN CB'!B2926)</f>
        <v>45743</v>
      </c>
      <c r="C2912" s="161" t="str">
        <f>IF('MAIN CB'!C2926="","",'MAIN CB'!C2926)</f>
        <v>Asset</v>
      </c>
      <c r="D2912" s="237" t="str">
        <f>IF('MAIN CB'!D2926="","",'MAIN CB'!D2926)</f>
        <v>Vault Cash</v>
      </c>
      <c r="E2912" s="157" t="str">
        <f>IF('MAIN CB'!E2926="","",'MAIN CB'!E2926)</f>
        <v>Zanaco Xpress Deposit</v>
      </c>
      <c r="F2912" s="238">
        <f>IF('MAIN CB'!C2926="Asset",'MAIN CB'!F2926,"")</f>
        <v>2100</v>
      </c>
      <c r="G2912" s="162" t="str">
        <f>IF('MAIN CB'!C2926="Capital",'MAIN CB'!F2926,IF('MAIN CB'!C2926="Income",'MAIN CB'!F2926,IF('MAIN CB'!C2926="Liability",'MAIN CB'!F2926,"")))</f>
        <v/>
      </c>
      <c r="H2912" s="163" t="str">
        <f>IF('MAIN CB'!C2926="Expense",'MAIN CB'!F2926,IF('MAIN CB'!C2926="Drawing",'MAIN CB'!F2926,IF('MAIN CB'!C2926="COS",'MAIN CB'!F2926,"")))</f>
        <v/>
      </c>
    </row>
    <row r="2913" spans="2:8" x14ac:dyDescent="0.3">
      <c r="B2913" s="160">
        <f>IF('MAIN CB'!B2927="","",'MAIN CB'!B2927)</f>
        <v>45743</v>
      </c>
      <c r="C2913" s="161" t="str">
        <f>IF('MAIN CB'!C2927="","",'MAIN CB'!C2927)</f>
        <v>Asset</v>
      </c>
      <c r="D2913" s="237" t="str">
        <f>IF('MAIN CB'!D2927="","",'MAIN CB'!D2927)</f>
        <v>Zanaco Xpress</v>
      </c>
      <c r="E2913" s="157" t="str">
        <f>IF('MAIN CB'!E2927="","",'MAIN CB'!E2927)</f>
        <v>Zanaco Xpress Deposit</v>
      </c>
      <c r="F2913" s="238">
        <f>IF('MAIN CB'!C2927="Asset",'MAIN CB'!F2927,"")</f>
        <v>-2100</v>
      </c>
      <c r="G2913" s="162" t="str">
        <f>IF('MAIN CB'!C2927="Capital",'MAIN CB'!F2927,IF('MAIN CB'!C2927="Income",'MAIN CB'!F2927,IF('MAIN CB'!C2927="Liability",'MAIN CB'!F2927,"")))</f>
        <v/>
      </c>
      <c r="H2913" s="163" t="str">
        <f>IF('MAIN CB'!C2927="Expense",'MAIN CB'!F2927,IF('MAIN CB'!C2927="Drawing",'MAIN CB'!F2927,IF('MAIN CB'!C2927="COS",'MAIN CB'!F2927,"")))</f>
        <v/>
      </c>
    </row>
    <row r="2914" spans="2:8" x14ac:dyDescent="0.3">
      <c r="B2914" s="160">
        <f>IF('MAIN CB'!B2928="","",'MAIN CB'!B2928)</f>
        <v>45743</v>
      </c>
      <c r="C2914" s="161" t="str">
        <f>IF('MAIN CB'!C2928="","",'MAIN CB'!C2928)</f>
        <v>Asset</v>
      </c>
      <c r="D2914" s="237" t="str">
        <f>IF('MAIN CB'!D2928="","",'MAIN CB'!D2928)</f>
        <v>Vault Cash</v>
      </c>
      <c r="E2914" s="157" t="str">
        <f>IF('MAIN CB'!E2928="","",'MAIN CB'!E2928)</f>
        <v>Zanaco Xpress Deposit</v>
      </c>
      <c r="F2914" s="238">
        <f>IF('MAIN CB'!C2928="Asset",'MAIN CB'!F2928,"")</f>
        <v>195</v>
      </c>
      <c r="G2914" s="162" t="str">
        <f>IF('MAIN CB'!C2928="Capital",'MAIN CB'!F2928,IF('MAIN CB'!C2928="Income",'MAIN CB'!F2928,IF('MAIN CB'!C2928="Liability",'MAIN CB'!F2928,"")))</f>
        <v/>
      </c>
      <c r="H2914" s="163" t="str">
        <f>IF('MAIN CB'!C2928="Expense",'MAIN CB'!F2928,IF('MAIN CB'!C2928="Drawing",'MAIN CB'!F2928,IF('MAIN CB'!C2928="COS",'MAIN CB'!F2928,"")))</f>
        <v/>
      </c>
    </row>
    <row r="2915" spans="2:8" x14ac:dyDescent="0.3">
      <c r="B2915" s="160">
        <f>IF('MAIN CB'!B2929="","",'MAIN CB'!B2929)</f>
        <v>45743</v>
      </c>
      <c r="C2915" s="161" t="str">
        <f>IF('MAIN CB'!C2929="","",'MAIN CB'!C2929)</f>
        <v>Asset</v>
      </c>
      <c r="D2915" s="237" t="str">
        <f>IF('MAIN CB'!D2929="","",'MAIN CB'!D2929)</f>
        <v>Zanaco Xpress</v>
      </c>
      <c r="E2915" s="157" t="str">
        <f>IF('MAIN CB'!E2929="","",'MAIN CB'!E2929)</f>
        <v>Zanaco Xpress Deposit</v>
      </c>
      <c r="F2915" s="238">
        <f>IF('MAIN CB'!C2929="Asset",'MAIN CB'!F2929,"")</f>
        <v>-195</v>
      </c>
      <c r="G2915" s="162" t="str">
        <f>IF('MAIN CB'!C2929="Capital",'MAIN CB'!F2929,IF('MAIN CB'!C2929="Income",'MAIN CB'!F2929,IF('MAIN CB'!C2929="Liability",'MAIN CB'!F2929,"")))</f>
        <v/>
      </c>
      <c r="H2915" s="163" t="str">
        <f>IF('MAIN CB'!C2929="Expense",'MAIN CB'!F2929,IF('MAIN CB'!C2929="Drawing",'MAIN CB'!F2929,IF('MAIN CB'!C2929="COS",'MAIN CB'!F2929,"")))</f>
        <v/>
      </c>
    </row>
    <row r="2916" spans="2:8" x14ac:dyDescent="0.3">
      <c r="B2916" s="160">
        <f>IF('MAIN CB'!B2930="","",'MAIN CB'!B2930)</f>
        <v>45743</v>
      </c>
      <c r="C2916" s="161" t="str">
        <f>IF('MAIN CB'!C2930="","",'MAIN CB'!C2930)</f>
        <v>Asset</v>
      </c>
      <c r="D2916" s="237" t="str">
        <f>IF('MAIN CB'!D2930="","",'MAIN CB'!D2930)</f>
        <v>Vault Cash</v>
      </c>
      <c r="E2916" s="157" t="str">
        <f>IF('MAIN CB'!E2930="","",'MAIN CB'!E2930)</f>
        <v>Zanaco Xpress Deposit</v>
      </c>
      <c r="F2916" s="238">
        <f>IF('MAIN CB'!C2930="Asset",'MAIN CB'!F2930,"")</f>
        <v>3700</v>
      </c>
      <c r="G2916" s="162" t="str">
        <f>IF('MAIN CB'!C2930="Capital",'MAIN CB'!F2930,IF('MAIN CB'!C2930="Income",'MAIN CB'!F2930,IF('MAIN CB'!C2930="Liability",'MAIN CB'!F2930,"")))</f>
        <v/>
      </c>
      <c r="H2916" s="163" t="str">
        <f>IF('MAIN CB'!C2930="Expense",'MAIN CB'!F2930,IF('MAIN CB'!C2930="Drawing",'MAIN CB'!F2930,IF('MAIN CB'!C2930="COS",'MAIN CB'!F2930,"")))</f>
        <v/>
      </c>
    </row>
    <row r="2917" spans="2:8" x14ac:dyDescent="0.3">
      <c r="B2917" s="160">
        <f>IF('MAIN CB'!B2931="","",'MAIN CB'!B2931)</f>
        <v>45743</v>
      </c>
      <c r="C2917" s="161" t="str">
        <f>IF('MAIN CB'!C2931="","",'MAIN CB'!C2931)</f>
        <v>Asset</v>
      </c>
      <c r="D2917" s="237" t="str">
        <f>IF('MAIN CB'!D2931="","",'MAIN CB'!D2931)</f>
        <v>Zanaco Xpress</v>
      </c>
      <c r="E2917" s="157" t="str">
        <f>IF('MAIN CB'!E2931="","",'MAIN CB'!E2931)</f>
        <v>Zanaco Xpress Deposit</v>
      </c>
      <c r="F2917" s="238">
        <f>IF('MAIN CB'!C2931="Asset",'MAIN CB'!F2931,"")</f>
        <v>-3700</v>
      </c>
      <c r="G2917" s="162" t="str">
        <f>IF('MAIN CB'!C2931="Capital",'MAIN CB'!F2931,IF('MAIN CB'!C2931="Income",'MAIN CB'!F2931,IF('MAIN CB'!C2931="Liability",'MAIN CB'!F2931,"")))</f>
        <v/>
      </c>
      <c r="H2917" s="163" t="str">
        <f>IF('MAIN CB'!C2931="Expense",'MAIN CB'!F2931,IF('MAIN CB'!C2931="Drawing",'MAIN CB'!F2931,IF('MAIN CB'!C2931="COS",'MAIN CB'!F2931,"")))</f>
        <v/>
      </c>
    </row>
    <row r="2918" spans="2:8" x14ac:dyDescent="0.3">
      <c r="B2918" s="160">
        <f>IF('MAIN CB'!B2932="","",'MAIN CB'!B2932)</f>
        <v>45743</v>
      </c>
      <c r="C2918" s="161" t="str">
        <f>IF('MAIN CB'!C2932="","",'MAIN CB'!C2932)</f>
        <v>Asset</v>
      </c>
      <c r="D2918" s="237" t="str">
        <f>IF('MAIN CB'!D2932="","",'MAIN CB'!D2932)</f>
        <v>Vault Cash</v>
      </c>
      <c r="E2918" s="157" t="str">
        <f>IF('MAIN CB'!E2932="","",'MAIN CB'!E2932)</f>
        <v>Zanaco Xpress Deposit</v>
      </c>
      <c r="F2918" s="238">
        <f>IF('MAIN CB'!C2932="Asset",'MAIN CB'!F2932,"")</f>
        <v>39</v>
      </c>
      <c r="G2918" s="162" t="str">
        <f>IF('MAIN CB'!C2932="Capital",'MAIN CB'!F2932,IF('MAIN CB'!C2932="Income",'MAIN CB'!F2932,IF('MAIN CB'!C2932="Liability",'MAIN CB'!F2932,"")))</f>
        <v/>
      </c>
      <c r="H2918" s="163" t="str">
        <f>IF('MAIN CB'!C2932="Expense",'MAIN CB'!F2932,IF('MAIN CB'!C2932="Drawing",'MAIN CB'!F2932,IF('MAIN CB'!C2932="COS",'MAIN CB'!F2932,"")))</f>
        <v/>
      </c>
    </row>
    <row r="2919" spans="2:8" x14ac:dyDescent="0.3">
      <c r="B2919" s="160">
        <f>IF('MAIN CB'!B2933="","",'MAIN CB'!B2933)</f>
        <v>45743</v>
      </c>
      <c r="C2919" s="161" t="str">
        <f>IF('MAIN CB'!C2933="","",'MAIN CB'!C2933)</f>
        <v>Asset</v>
      </c>
      <c r="D2919" s="237" t="str">
        <f>IF('MAIN CB'!D2933="","",'MAIN CB'!D2933)</f>
        <v>Zanaco Xpress</v>
      </c>
      <c r="E2919" s="157" t="str">
        <f>IF('MAIN CB'!E2933="","",'MAIN CB'!E2933)</f>
        <v>Zanaco Xpress Deposit</v>
      </c>
      <c r="F2919" s="238">
        <f>IF('MAIN CB'!C2933="Asset",'MAIN CB'!F2933,"")</f>
        <v>-39</v>
      </c>
      <c r="G2919" s="162" t="str">
        <f>IF('MAIN CB'!C2933="Capital",'MAIN CB'!F2933,IF('MAIN CB'!C2933="Income",'MAIN CB'!F2933,IF('MAIN CB'!C2933="Liability",'MAIN CB'!F2933,"")))</f>
        <v/>
      </c>
      <c r="H2919" s="163" t="str">
        <f>IF('MAIN CB'!C2933="Expense",'MAIN CB'!F2933,IF('MAIN CB'!C2933="Drawing",'MAIN CB'!F2933,IF('MAIN CB'!C2933="COS",'MAIN CB'!F2933,"")))</f>
        <v/>
      </c>
    </row>
    <row r="2920" spans="2:8" x14ac:dyDescent="0.3">
      <c r="B2920" s="160">
        <f>IF('MAIN CB'!B2934="","",'MAIN CB'!B2934)</f>
        <v>45743</v>
      </c>
      <c r="C2920" s="161" t="str">
        <f>IF('MAIN CB'!C2934="","",'MAIN CB'!C2934)</f>
        <v>Asset</v>
      </c>
      <c r="D2920" s="237" t="str">
        <f>IF('MAIN CB'!D2934="","",'MAIN CB'!D2934)</f>
        <v>Vault Cash</v>
      </c>
      <c r="E2920" s="157" t="str">
        <f>IF('MAIN CB'!E2934="","",'MAIN CB'!E2934)</f>
        <v>Airtel Money Withdraw</v>
      </c>
      <c r="F2920" s="238">
        <f>IF('MAIN CB'!C2934="Asset",'MAIN CB'!F2934,"")</f>
        <v>-160</v>
      </c>
      <c r="G2920" s="162" t="str">
        <f>IF('MAIN CB'!C2934="Capital",'MAIN CB'!F2934,IF('MAIN CB'!C2934="Income",'MAIN CB'!F2934,IF('MAIN CB'!C2934="Liability",'MAIN CB'!F2934,"")))</f>
        <v/>
      </c>
      <c r="H2920" s="163" t="str">
        <f>IF('MAIN CB'!C2934="Expense",'MAIN CB'!F2934,IF('MAIN CB'!C2934="Drawing",'MAIN CB'!F2934,IF('MAIN CB'!C2934="COS",'MAIN CB'!F2934,"")))</f>
        <v/>
      </c>
    </row>
    <row r="2921" spans="2:8" x14ac:dyDescent="0.3">
      <c r="B2921" s="160">
        <f>IF('MAIN CB'!B2935="","",'MAIN CB'!B2935)</f>
        <v>45743</v>
      </c>
      <c r="C2921" s="161" t="str">
        <f>IF('MAIN CB'!C2935="","",'MAIN CB'!C2935)</f>
        <v>Asset</v>
      </c>
      <c r="D2921" s="237" t="str">
        <f>IF('MAIN CB'!D2935="","",'MAIN CB'!D2935)</f>
        <v>Airtel Money</v>
      </c>
      <c r="E2921" s="157" t="str">
        <f>IF('MAIN CB'!E2935="","",'MAIN CB'!E2935)</f>
        <v>Airtel Money Withdraw</v>
      </c>
      <c r="F2921" s="238">
        <f>IF('MAIN CB'!C2935="Asset",'MAIN CB'!F2935,"")</f>
        <v>160</v>
      </c>
      <c r="G2921" s="162" t="str">
        <f>IF('MAIN CB'!C2935="Capital",'MAIN CB'!F2935,IF('MAIN CB'!C2935="Income",'MAIN CB'!F2935,IF('MAIN CB'!C2935="Liability",'MAIN CB'!F2935,"")))</f>
        <v/>
      </c>
      <c r="H2921" s="163" t="str">
        <f>IF('MAIN CB'!C2935="Expense",'MAIN CB'!F2935,IF('MAIN CB'!C2935="Drawing",'MAIN CB'!F2935,IF('MAIN CB'!C2935="COS",'MAIN CB'!F2935,"")))</f>
        <v/>
      </c>
    </row>
    <row r="2922" spans="2:8" x14ac:dyDescent="0.3">
      <c r="B2922" s="160">
        <f>IF('MAIN CB'!B2936="","",'MAIN CB'!B2936)</f>
        <v>45743</v>
      </c>
      <c r="C2922" s="161" t="str">
        <f>IF('MAIN CB'!C2936="","",'MAIN CB'!C2936)</f>
        <v>Asset</v>
      </c>
      <c r="D2922" s="237" t="str">
        <f>IF('MAIN CB'!D2936="","",'MAIN CB'!D2936)</f>
        <v>Vault Cash</v>
      </c>
      <c r="E2922" s="157" t="str">
        <f>IF('MAIN CB'!E2936="","",'MAIN CB'!E2936)</f>
        <v>Airtel Money Withdraw</v>
      </c>
      <c r="F2922" s="238">
        <f>IF('MAIN CB'!C2936="Asset",'MAIN CB'!F2936,"")</f>
        <v>-1000</v>
      </c>
      <c r="G2922" s="162" t="str">
        <f>IF('MAIN CB'!C2936="Capital",'MAIN CB'!F2936,IF('MAIN CB'!C2936="Income",'MAIN CB'!F2936,IF('MAIN CB'!C2936="Liability",'MAIN CB'!F2936,"")))</f>
        <v/>
      </c>
      <c r="H2922" s="163" t="str">
        <f>IF('MAIN CB'!C2936="Expense",'MAIN CB'!F2936,IF('MAIN CB'!C2936="Drawing",'MAIN CB'!F2936,IF('MAIN CB'!C2936="COS",'MAIN CB'!F2936,"")))</f>
        <v/>
      </c>
    </row>
    <row r="2923" spans="2:8" x14ac:dyDescent="0.3">
      <c r="B2923" s="160">
        <f>IF('MAIN CB'!B2937="","",'MAIN CB'!B2937)</f>
        <v>45743</v>
      </c>
      <c r="C2923" s="161" t="str">
        <f>IF('MAIN CB'!C2937="","",'MAIN CB'!C2937)</f>
        <v>Asset</v>
      </c>
      <c r="D2923" s="237" t="str">
        <f>IF('MAIN CB'!D2937="","",'MAIN CB'!D2937)</f>
        <v>Airtel Money</v>
      </c>
      <c r="E2923" s="157" t="str">
        <f>IF('MAIN CB'!E2937="","",'MAIN CB'!E2937)</f>
        <v>Airtel Money Withdraw</v>
      </c>
      <c r="F2923" s="238">
        <f>IF('MAIN CB'!C2937="Asset",'MAIN CB'!F2937,"")</f>
        <v>1000</v>
      </c>
      <c r="G2923" s="162" t="str">
        <f>IF('MAIN CB'!C2937="Capital",'MAIN CB'!F2937,IF('MAIN CB'!C2937="Income",'MAIN CB'!F2937,IF('MAIN CB'!C2937="Liability",'MAIN CB'!F2937,"")))</f>
        <v/>
      </c>
      <c r="H2923" s="163" t="str">
        <f>IF('MAIN CB'!C2937="Expense",'MAIN CB'!F2937,IF('MAIN CB'!C2937="Drawing",'MAIN CB'!F2937,IF('MAIN CB'!C2937="COS",'MAIN CB'!F2937,"")))</f>
        <v/>
      </c>
    </row>
    <row r="2924" spans="2:8" x14ac:dyDescent="0.3">
      <c r="B2924" s="160">
        <f>IF('MAIN CB'!B2938="","",'MAIN CB'!B2938)</f>
        <v>45743</v>
      </c>
      <c r="C2924" s="161" t="str">
        <f>IF('MAIN CB'!C2938="","",'MAIN CB'!C2938)</f>
        <v>Asset</v>
      </c>
      <c r="D2924" s="237" t="str">
        <f>IF('MAIN CB'!D2938="","",'MAIN CB'!D2938)</f>
        <v>Vault Cash</v>
      </c>
      <c r="E2924" s="157" t="str">
        <f>IF('MAIN CB'!E2938="","",'MAIN CB'!E2938)</f>
        <v>543 Deposit</v>
      </c>
      <c r="F2924" s="238">
        <f>IF('MAIN CB'!C2938="Asset",'MAIN CB'!F2938,"")</f>
        <v>105</v>
      </c>
      <c r="G2924" s="162" t="str">
        <f>IF('MAIN CB'!C2938="Capital",'MAIN CB'!F2938,IF('MAIN CB'!C2938="Income",'MAIN CB'!F2938,IF('MAIN CB'!C2938="Liability",'MAIN CB'!F2938,"")))</f>
        <v/>
      </c>
      <c r="H2924" s="163" t="str">
        <f>IF('MAIN CB'!C2938="Expense",'MAIN CB'!F2938,IF('MAIN CB'!C2938="Drawing",'MAIN CB'!F2938,IF('MAIN CB'!C2938="COS",'MAIN CB'!F2938,"")))</f>
        <v/>
      </c>
    </row>
    <row r="2925" spans="2:8" x14ac:dyDescent="0.3">
      <c r="B2925" s="160">
        <f>IF('MAIN CB'!B2939="","",'MAIN CB'!B2939)</f>
        <v>45743</v>
      </c>
      <c r="C2925" s="161" t="str">
        <f>IF('MAIN CB'!C2939="","",'MAIN CB'!C2939)</f>
        <v>Asset</v>
      </c>
      <c r="D2925" s="237" t="str">
        <f>IF('MAIN CB'!D2939="","",'MAIN CB'!D2939)</f>
        <v>543 Konse Konse</v>
      </c>
      <c r="E2925" s="157" t="str">
        <f>IF('MAIN CB'!E2939="","",'MAIN CB'!E2939)</f>
        <v>543 Deposit</v>
      </c>
      <c r="F2925" s="238">
        <f>IF('MAIN CB'!C2939="Asset",'MAIN CB'!F2939,"")</f>
        <v>-105</v>
      </c>
      <c r="G2925" s="162" t="str">
        <f>IF('MAIN CB'!C2939="Capital",'MAIN CB'!F2939,IF('MAIN CB'!C2939="Income",'MAIN CB'!F2939,IF('MAIN CB'!C2939="Liability",'MAIN CB'!F2939,"")))</f>
        <v/>
      </c>
      <c r="H2925" s="163" t="str">
        <f>IF('MAIN CB'!C2939="Expense",'MAIN CB'!F2939,IF('MAIN CB'!C2939="Drawing",'MAIN CB'!F2939,IF('MAIN CB'!C2939="COS",'MAIN CB'!F2939,"")))</f>
        <v/>
      </c>
    </row>
    <row r="2926" spans="2:8" x14ac:dyDescent="0.3">
      <c r="B2926" s="160">
        <f>IF('MAIN CB'!B2940="","",'MAIN CB'!B2940)</f>
        <v>45743</v>
      </c>
      <c r="C2926" s="161" t="str">
        <f>IF('MAIN CB'!C2940="","",'MAIN CB'!C2940)</f>
        <v>Income</v>
      </c>
      <c r="D2926" s="237" t="str">
        <f>IF('MAIN CB'!D2940="","",'MAIN CB'!D2940)</f>
        <v>Sales</v>
      </c>
      <c r="E2926" s="157" t="str">
        <f>IF('MAIN CB'!E2940="","",'MAIN CB'!E2940)</f>
        <v xml:space="preserve">Takeaway Sale </v>
      </c>
      <c r="F2926" s="238" t="str">
        <f>IF('MAIN CB'!C2940="Asset",'MAIN CB'!F2940,"")</f>
        <v/>
      </c>
      <c r="G2926" s="162">
        <f>IF('MAIN CB'!C2940="Capital",'MAIN CB'!F2940,IF('MAIN CB'!C2940="Income",'MAIN CB'!F2940,IF('MAIN CB'!C2940="Liability",'MAIN CB'!F2940,"")))</f>
        <v>-35</v>
      </c>
      <c r="H2926" s="163" t="str">
        <f>IF('MAIN CB'!C2940="Expense",'MAIN CB'!F2940,IF('MAIN CB'!C2940="Drawing",'MAIN CB'!F2940,IF('MAIN CB'!C2940="COS",'MAIN CB'!F2940,"")))</f>
        <v/>
      </c>
    </row>
    <row r="2927" spans="2:8" x14ac:dyDescent="0.3">
      <c r="B2927" s="160">
        <f>IF('MAIN CB'!B2941="","",'MAIN CB'!B2941)</f>
        <v>45743</v>
      </c>
      <c r="C2927" s="161" t="str">
        <f>IF('MAIN CB'!C2941="","",'MAIN CB'!C2941)</f>
        <v>Asset</v>
      </c>
      <c r="D2927" s="237" t="str">
        <f>IF('MAIN CB'!D2941="","",'MAIN CB'!D2941)</f>
        <v>Airtel Money</v>
      </c>
      <c r="E2927" s="157" t="str">
        <f>IF('MAIN CB'!E2941="","",'MAIN CB'!E2941)</f>
        <v xml:space="preserve">Takeaway Sale </v>
      </c>
      <c r="F2927" s="238">
        <f>IF('MAIN CB'!C2941="Asset",'MAIN CB'!F2941,"")</f>
        <v>35</v>
      </c>
      <c r="G2927" s="162" t="str">
        <f>IF('MAIN CB'!C2941="Capital",'MAIN CB'!F2941,IF('MAIN CB'!C2941="Income",'MAIN CB'!F2941,IF('MAIN CB'!C2941="Liability",'MAIN CB'!F2941,"")))</f>
        <v/>
      </c>
      <c r="H2927" s="163" t="str">
        <f>IF('MAIN CB'!C2941="Expense",'MAIN CB'!F2941,IF('MAIN CB'!C2941="Drawing",'MAIN CB'!F2941,IF('MAIN CB'!C2941="COS",'MAIN CB'!F2941,"")))</f>
        <v/>
      </c>
    </row>
    <row r="2928" spans="2:8" x14ac:dyDescent="0.3">
      <c r="B2928" s="160">
        <f>IF('MAIN CB'!B2942="","",'MAIN CB'!B2942)</f>
        <v>45743</v>
      </c>
      <c r="C2928" s="161" t="str">
        <f>IF('MAIN CB'!C2942="","",'MAIN CB'!C2942)</f>
        <v>Asset</v>
      </c>
      <c r="D2928" s="237" t="str">
        <f>IF('MAIN CB'!D2942="","",'MAIN CB'!D2942)</f>
        <v>Vault Cash</v>
      </c>
      <c r="E2928" s="157" t="str">
        <f>IF('MAIN CB'!E2942="","",'MAIN CB'!E2942)</f>
        <v>Airtel Money Withdraw</v>
      </c>
      <c r="F2928" s="238">
        <f>IF('MAIN CB'!C2942="Asset",'MAIN CB'!F2942,"")</f>
        <v>-70</v>
      </c>
      <c r="G2928" s="162" t="str">
        <f>IF('MAIN CB'!C2942="Capital",'MAIN CB'!F2942,IF('MAIN CB'!C2942="Income",'MAIN CB'!F2942,IF('MAIN CB'!C2942="Liability",'MAIN CB'!F2942,"")))</f>
        <v/>
      </c>
      <c r="H2928" s="163" t="str">
        <f>IF('MAIN CB'!C2942="Expense",'MAIN CB'!F2942,IF('MAIN CB'!C2942="Drawing",'MAIN CB'!F2942,IF('MAIN CB'!C2942="COS",'MAIN CB'!F2942,"")))</f>
        <v/>
      </c>
    </row>
    <row r="2929" spans="2:8" x14ac:dyDescent="0.3">
      <c r="B2929" s="160">
        <f>IF('MAIN CB'!B2943="","",'MAIN CB'!B2943)</f>
        <v>45743</v>
      </c>
      <c r="C2929" s="161" t="str">
        <f>IF('MAIN CB'!C2943="","",'MAIN CB'!C2943)</f>
        <v>Asset</v>
      </c>
      <c r="D2929" s="237" t="str">
        <f>IF('MAIN CB'!D2943="","",'MAIN CB'!D2943)</f>
        <v>Airtel Money</v>
      </c>
      <c r="E2929" s="157" t="str">
        <f>IF('MAIN CB'!E2943="","",'MAIN CB'!E2943)</f>
        <v>Airtel Money Withdraw</v>
      </c>
      <c r="F2929" s="238">
        <f>IF('MAIN CB'!C2943="Asset",'MAIN CB'!F2943,"")</f>
        <v>70</v>
      </c>
      <c r="G2929" s="162" t="str">
        <f>IF('MAIN CB'!C2943="Capital",'MAIN CB'!F2943,IF('MAIN CB'!C2943="Income",'MAIN CB'!F2943,IF('MAIN CB'!C2943="Liability",'MAIN CB'!F2943,"")))</f>
        <v/>
      </c>
      <c r="H2929" s="163" t="str">
        <f>IF('MAIN CB'!C2943="Expense",'MAIN CB'!F2943,IF('MAIN CB'!C2943="Drawing",'MAIN CB'!F2943,IF('MAIN CB'!C2943="COS",'MAIN CB'!F2943,"")))</f>
        <v/>
      </c>
    </row>
    <row r="2930" spans="2:8" x14ac:dyDescent="0.3">
      <c r="B2930" s="160">
        <f>IF('MAIN CB'!B2944="","",'MAIN CB'!B2944)</f>
        <v>45743</v>
      </c>
      <c r="C2930" s="161" t="str">
        <f>IF('MAIN CB'!C2944="","",'MAIN CB'!C2944)</f>
        <v>Asset</v>
      </c>
      <c r="D2930" s="237" t="str">
        <f>IF('MAIN CB'!D2944="","",'MAIN CB'!D2944)</f>
        <v>Vault Cash</v>
      </c>
      <c r="E2930" s="157" t="str">
        <f>IF('MAIN CB'!E2944="","",'MAIN CB'!E2944)</f>
        <v>Airtel Money Withdraw</v>
      </c>
      <c r="F2930" s="238">
        <f>IF('MAIN CB'!C2944="Asset",'MAIN CB'!F2944,"")</f>
        <v>-29</v>
      </c>
      <c r="G2930" s="162" t="str">
        <f>IF('MAIN CB'!C2944="Capital",'MAIN CB'!F2944,IF('MAIN CB'!C2944="Income",'MAIN CB'!F2944,IF('MAIN CB'!C2944="Liability",'MAIN CB'!F2944,"")))</f>
        <v/>
      </c>
      <c r="H2930" s="163" t="str">
        <f>IF('MAIN CB'!C2944="Expense",'MAIN CB'!F2944,IF('MAIN CB'!C2944="Drawing",'MAIN CB'!F2944,IF('MAIN CB'!C2944="COS",'MAIN CB'!F2944,"")))</f>
        <v/>
      </c>
    </row>
    <row r="2931" spans="2:8" x14ac:dyDescent="0.3">
      <c r="B2931" s="160">
        <f>IF('MAIN CB'!B2945="","",'MAIN CB'!B2945)</f>
        <v>45743</v>
      </c>
      <c r="C2931" s="161" t="str">
        <f>IF('MAIN CB'!C2945="","",'MAIN CB'!C2945)</f>
        <v>Asset</v>
      </c>
      <c r="D2931" s="237" t="str">
        <f>IF('MAIN CB'!D2945="","",'MAIN CB'!D2945)</f>
        <v>Airtel Money</v>
      </c>
      <c r="E2931" s="157" t="str">
        <f>IF('MAIN CB'!E2945="","",'MAIN CB'!E2945)</f>
        <v>Airtel Money Withdraw</v>
      </c>
      <c r="F2931" s="238">
        <f>IF('MAIN CB'!C2945="Asset",'MAIN CB'!F2945,"")</f>
        <v>29</v>
      </c>
      <c r="G2931" s="162" t="str">
        <f>IF('MAIN CB'!C2945="Capital",'MAIN CB'!F2945,IF('MAIN CB'!C2945="Income",'MAIN CB'!F2945,IF('MAIN CB'!C2945="Liability",'MAIN CB'!F2945,"")))</f>
        <v/>
      </c>
      <c r="H2931" s="163" t="str">
        <f>IF('MAIN CB'!C2945="Expense",'MAIN CB'!F2945,IF('MAIN CB'!C2945="Drawing",'MAIN CB'!F2945,IF('MAIN CB'!C2945="COS",'MAIN CB'!F2945,"")))</f>
        <v/>
      </c>
    </row>
    <row r="2932" spans="2:8" x14ac:dyDescent="0.3">
      <c r="B2932" s="160">
        <f>IF('MAIN CB'!B2946="","",'MAIN CB'!B2946)</f>
        <v>45743</v>
      </c>
      <c r="C2932" s="161" t="str">
        <f>IF('MAIN CB'!C2946="","",'MAIN CB'!C2946)</f>
        <v>Asset</v>
      </c>
      <c r="D2932" s="237" t="str">
        <f>IF('MAIN CB'!D2946="","",'MAIN CB'!D2946)</f>
        <v>Vault Cash</v>
      </c>
      <c r="E2932" s="157" t="str">
        <f>IF('MAIN CB'!E2946="","",'MAIN CB'!E2946)</f>
        <v>Zanaco Xpress Deposit</v>
      </c>
      <c r="F2932" s="238">
        <f>IF('MAIN CB'!C2946="Asset",'MAIN CB'!F2946,"")</f>
        <v>1435</v>
      </c>
      <c r="G2932" s="162" t="str">
        <f>IF('MAIN CB'!C2946="Capital",'MAIN CB'!F2946,IF('MAIN CB'!C2946="Income",'MAIN CB'!F2946,IF('MAIN CB'!C2946="Liability",'MAIN CB'!F2946,"")))</f>
        <v/>
      </c>
      <c r="H2932" s="163" t="str">
        <f>IF('MAIN CB'!C2946="Expense",'MAIN CB'!F2946,IF('MAIN CB'!C2946="Drawing",'MAIN CB'!F2946,IF('MAIN CB'!C2946="COS",'MAIN CB'!F2946,"")))</f>
        <v/>
      </c>
    </row>
    <row r="2933" spans="2:8" x14ac:dyDescent="0.3">
      <c r="B2933" s="160">
        <f>IF('MAIN CB'!B2947="","",'MAIN CB'!B2947)</f>
        <v>45743</v>
      </c>
      <c r="C2933" s="161" t="str">
        <f>IF('MAIN CB'!C2947="","",'MAIN CB'!C2947)</f>
        <v>Asset</v>
      </c>
      <c r="D2933" s="237" t="str">
        <f>IF('MAIN CB'!D2947="","",'MAIN CB'!D2947)</f>
        <v>Zanaco Xpress</v>
      </c>
      <c r="E2933" s="157" t="str">
        <f>IF('MAIN CB'!E2947="","",'MAIN CB'!E2947)</f>
        <v>Zanaco Xpress Deposit</v>
      </c>
      <c r="F2933" s="238">
        <f>IF('MAIN CB'!C2947="Asset",'MAIN CB'!F2947,"")</f>
        <v>-1435</v>
      </c>
      <c r="G2933" s="162" t="str">
        <f>IF('MAIN CB'!C2947="Capital",'MAIN CB'!F2947,IF('MAIN CB'!C2947="Income",'MAIN CB'!F2947,IF('MAIN CB'!C2947="Liability",'MAIN CB'!F2947,"")))</f>
        <v/>
      </c>
      <c r="H2933" s="163" t="str">
        <f>IF('MAIN CB'!C2947="Expense",'MAIN CB'!F2947,IF('MAIN CB'!C2947="Drawing",'MAIN CB'!F2947,IF('MAIN CB'!C2947="COS",'MAIN CB'!F2947,"")))</f>
        <v/>
      </c>
    </row>
    <row r="2934" spans="2:8" x14ac:dyDescent="0.3">
      <c r="B2934" s="160">
        <f>IF('MAIN CB'!B2948="","",'MAIN CB'!B2948)</f>
        <v>45743</v>
      </c>
      <c r="C2934" s="161" t="str">
        <f>IF('MAIN CB'!C2948="","",'MAIN CB'!C2948)</f>
        <v>Income</v>
      </c>
      <c r="D2934" s="237" t="str">
        <f>IF('MAIN CB'!D2948="","",'MAIN CB'!D2948)</f>
        <v>Sales</v>
      </c>
      <c r="E2934" s="157" t="str">
        <f>IF('MAIN CB'!E2948="","",'MAIN CB'!E2948)</f>
        <v xml:space="preserve">Takeaway Sale </v>
      </c>
      <c r="F2934" s="238" t="str">
        <f>IF('MAIN CB'!C2948="Asset",'MAIN CB'!F2948,"")</f>
        <v/>
      </c>
      <c r="G2934" s="162">
        <f>IF('MAIN CB'!C2948="Capital",'MAIN CB'!F2948,IF('MAIN CB'!C2948="Income",'MAIN CB'!F2948,IF('MAIN CB'!C2948="Liability",'MAIN CB'!F2948,"")))</f>
        <v>-35</v>
      </c>
      <c r="H2934" s="163" t="str">
        <f>IF('MAIN CB'!C2948="Expense",'MAIN CB'!F2948,IF('MAIN CB'!C2948="Drawing",'MAIN CB'!F2948,IF('MAIN CB'!C2948="COS",'MAIN CB'!F2948,"")))</f>
        <v/>
      </c>
    </row>
    <row r="2935" spans="2:8" x14ac:dyDescent="0.3">
      <c r="B2935" s="160">
        <f>IF('MAIN CB'!B2949="","",'MAIN CB'!B2949)</f>
        <v>45743</v>
      </c>
      <c r="C2935" s="161" t="str">
        <f>IF('MAIN CB'!C2949="","",'MAIN CB'!C2949)</f>
        <v>Asset</v>
      </c>
      <c r="D2935" s="237" t="str">
        <f>IF('MAIN CB'!D2949="","",'MAIN CB'!D2949)</f>
        <v>Vault Cash</v>
      </c>
      <c r="E2935" s="157" t="str">
        <f>IF('MAIN CB'!E2949="","",'MAIN CB'!E2949)</f>
        <v xml:space="preserve">Takeaway Sale </v>
      </c>
      <c r="F2935" s="238">
        <f>IF('MAIN CB'!C2949="Asset",'MAIN CB'!F2949,"")</f>
        <v>35</v>
      </c>
      <c r="G2935" s="162" t="str">
        <f>IF('MAIN CB'!C2949="Capital",'MAIN CB'!F2949,IF('MAIN CB'!C2949="Income",'MAIN CB'!F2949,IF('MAIN CB'!C2949="Liability",'MAIN CB'!F2949,"")))</f>
        <v/>
      </c>
      <c r="H2935" s="163" t="str">
        <f>IF('MAIN CB'!C2949="Expense",'MAIN CB'!F2949,IF('MAIN CB'!C2949="Drawing",'MAIN CB'!F2949,IF('MAIN CB'!C2949="COS",'MAIN CB'!F2949,"")))</f>
        <v/>
      </c>
    </row>
    <row r="2936" spans="2:8" x14ac:dyDescent="0.3">
      <c r="B2936" s="160">
        <f>IF('MAIN CB'!B2950="","",'MAIN CB'!B2950)</f>
        <v>45743</v>
      </c>
      <c r="C2936" s="161" t="str">
        <f>IF('MAIN CB'!C2950="","",'MAIN CB'!C2950)</f>
        <v>Asset</v>
      </c>
      <c r="D2936" s="237" t="str">
        <f>IF('MAIN CB'!D2950="","",'MAIN CB'!D2950)</f>
        <v>Vault Cash</v>
      </c>
      <c r="E2936" s="157" t="str">
        <f>IF('MAIN CB'!E2950="","",'MAIN CB'!E2950)</f>
        <v>Airtel Money Withdraw</v>
      </c>
      <c r="F2936" s="238">
        <f>IF('MAIN CB'!C2950="Asset",'MAIN CB'!F2950,"")</f>
        <v>-210</v>
      </c>
      <c r="G2936" s="162" t="str">
        <f>IF('MAIN CB'!C2950="Capital",'MAIN CB'!F2950,IF('MAIN CB'!C2950="Income",'MAIN CB'!F2950,IF('MAIN CB'!C2950="Liability",'MAIN CB'!F2950,"")))</f>
        <v/>
      </c>
      <c r="H2936" s="163" t="str">
        <f>IF('MAIN CB'!C2950="Expense",'MAIN CB'!F2950,IF('MAIN CB'!C2950="Drawing",'MAIN CB'!F2950,IF('MAIN CB'!C2950="COS",'MAIN CB'!F2950,"")))</f>
        <v/>
      </c>
    </row>
    <row r="2937" spans="2:8" x14ac:dyDescent="0.3">
      <c r="B2937" s="160">
        <f>IF('MAIN CB'!B2951="","",'MAIN CB'!B2951)</f>
        <v>45743</v>
      </c>
      <c r="C2937" s="161" t="str">
        <f>IF('MAIN CB'!C2951="","",'MAIN CB'!C2951)</f>
        <v>Asset</v>
      </c>
      <c r="D2937" s="237" t="str">
        <f>IF('MAIN CB'!D2951="","",'MAIN CB'!D2951)</f>
        <v>Airtel Money</v>
      </c>
      <c r="E2937" s="157" t="str">
        <f>IF('MAIN CB'!E2951="","",'MAIN CB'!E2951)</f>
        <v>Airtel Money Withdraw</v>
      </c>
      <c r="F2937" s="238">
        <f>IF('MAIN CB'!C2951="Asset",'MAIN CB'!F2951,"")</f>
        <v>210</v>
      </c>
      <c r="G2937" s="162" t="str">
        <f>IF('MAIN CB'!C2951="Capital",'MAIN CB'!F2951,IF('MAIN CB'!C2951="Income",'MAIN CB'!F2951,IF('MAIN CB'!C2951="Liability",'MAIN CB'!F2951,"")))</f>
        <v/>
      </c>
      <c r="H2937" s="163" t="str">
        <f>IF('MAIN CB'!C2951="Expense",'MAIN CB'!F2951,IF('MAIN CB'!C2951="Drawing",'MAIN CB'!F2951,IF('MAIN CB'!C2951="COS",'MAIN CB'!F2951,"")))</f>
        <v/>
      </c>
    </row>
    <row r="2938" spans="2:8" x14ac:dyDescent="0.3">
      <c r="B2938" s="160">
        <f>IF('MAIN CB'!B2952="","",'MAIN CB'!B2952)</f>
        <v>45743</v>
      </c>
      <c r="C2938" s="161" t="str">
        <f>IF('MAIN CB'!C2952="","",'MAIN CB'!C2952)</f>
        <v>Asset</v>
      </c>
      <c r="D2938" s="237" t="str">
        <f>IF('MAIN CB'!D2952="","",'MAIN CB'!D2952)</f>
        <v>Vault Cash</v>
      </c>
      <c r="E2938" s="157" t="str">
        <f>IF('MAIN CB'!E2952="","",'MAIN CB'!E2952)</f>
        <v>Zanaco Xpress Deposit</v>
      </c>
      <c r="F2938" s="238">
        <f>IF('MAIN CB'!C2952="Asset",'MAIN CB'!F2952,"")</f>
        <v>210</v>
      </c>
      <c r="G2938" s="162" t="str">
        <f>IF('MAIN CB'!C2952="Capital",'MAIN CB'!F2952,IF('MAIN CB'!C2952="Income",'MAIN CB'!F2952,IF('MAIN CB'!C2952="Liability",'MAIN CB'!F2952,"")))</f>
        <v/>
      </c>
      <c r="H2938" s="163" t="str">
        <f>IF('MAIN CB'!C2952="Expense",'MAIN CB'!F2952,IF('MAIN CB'!C2952="Drawing",'MAIN CB'!F2952,IF('MAIN CB'!C2952="COS",'MAIN CB'!F2952,"")))</f>
        <v/>
      </c>
    </row>
    <row r="2939" spans="2:8" x14ac:dyDescent="0.3">
      <c r="B2939" s="160">
        <f>IF('MAIN CB'!B2953="","",'MAIN CB'!B2953)</f>
        <v>45743</v>
      </c>
      <c r="C2939" s="161" t="str">
        <f>IF('MAIN CB'!C2953="","",'MAIN CB'!C2953)</f>
        <v>Asset</v>
      </c>
      <c r="D2939" s="237" t="str">
        <f>IF('MAIN CB'!D2953="","",'MAIN CB'!D2953)</f>
        <v>Zanaco Xpress</v>
      </c>
      <c r="E2939" s="157" t="str">
        <f>IF('MAIN CB'!E2953="","",'MAIN CB'!E2953)</f>
        <v>Zanaco Xpress Deposit</v>
      </c>
      <c r="F2939" s="238">
        <f>IF('MAIN CB'!C2953="Asset",'MAIN CB'!F2953,"")</f>
        <v>-210</v>
      </c>
      <c r="G2939" s="162" t="str">
        <f>IF('MAIN CB'!C2953="Capital",'MAIN CB'!F2953,IF('MAIN CB'!C2953="Income",'MAIN CB'!F2953,IF('MAIN CB'!C2953="Liability",'MAIN CB'!F2953,"")))</f>
        <v/>
      </c>
      <c r="H2939" s="163" t="str">
        <f>IF('MAIN CB'!C2953="Expense",'MAIN CB'!F2953,IF('MAIN CB'!C2953="Drawing",'MAIN CB'!F2953,IF('MAIN CB'!C2953="COS",'MAIN CB'!F2953,"")))</f>
        <v/>
      </c>
    </row>
    <row r="2940" spans="2:8" x14ac:dyDescent="0.3">
      <c r="B2940" s="160">
        <f>IF('MAIN CB'!B2954="","",'MAIN CB'!B2954)</f>
        <v>45743</v>
      </c>
      <c r="C2940" s="161" t="str">
        <f>IF('MAIN CB'!C2954="","",'MAIN CB'!C2954)</f>
        <v>Income</v>
      </c>
      <c r="D2940" s="237" t="str">
        <f>IF('MAIN CB'!D2954="","",'MAIN CB'!D2954)</f>
        <v>Sales</v>
      </c>
      <c r="E2940" s="157" t="str">
        <f>IF('MAIN CB'!E2954="","",'MAIN CB'!E2954)</f>
        <v xml:space="preserve">Takeaway Sale </v>
      </c>
      <c r="F2940" s="238" t="str">
        <f>IF('MAIN CB'!C2954="Asset",'MAIN CB'!F2954,"")</f>
        <v/>
      </c>
      <c r="G2940" s="162">
        <f>IF('MAIN CB'!C2954="Capital",'MAIN CB'!F2954,IF('MAIN CB'!C2954="Income",'MAIN CB'!F2954,IF('MAIN CB'!C2954="Liability",'MAIN CB'!F2954,"")))</f>
        <v>-35</v>
      </c>
      <c r="H2940" s="163" t="str">
        <f>IF('MAIN CB'!C2954="Expense",'MAIN CB'!F2954,IF('MAIN CB'!C2954="Drawing",'MAIN CB'!F2954,IF('MAIN CB'!C2954="COS",'MAIN CB'!F2954,"")))</f>
        <v/>
      </c>
    </row>
    <row r="2941" spans="2:8" x14ac:dyDescent="0.3">
      <c r="B2941" s="160">
        <f>IF('MAIN CB'!B2955="","",'MAIN CB'!B2955)</f>
        <v>45743</v>
      </c>
      <c r="C2941" s="161" t="str">
        <f>IF('MAIN CB'!C2955="","",'MAIN CB'!C2955)</f>
        <v>Asset</v>
      </c>
      <c r="D2941" s="237" t="str">
        <f>IF('MAIN CB'!D2955="","",'MAIN CB'!D2955)</f>
        <v>Vault Cash</v>
      </c>
      <c r="E2941" s="157" t="str">
        <f>IF('MAIN CB'!E2955="","",'MAIN CB'!E2955)</f>
        <v xml:space="preserve">Takeaway Sale </v>
      </c>
      <c r="F2941" s="238">
        <f>IF('MAIN CB'!C2955="Asset",'MAIN CB'!F2955,"")</f>
        <v>35</v>
      </c>
      <c r="G2941" s="162" t="str">
        <f>IF('MAIN CB'!C2955="Capital",'MAIN CB'!F2955,IF('MAIN CB'!C2955="Income",'MAIN CB'!F2955,IF('MAIN CB'!C2955="Liability",'MAIN CB'!F2955,"")))</f>
        <v/>
      </c>
      <c r="H2941" s="163" t="str">
        <f>IF('MAIN CB'!C2955="Expense",'MAIN CB'!F2955,IF('MAIN CB'!C2955="Drawing",'MAIN CB'!F2955,IF('MAIN CB'!C2955="COS",'MAIN CB'!F2955,"")))</f>
        <v/>
      </c>
    </row>
    <row r="2942" spans="2:8" x14ac:dyDescent="0.3">
      <c r="B2942" s="160">
        <f>IF('MAIN CB'!B2956="","",'MAIN CB'!B2956)</f>
        <v>45743</v>
      </c>
      <c r="C2942" s="161" t="str">
        <f>IF('MAIN CB'!C2956="","",'MAIN CB'!C2956)</f>
        <v>Asset</v>
      </c>
      <c r="D2942" s="237" t="str">
        <f>IF('MAIN CB'!D2956="","",'MAIN CB'!D2956)</f>
        <v>Vault Cash</v>
      </c>
      <c r="E2942" s="157" t="str">
        <f>IF('MAIN CB'!E2956="","",'MAIN CB'!E2956)</f>
        <v>Zanaco Xpress Withdraw</v>
      </c>
      <c r="F2942" s="238">
        <f>IF('MAIN CB'!C2956="Asset",'MAIN CB'!F2956,"")</f>
        <v>-1500</v>
      </c>
      <c r="G2942" s="162" t="str">
        <f>IF('MAIN CB'!C2956="Capital",'MAIN CB'!F2956,IF('MAIN CB'!C2956="Income",'MAIN CB'!F2956,IF('MAIN CB'!C2956="Liability",'MAIN CB'!F2956,"")))</f>
        <v/>
      </c>
      <c r="H2942" s="163" t="str">
        <f>IF('MAIN CB'!C2956="Expense",'MAIN CB'!F2956,IF('MAIN CB'!C2956="Drawing",'MAIN CB'!F2956,IF('MAIN CB'!C2956="COS",'MAIN CB'!F2956,"")))</f>
        <v/>
      </c>
    </row>
    <row r="2943" spans="2:8" x14ac:dyDescent="0.3">
      <c r="B2943" s="160">
        <f>IF('MAIN CB'!B2957="","",'MAIN CB'!B2957)</f>
        <v>45743</v>
      </c>
      <c r="C2943" s="161" t="str">
        <f>IF('MAIN CB'!C2957="","",'MAIN CB'!C2957)</f>
        <v>Asset</v>
      </c>
      <c r="D2943" s="237" t="str">
        <f>IF('MAIN CB'!D2957="","",'MAIN CB'!D2957)</f>
        <v>Zanaco Xpress</v>
      </c>
      <c r="E2943" s="157" t="str">
        <f>IF('MAIN CB'!E2957="","",'MAIN CB'!E2957)</f>
        <v>Zanaco Xpress Withdraw</v>
      </c>
      <c r="F2943" s="238">
        <f>IF('MAIN CB'!C2957="Asset",'MAIN CB'!F2957,"")</f>
        <v>1500</v>
      </c>
      <c r="G2943" s="162" t="str">
        <f>IF('MAIN CB'!C2957="Capital",'MAIN CB'!F2957,IF('MAIN CB'!C2957="Income",'MAIN CB'!F2957,IF('MAIN CB'!C2957="Liability",'MAIN CB'!F2957,"")))</f>
        <v/>
      </c>
      <c r="H2943" s="163" t="str">
        <f>IF('MAIN CB'!C2957="Expense",'MAIN CB'!F2957,IF('MAIN CB'!C2957="Drawing",'MAIN CB'!F2957,IF('MAIN CB'!C2957="COS",'MAIN CB'!F2957,"")))</f>
        <v/>
      </c>
    </row>
    <row r="2944" spans="2:8" x14ac:dyDescent="0.3">
      <c r="B2944" s="160">
        <f>IF('MAIN CB'!B2958="","",'MAIN CB'!B2958)</f>
        <v>45743</v>
      </c>
      <c r="C2944" s="161" t="str">
        <f>IF('MAIN CB'!C2958="","",'MAIN CB'!C2958)</f>
        <v>Income</v>
      </c>
      <c r="D2944" s="237" t="str">
        <f>IF('MAIN CB'!D2958="","",'MAIN CB'!D2958)</f>
        <v>Sales</v>
      </c>
      <c r="E2944" s="157" t="str">
        <f>IF('MAIN CB'!E2958="","",'MAIN CB'!E2958)</f>
        <v xml:space="preserve">Takeaway Sale </v>
      </c>
      <c r="F2944" s="238" t="str">
        <f>IF('MAIN CB'!C2958="Asset",'MAIN CB'!F2958,"")</f>
        <v/>
      </c>
      <c r="G2944" s="162">
        <f>IF('MAIN CB'!C2958="Capital",'MAIN CB'!F2958,IF('MAIN CB'!C2958="Income",'MAIN CB'!F2958,IF('MAIN CB'!C2958="Liability",'MAIN CB'!F2958,"")))</f>
        <v>-105</v>
      </c>
      <c r="H2944" s="163" t="str">
        <f>IF('MAIN CB'!C2958="Expense",'MAIN CB'!F2958,IF('MAIN CB'!C2958="Drawing",'MAIN CB'!F2958,IF('MAIN CB'!C2958="COS",'MAIN CB'!F2958,"")))</f>
        <v/>
      </c>
    </row>
    <row r="2945" spans="2:8" x14ac:dyDescent="0.3">
      <c r="B2945" s="160">
        <f>IF('MAIN CB'!B2959="","",'MAIN CB'!B2959)</f>
        <v>45743</v>
      </c>
      <c r="C2945" s="161" t="str">
        <f>IF('MAIN CB'!C2959="","",'MAIN CB'!C2959)</f>
        <v>Asset</v>
      </c>
      <c r="D2945" s="237" t="str">
        <f>IF('MAIN CB'!D2959="","",'MAIN CB'!D2959)</f>
        <v>Vault Cash</v>
      </c>
      <c r="E2945" s="157" t="str">
        <f>IF('MAIN CB'!E2959="","",'MAIN CB'!E2959)</f>
        <v xml:space="preserve">Takeaway Sale </v>
      </c>
      <c r="F2945" s="238">
        <f>IF('MAIN CB'!C2959="Asset",'MAIN CB'!F2959,"")</f>
        <v>105</v>
      </c>
      <c r="G2945" s="162" t="str">
        <f>IF('MAIN CB'!C2959="Capital",'MAIN CB'!F2959,IF('MAIN CB'!C2959="Income",'MAIN CB'!F2959,IF('MAIN CB'!C2959="Liability",'MAIN CB'!F2959,"")))</f>
        <v/>
      </c>
      <c r="H2945" s="163" t="str">
        <f>IF('MAIN CB'!C2959="Expense",'MAIN CB'!F2959,IF('MAIN CB'!C2959="Drawing",'MAIN CB'!F2959,IF('MAIN CB'!C2959="COS",'MAIN CB'!F2959,"")))</f>
        <v/>
      </c>
    </row>
    <row r="2946" spans="2:8" x14ac:dyDescent="0.3">
      <c r="B2946" s="160">
        <f>IF('MAIN CB'!B2960="","",'MAIN CB'!B2960)</f>
        <v>45743</v>
      </c>
      <c r="C2946" s="161" t="str">
        <f>IF('MAIN CB'!C2960="","",'MAIN CB'!C2960)</f>
        <v>Asset</v>
      </c>
      <c r="D2946" s="237" t="str">
        <f>IF('MAIN CB'!D2960="","",'MAIN CB'!D2960)</f>
        <v>Vault Cash</v>
      </c>
      <c r="E2946" s="157" t="str">
        <f>IF('MAIN CB'!E2960="","",'MAIN CB'!E2960)</f>
        <v>Airtel Money Withdraw</v>
      </c>
      <c r="F2946" s="238">
        <f>IF('MAIN CB'!C2960="Asset",'MAIN CB'!F2960,"")</f>
        <v>-950</v>
      </c>
      <c r="G2946" s="162" t="str">
        <f>IF('MAIN CB'!C2960="Capital",'MAIN CB'!F2960,IF('MAIN CB'!C2960="Income",'MAIN CB'!F2960,IF('MAIN CB'!C2960="Liability",'MAIN CB'!F2960,"")))</f>
        <v/>
      </c>
      <c r="H2946" s="163" t="str">
        <f>IF('MAIN CB'!C2960="Expense",'MAIN CB'!F2960,IF('MAIN CB'!C2960="Drawing",'MAIN CB'!F2960,IF('MAIN CB'!C2960="COS",'MAIN CB'!F2960,"")))</f>
        <v/>
      </c>
    </row>
    <row r="2947" spans="2:8" x14ac:dyDescent="0.3">
      <c r="B2947" s="160">
        <f>IF('MAIN CB'!B2961="","",'MAIN CB'!B2961)</f>
        <v>45743</v>
      </c>
      <c r="C2947" s="161" t="str">
        <f>IF('MAIN CB'!C2961="","",'MAIN CB'!C2961)</f>
        <v>Asset</v>
      </c>
      <c r="D2947" s="237" t="str">
        <f>IF('MAIN CB'!D2961="","",'MAIN CB'!D2961)</f>
        <v>Airtel Money</v>
      </c>
      <c r="E2947" s="157" t="str">
        <f>IF('MAIN CB'!E2961="","",'MAIN CB'!E2961)</f>
        <v>Airtel Money Withdraw</v>
      </c>
      <c r="F2947" s="238">
        <f>IF('MAIN CB'!C2961="Asset",'MAIN CB'!F2961,"")</f>
        <v>950</v>
      </c>
      <c r="G2947" s="162" t="str">
        <f>IF('MAIN CB'!C2961="Capital",'MAIN CB'!F2961,IF('MAIN CB'!C2961="Income",'MAIN CB'!F2961,IF('MAIN CB'!C2961="Liability",'MAIN CB'!F2961,"")))</f>
        <v/>
      </c>
      <c r="H2947" s="163" t="str">
        <f>IF('MAIN CB'!C2961="Expense",'MAIN CB'!F2961,IF('MAIN CB'!C2961="Drawing",'MAIN CB'!F2961,IF('MAIN CB'!C2961="COS",'MAIN CB'!F2961,"")))</f>
        <v/>
      </c>
    </row>
    <row r="2948" spans="2:8" x14ac:dyDescent="0.3">
      <c r="B2948" s="160">
        <f>IF('MAIN CB'!B2962="","",'MAIN CB'!B2962)</f>
        <v>45743</v>
      </c>
      <c r="C2948" s="161" t="str">
        <f>IF('MAIN CB'!C2962="","",'MAIN CB'!C2962)</f>
        <v>Income</v>
      </c>
      <c r="D2948" s="237" t="str">
        <f>IF('MAIN CB'!D2962="","",'MAIN CB'!D2962)</f>
        <v>Sales</v>
      </c>
      <c r="E2948" s="157" t="str">
        <f>IF('MAIN CB'!E2962="","",'MAIN CB'!E2962)</f>
        <v xml:space="preserve">Takeaway Sale </v>
      </c>
      <c r="F2948" s="238" t="str">
        <f>IF('MAIN CB'!C2962="Asset",'MAIN CB'!F2962,"")</f>
        <v/>
      </c>
      <c r="G2948" s="162">
        <f>IF('MAIN CB'!C2962="Capital",'MAIN CB'!F2962,IF('MAIN CB'!C2962="Income",'MAIN CB'!F2962,IF('MAIN CB'!C2962="Liability",'MAIN CB'!F2962,"")))</f>
        <v>-35</v>
      </c>
      <c r="H2948" s="163" t="str">
        <f>IF('MAIN CB'!C2962="Expense",'MAIN CB'!F2962,IF('MAIN CB'!C2962="Drawing",'MAIN CB'!F2962,IF('MAIN CB'!C2962="COS",'MAIN CB'!F2962,"")))</f>
        <v/>
      </c>
    </row>
    <row r="2949" spans="2:8" x14ac:dyDescent="0.3">
      <c r="B2949" s="160">
        <f>IF('MAIN CB'!B2963="","",'MAIN CB'!B2963)</f>
        <v>45743</v>
      </c>
      <c r="C2949" s="161" t="str">
        <f>IF('MAIN CB'!C2963="","",'MAIN CB'!C2963)</f>
        <v>Asset</v>
      </c>
      <c r="D2949" s="237" t="str">
        <f>IF('MAIN CB'!D2963="","",'MAIN CB'!D2963)</f>
        <v>Vault Cash</v>
      </c>
      <c r="E2949" s="157" t="str">
        <f>IF('MAIN CB'!E2963="","",'MAIN CB'!E2963)</f>
        <v xml:space="preserve">Takeaway Sale </v>
      </c>
      <c r="F2949" s="238">
        <f>IF('MAIN CB'!C2963="Asset",'MAIN CB'!F2963,"")</f>
        <v>35</v>
      </c>
      <c r="G2949" s="162" t="str">
        <f>IF('MAIN CB'!C2963="Capital",'MAIN CB'!F2963,IF('MAIN CB'!C2963="Income",'MAIN CB'!F2963,IF('MAIN CB'!C2963="Liability",'MAIN CB'!F2963,"")))</f>
        <v/>
      </c>
      <c r="H2949" s="163" t="str">
        <f>IF('MAIN CB'!C2963="Expense",'MAIN CB'!F2963,IF('MAIN CB'!C2963="Drawing",'MAIN CB'!F2963,IF('MAIN CB'!C2963="COS",'MAIN CB'!F2963,"")))</f>
        <v/>
      </c>
    </row>
    <row r="2950" spans="2:8" x14ac:dyDescent="0.3">
      <c r="B2950" s="160">
        <f>IF('MAIN CB'!B2964="","",'MAIN CB'!B2964)</f>
        <v>45743</v>
      </c>
      <c r="C2950" s="161" t="str">
        <f>IF('MAIN CB'!C2964="","",'MAIN CB'!C2964)</f>
        <v>Income</v>
      </c>
      <c r="D2950" s="237" t="str">
        <f>IF('MAIN CB'!D2964="","",'MAIN CB'!D2964)</f>
        <v>Sales</v>
      </c>
      <c r="E2950" s="157" t="str">
        <f>IF('MAIN CB'!E2964="","",'MAIN CB'!E2964)</f>
        <v xml:space="preserve">Takeaway Sale </v>
      </c>
      <c r="F2950" s="238" t="str">
        <f>IF('MAIN CB'!C2964="Asset",'MAIN CB'!F2964,"")</f>
        <v/>
      </c>
      <c r="G2950" s="162">
        <f>IF('MAIN CB'!C2964="Capital",'MAIN CB'!F2964,IF('MAIN CB'!C2964="Income",'MAIN CB'!F2964,IF('MAIN CB'!C2964="Liability",'MAIN CB'!F2964,"")))</f>
        <v>-35</v>
      </c>
      <c r="H2950" s="163" t="str">
        <f>IF('MAIN CB'!C2964="Expense",'MAIN CB'!F2964,IF('MAIN CB'!C2964="Drawing",'MAIN CB'!F2964,IF('MAIN CB'!C2964="COS",'MAIN CB'!F2964,"")))</f>
        <v/>
      </c>
    </row>
    <row r="2951" spans="2:8" x14ac:dyDescent="0.3">
      <c r="B2951" s="160">
        <f>IF('MAIN CB'!B2965="","",'MAIN CB'!B2965)</f>
        <v>45743</v>
      </c>
      <c r="C2951" s="161" t="str">
        <f>IF('MAIN CB'!C2965="","",'MAIN CB'!C2965)</f>
        <v>Asset</v>
      </c>
      <c r="D2951" s="237" t="str">
        <f>IF('MAIN CB'!D2965="","",'MAIN CB'!D2965)</f>
        <v>Airtel Money</v>
      </c>
      <c r="E2951" s="157" t="str">
        <f>IF('MAIN CB'!E2965="","",'MAIN CB'!E2965)</f>
        <v xml:space="preserve">Takeaway Sale </v>
      </c>
      <c r="F2951" s="238">
        <f>IF('MAIN CB'!C2965="Asset",'MAIN CB'!F2965,"")</f>
        <v>35</v>
      </c>
      <c r="G2951" s="162" t="str">
        <f>IF('MAIN CB'!C2965="Capital",'MAIN CB'!F2965,IF('MAIN CB'!C2965="Income",'MAIN CB'!F2965,IF('MAIN CB'!C2965="Liability",'MAIN CB'!F2965,"")))</f>
        <v/>
      </c>
      <c r="H2951" s="163" t="str">
        <f>IF('MAIN CB'!C2965="Expense",'MAIN CB'!F2965,IF('MAIN CB'!C2965="Drawing",'MAIN CB'!F2965,IF('MAIN CB'!C2965="COS",'MAIN CB'!F2965,"")))</f>
        <v/>
      </c>
    </row>
    <row r="2952" spans="2:8" x14ac:dyDescent="0.3">
      <c r="B2952" s="160">
        <f>IF('MAIN CB'!B2966="","",'MAIN CB'!B2966)</f>
        <v>45743</v>
      </c>
      <c r="C2952" s="161" t="str">
        <f>IF('MAIN CB'!C2966="","",'MAIN CB'!C2966)</f>
        <v>Asset</v>
      </c>
      <c r="D2952" s="237" t="str">
        <f>IF('MAIN CB'!D2966="","",'MAIN CB'!D2966)</f>
        <v>Vault Cash</v>
      </c>
      <c r="E2952" s="157" t="str">
        <f>IF('MAIN CB'!E2966="","",'MAIN CB'!E2966)</f>
        <v>Airtel Money Deposit</v>
      </c>
      <c r="F2952" s="238">
        <f>IF('MAIN CB'!C2966="Asset",'MAIN CB'!F2966,"")</f>
        <v>1050</v>
      </c>
      <c r="G2952" s="162" t="str">
        <f>IF('MAIN CB'!C2966="Capital",'MAIN CB'!F2966,IF('MAIN CB'!C2966="Income",'MAIN CB'!F2966,IF('MAIN CB'!C2966="Liability",'MAIN CB'!F2966,"")))</f>
        <v/>
      </c>
      <c r="H2952" s="163" t="str">
        <f>IF('MAIN CB'!C2966="Expense",'MAIN CB'!F2966,IF('MAIN CB'!C2966="Drawing",'MAIN CB'!F2966,IF('MAIN CB'!C2966="COS",'MAIN CB'!F2966,"")))</f>
        <v/>
      </c>
    </row>
    <row r="2953" spans="2:8" x14ac:dyDescent="0.3">
      <c r="B2953" s="160">
        <f>IF('MAIN CB'!B2967="","",'MAIN CB'!B2967)</f>
        <v>45743</v>
      </c>
      <c r="C2953" s="161" t="str">
        <f>IF('MAIN CB'!C2967="","",'MAIN CB'!C2967)</f>
        <v>Asset</v>
      </c>
      <c r="D2953" s="237" t="str">
        <f>IF('MAIN CB'!D2967="","",'MAIN CB'!D2967)</f>
        <v>Airtel Money</v>
      </c>
      <c r="E2953" s="157" t="str">
        <f>IF('MAIN CB'!E2967="","",'MAIN CB'!E2967)</f>
        <v>Airtel Money Deposit</v>
      </c>
      <c r="F2953" s="238">
        <f>IF('MAIN CB'!C2967="Asset",'MAIN CB'!F2967,"")</f>
        <v>-1050</v>
      </c>
      <c r="G2953" s="162" t="str">
        <f>IF('MAIN CB'!C2967="Capital",'MAIN CB'!F2967,IF('MAIN CB'!C2967="Income",'MAIN CB'!F2967,IF('MAIN CB'!C2967="Liability",'MAIN CB'!F2967,"")))</f>
        <v/>
      </c>
      <c r="H2953" s="163" t="str">
        <f>IF('MAIN CB'!C2967="Expense",'MAIN CB'!F2967,IF('MAIN CB'!C2967="Drawing",'MAIN CB'!F2967,IF('MAIN CB'!C2967="COS",'MAIN CB'!F2967,"")))</f>
        <v/>
      </c>
    </row>
    <row r="2954" spans="2:8" x14ac:dyDescent="0.3">
      <c r="B2954" s="160">
        <f>IF('MAIN CB'!B2968="","",'MAIN CB'!B2968)</f>
        <v>45743</v>
      </c>
      <c r="C2954" s="161" t="str">
        <f>IF('MAIN CB'!C2968="","",'MAIN CB'!C2968)</f>
        <v>Income</v>
      </c>
      <c r="D2954" s="237" t="str">
        <f>IF('MAIN CB'!D2968="","",'MAIN CB'!D2968)</f>
        <v>Sales</v>
      </c>
      <c r="E2954" s="157" t="str">
        <f>IF('MAIN CB'!E2968="","",'MAIN CB'!E2968)</f>
        <v xml:space="preserve">Takeaway Sale </v>
      </c>
      <c r="F2954" s="238" t="str">
        <f>IF('MAIN CB'!C2968="Asset",'MAIN CB'!F2968,"")</f>
        <v/>
      </c>
      <c r="G2954" s="162">
        <f>IF('MAIN CB'!C2968="Capital",'MAIN CB'!F2968,IF('MAIN CB'!C2968="Income",'MAIN CB'!F2968,IF('MAIN CB'!C2968="Liability",'MAIN CB'!F2968,"")))</f>
        <v>-70</v>
      </c>
      <c r="H2954" s="163" t="str">
        <f>IF('MAIN CB'!C2968="Expense",'MAIN CB'!F2968,IF('MAIN CB'!C2968="Drawing",'MAIN CB'!F2968,IF('MAIN CB'!C2968="COS",'MAIN CB'!F2968,"")))</f>
        <v/>
      </c>
    </row>
    <row r="2955" spans="2:8" x14ac:dyDescent="0.3">
      <c r="B2955" s="160">
        <f>IF('MAIN CB'!B2969="","",'MAIN CB'!B2969)</f>
        <v>45743</v>
      </c>
      <c r="C2955" s="161" t="str">
        <f>IF('MAIN CB'!C2969="","",'MAIN CB'!C2969)</f>
        <v>Asset</v>
      </c>
      <c r="D2955" s="237" t="str">
        <f>IF('MAIN CB'!D2969="","",'MAIN CB'!D2969)</f>
        <v>Vault Cash</v>
      </c>
      <c r="E2955" s="157" t="str">
        <f>IF('MAIN CB'!E2969="","",'MAIN CB'!E2969)</f>
        <v xml:space="preserve">Takeaway Sale </v>
      </c>
      <c r="F2955" s="238">
        <f>IF('MAIN CB'!C2969="Asset",'MAIN CB'!F2969,"")</f>
        <v>70</v>
      </c>
      <c r="G2955" s="162" t="str">
        <f>IF('MAIN CB'!C2969="Capital",'MAIN CB'!F2969,IF('MAIN CB'!C2969="Income",'MAIN CB'!F2969,IF('MAIN CB'!C2969="Liability",'MAIN CB'!F2969,"")))</f>
        <v/>
      </c>
      <c r="H2955" s="163" t="str">
        <f>IF('MAIN CB'!C2969="Expense",'MAIN CB'!F2969,IF('MAIN CB'!C2969="Drawing",'MAIN CB'!F2969,IF('MAIN CB'!C2969="COS",'MAIN CB'!F2969,"")))</f>
        <v/>
      </c>
    </row>
    <row r="2956" spans="2:8" x14ac:dyDescent="0.3">
      <c r="B2956" s="160">
        <f>IF('MAIN CB'!B2970="","",'MAIN CB'!B2970)</f>
        <v>45743</v>
      </c>
      <c r="C2956" s="161" t="str">
        <f>IF('MAIN CB'!C2970="","",'MAIN CB'!C2970)</f>
        <v>Asset</v>
      </c>
      <c r="D2956" s="237" t="str">
        <f>IF('MAIN CB'!D2970="","",'MAIN CB'!D2970)</f>
        <v>Vault Cash</v>
      </c>
      <c r="E2956" s="157" t="str">
        <f>IF('MAIN CB'!E2970="","",'MAIN CB'!E2970)</f>
        <v>Airtel Money Deposit</v>
      </c>
      <c r="F2956" s="238">
        <f>IF('MAIN CB'!C2970="Asset",'MAIN CB'!F2970,"")</f>
        <v>30</v>
      </c>
      <c r="G2956" s="162" t="str">
        <f>IF('MAIN CB'!C2970="Capital",'MAIN CB'!F2970,IF('MAIN CB'!C2970="Income",'MAIN CB'!F2970,IF('MAIN CB'!C2970="Liability",'MAIN CB'!F2970,"")))</f>
        <v/>
      </c>
      <c r="H2956" s="163" t="str">
        <f>IF('MAIN CB'!C2970="Expense",'MAIN CB'!F2970,IF('MAIN CB'!C2970="Drawing",'MAIN CB'!F2970,IF('MAIN CB'!C2970="COS",'MAIN CB'!F2970,"")))</f>
        <v/>
      </c>
    </row>
    <row r="2957" spans="2:8" x14ac:dyDescent="0.3">
      <c r="B2957" s="160">
        <f>IF('MAIN CB'!B2971="","",'MAIN CB'!B2971)</f>
        <v>45743</v>
      </c>
      <c r="C2957" s="161" t="str">
        <f>IF('MAIN CB'!C2971="","",'MAIN CB'!C2971)</f>
        <v>Asset</v>
      </c>
      <c r="D2957" s="237" t="str">
        <f>IF('MAIN CB'!D2971="","",'MAIN CB'!D2971)</f>
        <v>Airtel Money</v>
      </c>
      <c r="E2957" s="157" t="str">
        <f>IF('MAIN CB'!E2971="","",'MAIN CB'!E2971)</f>
        <v>Airtel Money Deposit</v>
      </c>
      <c r="F2957" s="238">
        <f>IF('MAIN CB'!C2971="Asset",'MAIN CB'!F2971,"")</f>
        <v>-30</v>
      </c>
      <c r="G2957" s="162" t="str">
        <f>IF('MAIN CB'!C2971="Capital",'MAIN CB'!F2971,IF('MAIN CB'!C2971="Income",'MAIN CB'!F2971,IF('MAIN CB'!C2971="Liability",'MAIN CB'!F2971,"")))</f>
        <v/>
      </c>
      <c r="H2957" s="163" t="str">
        <f>IF('MAIN CB'!C2971="Expense",'MAIN CB'!F2971,IF('MAIN CB'!C2971="Drawing",'MAIN CB'!F2971,IF('MAIN CB'!C2971="COS",'MAIN CB'!F2971,"")))</f>
        <v/>
      </c>
    </row>
    <row r="2958" spans="2:8" x14ac:dyDescent="0.3">
      <c r="B2958" s="160">
        <f>IF('MAIN CB'!B2972="","",'MAIN CB'!B2972)</f>
        <v>45743</v>
      </c>
      <c r="C2958" s="161" t="str">
        <f>IF('MAIN CB'!C2972="","",'MAIN CB'!C2972)</f>
        <v>Income</v>
      </c>
      <c r="D2958" s="237" t="str">
        <f>IF('MAIN CB'!D2972="","",'MAIN CB'!D2972)</f>
        <v>Sales</v>
      </c>
      <c r="E2958" s="157" t="str">
        <f>IF('MAIN CB'!E2972="","",'MAIN CB'!E2972)</f>
        <v xml:space="preserve">Takeaway Sale </v>
      </c>
      <c r="F2958" s="238" t="str">
        <f>IF('MAIN CB'!C2972="Asset",'MAIN CB'!F2972,"")</f>
        <v/>
      </c>
      <c r="G2958" s="162">
        <f>IF('MAIN CB'!C2972="Capital",'MAIN CB'!F2972,IF('MAIN CB'!C2972="Income",'MAIN CB'!F2972,IF('MAIN CB'!C2972="Liability",'MAIN CB'!F2972,"")))</f>
        <v>-35</v>
      </c>
      <c r="H2958" s="163" t="str">
        <f>IF('MAIN CB'!C2972="Expense",'MAIN CB'!F2972,IF('MAIN CB'!C2972="Drawing",'MAIN CB'!F2972,IF('MAIN CB'!C2972="COS",'MAIN CB'!F2972,"")))</f>
        <v/>
      </c>
    </row>
    <row r="2959" spans="2:8" x14ac:dyDescent="0.3">
      <c r="B2959" s="160">
        <f>IF('MAIN CB'!B2973="","",'MAIN CB'!B2973)</f>
        <v>45743</v>
      </c>
      <c r="C2959" s="161" t="str">
        <f>IF('MAIN CB'!C2973="","",'MAIN CB'!C2973)</f>
        <v>Asset</v>
      </c>
      <c r="D2959" s="237" t="str">
        <f>IF('MAIN CB'!D2973="","",'MAIN CB'!D2973)</f>
        <v>Vault Cash</v>
      </c>
      <c r="E2959" s="157" t="str">
        <f>IF('MAIN CB'!E2973="","",'MAIN CB'!E2973)</f>
        <v xml:space="preserve">Takeaway Sale </v>
      </c>
      <c r="F2959" s="238">
        <f>IF('MAIN CB'!C2973="Asset",'MAIN CB'!F2973,"")</f>
        <v>35</v>
      </c>
      <c r="G2959" s="162" t="str">
        <f>IF('MAIN CB'!C2973="Capital",'MAIN CB'!F2973,IF('MAIN CB'!C2973="Income",'MAIN CB'!F2973,IF('MAIN CB'!C2973="Liability",'MAIN CB'!F2973,"")))</f>
        <v/>
      </c>
      <c r="H2959" s="163" t="str">
        <f>IF('MAIN CB'!C2973="Expense",'MAIN CB'!F2973,IF('MAIN CB'!C2973="Drawing",'MAIN CB'!F2973,IF('MAIN CB'!C2973="COS",'MAIN CB'!F2973,"")))</f>
        <v/>
      </c>
    </row>
    <row r="2960" spans="2:8" x14ac:dyDescent="0.3">
      <c r="B2960" s="160">
        <f>IF('MAIN CB'!B2974="","",'MAIN CB'!B2974)</f>
        <v>45743</v>
      </c>
      <c r="C2960" s="161" t="str">
        <f>IF('MAIN CB'!C2974="","",'MAIN CB'!C2974)</f>
        <v>Asset</v>
      </c>
      <c r="D2960" s="237" t="str">
        <f>IF('MAIN CB'!D2974="","",'MAIN CB'!D2974)</f>
        <v>Vault Cash</v>
      </c>
      <c r="E2960" s="157" t="str">
        <f>IF('MAIN CB'!E2974="","",'MAIN CB'!E2974)</f>
        <v>Airtel Money Deposit</v>
      </c>
      <c r="F2960" s="238">
        <f>IF('MAIN CB'!C2974="Asset",'MAIN CB'!F2974,"")</f>
        <v>470</v>
      </c>
      <c r="G2960" s="162" t="str">
        <f>IF('MAIN CB'!C2974="Capital",'MAIN CB'!F2974,IF('MAIN CB'!C2974="Income",'MAIN CB'!F2974,IF('MAIN CB'!C2974="Liability",'MAIN CB'!F2974,"")))</f>
        <v/>
      </c>
      <c r="H2960" s="163" t="str">
        <f>IF('MAIN CB'!C2974="Expense",'MAIN CB'!F2974,IF('MAIN CB'!C2974="Drawing",'MAIN CB'!F2974,IF('MAIN CB'!C2974="COS",'MAIN CB'!F2974,"")))</f>
        <v/>
      </c>
    </row>
    <row r="2961" spans="2:8" x14ac:dyDescent="0.3">
      <c r="B2961" s="160">
        <f>IF('MAIN CB'!B2975="","",'MAIN CB'!B2975)</f>
        <v>45743</v>
      </c>
      <c r="C2961" s="161" t="str">
        <f>IF('MAIN CB'!C2975="","",'MAIN CB'!C2975)</f>
        <v>Asset</v>
      </c>
      <c r="D2961" s="237" t="str">
        <f>IF('MAIN CB'!D2975="","",'MAIN CB'!D2975)</f>
        <v>Airtel Money</v>
      </c>
      <c r="E2961" s="157" t="str">
        <f>IF('MAIN CB'!E2975="","",'MAIN CB'!E2975)</f>
        <v>Airtel Money Deposit</v>
      </c>
      <c r="F2961" s="238">
        <f>IF('MAIN CB'!C2975="Asset",'MAIN CB'!F2975,"")</f>
        <v>-470</v>
      </c>
      <c r="G2961" s="162" t="str">
        <f>IF('MAIN CB'!C2975="Capital",'MAIN CB'!F2975,IF('MAIN CB'!C2975="Income",'MAIN CB'!F2975,IF('MAIN CB'!C2975="Liability",'MAIN CB'!F2975,"")))</f>
        <v/>
      </c>
      <c r="H2961" s="163" t="str">
        <f>IF('MAIN CB'!C2975="Expense",'MAIN CB'!F2975,IF('MAIN CB'!C2975="Drawing",'MAIN CB'!F2975,IF('MAIN CB'!C2975="COS",'MAIN CB'!F2975,"")))</f>
        <v/>
      </c>
    </row>
    <row r="2962" spans="2:8" x14ac:dyDescent="0.3">
      <c r="B2962" s="160">
        <f>IF('MAIN CB'!B2976="","",'MAIN CB'!B2976)</f>
        <v>45743</v>
      </c>
      <c r="C2962" s="161" t="str">
        <f>IF('MAIN CB'!C2976="","",'MAIN CB'!C2976)</f>
        <v>Asset</v>
      </c>
      <c r="D2962" s="237" t="str">
        <f>IF('MAIN CB'!D2976="","",'MAIN CB'!D2976)</f>
        <v>Vault Cash</v>
      </c>
      <c r="E2962" s="157" t="str">
        <f>IF('MAIN CB'!E2976="","",'MAIN CB'!E2976)</f>
        <v>Zanaco Xpress Withdraw</v>
      </c>
      <c r="F2962" s="238">
        <f>IF('MAIN CB'!C2976="Asset",'MAIN CB'!F2976,"")</f>
        <v>-1000</v>
      </c>
      <c r="G2962" s="162" t="str">
        <f>IF('MAIN CB'!C2976="Capital",'MAIN CB'!F2976,IF('MAIN CB'!C2976="Income",'MAIN CB'!F2976,IF('MAIN CB'!C2976="Liability",'MAIN CB'!F2976,"")))</f>
        <v/>
      </c>
      <c r="H2962" s="163" t="str">
        <f>IF('MAIN CB'!C2976="Expense",'MAIN CB'!F2976,IF('MAIN CB'!C2976="Drawing",'MAIN CB'!F2976,IF('MAIN CB'!C2976="COS",'MAIN CB'!F2976,"")))</f>
        <v/>
      </c>
    </row>
    <row r="2963" spans="2:8" x14ac:dyDescent="0.3">
      <c r="B2963" s="160">
        <f>IF('MAIN CB'!B2977="","",'MAIN CB'!B2977)</f>
        <v>45743</v>
      </c>
      <c r="C2963" s="161" t="str">
        <f>IF('MAIN CB'!C2977="","",'MAIN CB'!C2977)</f>
        <v>Asset</v>
      </c>
      <c r="D2963" s="237" t="str">
        <f>IF('MAIN CB'!D2977="","",'MAIN CB'!D2977)</f>
        <v>Zanaco Xpress</v>
      </c>
      <c r="E2963" s="157" t="str">
        <f>IF('MAIN CB'!E2977="","",'MAIN CB'!E2977)</f>
        <v>Zanaco Xpress Withdraw</v>
      </c>
      <c r="F2963" s="238">
        <f>IF('MAIN CB'!C2977="Asset",'MAIN CB'!F2977,"")</f>
        <v>1000</v>
      </c>
      <c r="G2963" s="162" t="str">
        <f>IF('MAIN CB'!C2977="Capital",'MAIN CB'!F2977,IF('MAIN CB'!C2977="Income",'MAIN CB'!F2977,IF('MAIN CB'!C2977="Liability",'MAIN CB'!F2977,"")))</f>
        <v/>
      </c>
      <c r="H2963" s="163" t="str">
        <f>IF('MAIN CB'!C2977="Expense",'MAIN CB'!F2977,IF('MAIN CB'!C2977="Drawing",'MAIN CB'!F2977,IF('MAIN CB'!C2977="COS",'MAIN CB'!F2977,"")))</f>
        <v/>
      </c>
    </row>
    <row r="2964" spans="2:8" x14ac:dyDescent="0.3">
      <c r="B2964" s="160">
        <f>IF('MAIN CB'!B2978="","",'MAIN CB'!B2978)</f>
        <v>45743</v>
      </c>
      <c r="C2964" s="161" t="str">
        <f>IF('MAIN CB'!C2978="","",'MAIN CB'!C2978)</f>
        <v>Income</v>
      </c>
      <c r="D2964" s="237" t="str">
        <f>IF('MAIN CB'!D2978="","",'MAIN CB'!D2978)</f>
        <v>Sales</v>
      </c>
      <c r="E2964" s="157" t="str">
        <f>IF('MAIN CB'!E2978="","",'MAIN CB'!E2978)</f>
        <v xml:space="preserve">Takeaway Sale </v>
      </c>
      <c r="F2964" s="238" t="str">
        <f>IF('MAIN CB'!C2978="Asset",'MAIN CB'!F2978,"")</f>
        <v/>
      </c>
      <c r="G2964" s="162">
        <f>IF('MAIN CB'!C2978="Capital",'MAIN CB'!F2978,IF('MAIN CB'!C2978="Income",'MAIN CB'!F2978,IF('MAIN CB'!C2978="Liability",'MAIN CB'!F2978,"")))</f>
        <v>-35</v>
      </c>
      <c r="H2964" s="163" t="str">
        <f>IF('MAIN CB'!C2978="Expense",'MAIN CB'!F2978,IF('MAIN CB'!C2978="Drawing",'MAIN CB'!F2978,IF('MAIN CB'!C2978="COS",'MAIN CB'!F2978,"")))</f>
        <v/>
      </c>
    </row>
    <row r="2965" spans="2:8" x14ac:dyDescent="0.3">
      <c r="B2965" s="160">
        <f>IF('MAIN CB'!B2979="","",'MAIN CB'!B2979)</f>
        <v>45743</v>
      </c>
      <c r="C2965" s="161" t="str">
        <f>IF('MAIN CB'!C2979="","",'MAIN CB'!C2979)</f>
        <v>Asset</v>
      </c>
      <c r="D2965" s="237" t="str">
        <f>IF('MAIN CB'!D2979="","",'MAIN CB'!D2979)</f>
        <v>Airtel Money</v>
      </c>
      <c r="E2965" s="157" t="str">
        <f>IF('MAIN CB'!E2979="","",'MAIN CB'!E2979)</f>
        <v xml:space="preserve">Takeaway Sale </v>
      </c>
      <c r="F2965" s="238">
        <f>IF('MAIN CB'!C2979="Asset",'MAIN CB'!F2979,"")</f>
        <v>35</v>
      </c>
      <c r="G2965" s="162" t="str">
        <f>IF('MAIN CB'!C2979="Capital",'MAIN CB'!F2979,IF('MAIN CB'!C2979="Income",'MAIN CB'!F2979,IF('MAIN CB'!C2979="Liability",'MAIN CB'!F2979,"")))</f>
        <v/>
      </c>
      <c r="H2965" s="163" t="str">
        <f>IF('MAIN CB'!C2979="Expense",'MAIN CB'!F2979,IF('MAIN CB'!C2979="Drawing",'MAIN CB'!F2979,IF('MAIN CB'!C2979="COS",'MAIN CB'!F2979,"")))</f>
        <v/>
      </c>
    </row>
    <row r="2966" spans="2:8" x14ac:dyDescent="0.3">
      <c r="B2966" s="160">
        <f>IF('MAIN CB'!B2980="","",'MAIN CB'!B2980)</f>
        <v>45743</v>
      </c>
      <c r="C2966" s="161" t="str">
        <f>IF('MAIN CB'!C2980="","",'MAIN CB'!C2980)</f>
        <v>Asset</v>
      </c>
      <c r="D2966" s="237" t="str">
        <f>IF('MAIN CB'!D2980="","",'MAIN CB'!D2980)</f>
        <v>Vault Cash</v>
      </c>
      <c r="E2966" s="157" t="str">
        <f>IF('MAIN CB'!E2980="","",'MAIN CB'!E2980)</f>
        <v>Airtel Money Deposit</v>
      </c>
      <c r="F2966" s="238">
        <f>IF('MAIN CB'!C2980="Asset",'MAIN CB'!F2980,"")</f>
        <v>15</v>
      </c>
      <c r="G2966" s="162" t="str">
        <f>IF('MAIN CB'!C2980="Capital",'MAIN CB'!F2980,IF('MAIN CB'!C2980="Income",'MAIN CB'!F2980,IF('MAIN CB'!C2980="Liability",'MAIN CB'!F2980,"")))</f>
        <v/>
      </c>
      <c r="H2966" s="163" t="str">
        <f>IF('MAIN CB'!C2980="Expense",'MAIN CB'!F2980,IF('MAIN CB'!C2980="Drawing",'MAIN CB'!F2980,IF('MAIN CB'!C2980="COS",'MAIN CB'!F2980,"")))</f>
        <v/>
      </c>
    </row>
    <row r="2967" spans="2:8" x14ac:dyDescent="0.3">
      <c r="B2967" s="160">
        <f>IF('MAIN CB'!B2981="","",'MAIN CB'!B2981)</f>
        <v>45743</v>
      </c>
      <c r="C2967" s="161" t="str">
        <f>IF('MAIN CB'!C2981="","",'MAIN CB'!C2981)</f>
        <v>Asset</v>
      </c>
      <c r="D2967" s="237" t="str">
        <f>IF('MAIN CB'!D2981="","",'MAIN CB'!D2981)</f>
        <v>Airtel Money</v>
      </c>
      <c r="E2967" s="157" t="str">
        <f>IF('MAIN CB'!E2981="","",'MAIN CB'!E2981)</f>
        <v>Airtel Money Deposit</v>
      </c>
      <c r="F2967" s="238">
        <f>IF('MAIN CB'!C2981="Asset",'MAIN CB'!F2981,"")</f>
        <v>-15</v>
      </c>
      <c r="G2967" s="162" t="str">
        <f>IF('MAIN CB'!C2981="Capital",'MAIN CB'!F2981,IF('MAIN CB'!C2981="Income",'MAIN CB'!F2981,IF('MAIN CB'!C2981="Liability",'MAIN CB'!F2981,"")))</f>
        <v/>
      </c>
      <c r="H2967" s="163" t="str">
        <f>IF('MAIN CB'!C2981="Expense",'MAIN CB'!F2981,IF('MAIN CB'!C2981="Drawing",'MAIN CB'!F2981,IF('MAIN CB'!C2981="COS",'MAIN CB'!F2981,"")))</f>
        <v/>
      </c>
    </row>
    <row r="2968" spans="2:8" x14ac:dyDescent="0.3">
      <c r="B2968" s="160">
        <f>IF('MAIN CB'!B2982="","",'MAIN CB'!B2982)</f>
        <v>45743</v>
      </c>
      <c r="C2968" s="161" t="str">
        <f>IF('MAIN CB'!C2982="","",'MAIN CB'!C2982)</f>
        <v>Income</v>
      </c>
      <c r="D2968" s="237" t="str">
        <f>IF('MAIN CB'!D2982="","",'MAIN CB'!D2982)</f>
        <v>Sales</v>
      </c>
      <c r="E2968" s="157" t="str">
        <f>IF('MAIN CB'!E2982="","",'MAIN CB'!E2982)</f>
        <v xml:space="preserve">Takeaway Sale </v>
      </c>
      <c r="F2968" s="238" t="str">
        <f>IF('MAIN CB'!C2982="Asset",'MAIN CB'!F2982,"")</f>
        <v/>
      </c>
      <c r="G2968" s="162">
        <f>IF('MAIN CB'!C2982="Capital",'MAIN CB'!F2982,IF('MAIN CB'!C2982="Income",'MAIN CB'!F2982,IF('MAIN CB'!C2982="Liability",'MAIN CB'!F2982,"")))</f>
        <v>-35</v>
      </c>
      <c r="H2968" s="163" t="str">
        <f>IF('MAIN CB'!C2982="Expense",'MAIN CB'!F2982,IF('MAIN CB'!C2982="Drawing",'MAIN CB'!F2982,IF('MAIN CB'!C2982="COS",'MAIN CB'!F2982,"")))</f>
        <v/>
      </c>
    </row>
    <row r="2969" spans="2:8" x14ac:dyDescent="0.3">
      <c r="B2969" s="160">
        <f>IF('MAIN CB'!B2983="","",'MAIN CB'!B2983)</f>
        <v>45743</v>
      </c>
      <c r="C2969" s="161" t="str">
        <f>IF('MAIN CB'!C2983="","",'MAIN CB'!C2983)</f>
        <v>Asset</v>
      </c>
      <c r="D2969" s="237" t="str">
        <f>IF('MAIN CB'!D2983="","",'MAIN CB'!D2983)</f>
        <v>Vault Cash</v>
      </c>
      <c r="E2969" s="157" t="str">
        <f>IF('MAIN CB'!E2983="","",'MAIN CB'!E2983)</f>
        <v xml:space="preserve">Takeaway Sale </v>
      </c>
      <c r="F2969" s="238">
        <f>IF('MAIN CB'!C2983="Asset",'MAIN CB'!F2983,"")</f>
        <v>35</v>
      </c>
      <c r="G2969" s="162" t="str">
        <f>IF('MAIN CB'!C2983="Capital",'MAIN CB'!F2983,IF('MAIN CB'!C2983="Income",'MAIN CB'!F2983,IF('MAIN CB'!C2983="Liability",'MAIN CB'!F2983,"")))</f>
        <v/>
      </c>
      <c r="H2969" s="163" t="str">
        <f>IF('MAIN CB'!C2983="Expense",'MAIN CB'!F2983,IF('MAIN CB'!C2983="Drawing",'MAIN CB'!F2983,IF('MAIN CB'!C2983="COS",'MAIN CB'!F2983,"")))</f>
        <v/>
      </c>
    </row>
    <row r="2970" spans="2:8" x14ac:dyDescent="0.3">
      <c r="B2970" s="160">
        <f>IF('MAIN CB'!B2984="","",'MAIN CB'!B2984)</f>
        <v>45743</v>
      </c>
      <c r="C2970" s="161" t="str">
        <f>IF('MAIN CB'!C2984="","",'MAIN CB'!C2984)</f>
        <v>Asset</v>
      </c>
      <c r="D2970" s="237" t="str">
        <f>IF('MAIN CB'!D2984="","",'MAIN CB'!D2984)</f>
        <v>Vault Cash</v>
      </c>
      <c r="E2970" s="157" t="str">
        <f>IF('MAIN CB'!E2984="","",'MAIN CB'!E2984)</f>
        <v>Zanaco Xpress Deposit</v>
      </c>
      <c r="F2970" s="238">
        <f>IF('MAIN CB'!C2984="Asset",'MAIN CB'!F2984,"")</f>
        <v>210</v>
      </c>
      <c r="G2970" s="162" t="str">
        <f>IF('MAIN CB'!C2984="Capital",'MAIN CB'!F2984,IF('MAIN CB'!C2984="Income",'MAIN CB'!F2984,IF('MAIN CB'!C2984="Liability",'MAIN CB'!F2984,"")))</f>
        <v/>
      </c>
      <c r="H2970" s="163" t="str">
        <f>IF('MAIN CB'!C2984="Expense",'MAIN CB'!F2984,IF('MAIN CB'!C2984="Drawing",'MAIN CB'!F2984,IF('MAIN CB'!C2984="COS",'MAIN CB'!F2984,"")))</f>
        <v/>
      </c>
    </row>
    <row r="2971" spans="2:8" x14ac:dyDescent="0.3">
      <c r="B2971" s="160">
        <f>IF('MAIN CB'!B2985="","",'MAIN CB'!B2985)</f>
        <v>45743</v>
      </c>
      <c r="C2971" s="161" t="str">
        <f>IF('MAIN CB'!C2985="","",'MAIN CB'!C2985)</f>
        <v>Asset</v>
      </c>
      <c r="D2971" s="237" t="str">
        <f>IF('MAIN CB'!D2985="","",'MAIN CB'!D2985)</f>
        <v>Zanaco Xpress</v>
      </c>
      <c r="E2971" s="157" t="str">
        <f>IF('MAIN CB'!E2985="","",'MAIN CB'!E2985)</f>
        <v>Zanaco Xpress Deposit</v>
      </c>
      <c r="F2971" s="238">
        <f>IF('MAIN CB'!C2985="Asset",'MAIN CB'!F2985,"")</f>
        <v>-210</v>
      </c>
      <c r="G2971" s="162" t="str">
        <f>IF('MAIN CB'!C2985="Capital",'MAIN CB'!F2985,IF('MAIN CB'!C2985="Income",'MAIN CB'!F2985,IF('MAIN CB'!C2985="Liability",'MAIN CB'!F2985,"")))</f>
        <v/>
      </c>
      <c r="H2971" s="163" t="str">
        <f>IF('MAIN CB'!C2985="Expense",'MAIN CB'!F2985,IF('MAIN CB'!C2985="Drawing",'MAIN CB'!F2985,IF('MAIN CB'!C2985="COS",'MAIN CB'!F2985,"")))</f>
        <v/>
      </c>
    </row>
    <row r="2972" spans="2:8" x14ac:dyDescent="0.3">
      <c r="B2972" s="160">
        <f>IF('MAIN CB'!B2986="","",'MAIN CB'!B2986)</f>
        <v>45743</v>
      </c>
      <c r="C2972" s="161" t="str">
        <f>IF('MAIN CB'!C2986="","",'MAIN CB'!C2986)</f>
        <v>Asset</v>
      </c>
      <c r="D2972" s="237" t="str">
        <f>IF('MAIN CB'!D2986="","",'MAIN CB'!D2986)</f>
        <v>Vault Cash</v>
      </c>
      <c r="E2972" s="157" t="str">
        <f>IF('MAIN CB'!E2986="","",'MAIN CB'!E2986)</f>
        <v>Airtel Money Deposit</v>
      </c>
      <c r="F2972" s="238">
        <f>IF('MAIN CB'!C2986="Asset",'MAIN CB'!F2986,"")</f>
        <v>5000</v>
      </c>
      <c r="G2972" s="162" t="str">
        <f>IF('MAIN CB'!C2986="Capital",'MAIN CB'!F2986,IF('MAIN CB'!C2986="Income",'MAIN CB'!F2986,IF('MAIN CB'!C2986="Liability",'MAIN CB'!F2986,"")))</f>
        <v/>
      </c>
      <c r="H2972" s="163" t="str">
        <f>IF('MAIN CB'!C2986="Expense",'MAIN CB'!F2986,IF('MAIN CB'!C2986="Drawing",'MAIN CB'!F2986,IF('MAIN CB'!C2986="COS",'MAIN CB'!F2986,"")))</f>
        <v/>
      </c>
    </row>
    <row r="2973" spans="2:8" x14ac:dyDescent="0.3">
      <c r="B2973" s="160">
        <f>IF('MAIN CB'!B2987="","",'MAIN CB'!B2987)</f>
        <v>45743</v>
      </c>
      <c r="C2973" s="161" t="str">
        <f>IF('MAIN CB'!C2987="","",'MAIN CB'!C2987)</f>
        <v>Asset</v>
      </c>
      <c r="D2973" s="237" t="str">
        <f>IF('MAIN CB'!D2987="","",'MAIN CB'!D2987)</f>
        <v>Airtel Money</v>
      </c>
      <c r="E2973" s="157" t="str">
        <f>IF('MAIN CB'!E2987="","",'MAIN CB'!E2987)</f>
        <v>Airtel Money Deposit</v>
      </c>
      <c r="F2973" s="238">
        <f>IF('MAIN CB'!C2987="Asset",'MAIN CB'!F2987,"")</f>
        <v>-5000</v>
      </c>
      <c r="G2973" s="162" t="str">
        <f>IF('MAIN CB'!C2987="Capital",'MAIN CB'!F2987,IF('MAIN CB'!C2987="Income",'MAIN CB'!F2987,IF('MAIN CB'!C2987="Liability",'MAIN CB'!F2987,"")))</f>
        <v/>
      </c>
      <c r="H2973" s="163" t="str">
        <f>IF('MAIN CB'!C2987="Expense",'MAIN CB'!F2987,IF('MAIN CB'!C2987="Drawing",'MAIN CB'!F2987,IF('MAIN CB'!C2987="COS",'MAIN CB'!F2987,"")))</f>
        <v/>
      </c>
    </row>
    <row r="2974" spans="2:8" x14ac:dyDescent="0.3">
      <c r="B2974" s="160">
        <f>IF('MAIN CB'!B2988="","",'MAIN CB'!B2988)</f>
        <v>45743</v>
      </c>
      <c r="C2974" s="161" t="str">
        <f>IF('MAIN CB'!C2988="","",'MAIN CB'!C2988)</f>
        <v>Asset</v>
      </c>
      <c r="D2974" s="237" t="str">
        <f>IF('MAIN CB'!D2988="","",'MAIN CB'!D2988)</f>
        <v>Vault Cash</v>
      </c>
      <c r="E2974" s="157" t="str">
        <f>IF('MAIN CB'!E2988="","",'MAIN CB'!E2988)</f>
        <v>Airtel Money Withdraw</v>
      </c>
      <c r="F2974" s="238">
        <f>IF('MAIN CB'!C2988="Asset",'MAIN CB'!F2988,"")</f>
        <v>0</v>
      </c>
      <c r="G2974" s="162" t="str">
        <f>IF('MAIN CB'!C2988="Capital",'MAIN CB'!F2988,IF('MAIN CB'!C2988="Income",'MAIN CB'!F2988,IF('MAIN CB'!C2988="Liability",'MAIN CB'!F2988,"")))</f>
        <v/>
      </c>
      <c r="H2974" s="163" t="str">
        <f>IF('MAIN CB'!C2988="Expense",'MAIN CB'!F2988,IF('MAIN CB'!C2988="Drawing",'MAIN CB'!F2988,IF('MAIN CB'!C2988="COS",'MAIN CB'!F2988,"")))</f>
        <v/>
      </c>
    </row>
    <row r="2975" spans="2:8" x14ac:dyDescent="0.3">
      <c r="B2975" s="160">
        <f>IF('MAIN CB'!B2989="","",'MAIN CB'!B2989)</f>
        <v>45743</v>
      </c>
      <c r="C2975" s="161" t="str">
        <f>IF('MAIN CB'!C2989="","",'MAIN CB'!C2989)</f>
        <v>Asset</v>
      </c>
      <c r="D2975" s="237" t="str">
        <f>IF('MAIN CB'!D2989="","",'MAIN CB'!D2989)</f>
        <v>Airtel Money</v>
      </c>
      <c r="E2975" s="157" t="str">
        <f>IF('MAIN CB'!E2989="","",'MAIN CB'!E2989)</f>
        <v>Airtel Money Withdraw</v>
      </c>
      <c r="F2975" s="238">
        <f>IF('MAIN CB'!C2989="Asset",'MAIN CB'!F2989,"")</f>
        <v>0</v>
      </c>
      <c r="G2975" s="162" t="str">
        <f>IF('MAIN CB'!C2989="Capital",'MAIN CB'!F2989,IF('MAIN CB'!C2989="Income",'MAIN CB'!F2989,IF('MAIN CB'!C2989="Liability",'MAIN CB'!F2989,"")))</f>
        <v/>
      </c>
      <c r="H2975" s="163" t="str">
        <f>IF('MAIN CB'!C2989="Expense",'MAIN CB'!F2989,IF('MAIN CB'!C2989="Drawing",'MAIN CB'!F2989,IF('MAIN CB'!C2989="COS",'MAIN CB'!F2989,"")))</f>
        <v/>
      </c>
    </row>
    <row r="2976" spans="2:8" x14ac:dyDescent="0.3">
      <c r="B2976" s="160">
        <f>IF('MAIN CB'!B2990="","",'MAIN CB'!B2990)</f>
        <v>45743</v>
      </c>
      <c r="C2976" s="161" t="str">
        <f>IF('MAIN CB'!C2990="","",'MAIN CB'!C2990)</f>
        <v>Asset</v>
      </c>
      <c r="D2976" s="237" t="str">
        <f>IF('MAIN CB'!D2990="","",'MAIN CB'!D2990)</f>
        <v>Vault Cash</v>
      </c>
      <c r="E2976" s="157" t="str">
        <f>IF('MAIN CB'!E2990="","",'MAIN CB'!E2990)</f>
        <v>Zanaco Xpress Deposit</v>
      </c>
      <c r="F2976" s="238">
        <f>IF('MAIN CB'!C2990="Asset",'MAIN CB'!F2990,"")</f>
        <v>475</v>
      </c>
      <c r="G2976" s="162" t="str">
        <f>IF('MAIN CB'!C2990="Capital",'MAIN CB'!F2990,IF('MAIN CB'!C2990="Income",'MAIN CB'!F2990,IF('MAIN CB'!C2990="Liability",'MAIN CB'!F2990,"")))</f>
        <v/>
      </c>
      <c r="H2976" s="163" t="str">
        <f>IF('MAIN CB'!C2990="Expense",'MAIN CB'!F2990,IF('MAIN CB'!C2990="Drawing",'MAIN CB'!F2990,IF('MAIN CB'!C2990="COS",'MAIN CB'!F2990,"")))</f>
        <v/>
      </c>
    </row>
    <row r="2977" spans="2:8" x14ac:dyDescent="0.3">
      <c r="B2977" s="160">
        <f>IF('MAIN CB'!B2991="","",'MAIN CB'!B2991)</f>
        <v>45743</v>
      </c>
      <c r="C2977" s="161" t="str">
        <f>IF('MAIN CB'!C2991="","",'MAIN CB'!C2991)</f>
        <v>Asset</v>
      </c>
      <c r="D2977" s="237" t="str">
        <f>IF('MAIN CB'!D2991="","",'MAIN CB'!D2991)</f>
        <v>Zanaco Xpress</v>
      </c>
      <c r="E2977" s="157" t="str">
        <f>IF('MAIN CB'!E2991="","",'MAIN CB'!E2991)</f>
        <v>Zanaco Xpress Deposit</v>
      </c>
      <c r="F2977" s="238">
        <f>IF('MAIN CB'!C2991="Asset",'MAIN CB'!F2991,"")</f>
        <v>-475</v>
      </c>
      <c r="G2977" s="162" t="str">
        <f>IF('MAIN CB'!C2991="Capital",'MAIN CB'!F2991,IF('MAIN CB'!C2991="Income",'MAIN CB'!F2991,IF('MAIN CB'!C2991="Liability",'MAIN CB'!F2991,"")))</f>
        <v/>
      </c>
      <c r="H2977" s="163" t="str">
        <f>IF('MAIN CB'!C2991="Expense",'MAIN CB'!F2991,IF('MAIN CB'!C2991="Drawing",'MAIN CB'!F2991,IF('MAIN CB'!C2991="COS",'MAIN CB'!F2991,"")))</f>
        <v/>
      </c>
    </row>
    <row r="2978" spans="2:8" x14ac:dyDescent="0.3">
      <c r="B2978" s="160">
        <f>IF('MAIN CB'!B2992="","",'MAIN CB'!B2992)</f>
        <v>45743</v>
      </c>
      <c r="C2978" s="161" t="str">
        <f>IF('MAIN CB'!C2992="","",'MAIN CB'!C2992)</f>
        <v>Asset</v>
      </c>
      <c r="D2978" s="237" t="str">
        <f>IF('MAIN CB'!D2992="","",'MAIN CB'!D2992)</f>
        <v>Vault Cash</v>
      </c>
      <c r="E2978" s="157" t="str">
        <f>IF('MAIN CB'!E2992="","",'MAIN CB'!E2992)</f>
        <v>Zanaco Xpress Withdraw</v>
      </c>
      <c r="F2978" s="238">
        <f>IF('MAIN CB'!C2992="Asset",'MAIN CB'!F2992,"")</f>
        <v>-475</v>
      </c>
      <c r="G2978" s="162" t="str">
        <f>IF('MAIN CB'!C2992="Capital",'MAIN CB'!F2992,IF('MAIN CB'!C2992="Income",'MAIN CB'!F2992,IF('MAIN CB'!C2992="Liability",'MAIN CB'!F2992,"")))</f>
        <v/>
      </c>
      <c r="H2978" s="163" t="str">
        <f>IF('MAIN CB'!C2992="Expense",'MAIN CB'!F2992,IF('MAIN CB'!C2992="Drawing",'MAIN CB'!F2992,IF('MAIN CB'!C2992="COS",'MAIN CB'!F2992,"")))</f>
        <v/>
      </c>
    </row>
    <row r="2979" spans="2:8" x14ac:dyDescent="0.3">
      <c r="B2979" s="160">
        <f>IF('MAIN CB'!B2993="","",'MAIN CB'!B2993)</f>
        <v>45743</v>
      </c>
      <c r="C2979" s="161" t="str">
        <f>IF('MAIN CB'!C2993="","",'MAIN CB'!C2993)</f>
        <v>Asset</v>
      </c>
      <c r="D2979" s="237" t="str">
        <f>IF('MAIN CB'!D2993="","",'MAIN CB'!D2993)</f>
        <v>Zanaco Xpress</v>
      </c>
      <c r="E2979" s="157" t="str">
        <f>IF('MAIN CB'!E2993="","",'MAIN CB'!E2993)</f>
        <v>Zanaco Xpress Withdraw</v>
      </c>
      <c r="F2979" s="238">
        <f>IF('MAIN CB'!C2993="Asset",'MAIN CB'!F2993,"")</f>
        <v>475</v>
      </c>
      <c r="G2979" s="162" t="str">
        <f>IF('MAIN CB'!C2993="Capital",'MAIN CB'!F2993,IF('MAIN CB'!C2993="Income",'MAIN CB'!F2993,IF('MAIN CB'!C2993="Liability",'MAIN CB'!F2993,"")))</f>
        <v/>
      </c>
      <c r="H2979" s="163" t="str">
        <f>IF('MAIN CB'!C2993="Expense",'MAIN CB'!F2993,IF('MAIN CB'!C2993="Drawing",'MAIN CB'!F2993,IF('MAIN CB'!C2993="COS",'MAIN CB'!F2993,"")))</f>
        <v/>
      </c>
    </row>
    <row r="2980" spans="2:8" x14ac:dyDescent="0.3">
      <c r="B2980" s="160">
        <f>IF('MAIN CB'!B2994="","",'MAIN CB'!B2994)</f>
        <v>45743</v>
      </c>
      <c r="C2980" s="161" t="str">
        <f>IF('MAIN CB'!C2994="","",'MAIN CB'!C2994)</f>
        <v>Income</v>
      </c>
      <c r="D2980" s="237" t="str">
        <f>IF('MAIN CB'!D2994="","",'MAIN CB'!D2994)</f>
        <v>Sales</v>
      </c>
      <c r="E2980" s="157" t="str">
        <f>IF('MAIN CB'!E2994="","",'MAIN CB'!E2994)</f>
        <v xml:space="preserve">Takeaway Sale </v>
      </c>
      <c r="F2980" s="238" t="str">
        <f>IF('MAIN CB'!C2994="Asset",'MAIN CB'!F2994,"")</f>
        <v/>
      </c>
      <c r="G2980" s="162">
        <f>IF('MAIN CB'!C2994="Capital",'MAIN CB'!F2994,IF('MAIN CB'!C2994="Income",'MAIN CB'!F2994,IF('MAIN CB'!C2994="Liability",'MAIN CB'!F2994,"")))</f>
        <v>-35</v>
      </c>
      <c r="H2980" s="163" t="str">
        <f>IF('MAIN CB'!C2994="Expense",'MAIN CB'!F2994,IF('MAIN CB'!C2994="Drawing",'MAIN CB'!F2994,IF('MAIN CB'!C2994="COS",'MAIN CB'!F2994,"")))</f>
        <v/>
      </c>
    </row>
    <row r="2981" spans="2:8" x14ac:dyDescent="0.3">
      <c r="B2981" s="160">
        <f>IF('MAIN CB'!B2995="","",'MAIN CB'!B2995)</f>
        <v>45743</v>
      </c>
      <c r="C2981" s="161" t="str">
        <f>IF('MAIN CB'!C2995="","",'MAIN CB'!C2995)</f>
        <v>Asset</v>
      </c>
      <c r="D2981" s="237" t="str">
        <f>IF('MAIN CB'!D2995="","",'MAIN CB'!D2995)</f>
        <v>Airtel Money</v>
      </c>
      <c r="E2981" s="157" t="str">
        <f>IF('MAIN CB'!E2995="","",'MAIN CB'!E2995)</f>
        <v xml:space="preserve">Takeaway Sale </v>
      </c>
      <c r="F2981" s="238">
        <f>IF('MAIN CB'!C2995="Asset",'MAIN CB'!F2995,"")</f>
        <v>35</v>
      </c>
      <c r="G2981" s="162" t="str">
        <f>IF('MAIN CB'!C2995="Capital",'MAIN CB'!F2995,IF('MAIN CB'!C2995="Income",'MAIN CB'!F2995,IF('MAIN CB'!C2995="Liability",'MAIN CB'!F2995,"")))</f>
        <v/>
      </c>
      <c r="H2981" s="163" t="str">
        <f>IF('MAIN CB'!C2995="Expense",'MAIN CB'!F2995,IF('MAIN CB'!C2995="Drawing",'MAIN CB'!F2995,IF('MAIN CB'!C2995="COS",'MAIN CB'!F2995,"")))</f>
        <v/>
      </c>
    </row>
    <row r="2982" spans="2:8" x14ac:dyDescent="0.3">
      <c r="B2982" s="160">
        <f>IF('MAIN CB'!B2996="","",'MAIN CB'!B2996)</f>
        <v>45743</v>
      </c>
      <c r="C2982" s="161" t="str">
        <f>IF('MAIN CB'!C2996="","",'MAIN CB'!C2996)</f>
        <v>Asset</v>
      </c>
      <c r="D2982" s="237" t="str">
        <f>IF('MAIN CB'!D2996="","",'MAIN CB'!D2996)</f>
        <v>Vault Cash</v>
      </c>
      <c r="E2982" s="157" t="str">
        <f>IF('MAIN CB'!E2996="","",'MAIN CB'!E2996)</f>
        <v>Airtel Money Withdraw</v>
      </c>
      <c r="F2982" s="238">
        <f>IF('MAIN CB'!C2996="Asset",'MAIN CB'!F2996,"")</f>
        <v>-420</v>
      </c>
      <c r="G2982" s="162" t="str">
        <f>IF('MAIN CB'!C2996="Capital",'MAIN CB'!F2996,IF('MAIN CB'!C2996="Income",'MAIN CB'!F2996,IF('MAIN CB'!C2996="Liability",'MAIN CB'!F2996,"")))</f>
        <v/>
      </c>
      <c r="H2982" s="163" t="str">
        <f>IF('MAIN CB'!C2996="Expense",'MAIN CB'!F2996,IF('MAIN CB'!C2996="Drawing",'MAIN CB'!F2996,IF('MAIN CB'!C2996="COS",'MAIN CB'!F2996,"")))</f>
        <v/>
      </c>
    </row>
    <row r="2983" spans="2:8" x14ac:dyDescent="0.3">
      <c r="B2983" s="160">
        <f>IF('MAIN CB'!B2997="","",'MAIN CB'!B2997)</f>
        <v>45743</v>
      </c>
      <c r="C2983" s="161" t="str">
        <f>IF('MAIN CB'!C2997="","",'MAIN CB'!C2997)</f>
        <v>Asset</v>
      </c>
      <c r="D2983" s="237" t="str">
        <f>IF('MAIN CB'!D2997="","",'MAIN CB'!D2997)</f>
        <v>Airtel Money</v>
      </c>
      <c r="E2983" s="157" t="str">
        <f>IF('MAIN CB'!E2997="","",'MAIN CB'!E2997)</f>
        <v>Airtel Money Withdraw</v>
      </c>
      <c r="F2983" s="238">
        <f>IF('MAIN CB'!C2997="Asset",'MAIN CB'!F2997,"")</f>
        <v>420</v>
      </c>
      <c r="G2983" s="162" t="str">
        <f>IF('MAIN CB'!C2997="Capital",'MAIN CB'!F2997,IF('MAIN CB'!C2997="Income",'MAIN CB'!F2997,IF('MAIN CB'!C2997="Liability",'MAIN CB'!F2997,"")))</f>
        <v/>
      </c>
      <c r="H2983" s="163" t="str">
        <f>IF('MAIN CB'!C2997="Expense",'MAIN CB'!F2997,IF('MAIN CB'!C2997="Drawing",'MAIN CB'!F2997,IF('MAIN CB'!C2997="COS",'MAIN CB'!F2997,"")))</f>
        <v/>
      </c>
    </row>
    <row r="2984" spans="2:8" x14ac:dyDescent="0.3">
      <c r="B2984" s="160">
        <f>IF('MAIN CB'!B2998="","",'MAIN CB'!B2998)</f>
        <v>45743</v>
      </c>
      <c r="C2984" s="161" t="str">
        <f>IF('MAIN CB'!C2998="","",'MAIN CB'!C2998)</f>
        <v>Asset</v>
      </c>
      <c r="D2984" s="237" t="str">
        <f>IF('MAIN CB'!D2998="","",'MAIN CB'!D2998)</f>
        <v>Vault Cash</v>
      </c>
      <c r="E2984" s="157" t="str">
        <f>IF('MAIN CB'!E2998="","",'MAIN CB'!E2998)</f>
        <v>Zanaco Xpress Deposit</v>
      </c>
      <c r="F2984" s="238">
        <f>IF('MAIN CB'!C2998="Asset",'MAIN CB'!F2998,"")</f>
        <v>210</v>
      </c>
      <c r="G2984" s="162" t="str">
        <f>IF('MAIN CB'!C2998="Capital",'MAIN CB'!F2998,IF('MAIN CB'!C2998="Income",'MAIN CB'!F2998,IF('MAIN CB'!C2998="Liability",'MAIN CB'!F2998,"")))</f>
        <v/>
      </c>
      <c r="H2984" s="163" t="str">
        <f>IF('MAIN CB'!C2998="Expense",'MAIN CB'!F2998,IF('MAIN CB'!C2998="Drawing",'MAIN CB'!F2998,IF('MAIN CB'!C2998="COS",'MAIN CB'!F2998,"")))</f>
        <v/>
      </c>
    </row>
    <row r="2985" spans="2:8" x14ac:dyDescent="0.3">
      <c r="B2985" s="160">
        <f>IF('MAIN CB'!B2999="","",'MAIN CB'!B2999)</f>
        <v>45743</v>
      </c>
      <c r="C2985" s="161" t="str">
        <f>IF('MAIN CB'!C2999="","",'MAIN CB'!C2999)</f>
        <v>Asset</v>
      </c>
      <c r="D2985" s="237" t="str">
        <f>IF('MAIN CB'!D2999="","",'MAIN CB'!D2999)</f>
        <v>Zanaco Xpress</v>
      </c>
      <c r="E2985" s="157" t="str">
        <f>IF('MAIN CB'!E2999="","",'MAIN CB'!E2999)</f>
        <v>Zanaco Xpress Deposit</v>
      </c>
      <c r="F2985" s="238">
        <f>IF('MAIN CB'!C2999="Asset",'MAIN CB'!F2999,"")</f>
        <v>-210</v>
      </c>
      <c r="G2985" s="162" t="str">
        <f>IF('MAIN CB'!C2999="Capital",'MAIN CB'!F2999,IF('MAIN CB'!C2999="Income",'MAIN CB'!F2999,IF('MAIN CB'!C2999="Liability",'MAIN CB'!F2999,"")))</f>
        <v/>
      </c>
      <c r="H2985" s="163" t="str">
        <f>IF('MAIN CB'!C2999="Expense",'MAIN CB'!F2999,IF('MAIN CB'!C2999="Drawing",'MAIN CB'!F2999,IF('MAIN CB'!C2999="COS",'MAIN CB'!F2999,"")))</f>
        <v/>
      </c>
    </row>
    <row r="2986" spans="2:8" x14ac:dyDescent="0.3">
      <c r="B2986" s="160">
        <f>IF('MAIN CB'!B3000="","",'MAIN CB'!B3000)</f>
        <v>45743</v>
      </c>
      <c r="C2986" s="161" t="str">
        <f>IF('MAIN CB'!C3000="","",'MAIN CB'!C3000)</f>
        <v>Asset</v>
      </c>
      <c r="D2986" s="237" t="str">
        <f>IF('MAIN CB'!D3000="","",'MAIN CB'!D3000)</f>
        <v>Vault Cash</v>
      </c>
      <c r="E2986" s="157" t="str">
        <f>IF('MAIN CB'!E3000="","",'MAIN CB'!E3000)</f>
        <v>Zanaco Xpress Deposit</v>
      </c>
      <c r="F2986" s="238">
        <f>IF('MAIN CB'!C3000="Asset",'MAIN CB'!F3000,"")</f>
        <v>210</v>
      </c>
      <c r="G2986" s="162" t="str">
        <f>IF('MAIN CB'!C3000="Capital",'MAIN CB'!F3000,IF('MAIN CB'!C3000="Income",'MAIN CB'!F3000,IF('MAIN CB'!C3000="Liability",'MAIN CB'!F3000,"")))</f>
        <v/>
      </c>
      <c r="H2986" s="163" t="str">
        <f>IF('MAIN CB'!C3000="Expense",'MAIN CB'!F3000,IF('MAIN CB'!C3000="Drawing",'MAIN CB'!F3000,IF('MAIN CB'!C3000="COS",'MAIN CB'!F3000,"")))</f>
        <v/>
      </c>
    </row>
    <row r="2987" spans="2:8" x14ac:dyDescent="0.3">
      <c r="B2987" s="160">
        <f>IF('MAIN CB'!B3001="","",'MAIN CB'!B3001)</f>
        <v>45743</v>
      </c>
      <c r="C2987" s="161" t="str">
        <f>IF('MAIN CB'!C3001="","",'MAIN CB'!C3001)</f>
        <v>Asset</v>
      </c>
      <c r="D2987" s="237" t="str">
        <f>IF('MAIN CB'!D3001="","",'MAIN CB'!D3001)</f>
        <v>Zanaco Xpress</v>
      </c>
      <c r="E2987" s="157" t="str">
        <f>IF('MAIN CB'!E3001="","",'MAIN CB'!E3001)</f>
        <v>Zanaco Xpress Deposit</v>
      </c>
      <c r="F2987" s="238">
        <f>IF('MAIN CB'!C3001="Asset",'MAIN CB'!F3001,"")</f>
        <v>-210</v>
      </c>
      <c r="G2987" s="162" t="str">
        <f>IF('MAIN CB'!C3001="Capital",'MAIN CB'!F3001,IF('MAIN CB'!C3001="Income",'MAIN CB'!F3001,IF('MAIN CB'!C3001="Liability",'MAIN CB'!F3001,"")))</f>
        <v/>
      </c>
      <c r="H2987" s="163" t="str">
        <f>IF('MAIN CB'!C3001="Expense",'MAIN CB'!F3001,IF('MAIN CB'!C3001="Drawing",'MAIN CB'!F3001,IF('MAIN CB'!C3001="COS",'MAIN CB'!F3001,"")))</f>
        <v/>
      </c>
    </row>
    <row r="2988" spans="2:8" x14ac:dyDescent="0.3">
      <c r="B2988" s="160">
        <f>IF('MAIN CB'!B3002="","",'MAIN CB'!B3002)</f>
        <v>45743</v>
      </c>
      <c r="C2988" s="161" t="str">
        <f>IF('MAIN CB'!C3002="","",'MAIN CB'!C3002)</f>
        <v>Asset</v>
      </c>
      <c r="D2988" s="237" t="str">
        <f>IF('MAIN CB'!D3002="","",'MAIN CB'!D3002)</f>
        <v>Vault Cash</v>
      </c>
      <c r="E2988" s="157" t="str">
        <f>IF('MAIN CB'!E3002="","",'MAIN CB'!E3002)</f>
        <v>Airtel Money Withdraw</v>
      </c>
      <c r="F2988" s="238">
        <f>IF('MAIN CB'!C3002="Asset",'MAIN CB'!F3002,"")</f>
        <v>-50</v>
      </c>
      <c r="G2988" s="162" t="str">
        <f>IF('MAIN CB'!C3002="Capital",'MAIN CB'!F3002,IF('MAIN CB'!C3002="Income",'MAIN CB'!F3002,IF('MAIN CB'!C3002="Liability",'MAIN CB'!F3002,"")))</f>
        <v/>
      </c>
      <c r="H2988" s="163" t="str">
        <f>IF('MAIN CB'!C3002="Expense",'MAIN CB'!F3002,IF('MAIN CB'!C3002="Drawing",'MAIN CB'!F3002,IF('MAIN CB'!C3002="COS",'MAIN CB'!F3002,"")))</f>
        <v/>
      </c>
    </row>
    <row r="2989" spans="2:8" x14ac:dyDescent="0.3">
      <c r="B2989" s="160">
        <f>IF('MAIN CB'!B3003="","",'MAIN CB'!B3003)</f>
        <v>45743</v>
      </c>
      <c r="C2989" s="161" t="str">
        <f>IF('MAIN CB'!C3003="","",'MAIN CB'!C3003)</f>
        <v>Asset</v>
      </c>
      <c r="D2989" s="237" t="str">
        <f>IF('MAIN CB'!D3003="","",'MAIN CB'!D3003)</f>
        <v>Airtel Money</v>
      </c>
      <c r="E2989" s="157" t="str">
        <f>IF('MAIN CB'!E3003="","",'MAIN CB'!E3003)</f>
        <v>Airtel Money Withdraw</v>
      </c>
      <c r="F2989" s="238">
        <f>IF('MAIN CB'!C3003="Asset",'MAIN CB'!F3003,"")</f>
        <v>50</v>
      </c>
      <c r="G2989" s="162" t="str">
        <f>IF('MAIN CB'!C3003="Capital",'MAIN CB'!F3003,IF('MAIN CB'!C3003="Income",'MAIN CB'!F3003,IF('MAIN CB'!C3003="Liability",'MAIN CB'!F3003,"")))</f>
        <v/>
      </c>
      <c r="H2989" s="163" t="str">
        <f>IF('MAIN CB'!C3003="Expense",'MAIN CB'!F3003,IF('MAIN CB'!C3003="Drawing",'MAIN CB'!F3003,IF('MAIN CB'!C3003="COS",'MAIN CB'!F3003,"")))</f>
        <v/>
      </c>
    </row>
    <row r="2990" spans="2:8" x14ac:dyDescent="0.3">
      <c r="B2990" s="160">
        <f>IF('MAIN CB'!B3004="","",'MAIN CB'!B3004)</f>
        <v>45743</v>
      </c>
      <c r="C2990" s="161" t="str">
        <f>IF('MAIN CB'!C3004="","",'MAIN CB'!C3004)</f>
        <v>Income</v>
      </c>
      <c r="D2990" s="237" t="str">
        <f>IF('MAIN CB'!D3004="","",'MAIN CB'!D3004)</f>
        <v>Sales</v>
      </c>
      <c r="E2990" s="157" t="str">
        <f>IF('MAIN CB'!E3004="","",'MAIN CB'!E3004)</f>
        <v xml:space="preserve">Takeaway Sale </v>
      </c>
      <c r="F2990" s="238" t="str">
        <f>IF('MAIN CB'!C3004="Asset",'MAIN CB'!F3004,"")</f>
        <v/>
      </c>
      <c r="G2990" s="162">
        <f>IF('MAIN CB'!C3004="Capital",'MAIN CB'!F3004,IF('MAIN CB'!C3004="Income",'MAIN CB'!F3004,IF('MAIN CB'!C3004="Liability",'MAIN CB'!F3004,"")))</f>
        <v>-70</v>
      </c>
      <c r="H2990" s="163" t="str">
        <f>IF('MAIN CB'!C3004="Expense",'MAIN CB'!F3004,IF('MAIN CB'!C3004="Drawing",'MAIN CB'!F3004,IF('MAIN CB'!C3004="COS",'MAIN CB'!F3004,"")))</f>
        <v/>
      </c>
    </row>
    <row r="2991" spans="2:8" x14ac:dyDescent="0.3">
      <c r="B2991" s="160">
        <f>IF('MAIN CB'!B3005="","",'MAIN CB'!B3005)</f>
        <v>45743</v>
      </c>
      <c r="C2991" s="161" t="str">
        <f>IF('MAIN CB'!C3005="","",'MAIN CB'!C3005)</f>
        <v>Asset</v>
      </c>
      <c r="D2991" s="237" t="str">
        <f>IF('MAIN CB'!D3005="","",'MAIN CB'!D3005)</f>
        <v>Airtel Money</v>
      </c>
      <c r="E2991" s="157" t="str">
        <f>IF('MAIN CB'!E3005="","",'MAIN CB'!E3005)</f>
        <v xml:space="preserve">Takeaway Sale </v>
      </c>
      <c r="F2991" s="238">
        <f>IF('MAIN CB'!C3005="Asset",'MAIN CB'!F3005,"")</f>
        <v>70</v>
      </c>
      <c r="G2991" s="162" t="str">
        <f>IF('MAIN CB'!C3005="Capital",'MAIN CB'!F3005,IF('MAIN CB'!C3005="Income",'MAIN CB'!F3005,IF('MAIN CB'!C3005="Liability",'MAIN CB'!F3005,"")))</f>
        <v/>
      </c>
      <c r="H2991" s="163" t="str">
        <f>IF('MAIN CB'!C3005="Expense",'MAIN CB'!F3005,IF('MAIN CB'!C3005="Drawing",'MAIN CB'!F3005,IF('MAIN CB'!C3005="COS",'MAIN CB'!F3005,"")))</f>
        <v/>
      </c>
    </row>
    <row r="2992" spans="2:8" x14ac:dyDescent="0.3">
      <c r="B2992" s="160">
        <f>IF('MAIN CB'!B3006="","",'MAIN CB'!B3006)</f>
        <v>45743</v>
      </c>
      <c r="C2992" s="161" t="str">
        <f>IF('MAIN CB'!C3006="","",'MAIN CB'!C3006)</f>
        <v>Asset</v>
      </c>
      <c r="D2992" s="237" t="str">
        <f>IF('MAIN CB'!D3006="","",'MAIN CB'!D3006)</f>
        <v>Vault Cash</v>
      </c>
      <c r="E2992" s="157" t="str">
        <f>IF('MAIN CB'!E3006="","",'MAIN CB'!E3006)</f>
        <v>Zanaco Xpress Deposit</v>
      </c>
      <c r="F2992" s="238">
        <f>IF('MAIN CB'!C3006="Asset",'MAIN CB'!F3006,"")</f>
        <v>150</v>
      </c>
      <c r="G2992" s="162" t="str">
        <f>IF('MAIN CB'!C3006="Capital",'MAIN CB'!F3006,IF('MAIN CB'!C3006="Income",'MAIN CB'!F3006,IF('MAIN CB'!C3006="Liability",'MAIN CB'!F3006,"")))</f>
        <v/>
      </c>
      <c r="H2992" s="163" t="str">
        <f>IF('MAIN CB'!C3006="Expense",'MAIN CB'!F3006,IF('MAIN CB'!C3006="Drawing",'MAIN CB'!F3006,IF('MAIN CB'!C3006="COS",'MAIN CB'!F3006,"")))</f>
        <v/>
      </c>
    </row>
    <row r="2993" spans="2:8" x14ac:dyDescent="0.3">
      <c r="B2993" s="160">
        <f>IF('MAIN CB'!B3007="","",'MAIN CB'!B3007)</f>
        <v>45743</v>
      </c>
      <c r="C2993" s="161" t="str">
        <f>IF('MAIN CB'!C3007="","",'MAIN CB'!C3007)</f>
        <v>Asset</v>
      </c>
      <c r="D2993" s="237" t="str">
        <f>IF('MAIN CB'!D3007="","",'MAIN CB'!D3007)</f>
        <v>Zanaco Xpress</v>
      </c>
      <c r="E2993" s="157" t="str">
        <f>IF('MAIN CB'!E3007="","",'MAIN CB'!E3007)</f>
        <v>Zanaco Xpress Deposit</v>
      </c>
      <c r="F2993" s="238">
        <f>IF('MAIN CB'!C3007="Asset",'MAIN CB'!F3007,"")</f>
        <v>-150</v>
      </c>
      <c r="G2993" s="162" t="str">
        <f>IF('MAIN CB'!C3007="Capital",'MAIN CB'!F3007,IF('MAIN CB'!C3007="Income",'MAIN CB'!F3007,IF('MAIN CB'!C3007="Liability",'MAIN CB'!F3007,"")))</f>
        <v/>
      </c>
      <c r="H2993" s="163" t="str">
        <f>IF('MAIN CB'!C3007="Expense",'MAIN CB'!F3007,IF('MAIN CB'!C3007="Drawing",'MAIN CB'!F3007,IF('MAIN CB'!C3007="COS",'MAIN CB'!F3007,"")))</f>
        <v/>
      </c>
    </row>
    <row r="2994" spans="2:8" x14ac:dyDescent="0.3">
      <c r="B2994" s="160">
        <f>IF('MAIN CB'!B3008="","",'MAIN CB'!B3008)</f>
        <v>45743</v>
      </c>
      <c r="C2994" s="161" t="str">
        <f>IF('MAIN CB'!C3008="","",'MAIN CB'!C3008)</f>
        <v>Asset</v>
      </c>
      <c r="D2994" s="237" t="str">
        <f>IF('MAIN CB'!D3008="","",'MAIN CB'!D3008)</f>
        <v>Vault Cash</v>
      </c>
      <c r="E2994" s="157" t="str">
        <f>IF('MAIN CB'!E3008="","",'MAIN CB'!E3008)</f>
        <v>Airtel Money Deposit</v>
      </c>
      <c r="F2994" s="238">
        <f>IF('MAIN CB'!C3008="Asset",'MAIN CB'!F3008,"")</f>
        <v>100</v>
      </c>
      <c r="G2994" s="162" t="str">
        <f>IF('MAIN CB'!C3008="Capital",'MAIN CB'!F3008,IF('MAIN CB'!C3008="Income",'MAIN CB'!F3008,IF('MAIN CB'!C3008="Liability",'MAIN CB'!F3008,"")))</f>
        <v/>
      </c>
      <c r="H2994" s="163" t="str">
        <f>IF('MAIN CB'!C3008="Expense",'MAIN CB'!F3008,IF('MAIN CB'!C3008="Drawing",'MAIN CB'!F3008,IF('MAIN CB'!C3008="COS",'MAIN CB'!F3008,"")))</f>
        <v/>
      </c>
    </row>
    <row r="2995" spans="2:8" x14ac:dyDescent="0.3">
      <c r="B2995" s="160">
        <f>IF('MAIN CB'!B3009="","",'MAIN CB'!B3009)</f>
        <v>45743</v>
      </c>
      <c r="C2995" s="161" t="str">
        <f>IF('MAIN CB'!C3009="","",'MAIN CB'!C3009)</f>
        <v>Asset</v>
      </c>
      <c r="D2995" s="237" t="str">
        <f>IF('MAIN CB'!D3009="","",'MAIN CB'!D3009)</f>
        <v>Airtel Money</v>
      </c>
      <c r="E2995" s="157" t="str">
        <f>IF('MAIN CB'!E3009="","",'MAIN CB'!E3009)</f>
        <v>Airtel Money Deposit</v>
      </c>
      <c r="F2995" s="238">
        <f>IF('MAIN CB'!C3009="Asset",'MAIN CB'!F3009,"")</f>
        <v>-100</v>
      </c>
      <c r="G2995" s="162" t="str">
        <f>IF('MAIN CB'!C3009="Capital",'MAIN CB'!F3009,IF('MAIN CB'!C3009="Income",'MAIN CB'!F3009,IF('MAIN CB'!C3009="Liability",'MAIN CB'!F3009,"")))</f>
        <v/>
      </c>
      <c r="H2995" s="163" t="str">
        <f>IF('MAIN CB'!C3009="Expense",'MAIN CB'!F3009,IF('MAIN CB'!C3009="Drawing",'MAIN CB'!F3009,IF('MAIN CB'!C3009="COS",'MAIN CB'!F3009,"")))</f>
        <v/>
      </c>
    </row>
    <row r="2996" spans="2:8" x14ac:dyDescent="0.3">
      <c r="B2996" s="160">
        <f>IF('MAIN CB'!B3010="","",'MAIN CB'!B3010)</f>
        <v>45743</v>
      </c>
      <c r="C2996" s="161" t="str">
        <f>IF('MAIN CB'!C3010="","",'MAIN CB'!C3010)</f>
        <v>Asset</v>
      </c>
      <c r="D2996" s="237" t="str">
        <f>IF('MAIN CB'!D3010="","",'MAIN CB'!D3010)</f>
        <v>Vault Cash</v>
      </c>
      <c r="E2996" s="157" t="str">
        <f>IF('MAIN CB'!E3010="","",'MAIN CB'!E3010)</f>
        <v>Zanaco Xpress Withdraw</v>
      </c>
      <c r="F2996" s="238">
        <f>IF('MAIN CB'!C3010="Asset",'MAIN CB'!F3010,"")</f>
        <v>-1000</v>
      </c>
      <c r="G2996" s="162" t="str">
        <f>IF('MAIN CB'!C3010="Capital",'MAIN CB'!F3010,IF('MAIN CB'!C3010="Income",'MAIN CB'!F3010,IF('MAIN CB'!C3010="Liability",'MAIN CB'!F3010,"")))</f>
        <v/>
      </c>
      <c r="H2996" s="163" t="str">
        <f>IF('MAIN CB'!C3010="Expense",'MAIN CB'!F3010,IF('MAIN CB'!C3010="Drawing",'MAIN CB'!F3010,IF('MAIN CB'!C3010="COS",'MAIN CB'!F3010,"")))</f>
        <v/>
      </c>
    </row>
    <row r="2997" spans="2:8" x14ac:dyDescent="0.3">
      <c r="B2997" s="160">
        <f>IF('MAIN CB'!B3011="","",'MAIN CB'!B3011)</f>
        <v>45743</v>
      </c>
      <c r="C2997" s="161" t="str">
        <f>IF('MAIN CB'!C3011="","",'MAIN CB'!C3011)</f>
        <v>Asset</v>
      </c>
      <c r="D2997" s="237" t="str">
        <f>IF('MAIN CB'!D3011="","",'MAIN CB'!D3011)</f>
        <v>Zanaco Xpress</v>
      </c>
      <c r="E2997" s="157" t="str">
        <f>IF('MAIN CB'!E3011="","",'MAIN CB'!E3011)</f>
        <v>Zanaco Xpress Withdraw</v>
      </c>
      <c r="F2997" s="238">
        <f>IF('MAIN CB'!C3011="Asset",'MAIN CB'!F3011,"")</f>
        <v>1000</v>
      </c>
      <c r="G2997" s="162" t="str">
        <f>IF('MAIN CB'!C3011="Capital",'MAIN CB'!F3011,IF('MAIN CB'!C3011="Income",'MAIN CB'!F3011,IF('MAIN CB'!C3011="Liability",'MAIN CB'!F3011,"")))</f>
        <v/>
      </c>
      <c r="H2997" s="163" t="str">
        <f>IF('MAIN CB'!C3011="Expense",'MAIN CB'!F3011,IF('MAIN CB'!C3011="Drawing",'MAIN CB'!F3011,IF('MAIN CB'!C3011="COS",'MAIN CB'!F3011,"")))</f>
        <v/>
      </c>
    </row>
    <row r="2998" spans="2:8" x14ac:dyDescent="0.3">
      <c r="B2998" s="160">
        <f>IF('MAIN CB'!B3012="","",'MAIN CB'!B3012)</f>
        <v>45743</v>
      </c>
      <c r="C2998" s="161" t="str">
        <f>IF('MAIN CB'!C3012="","",'MAIN CB'!C3012)</f>
        <v>Asset</v>
      </c>
      <c r="D2998" s="237" t="str">
        <f>IF('MAIN CB'!D3012="","",'MAIN CB'!D3012)</f>
        <v>Vault Cash</v>
      </c>
      <c r="E2998" s="157" t="str">
        <f>IF('MAIN CB'!E3012="","",'MAIN CB'!E3012)</f>
        <v>543 Withdraw</v>
      </c>
      <c r="F2998" s="238">
        <f>IF('MAIN CB'!C3012="Asset",'MAIN CB'!F3012,"")</f>
        <v>-340</v>
      </c>
      <c r="G2998" s="162" t="str">
        <f>IF('MAIN CB'!C3012="Capital",'MAIN CB'!F3012,IF('MAIN CB'!C3012="Income",'MAIN CB'!F3012,IF('MAIN CB'!C3012="Liability",'MAIN CB'!F3012,"")))</f>
        <v/>
      </c>
      <c r="H2998" s="163" t="str">
        <f>IF('MAIN CB'!C3012="Expense",'MAIN CB'!F3012,IF('MAIN CB'!C3012="Drawing",'MAIN CB'!F3012,IF('MAIN CB'!C3012="COS",'MAIN CB'!F3012,"")))</f>
        <v/>
      </c>
    </row>
    <row r="2999" spans="2:8" x14ac:dyDescent="0.3">
      <c r="B2999" s="160">
        <f>IF('MAIN CB'!B3013="","",'MAIN CB'!B3013)</f>
        <v>45743</v>
      </c>
      <c r="C2999" s="161" t="str">
        <f>IF('MAIN CB'!C3013="","",'MAIN CB'!C3013)</f>
        <v>Asset</v>
      </c>
      <c r="D2999" s="237" t="str">
        <f>IF('MAIN CB'!D3013="","",'MAIN CB'!D3013)</f>
        <v>543 Konse Konse</v>
      </c>
      <c r="E2999" s="157" t="str">
        <f>IF('MAIN CB'!E3013="","",'MAIN CB'!E3013)</f>
        <v>543 Withdraw</v>
      </c>
      <c r="F2999" s="238">
        <f>IF('MAIN CB'!C3013="Asset",'MAIN CB'!F3013,"")</f>
        <v>340</v>
      </c>
      <c r="G2999" s="162" t="str">
        <f>IF('MAIN CB'!C3013="Capital",'MAIN CB'!F3013,IF('MAIN CB'!C3013="Income",'MAIN CB'!F3013,IF('MAIN CB'!C3013="Liability",'MAIN CB'!F3013,"")))</f>
        <v/>
      </c>
      <c r="H2999" s="163" t="str">
        <f>IF('MAIN CB'!C3013="Expense",'MAIN CB'!F3013,IF('MAIN CB'!C3013="Drawing",'MAIN CB'!F3013,IF('MAIN CB'!C3013="COS",'MAIN CB'!F3013,"")))</f>
        <v/>
      </c>
    </row>
    <row r="3000" spans="2:8" x14ac:dyDescent="0.3">
      <c r="B3000" s="160">
        <f>IF('MAIN CB'!B3014="","",'MAIN CB'!B3014)</f>
        <v>45743</v>
      </c>
      <c r="C3000" s="161" t="str">
        <f>IF('MAIN CB'!C3014="","",'MAIN CB'!C3014)</f>
        <v>Income</v>
      </c>
      <c r="D3000" s="237" t="str">
        <f>IF('MAIN CB'!D3014="","",'MAIN CB'!D3014)</f>
        <v>Sales</v>
      </c>
      <c r="E3000" s="157" t="str">
        <f>IF('MAIN CB'!E3014="","",'MAIN CB'!E3014)</f>
        <v xml:space="preserve">Takeaway Sale </v>
      </c>
      <c r="F3000" s="238" t="str">
        <f>IF('MAIN CB'!C3014="Asset",'MAIN CB'!F3014,"")</f>
        <v/>
      </c>
      <c r="G3000" s="162">
        <f>IF('MAIN CB'!C3014="Capital",'MAIN CB'!F3014,IF('MAIN CB'!C3014="Income",'MAIN CB'!F3014,IF('MAIN CB'!C3014="Liability",'MAIN CB'!F3014,"")))</f>
        <v>-35</v>
      </c>
      <c r="H3000" s="163" t="str">
        <f>IF('MAIN CB'!C3014="Expense",'MAIN CB'!F3014,IF('MAIN CB'!C3014="Drawing",'MAIN CB'!F3014,IF('MAIN CB'!C3014="COS",'MAIN CB'!F3014,"")))</f>
        <v/>
      </c>
    </row>
    <row r="3001" spans="2:8" x14ac:dyDescent="0.3">
      <c r="B3001" s="160">
        <f>IF('MAIN CB'!B3015="","",'MAIN CB'!B3015)</f>
        <v>45743</v>
      </c>
      <c r="C3001" s="161" t="str">
        <f>IF('MAIN CB'!C3015="","",'MAIN CB'!C3015)</f>
        <v>Asset</v>
      </c>
      <c r="D3001" s="237" t="str">
        <f>IF('MAIN CB'!D3015="","",'MAIN CB'!D3015)</f>
        <v>Vault Cash</v>
      </c>
      <c r="E3001" s="157" t="str">
        <f>IF('MAIN CB'!E3015="","",'MAIN CB'!E3015)</f>
        <v xml:space="preserve">Takeaway Sale </v>
      </c>
      <c r="F3001" s="238">
        <f>IF('MAIN CB'!C3015="Asset",'MAIN CB'!F3015,"")</f>
        <v>35</v>
      </c>
      <c r="G3001" s="162" t="str">
        <f>IF('MAIN CB'!C3015="Capital",'MAIN CB'!F3015,IF('MAIN CB'!C3015="Income",'MAIN CB'!F3015,IF('MAIN CB'!C3015="Liability",'MAIN CB'!F3015,"")))</f>
        <v/>
      </c>
      <c r="H3001" s="163" t="str">
        <f>IF('MAIN CB'!C3015="Expense",'MAIN CB'!F3015,IF('MAIN CB'!C3015="Drawing",'MAIN CB'!F3015,IF('MAIN CB'!C3015="COS",'MAIN CB'!F3015,"")))</f>
        <v/>
      </c>
    </row>
    <row r="3002" spans="2:8" x14ac:dyDescent="0.3">
      <c r="B3002" s="160">
        <f>IF('MAIN CB'!B3016="","",'MAIN CB'!B3016)</f>
        <v>45743</v>
      </c>
      <c r="C3002" s="161" t="str">
        <f>IF('MAIN CB'!C3016="","",'MAIN CB'!C3016)</f>
        <v>Income</v>
      </c>
      <c r="D3002" s="237" t="str">
        <f>IF('MAIN CB'!D3016="","",'MAIN CB'!D3016)</f>
        <v>Sales</v>
      </c>
      <c r="E3002" s="157" t="str">
        <f>IF('MAIN CB'!E3016="","",'MAIN CB'!E3016)</f>
        <v xml:space="preserve">Takeaway Sale </v>
      </c>
      <c r="F3002" s="238" t="str">
        <f>IF('MAIN CB'!C3016="Asset",'MAIN CB'!F3016,"")</f>
        <v/>
      </c>
      <c r="G3002" s="162">
        <f>IF('MAIN CB'!C3016="Capital",'MAIN CB'!F3016,IF('MAIN CB'!C3016="Income",'MAIN CB'!F3016,IF('MAIN CB'!C3016="Liability",'MAIN CB'!F3016,"")))</f>
        <v>-140</v>
      </c>
      <c r="H3002" s="163" t="str">
        <f>IF('MAIN CB'!C3016="Expense",'MAIN CB'!F3016,IF('MAIN CB'!C3016="Drawing",'MAIN CB'!F3016,IF('MAIN CB'!C3016="COS",'MAIN CB'!F3016,"")))</f>
        <v/>
      </c>
    </row>
    <row r="3003" spans="2:8" x14ac:dyDescent="0.3">
      <c r="B3003" s="160">
        <f>IF('MAIN CB'!B3017="","",'MAIN CB'!B3017)</f>
        <v>45743</v>
      </c>
      <c r="C3003" s="161" t="str">
        <f>IF('MAIN CB'!C3017="","",'MAIN CB'!C3017)</f>
        <v>Asset</v>
      </c>
      <c r="D3003" s="237" t="str">
        <f>IF('MAIN CB'!D3017="","",'MAIN CB'!D3017)</f>
        <v>Vault Cash</v>
      </c>
      <c r="E3003" s="157" t="str">
        <f>IF('MAIN CB'!E3017="","",'MAIN CB'!E3017)</f>
        <v xml:space="preserve">Takeaway Sale </v>
      </c>
      <c r="F3003" s="238">
        <f>IF('MAIN CB'!C3017="Asset",'MAIN CB'!F3017,"")</f>
        <v>140</v>
      </c>
      <c r="G3003" s="162" t="str">
        <f>IF('MAIN CB'!C3017="Capital",'MAIN CB'!F3017,IF('MAIN CB'!C3017="Income",'MAIN CB'!F3017,IF('MAIN CB'!C3017="Liability",'MAIN CB'!F3017,"")))</f>
        <v/>
      </c>
      <c r="H3003" s="163" t="str">
        <f>IF('MAIN CB'!C3017="Expense",'MAIN CB'!F3017,IF('MAIN CB'!C3017="Drawing",'MAIN CB'!F3017,IF('MAIN CB'!C3017="COS",'MAIN CB'!F3017,"")))</f>
        <v/>
      </c>
    </row>
    <row r="3004" spans="2:8" x14ac:dyDescent="0.3">
      <c r="B3004" s="160">
        <f>IF('MAIN CB'!B3018="","",'MAIN CB'!B3018)</f>
        <v>45743</v>
      </c>
      <c r="C3004" s="161" t="str">
        <f>IF('MAIN CB'!C3018="","",'MAIN CB'!C3018)</f>
        <v>Income</v>
      </c>
      <c r="D3004" s="237" t="str">
        <f>IF('MAIN CB'!D3018="","",'MAIN CB'!D3018)</f>
        <v>Sales</v>
      </c>
      <c r="E3004" s="157" t="str">
        <f>IF('MAIN CB'!E3018="","",'MAIN CB'!E3018)</f>
        <v xml:space="preserve">Takeaway Sale </v>
      </c>
      <c r="F3004" s="238" t="str">
        <f>IF('MAIN CB'!C3018="Asset",'MAIN CB'!F3018,"")</f>
        <v/>
      </c>
      <c r="G3004" s="162">
        <f>IF('MAIN CB'!C3018="Capital",'MAIN CB'!F3018,IF('MAIN CB'!C3018="Income",'MAIN CB'!F3018,IF('MAIN CB'!C3018="Liability",'MAIN CB'!F3018,"")))</f>
        <v>-70</v>
      </c>
      <c r="H3004" s="163" t="str">
        <f>IF('MAIN CB'!C3018="Expense",'MAIN CB'!F3018,IF('MAIN CB'!C3018="Drawing",'MAIN CB'!F3018,IF('MAIN CB'!C3018="COS",'MAIN CB'!F3018,"")))</f>
        <v/>
      </c>
    </row>
    <row r="3005" spans="2:8" x14ac:dyDescent="0.3">
      <c r="B3005" s="160">
        <f>IF('MAIN CB'!B3019="","",'MAIN CB'!B3019)</f>
        <v>45743</v>
      </c>
      <c r="C3005" s="161" t="str">
        <f>IF('MAIN CB'!C3019="","",'MAIN CB'!C3019)</f>
        <v>Asset</v>
      </c>
      <c r="D3005" s="237" t="str">
        <f>IF('MAIN CB'!D3019="","",'MAIN CB'!D3019)</f>
        <v>Vault Cash</v>
      </c>
      <c r="E3005" s="157" t="str">
        <f>IF('MAIN CB'!E3019="","",'MAIN CB'!E3019)</f>
        <v xml:space="preserve">Takeaway Sale </v>
      </c>
      <c r="F3005" s="238">
        <f>IF('MAIN CB'!C3019="Asset",'MAIN CB'!F3019,"")</f>
        <v>70</v>
      </c>
      <c r="G3005" s="162" t="str">
        <f>IF('MAIN CB'!C3019="Capital",'MAIN CB'!F3019,IF('MAIN CB'!C3019="Income",'MAIN CB'!F3019,IF('MAIN CB'!C3019="Liability",'MAIN CB'!F3019,"")))</f>
        <v/>
      </c>
      <c r="H3005" s="163" t="str">
        <f>IF('MAIN CB'!C3019="Expense",'MAIN CB'!F3019,IF('MAIN CB'!C3019="Drawing",'MAIN CB'!F3019,IF('MAIN CB'!C3019="COS",'MAIN CB'!F3019,"")))</f>
        <v/>
      </c>
    </row>
    <row r="3006" spans="2:8" x14ac:dyDescent="0.3">
      <c r="B3006" s="160">
        <f>IF('MAIN CB'!B3020="","",'MAIN CB'!B3020)</f>
        <v>45743</v>
      </c>
      <c r="C3006" s="161" t="str">
        <f>IF('MAIN CB'!C3020="","",'MAIN CB'!C3020)</f>
        <v>Asset</v>
      </c>
      <c r="D3006" s="237" t="str">
        <f>IF('MAIN CB'!D3020="","",'MAIN CB'!D3020)</f>
        <v>Vault Cash</v>
      </c>
      <c r="E3006" s="157" t="str">
        <f>IF('MAIN CB'!E3020="","",'MAIN CB'!E3020)</f>
        <v>Zanaco Xpress Deposit</v>
      </c>
      <c r="F3006" s="238">
        <f>IF('MAIN CB'!C3020="Asset",'MAIN CB'!F3020,"")</f>
        <v>464</v>
      </c>
      <c r="G3006" s="162" t="str">
        <f>IF('MAIN CB'!C3020="Capital",'MAIN CB'!F3020,IF('MAIN CB'!C3020="Income",'MAIN CB'!F3020,IF('MAIN CB'!C3020="Liability",'MAIN CB'!F3020,"")))</f>
        <v/>
      </c>
      <c r="H3006" s="163" t="str">
        <f>IF('MAIN CB'!C3020="Expense",'MAIN CB'!F3020,IF('MAIN CB'!C3020="Drawing",'MAIN CB'!F3020,IF('MAIN CB'!C3020="COS",'MAIN CB'!F3020,"")))</f>
        <v/>
      </c>
    </row>
    <row r="3007" spans="2:8" x14ac:dyDescent="0.3">
      <c r="B3007" s="160">
        <f>IF('MAIN CB'!B3021="","",'MAIN CB'!B3021)</f>
        <v>45743</v>
      </c>
      <c r="C3007" s="161" t="str">
        <f>IF('MAIN CB'!C3021="","",'MAIN CB'!C3021)</f>
        <v>Asset</v>
      </c>
      <c r="D3007" s="237" t="str">
        <f>IF('MAIN CB'!D3021="","",'MAIN CB'!D3021)</f>
        <v>Zanaco Xpress</v>
      </c>
      <c r="E3007" s="157" t="str">
        <f>IF('MAIN CB'!E3021="","",'MAIN CB'!E3021)</f>
        <v>Zanaco Xpress Deposit</v>
      </c>
      <c r="F3007" s="238">
        <f>IF('MAIN CB'!C3021="Asset",'MAIN CB'!F3021,"")</f>
        <v>-464</v>
      </c>
      <c r="G3007" s="162" t="str">
        <f>IF('MAIN CB'!C3021="Capital",'MAIN CB'!F3021,IF('MAIN CB'!C3021="Income",'MAIN CB'!F3021,IF('MAIN CB'!C3021="Liability",'MAIN CB'!F3021,"")))</f>
        <v/>
      </c>
      <c r="H3007" s="163" t="str">
        <f>IF('MAIN CB'!C3021="Expense",'MAIN CB'!F3021,IF('MAIN CB'!C3021="Drawing",'MAIN CB'!F3021,IF('MAIN CB'!C3021="COS",'MAIN CB'!F3021,"")))</f>
        <v/>
      </c>
    </row>
    <row r="3008" spans="2:8" x14ac:dyDescent="0.3">
      <c r="B3008" s="160">
        <f>IF('MAIN CB'!B3022="","",'MAIN CB'!B3022)</f>
        <v>45743</v>
      </c>
      <c r="C3008" s="161" t="str">
        <f>IF('MAIN CB'!C3022="","",'MAIN CB'!C3022)</f>
        <v>Asset</v>
      </c>
      <c r="D3008" s="237" t="str">
        <f>IF('MAIN CB'!D3022="","",'MAIN CB'!D3022)</f>
        <v>Vault Cash</v>
      </c>
      <c r="E3008" s="157" t="str">
        <f>IF('MAIN CB'!E3022="","",'MAIN CB'!E3022)</f>
        <v>Airtel Money Withdraw</v>
      </c>
      <c r="F3008" s="238">
        <f>IF('MAIN CB'!C3022="Asset",'MAIN CB'!F3022,"")</f>
        <v>-200</v>
      </c>
      <c r="G3008" s="162" t="str">
        <f>IF('MAIN CB'!C3022="Capital",'MAIN CB'!F3022,IF('MAIN CB'!C3022="Income",'MAIN CB'!F3022,IF('MAIN CB'!C3022="Liability",'MAIN CB'!F3022,"")))</f>
        <v/>
      </c>
      <c r="H3008" s="163" t="str">
        <f>IF('MAIN CB'!C3022="Expense",'MAIN CB'!F3022,IF('MAIN CB'!C3022="Drawing",'MAIN CB'!F3022,IF('MAIN CB'!C3022="COS",'MAIN CB'!F3022,"")))</f>
        <v/>
      </c>
    </row>
    <row r="3009" spans="2:8" x14ac:dyDescent="0.3">
      <c r="B3009" s="160">
        <f>IF('MAIN CB'!B3023="","",'MAIN CB'!B3023)</f>
        <v>45743</v>
      </c>
      <c r="C3009" s="161" t="str">
        <f>IF('MAIN CB'!C3023="","",'MAIN CB'!C3023)</f>
        <v>Asset</v>
      </c>
      <c r="D3009" s="237" t="str">
        <f>IF('MAIN CB'!D3023="","",'MAIN CB'!D3023)</f>
        <v>Airtel Money</v>
      </c>
      <c r="E3009" s="157" t="str">
        <f>IF('MAIN CB'!E3023="","",'MAIN CB'!E3023)</f>
        <v>Airtel Money Withdraw</v>
      </c>
      <c r="F3009" s="238">
        <f>IF('MAIN CB'!C3023="Asset",'MAIN CB'!F3023,"")</f>
        <v>200</v>
      </c>
      <c r="G3009" s="162" t="str">
        <f>IF('MAIN CB'!C3023="Capital",'MAIN CB'!F3023,IF('MAIN CB'!C3023="Income",'MAIN CB'!F3023,IF('MAIN CB'!C3023="Liability",'MAIN CB'!F3023,"")))</f>
        <v/>
      </c>
      <c r="H3009" s="163" t="str">
        <f>IF('MAIN CB'!C3023="Expense",'MAIN CB'!F3023,IF('MAIN CB'!C3023="Drawing",'MAIN CB'!F3023,IF('MAIN CB'!C3023="COS",'MAIN CB'!F3023,"")))</f>
        <v/>
      </c>
    </row>
    <row r="3010" spans="2:8" x14ac:dyDescent="0.3">
      <c r="B3010" s="160">
        <f>IF('MAIN CB'!B3024="","",'MAIN CB'!B3024)</f>
        <v>45743</v>
      </c>
      <c r="C3010" s="161" t="str">
        <f>IF('MAIN CB'!C3024="","",'MAIN CB'!C3024)</f>
        <v>Asset</v>
      </c>
      <c r="D3010" s="237" t="str">
        <f>IF('MAIN CB'!D3024="","",'MAIN CB'!D3024)</f>
        <v>Vault Cash</v>
      </c>
      <c r="E3010" s="157" t="str">
        <f>IF('MAIN CB'!E3024="","",'MAIN CB'!E3024)</f>
        <v>Airtel Money Withdraw</v>
      </c>
      <c r="F3010" s="238">
        <f>IF('MAIN CB'!C3024="Asset",'MAIN CB'!F3024,"")</f>
        <v>-33</v>
      </c>
      <c r="G3010" s="162" t="str">
        <f>IF('MAIN CB'!C3024="Capital",'MAIN CB'!F3024,IF('MAIN CB'!C3024="Income",'MAIN CB'!F3024,IF('MAIN CB'!C3024="Liability",'MAIN CB'!F3024,"")))</f>
        <v/>
      </c>
      <c r="H3010" s="163" t="str">
        <f>IF('MAIN CB'!C3024="Expense",'MAIN CB'!F3024,IF('MAIN CB'!C3024="Drawing",'MAIN CB'!F3024,IF('MAIN CB'!C3024="COS",'MAIN CB'!F3024,"")))</f>
        <v/>
      </c>
    </row>
    <row r="3011" spans="2:8" x14ac:dyDescent="0.3">
      <c r="B3011" s="160">
        <f>IF('MAIN CB'!B3025="","",'MAIN CB'!B3025)</f>
        <v>45743</v>
      </c>
      <c r="C3011" s="161" t="str">
        <f>IF('MAIN CB'!C3025="","",'MAIN CB'!C3025)</f>
        <v>Asset</v>
      </c>
      <c r="D3011" s="237" t="str">
        <f>IF('MAIN CB'!D3025="","",'MAIN CB'!D3025)</f>
        <v>Airtel Money</v>
      </c>
      <c r="E3011" s="157" t="str">
        <f>IF('MAIN CB'!E3025="","",'MAIN CB'!E3025)</f>
        <v>Airtel Money Withdraw</v>
      </c>
      <c r="F3011" s="238">
        <f>IF('MAIN CB'!C3025="Asset",'MAIN CB'!F3025,"")</f>
        <v>33</v>
      </c>
      <c r="G3011" s="162" t="str">
        <f>IF('MAIN CB'!C3025="Capital",'MAIN CB'!F3025,IF('MAIN CB'!C3025="Income",'MAIN CB'!F3025,IF('MAIN CB'!C3025="Liability",'MAIN CB'!F3025,"")))</f>
        <v/>
      </c>
      <c r="H3011" s="163" t="str">
        <f>IF('MAIN CB'!C3025="Expense",'MAIN CB'!F3025,IF('MAIN CB'!C3025="Drawing",'MAIN CB'!F3025,IF('MAIN CB'!C3025="COS",'MAIN CB'!F3025,"")))</f>
        <v/>
      </c>
    </row>
    <row r="3012" spans="2:8" x14ac:dyDescent="0.3">
      <c r="B3012" s="160">
        <f>IF('MAIN CB'!B3026="","",'MAIN CB'!B3026)</f>
        <v>45743</v>
      </c>
      <c r="C3012" s="161" t="str">
        <f>IF('MAIN CB'!C3026="","",'MAIN CB'!C3026)</f>
        <v>Asset</v>
      </c>
      <c r="D3012" s="237" t="str">
        <f>IF('MAIN CB'!D3026="","",'MAIN CB'!D3026)</f>
        <v>Vault Cash</v>
      </c>
      <c r="E3012" s="157" t="str">
        <f>IF('MAIN CB'!E3026="","",'MAIN CB'!E3026)</f>
        <v>Airtel Money Deposit</v>
      </c>
      <c r="F3012" s="238">
        <f>IF('MAIN CB'!C3026="Asset",'MAIN CB'!F3026,"")</f>
        <v>50</v>
      </c>
      <c r="G3012" s="162" t="str">
        <f>IF('MAIN CB'!C3026="Capital",'MAIN CB'!F3026,IF('MAIN CB'!C3026="Income",'MAIN CB'!F3026,IF('MAIN CB'!C3026="Liability",'MAIN CB'!F3026,"")))</f>
        <v/>
      </c>
      <c r="H3012" s="163" t="str">
        <f>IF('MAIN CB'!C3026="Expense",'MAIN CB'!F3026,IF('MAIN CB'!C3026="Drawing",'MAIN CB'!F3026,IF('MAIN CB'!C3026="COS",'MAIN CB'!F3026,"")))</f>
        <v/>
      </c>
    </row>
    <row r="3013" spans="2:8" x14ac:dyDescent="0.3">
      <c r="B3013" s="160">
        <f>IF('MAIN CB'!B3027="","",'MAIN CB'!B3027)</f>
        <v>45743</v>
      </c>
      <c r="C3013" s="161" t="str">
        <f>IF('MAIN CB'!C3027="","",'MAIN CB'!C3027)</f>
        <v>Asset</v>
      </c>
      <c r="D3013" s="237" t="str">
        <f>IF('MAIN CB'!D3027="","",'MAIN CB'!D3027)</f>
        <v>Airtel Money</v>
      </c>
      <c r="E3013" s="157" t="str">
        <f>IF('MAIN CB'!E3027="","",'MAIN CB'!E3027)</f>
        <v>Airtel Money Deposit</v>
      </c>
      <c r="F3013" s="238">
        <f>IF('MAIN CB'!C3027="Asset",'MAIN CB'!F3027,"")</f>
        <v>-50</v>
      </c>
      <c r="G3013" s="162" t="str">
        <f>IF('MAIN CB'!C3027="Capital",'MAIN CB'!F3027,IF('MAIN CB'!C3027="Income",'MAIN CB'!F3027,IF('MAIN CB'!C3027="Liability",'MAIN CB'!F3027,"")))</f>
        <v/>
      </c>
      <c r="H3013" s="163" t="str">
        <f>IF('MAIN CB'!C3027="Expense",'MAIN CB'!F3027,IF('MAIN CB'!C3027="Drawing",'MAIN CB'!F3027,IF('MAIN CB'!C3027="COS",'MAIN CB'!F3027,"")))</f>
        <v/>
      </c>
    </row>
    <row r="3014" spans="2:8" x14ac:dyDescent="0.3">
      <c r="B3014" s="160">
        <f>IF('MAIN CB'!B3028="","",'MAIN CB'!B3028)</f>
        <v>45743</v>
      </c>
      <c r="C3014" s="161" t="str">
        <f>IF('MAIN CB'!C3028="","",'MAIN CB'!C3028)</f>
        <v>Asset</v>
      </c>
      <c r="D3014" s="237" t="str">
        <f>IF('MAIN CB'!D3028="","",'MAIN CB'!D3028)</f>
        <v>Vault Cash</v>
      </c>
      <c r="E3014" s="157" t="str">
        <f>IF('MAIN CB'!E3028="","",'MAIN CB'!E3028)</f>
        <v>Airtel Money Withdraw</v>
      </c>
      <c r="F3014" s="238">
        <f>IF('MAIN CB'!C3028="Asset",'MAIN CB'!F3028,"")</f>
        <v>-100</v>
      </c>
      <c r="G3014" s="162" t="str">
        <f>IF('MAIN CB'!C3028="Capital",'MAIN CB'!F3028,IF('MAIN CB'!C3028="Income",'MAIN CB'!F3028,IF('MAIN CB'!C3028="Liability",'MAIN CB'!F3028,"")))</f>
        <v/>
      </c>
      <c r="H3014" s="163" t="str">
        <f>IF('MAIN CB'!C3028="Expense",'MAIN CB'!F3028,IF('MAIN CB'!C3028="Drawing",'MAIN CB'!F3028,IF('MAIN CB'!C3028="COS",'MAIN CB'!F3028,"")))</f>
        <v/>
      </c>
    </row>
    <row r="3015" spans="2:8" x14ac:dyDescent="0.3">
      <c r="B3015" s="160">
        <f>IF('MAIN CB'!B3029="","",'MAIN CB'!B3029)</f>
        <v>45743</v>
      </c>
      <c r="C3015" s="161" t="str">
        <f>IF('MAIN CB'!C3029="","",'MAIN CB'!C3029)</f>
        <v>Asset</v>
      </c>
      <c r="D3015" s="237" t="str">
        <f>IF('MAIN CB'!D3029="","",'MAIN CB'!D3029)</f>
        <v>Airtel Money</v>
      </c>
      <c r="E3015" s="157" t="str">
        <f>IF('MAIN CB'!E3029="","",'MAIN CB'!E3029)</f>
        <v>Airtel Money Withdraw</v>
      </c>
      <c r="F3015" s="238">
        <f>IF('MAIN CB'!C3029="Asset",'MAIN CB'!F3029,"")</f>
        <v>100</v>
      </c>
      <c r="G3015" s="162" t="str">
        <f>IF('MAIN CB'!C3029="Capital",'MAIN CB'!F3029,IF('MAIN CB'!C3029="Income",'MAIN CB'!F3029,IF('MAIN CB'!C3029="Liability",'MAIN CB'!F3029,"")))</f>
        <v/>
      </c>
      <c r="H3015" s="163" t="str">
        <f>IF('MAIN CB'!C3029="Expense",'MAIN CB'!F3029,IF('MAIN CB'!C3029="Drawing",'MAIN CB'!F3029,IF('MAIN CB'!C3029="COS",'MAIN CB'!F3029,"")))</f>
        <v/>
      </c>
    </row>
    <row r="3016" spans="2:8" x14ac:dyDescent="0.3">
      <c r="B3016" s="160">
        <f>IF('MAIN CB'!B3030="","",'MAIN CB'!B3030)</f>
        <v>45743</v>
      </c>
      <c r="C3016" s="161" t="str">
        <f>IF('MAIN CB'!C3030="","",'MAIN CB'!C3030)</f>
        <v>Asset</v>
      </c>
      <c r="D3016" s="237" t="str">
        <f>IF('MAIN CB'!D3030="","",'MAIN CB'!D3030)</f>
        <v>Vault Cash</v>
      </c>
      <c r="E3016" s="157" t="str">
        <f>IF('MAIN CB'!E3030="","",'MAIN CB'!E3030)</f>
        <v>Airtel Money Deposit</v>
      </c>
      <c r="F3016" s="238">
        <f>IF('MAIN CB'!C3030="Asset",'MAIN CB'!F3030,"")</f>
        <v>15</v>
      </c>
      <c r="G3016" s="162" t="str">
        <f>IF('MAIN CB'!C3030="Capital",'MAIN CB'!F3030,IF('MAIN CB'!C3030="Income",'MAIN CB'!F3030,IF('MAIN CB'!C3030="Liability",'MAIN CB'!F3030,"")))</f>
        <v/>
      </c>
      <c r="H3016" s="163" t="str">
        <f>IF('MAIN CB'!C3030="Expense",'MAIN CB'!F3030,IF('MAIN CB'!C3030="Drawing",'MAIN CB'!F3030,IF('MAIN CB'!C3030="COS",'MAIN CB'!F3030,"")))</f>
        <v/>
      </c>
    </row>
    <row r="3017" spans="2:8" x14ac:dyDescent="0.3">
      <c r="B3017" s="160">
        <f>IF('MAIN CB'!B3031="","",'MAIN CB'!B3031)</f>
        <v>45743</v>
      </c>
      <c r="C3017" s="161" t="str">
        <f>IF('MAIN CB'!C3031="","",'MAIN CB'!C3031)</f>
        <v>Asset</v>
      </c>
      <c r="D3017" s="237" t="str">
        <f>IF('MAIN CB'!D3031="","",'MAIN CB'!D3031)</f>
        <v>Airtel Money</v>
      </c>
      <c r="E3017" s="157" t="str">
        <f>IF('MAIN CB'!E3031="","",'MAIN CB'!E3031)</f>
        <v>Airtel Money Deposit</v>
      </c>
      <c r="F3017" s="238">
        <f>IF('MAIN CB'!C3031="Asset",'MAIN CB'!F3031,"")</f>
        <v>-15</v>
      </c>
      <c r="G3017" s="162" t="str">
        <f>IF('MAIN CB'!C3031="Capital",'MAIN CB'!F3031,IF('MAIN CB'!C3031="Income",'MAIN CB'!F3031,IF('MAIN CB'!C3031="Liability",'MAIN CB'!F3031,"")))</f>
        <v/>
      </c>
      <c r="H3017" s="163" t="str">
        <f>IF('MAIN CB'!C3031="Expense",'MAIN CB'!F3031,IF('MAIN CB'!C3031="Drawing",'MAIN CB'!F3031,IF('MAIN CB'!C3031="COS",'MAIN CB'!F3031,"")))</f>
        <v/>
      </c>
    </row>
    <row r="3018" spans="2:8" x14ac:dyDescent="0.3">
      <c r="B3018" s="160">
        <f>IF('MAIN CB'!B3032="","",'MAIN CB'!B3032)</f>
        <v>45743</v>
      </c>
      <c r="C3018" s="161" t="str">
        <f>IF('MAIN CB'!C3032="","",'MAIN CB'!C3032)</f>
        <v>Asset</v>
      </c>
      <c r="D3018" s="237" t="str">
        <f>IF('MAIN CB'!D3032="","",'MAIN CB'!D3032)</f>
        <v>Vault Cash</v>
      </c>
      <c r="E3018" s="157" t="str">
        <f>IF('MAIN CB'!E3032="","",'MAIN CB'!E3032)</f>
        <v>Cash Added</v>
      </c>
      <c r="F3018" s="238">
        <f>IF('MAIN CB'!C3032="Asset",'MAIN CB'!F3032,"")</f>
        <v>15</v>
      </c>
      <c r="G3018" s="162" t="str">
        <f>IF('MAIN CB'!C3032="Capital",'MAIN CB'!F3032,IF('MAIN CB'!C3032="Income",'MAIN CB'!F3032,IF('MAIN CB'!C3032="Liability",'MAIN CB'!F3032,"")))</f>
        <v/>
      </c>
      <c r="H3018" s="163" t="str">
        <f>IF('MAIN CB'!C3032="Expense",'MAIN CB'!F3032,IF('MAIN CB'!C3032="Drawing",'MAIN CB'!F3032,IF('MAIN CB'!C3032="COS",'MAIN CB'!F3032,"")))</f>
        <v/>
      </c>
    </row>
    <row r="3019" spans="2:8" x14ac:dyDescent="0.3">
      <c r="B3019" s="160">
        <f>IF('MAIN CB'!B3033="","",'MAIN CB'!B3033)</f>
        <v>45743</v>
      </c>
      <c r="C3019" s="161" t="str">
        <f>IF('MAIN CB'!C3033="","",'MAIN CB'!C3033)</f>
        <v>Capital</v>
      </c>
      <c r="D3019" s="237" t="str">
        <f>IF('MAIN CB'!D3033="","",'MAIN CB'!D3033)</f>
        <v>Capital (Net-worth)</v>
      </c>
      <c r="E3019" s="157" t="str">
        <f>IF('MAIN CB'!E3033="","",'MAIN CB'!E3033)</f>
        <v>Cash Added</v>
      </c>
      <c r="F3019" s="238" t="str">
        <f>IF('MAIN CB'!C3033="Asset",'MAIN CB'!F3033,"")</f>
        <v/>
      </c>
      <c r="G3019" s="162">
        <f>IF('MAIN CB'!C3033="Capital",'MAIN CB'!F3033,IF('MAIN CB'!C3033="Income",'MAIN CB'!F3033,IF('MAIN CB'!C3033="Liability",'MAIN CB'!F3033,"")))</f>
        <v>-15</v>
      </c>
      <c r="H3019" s="163" t="str">
        <f>IF('MAIN CB'!C3033="Expense",'MAIN CB'!F3033,IF('MAIN CB'!C3033="Drawing",'MAIN CB'!F3033,IF('MAIN CB'!C3033="COS",'MAIN CB'!F3033,"")))</f>
        <v/>
      </c>
    </row>
    <row r="3020" spans="2:8" x14ac:dyDescent="0.3">
      <c r="B3020" s="160">
        <f>IF('MAIN CB'!B3034="","",'MAIN CB'!B3034)</f>
        <v>45743</v>
      </c>
      <c r="C3020" s="161" t="str">
        <f>IF('MAIN CB'!C3034="","",'MAIN CB'!C3034)</f>
        <v>Income</v>
      </c>
      <c r="D3020" s="237" t="str">
        <f>IF('MAIN CB'!D3034="","",'MAIN CB'!D3034)</f>
        <v>Sales</v>
      </c>
      <c r="E3020" s="157" t="str">
        <f>IF('MAIN CB'!E3034="","",'MAIN CB'!E3034)</f>
        <v xml:space="preserve">Takeaway Sale </v>
      </c>
      <c r="F3020" s="238" t="str">
        <f>IF('MAIN CB'!C3034="Asset",'MAIN CB'!F3034,"")</f>
        <v/>
      </c>
      <c r="G3020" s="162">
        <f>IF('MAIN CB'!C3034="Capital",'MAIN CB'!F3034,IF('MAIN CB'!C3034="Income",'MAIN CB'!F3034,IF('MAIN CB'!C3034="Liability",'MAIN CB'!F3034,"")))</f>
        <v>-35</v>
      </c>
      <c r="H3020" s="163" t="str">
        <f>IF('MAIN CB'!C3034="Expense",'MAIN CB'!F3034,IF('MAIN CB'!C3034="Drawing",'MAIN CB'!F3034,IF('MAIN CB'!C3034="COS",'MAIN CB'!F3034,"")))</f>
        <v/>
      </c>
    </row>
    <row r="3021" spans="2:8" x14ac:dyDescent="0.3">
      <c r="B3021" s="160">
        <f>IF('MAIN CB'!B3035="","",'MAIN CB'!B3035)</f>
        <v>45743</v>
      </c>
      <c r="C3021" s="161" t="str">
        <f>IF('MAIN CB'!C3035="","",'MAIN CB'!C3035)</f>
        <v>Asset</v>
      </c>
      <c r="D3021" s="237" t="str">
        <f>IF('MAIN CB'!D3035="","",'MAIN CB'!D3035)</f>
        <v>Vault Cash</v>
      </c>
      <c r="E3021" s="157" t="str">
        <f>IF('MAIN CB'!E3035="","",'MAIN CB'!E3035)</f>
        <v xml:space="preserve">Takeaway Sale </v>
      </c>
      <c r="F3021" s="238">
        <f>IF('MAIN CB'!C3035="Asset",'MAIN CB'!F3035,"")</f>
        <v>35</v>
      </c>
      <c r="G3021" s="162" t="str">
        <f>IF('MAIN CB'!C3035="Capital",'MAIN CB'!F3035,IF('MAIN CB'!C3035="Income",'MAIN CB'!F3035,IF('MAIN CB'!C3035="Liability",'MAIN CB'!F3035,"")))</f>
        <v/>
      </c>
      <c r="H3021" s="163" t="str">
        <f>IF('MAIN CB'!C3035="Expense",'MAIN CB'!F3035,IF('MAIN CB'!C3035="Drawing",'MAIN CB'!F3035,IF('MAIN CB'!C3035="COS",'MAIN CB'!F3035,"")))</f>
        <v/>
      </c>
    </row>
    <row r="3022" spans="2:8" x14ac:dyDescent="0.3">
      <c r="B3022" s="160">
        <f>IF('MAIN CB'!B3036="","",'MAIN CB'!B3036)</f>
        <v>45743</v>
      </c>
      <c r="C3022" s="161" t="str">
        <f>IF('MAIN CB'!C3036="","",'MAIN CB'!C3036)</f>
        <v>Asset</v>
      </c>
      <c r="D3022" s="237" t="str">
        <f>IF('MAIN CB'!D3036="","",'MAIN CB'!D3036)</f>
        <v>Vault Cash</v>
      </c>
      <c r="E3022" s="157" t="str">
        <f>IF('MAIN CB'!E3036="","",'MAIN CB'!E3036)</f>
        <v>Airtel Money Deposit</v>
      </c>
      <c r="F3022" s="238">
        <f>IF('MAIN CB'!C3036="Asset",'MAIN CB'!F3036,"")</f>
        <v>205</v>
      </c>
      <c r="G3022" s="162" t="str">
        <f>IF('MAIN CB'!C3036="Capital",'MAIN CB'!F3036,IF('MAIN CB'!C3036="Income",'MAIN CB'!F3036,IF('MAIN CB'!C3036="Liability",'MAIN CB'!F3036,"")))</f>
        <v/>
      </c>
      <c r="H3022" s="163" t="str">
        <f>IF('MAIN CB'!C3036="Expense",'MAIN CB'!F3036,IF('MAIN CB'!C3036="Drawing",'MAIN CB'!F3036,IF('MAIN CB'!C3036="COS",'MAIN CB'!F3036,"")))</f>
        <v/>
      </c>
    </row>
    <row r="3023" spans="2:8" x14ac:dyDescent="0.3">
      <c r="B3023" s="160">
        <f>IF('MAIN CB'!B3037="","",'MAIN CB'!B3037)</f>
        <v>45743</v>
      </c>
      <c r="C3023" s="161" t="str">
        <f>IF('MAIN CB'!C3037="","",'MAIN CB'!C3037)</f>
        <v>Asset</v>
      </c>
      <c r="D3023" s="237" t="str">
        <f>IF('MAIN CB'!D3037="","",'MAIN CB'!D3037)</f>
        <v>Airtel Money</v>
      </c>
      <c r="E3023" s="157" t="str">
        <f>IF('MAIN CB'!E3037="","",'MAIN CB'!E3037)</f>
        <v>Airtel Money Deposit</v>
      </c>
      <c r="F3023" s="238">
        <f>IF('MAIN CB'!C3037="Asset",'MAIN CB'!F3037,"")</f>
        <v>-205</v>
      </c>
      <c r="G3023" s="162" t="str">
        <f>IF('MAIN CB'!C3037="Capital",'MAIN CB'!F3037,IF('MAIN CB'!C3037="Income",'MAIN CB'!F3037,IF('MAIN CB'!C3037="Liability",'MAIN CB'!F3037,"")))</f>
        <v/>
      </c>
      <c r="H3023" s="163" t="str">
        <f>IF('MAIN CB'!C3037="Expense",'MAIN CB'!F3037,IF('MAIN CB'!C3037="Drawing",'MAIN CB'!F3037,IF('MAIN CB'!C3037="COS",'MAIN CB'!F3037,"")))</f>
        <v/>
      </c>
    </row>
    <row r="3024" spans="2:8" x14ac:dyDescent="0.3">
      <c r="B3024" s="160">
        <f>IF('MAIN CB'!B3038="","",'MAIN CB'!B3038)</f>
        <v>45743</v>
      </c>
      <c r="C3024" s="161" t="str">
        <f>IF('MAIN CB'!C3038="","",'MAIN CB'!C3038)</f>
        <v>Asset</v>
      </c>
      <c r="D3024" s="237" t="str">
        <f>IF('MAIN CB'!D3038="","",'MAIN CB'!D3038)</f>
        <v>Vault Cash</v>
      </c>
      <c r="E3024" s="157" t="str">
        <f>IF('MAIN CB'!E3038="","",'MAIN CB'!E3038)</f>
        <v>Airtel Money Withdraw</v>
      </c>
      <c r="F3024" s="238">
        <f>IF('MAIN CB'!C3038="Asset",'MAIN CB'!F3038,"")</f>
        <v>-464</v>
      </c>
      <c r="G3024" s="162" t="str">
        <f>IF('MAIN CB'!C3038="Capital",'MAIN CB'!F3038,IF('MAIN CB'!C3038="Income",'MAIN CB'!F3038,IF('MAIN CB'!C3038="Liability",'MAIN CB'!F3038,"")))</f>
        <v/>
      </c>
      <c r="H3024" s="163" t="str">
        <f>IF('MAIN CB'!C3038="Expense",'MAIN CB'!F3038,IF('MAIN CB'!C3038="Drawing",'MAIN CB'!F3038,IF('MAIN CB'!C3038="COS",'MAIN CB'!F3038,"")))</f>
        <v/>
      </c>
    </row>
    <row r="3025" spans="2:8" x14ac:dyDescent="0.3">
      <c r="B3025" s="160">
        <f>IF('MAIN CB'!B3039="","",'MAIN CB'!B3039)</f>
        <v>45743</v>
      </c>
      <c r="C3025" s="161" t="str">
        <f>IF('MAIN CB'!C3039="","",'MAIN CB'!C3039)</f>
        <v>Asset</v>
      </c>
      <c r="D3025" s="237" t="str">
        <f>IF('MAIN CB'!D3039="","",'MAIN CB'!D3039)</f>
        <v>Airtel Money</v>
      </c>
      <c r="E3025" s="157" t="str">
        <f>IF('MAIN CB'!E3039="","",'MAIN CB'!E3039)</f>
        <v>Airtel Money Withdraw</v>
      </c>
      <c r="F3025" s="238">
        <f>IF('MAIN CB'!C3039="Asset",'MAIN CB'!F3039,"")</f>
        <v>464</v>
      </c>
      <c r="G3025" s="162" t="str">
        <f>IF('MAIN CB'!C3039="Capital",'MAIN CB'!F3039,IF('MAIN CB'!C3039="Income",'MAIN CB'!F3039,IF('MAIN CB'!C3039="Liability",'MAIN CB'!F3039,"")))</f>
        <v/>
      </c>
      <c r="H3025" s="163" t="str">
        <f>IF('MAIN CB'!C3039="Expense",'MAIN CB'!F3039,IF('MAIN CB'!C3039="Drawing",'MAIN CB'!F3039,IF('MAIN CB'!C3039="COS",'MAIN CB'!F3039,"")))</f>
        <v/>
      </c>
    </row>
    <row r="3026" spans="2:8" x14ac:dyDescent="0.3">
      <c r="B3026" s="160">
        <f>IF('MAIN CB'!B3040="","",'MAIN CB'!B3040)</f>
        <v>45743</v>
      </c>
      <c r="C3026" s="161" t="str">
        <f>IF('MAIN CB'!C3040="","",'MAIN CB'!C3040)</f>
        <v>Asset</v>
      </c>
      <c r="D3026" s="237" t="str">
        <f>IF('MAIN CB'!D3040="","",'MAIN CB'!D3040)</f>
        <v>Vault Cash</v>
      </c>
      <c r="E3026" s="157" t="str">
        <f>IF('MAIN CB'!E3040="","",'MAIN CB'!E3040)</f>
        <v>Zanaco Xpress Deposit</v>
      </c>
      <c r="F3026" s="238">
        <f>IF('MAIN CB'!C3040="Asset",'MAIN CB'!F3040,"")</f>
        <v>585</v>
      </c>
      <c r="G3026" s="162" t="str">
        <f>IF('MAIN CB'!C3040="Capital",'MAIN CB'!F3040,IF('MAIN CB'!C3040="Income",'MAIN CB'!F3040,IF('MAIN CB'!C3040="Liability",'MAIN CB'!F3040,"")))</f>
        <v/>
      </c>
      <c r="H3026" s="163" t="str">
        <f>IF('MAIN CB'!C3040="Expense",'MAIN CB'!F3040,IF('MAIN CB'!C3040="Drawing",'MAIN CB'!F3040,IF('MAIN CB'!C3040="COS",'MAIN CB'!F3040,"")))</f>
        <v/>
      </c>
    </row>
    <row r="3027" spans="2:8" x14ac:dyDescent="0.3">
      <c r="B3027" s="160">
        <f>IF('MAIN CB'!B3041="","",'MAIN CB'!B3041)</f>
        <v>45743</v>
      </c>
      <c r="C3027" s="161" t="str">
        <f>IF('MAIN CB'!C3041="","",'MAIN CB'!C3041)</f>
        <v>Asset</v>
      </c>
      <c r="D3027" s="237" t="str">
        <f>IF('MAIN CB'!D3041="","",'MAIN CB'!D3041)</f>
        <v>Zanaco Xpress</v>
      </c>
      <c r="E3027" s="157" t="str">
        <f>IF('MAIN CB'!E3041="","",'MAIN CB'!E3041)</f>
        <v>Zanaco Xpress Deposit</v>
      </c>
      <c r="F3027" s="238">
        <f>IF('MAIN CB'!C3041="Asset",'MAIN CB'!F3041,"")</f>
        <v>-585</v>
      </c>
      <c r="G3027" s="162" t="str">
        <f>IF('MAIN CB'!C3041="Capital",'MAIN CB'!F3041,IF('MAIN CB'!C3041="Income",'MAIN CB'!F3041,IF('MAIN CB'!C3041="Liability",'MAIN CB'!F3041,"")))</f>
        <v/>
      </c>
      <c r="H3027" s="163" t="str">
        <f>IF('MAIN CB'!C3041="Expense",'MAIN CB'!F3041,IF('MAIN CB'!C3041="Drawing",'MAIN CB'!F3041,IF('MAIN CB'!C3041="COS",'MAIN CB'!F3041,"")))</f>
        <v/>
      </c>
    </row>
    <row r="3028" spans="2:8" x14ac:dyDescent="0.3">
      <c r="B3028" s="160">
        <f>IF('MAIN CB'!B3042="","",'MAIN CB'!B3042)</f>
        <v>45743</v>
      </c>
      <c r="C3028" s="161" t="str">
        <f>IF('MAIN CB'!C3042="","",'MAIN CB'!C3042)</f>
        <v>Asset</v>
      </c>
      <c r="D3028" s="237" t="str">
        <f>IF('MAIN CB'!D3042="","",'MAIN CB'!D3042)</f>
        <v>Vault Cash</v>
      </c>
      <c r="E3028" s="157" t="str">
        <f>IF('MAIN CB'!E3042="","",'MAIN CB'!E3042)</f>
        <v>Zanaco Xpress Deposit</v>
      </c>
      <c r="F3028" s="238">
        <f>IF('MAIN CB'!C3042="Asset",'MAIN CB'!F3042,"")</f>
        <v>252</v>
      </c>
      <c r="G3028" s="162" t="str">
        <f>IF('MAIN CB'!C3042="Capital",'MAIN CB'!F3042,IF('MAIN CB'!C3042="Income",'MAIN CB'!F3042,IF('MAIN CB'!C3042="Liability",'MAIN CB'!F3042,"")))</f>
        <v/>
      </c>
      <c r="H3028" s="163" t="str">
        <f>IF('MAIN CB'!C3042="Expense",'MAIN CB'!F3042,IF('MAIN CB'!C3042="Drawing",'MAIN CB'!F3042,IF('MAIN CB'!C3042="COS",'MAIN CB'!F3042,"")))</f>
        <v/>
      </c>
    </row>
    <row r="3029" spans="2:8" x14ac:dyDescent="0.3">
      <c r="B3029" s="160">
        <f>IF('MAIN CB'!B3043="","",'MAIN CB'!B3043)</f>
        <v>45743</v>
      </c>
      <c r="C3029" s="161" t="str">
        <f>IF('MAIN CB'!C3043="","",'MAIN CB'!C3043)</f>
        <v>Asset</v>
      </c>
      <c r="D3029" s="237" t="str">
        <f>IF('MAIN CB'!D3043="","",'MAIN CB'!D3043)</f>
        <v>Zanaco Xpress</v>
      </c>
      <c r="E3029" s="157" t="str">
        <f>IF('MAIN CB'!E3043="","",'MAIN CB'!E3043)</f>
        <v>Zanaco Xpress Deposit</v>
      </c>
      <c r="F3029" s="238">
        <f>IF('MAIN CB'!C3043="Asset",'MAIN CB'!F3043,"")</f>
        <v>-252</v>
      </c>
      <c r="G3029" s="162" t="str">
        <f>IF('MAIN CB'!C3043="Capital",'MAIN CB'!F3043,IF('MAIN CB'!C3043="Income",'MAIN CB'!F3043,IF('MAIN CB'!C3043="Liability",'MAIN CB'!F3043,"")))</f>
        <v/>
      </c>
      <c r="H3029" s="163" t="str">
        <f>IF('MAIN CB'!C3043="Expense",'MAIN CB'!F3043,IF('MAIN CB'!C3043="Drawing",'MAIN CB'!F3043,IF('MAIN CB'!C3043="COS",'MAIN CB'!F3043,"")))</f>
        <v/>
      </c>
    </row>
    <row r="3030" spans="2:8" x14ac:dyDescent="0.3">
      <c r="B3030" s="160">
        <f>IF('MAIN CB'!B3044="","",'MAIN CB'!B3044)</f>
        <v>45743</v>
      </c>
      <c r="C3030" s="161" t="str">
        <f>IF('MAIN CB'!C3044="","",'MAIN CB'!C3044)</f>
        <v>Asset</v>
      </c>
      <c r="D3030" s="237" t="str">
        <f>IF('MAIN CB'!D3044="","",'MAIN CB'!D3044)</f>
        <v>Vault Cash</v>
      </c>
      <c r="E3030" s="157" t="str">
        <f>IF('MAIN CB'!E3044="","",'MAIN CB'!E3044)</f>
        <v>Zanaco Xpress Deposit</v>
      </c>
      <c r="F3030" s="238">
        <f>IF('MAIN CB'!C3044="Asset",'MAIN CB'!F3044,"")</f>
        <v>756</v>
      </c>
      <c r="G3030" s="162" t="str">
        <f>IF('MAIN CB'!C3044="Capital",'MAIN CB'!F3044,IF('MAIN CB'!C3044="Income",'MAIN CB'!F3044,IF('MAIN CB'!C3044="Liability",'MAIN CB'!F3044,"")))</f>
        <v/>
      </c>
      <c r="H3030" s="163" t="str">
        <f>IF('MAIN CB'!C3044="Expense",'MAIN CB'!F3044,IF('MAIN CB'!C3044="Drawing",'MAIN CB'!F3044,IF('MAIN CB'!C3044="COS",'MAIN CB'!F3044,"")))</f>
        <v/>
      </c>
    </row>
    <row r="3031" spans="2:8" x14ac:dyDescent="0.3">
      <c r="B3031" s="160">
        <f>IF('MAIN CB'!B3045="","",'MAIN CB'!B3045)</f>
        <v>45743</v>
      </c>
      <c r="C3031" s="161" t="str">
        <f>IF('MAIN CB'!C3045="","",'MAIN CB'!C3045)</f>
        <v>Asset</v>
      </c>
      <c r="D3031" s="237" t="str">
        <f>IF('MAIN CB'!D3045="","",'MAIN CB'!D3045)</f>
        <v>Zanaco Xpress</v>
      </c>
      <c r="E3031" s="157" t="str">
        <f>IF('MAIN CB'!E3045="","",'MAIN CB'!E3045)</f>
        <v>Zanaco Xpress Deposit</v>
      </c>
      <c r="F3031" s="238">
        <f>IF('MAIN CB'!C3045="Asset",'MAIN CB'!F3045,"")</f>
        <v>-756</v>
      </c>
      <c r="G3031" s="162" t="str">
        <f>IF('MAIN CB'!C3045="Capital",'MAIN CB'!F3045,IF('MAIN CB'!C3045="Income",'MAIN CB'!F3045,IF('MAIN CB'!C3045="Liability",'MAIN CB'!F3045,"")))</f>
        <v/>
      </c>
      <c r="H3031" s="163" t="str">
        <f>IF('MAIN CB'!C3045="Expense",'MAIN CB'!F3045,IF('MAIN CB'!C3045="Drawing",'MAIN CB'!F3045,IF('MAIN CB'!C3045="COS",'MAIN CB'!F3045,"")))</f>
        <v/>
      </c>
    </row>
    <row r="3032" spans="2:8" x14ac:dyDescent="0.3">
      <c r="B3032" s="160">
        <f>IF('MAIN CB'!B3046="","",'MAIN CB'!B3046)</f>
        <v>45743</v>
      </c>
      <c r="C3032" s="161" t="str">
        <f>IF('MAIN CB'!C3046="","",'MAIN CB'!C3046)</f>
        <v>Asset</v>
      </c>
      <c r="D3032" s="237" t="str">
        <f>IF('MAIN CB'!D3046="","",'MAIN CB'!D3046)</f>
        <v>Vault Cash</v>
      </c>
      <c r="E3032" s="157" t="str">
        <f>IF('MAIN CB'!E3046="","",'MAIN CB'!E3046)</f>
        <v>Airtel Money Withdraw</v>
      </c>
      <c r="F3032" s="238">
        <f>IF('MAIN CB'!C3046="Asset",'MAIN CB'!F3046,"")</f>
        <v>-6500</v>
      </c>
      <c r="G3032" s="162" t="str">
        <f>IF('MAIN CB'!C3046="Capital",'MAIN CB'!F3046,IF('MAIN CB'!C3046="Income",'MAIN CB'!F3046,IF('MAIN CB'!C3046="Liability",'MAIN CB'!F3046,"")))</f>
        <v/>
      </c>
      <c r="H3032" s="163" t="str">
        <f>IF('MAIN CB'!C3046="Expense",'MAIN CB'!F3046,IF('MAIN CB'!C3046="Drawing",'MAIN CB'!F3046,IF('MAIN CB'!C3046="COS",'MAIN CB'!F3046,"")))</f>
        <v/>
      </c>
    </row>
    <row r="3033" spans="2:8" x14ac:dyDescent="0.3">
      <c r="B3033" s="160">
        <f>IF('MAIN CB'!B3047="","",'MAIN CB'!B3047)</f>
        <v>45743</v>
      </c>
      <c r="C3033" s="161" t="str">
        <f>IF('MAIN CB'!C3047="","",'MAIN CB'!C3047)</f>
        <v>Asset</v>
      </c>
      <c r="D3033" s="237" t="str">
        <f>IF('MAIN CB'!D3047="","",'MAIN CB'!D3047)</f>
        <v>Airtel Money</v>
      </c>
      <c r="E3033" s="157" t="str">
        <f>IF('MAIN CB'!E3047="","",'MAIN CB'!E3047)</f>
        <v>Airtel Money Withdraw</v>
      </c>
      <c r="F3033" s="238">
        <f>IF('MAIN CB'!C3047="Asset",'MAIN CB'!F3047,"")</f>
        <v>6500</v>
      </c>
      <c r="G3033" s="162" t="str">
        <f>IF('MAIN CB'!C3047="Capital",'MAIN CB'!F3047,IF('MAIN CB'!C3047="Income",'MAIN CB'!F3047,IF('MAIN CB'!C3047="Liability",'MAIN CB'!F3047,"")))</f>
        <v/>
      </c>
      <c r="H3033" s="163" t="str">
        <f>IF('MAIN CB'!C3047="Expense",'MAIN CB'!F3047,IF('MAIN CB'!C3047="Drawing",'MAIN CB'!F3047,IF('MAIN CB'!C3047="COS",'MAIN CB'!F3047,"")))</f>
        <v/>
      </c>
    </row>
    <row r="3034" spans="2:8" x14ac:dyDescent="0.3">
      <c r="B3034" s="160">
        <f>IF('MAIN CB'!B3048="","",'MAIN CB'!B3048)</f>
        <v>45743</v>
      </c>
      <c r="C3034" s="161" t="str">
        <f>IF('MAIN CB'!C3048="","",'MAIN CB'!C3048)</f>
        <v>Asset</v>
      </c>
      <c r="D3034" s="237" t="str">
        <f>IF('MAIN CB'!D3048="","",'MAIN CB'!D3048)</f>
        <v>Vault Cash</v>
      </c>
      <c r="E3034" s="157" t="str">
        <f>IF('MAIN CB'!E3048="","",'MAIN CB'!E3048)</f>
        <v>?</v>
      </c>
      <c r="F3034" s="238">
        <f>IF('MAIN CB'!C3048="Asset",'MAIN CB'!F3048,"")</f>
        <v>-925</v>
      </c>
      <c r="G3034" s="162" t="str">
        <f>IF('MAIN CB'!C3048="Capital",'MAIN CB'!F3048,IF('MAIN CB'!C3048="Income",'MAIN CB'!F3048,IF('MAIN CB'!C3048="Liability",'MAIN CB'!F3048,"")))</f>
        <v/>
      </c>
      <c r="H3034" s="163" t="str">
        <f>IF('MAIN CB'!C3048="Expense",'MAIN CB'!F3048,IF('MAIN CB'!C3048="Drawing",'MAIN CB'!F3048,IF('MAIN CB'!C3048="COS",'MAIN CB'!F3048,"")))</f>
        <v/>
      </c>
    </row>
    <row r="3035" spans="2:8" x14ac:dyDescent="0.3">
      <c r="B3035" s="160">
        <f>IF('MAIN CB'!B3049="","",'MAIN CB'!B3049)</f>
        <v>45743</v>
      </c>
      <c r="C3035" s="161" t="str">
        <f>IF('MAIN CB'!C3049="","",'MAIN CB'!C3049)</f>
        <v>COS</v>
      </c>
      <c r="D3035" s="237" t="str">
        <f>IF('MAIN CB'!D3049="","",'MAIN CB'!D3049)</f>
        <v>Add: Purchases (for business)</v>
      </c>
      <c r="E3035" s="157" t="str">
        <f>IF('MAIN CB'!E3049="","",'MAIN CB'!E3049)</f>
        <v>?</v>
      </c>
      <c r="F3035" s="238" t="str">
        <f>IF('MAIN CB'!C3049="Asset",'MAIN CB'!F3049,"")</f>
        <v/>
      </c>
      <c r="G3035" s="162" t="str">
        <f>IF('MAIN CB'!C3049="Capital",'MAIN CB'!F3049,IF('MAIN CB'!C3049="Income",'MAIN CB'!F3049,IF('MAIN CB'!C3049="Liability",'MAIN CB'!F3049,"")))</f>
        <v/>
      </c>
      <c r="H3035" s="163">
        <f>IF('MAIN CB'!C3049="Expense",'MAIN CB'!F3049,IF('MAIN CB'!C3049="Drawing",'MAIN CB'!F3049,IF('MAIN CB'!C3049="COS",'MAIN CB'!F3049,"")))</f>
        <v>925</v>
      </c>
    </row>
    <row r="3036" spans="2:8" x14ac:dyDescent="0.3">
      <c r="B3036" s="160">
        <f>IF('MAIN CB'!B3050="","",'MAIN CB'!B3050)</f>
        <v>45743</v>
      </c>
      <c r="C3036" s="161" t="str">
        <f>IF('MAIN CB'!C3050="","",'MAIN CB'!C3050)</f>
        <v>Income</v>
      </c>
      <c r="D3036" s="237" t="str">
        <f>IF('MAIN CB'!D3050="","",'MAIN CB'!D3050)</f>
        <v>Sales</v>
      </c>
      <c r="E3036" s="157" t="str">
        <f>IF('MAIN CB'!E3050="","",'MAIN CB'!E3050)</f>
        <v xml:space="preserve">Takeaway Sale </v>
      </c>
      <c r="F3036" s="238" t="str">
        <f>IF('MAIN CB'!C3050="Asset",'MAIN CB'!F3050,"")</f>
        <v/>
      </c>
      <c r="G3036" s="162">
        <f>IF('MAIN CB'!C3050="Capital",'MAIN CB'!F3050,IF('MAIN CB'!C3050="Income",'MAIN CB'!F3050,IF('MAIN CB'!C3050="Liability",'MAIN CB'!F3050,"")))</f>
        <v>-35</v>
      </c>
      <c r="H3036" s="163" t="str">
        <f>IF('MAIN CB'!C3050="Expense",'MAIN CB'!F3050,IF('MAIN CB'!C3050="Drawing",'MAIN CB'!F3050,IF('MAIN CB'!C3050="COS",'MAIN CB'!F3050,"")))</f>
        <v/>
      </c>
    </row>
    <row r="3037" spans="2:8" x14ac:dyDescent="0.3">
      <c r="B3037" s="160">
        <f>IF('MAIN CB'!B3051="","",'MAIN CB'!B3051)</f>
        <v>45743</v>
      </c>
      <c r="C3037" s="161" t="str">
        <f>IF('MAIN CB'!C3051="","",'MAIN CB'!C3051)</f>
        <v>Asset</v>
      </c>
      <c r="D3037" s="237" t="str">
        <f>IF('MAIN CB'!D3051="","",'MAIN CB'!D3051)</f>
        <v>Vault Cash</v>
      </c>
      <c r="E3037" s="157" t="str">
        <f>IF('MAIN CB'!E3051="","",'MAIN CB'!E3051)</f>
        <v xml:space="preserve">Takeaway Sale </v>
      </c>
      <c r="F3037" s="238">
        <f>IF('MAIN CB'!C3051="Asset",'MAIN CB'!F3051,"")</f>
        <v>35</v>
      </c>
      <c r="G3037" s="162" t="str">
        <f>IF('MAIN CB'!C3051="Capital",'MAIN CB'!F3051,IF('MAIN CB'!C3051="Income",'MAIN CB'!F3051,IF('MAIN CB'!C3051="Liability",'MAIN CB'!F3051,"")))</f>
        <v/>
      </c>
      <c r="H3037" s="163" t="str">
        <f>IF('MAIN CB'!C3051="Expense",'MAIN CB'!F3051,IF('MAIN CB'!C3051="Drawing",'MAIN CB'!F3051,IF('MAIN CB'!C3051="COS",'MAIN CB'!F3051,"")))</f>
        <v/>
      </c>
    </row>
    <row r="3038" spans="2:8" x14ac:dyDescent="0.3">
      <c r="B3038" s="160">
        <f>IF('MAIN CB'!B3052="","",'MAIN CB'!B3052)</f>
        <v>45743</v>
      </c>
      <c r="C3038" s="161" t="str">
        <f>IF('MAIN CB'!C3052="","",'MAIN CB'!C3052)</f>
        <v>Income</v>
      </c>
      <c r="D3038" s="237" t="str">
        <f>IF('MAIN CB'!D3052="","",'MAIN CB'!D3052)</f>
        <v>Sales</v>
      </c>
      <c r="E3038" s="157" t="str">
        <f>IF('MAIN CB'!E3052="","",'MAIN CB'!E3052)</f>
        <v xml:space="preserve">Takeaway Sale </v>
      </c>
      <c r="F3038" s="238" t="str">
        <f>IF('MAIN CB'!C3052="Asset",'MAIN CB'!F3052,"")</f>
        <v/>
      </c>
      <c r="G3038" s="162">
        <f>IF('MAIN CB'!C3052="Capital",'MAIN CB'!F3052,IF('MAIN CB'!C3052="Income",'MAIN CB'!F3052,IF('MAIN CB'!C3052="Liability",'MAIN CB'!F3052,"")))</f>
        <v>-70</v>
      </c>
      <c r="H3038" s="163" t="str">
        <f>IF('MAIN CB'!C3052="Expense",'MAIN CB'!F3052,IF('MAIN CB'!C3052="Drawing",'MAIN CB'!F3052,IF('MAIN CB'!C3052="COS",'MAIN CB'!F3052,"")))</f>
        <v/>
      </c>
    </row>
    <row r="3039" spans="2:8" x14ac:dyDescent="0.3">
      <c r="B3039" s="160">
        <f>IF('MAIN CB'!B3053="","",'MAIN CB'!B3053)</f>
        <v>45743</v>
      </c>
      <c r="C3039" s="161" t="str">
        <f>IF('MAIN CB'!C3053="","",'MAIN CB'!C3053)</f>
        <v>Asset</v>
      </c>
      <c r="D3039" s="237" t="str">
        <f>IF('MAIN CB'!D3053="","",'MAIN CB'!D3053)</f>
        <v>Vault Cash</v>
      </c>
      <c r="E3039" s="157" t="str">
        <f>IF('MAIN CB'!E3053="","",'MAIN CB'!E3053)</f>
        <v xml:space="preserve">Takeaway Sale </v>
      </c>
      <c r="F3039" s="238">
        <f>IF('MAIN CB'!C3053="Asset",'MAIN CB'!F3053,"")</f>
        <v>70</v>
      </c>
      <c r="G3039" s="162" t="str">
        <f>IF('MAIN CB'!C3053="Capital",'MAIN CB'!F3053,IF('MAIN CB'!C3053="Income",'MAIN CB'!F3053,IF('MAIN CB'!C3053="Liability",'MAIN CB'!F3053,"")))</f>
        <v/>
      </c>
      <c r="H3039" s="163" t="str">
        <f>IF('MAIN CB'!C3053="Expense",'MAIN CB'!F3053,IF('MAIN CB'!C3053="Drawing",'MAIN CB'!F3053,IF('MAIN CB'!C3053="COS",'MAIN CB'!F3053,"")))</f>
        <v/>
      </c>
    </row>
    <row r="3040" spans="2:8" x14ac:dyDescent="0.3">
      <c r="B3040" s="160">
        <f>IF('MAIN CB'!B3054="","",'MAIN CB'!B3054)</f>
        <v>45743</v>
      </c>
      <c r="C3040" s="161" t="str">
        <f>IF('MAIN CB'!C3054="","",'MAIN CB'!C3054)</f>
        <v>Asset</v>
      </c>
      <c r="D3040" s="237" t="str">
        <f>IF('MAIN CB'!D3054="","",'MAIN CB'!D3054)</f>
        <v>Vault Cash</v>
      </c>
      <c r="E3040" s="157" t="str">
        <f>IF('MAIN CB'!E3054="","",'MAIN CB'!E3054)</f>
        <v>Airtel Money Withdraw</v>
      </c>
      <c r="F3040" s="238">
        <f>IF('MAIN CB'!C3054="Asset",'MAIN CB'!F3054,"")</f>
        <v>-120</v>
      </c>
      <c r="G3040" s="162" t="str">
        <f>IF('MAIN CB'!C3054="Capital",'MAIN CB'!F3054,IF('MAIN CB'!C3054="Income",'MAIN CB'!F3054,IF('MAIN CB'!C3054="Liability",'MAIN CB'!F3054,"")))</f>
        <v/>
      </c>
      <c r="H3040" s="163" t="str">
        <f>IF('MAIN CB'!C3054="Expense",'MAIN CB'!F3054,IF('MAIN CB'!C3054="Drawing",'MAIN CB'!F3054,IF('MAIN CB'!C3054="COS",'MAIN CB'!F3054,"")))</f>
        <v/>
      </c>
    </row>
    <row r="3041" spans="2:8" x14ac:dyDescent="0.3">
      <c r="B3041" s="160">
        <f>IF('MAIN CB'!B3055="","",'MAIN CB'!B3055)</f>
        <v>45743</v>
      </c>
      <c r="C3041" s="161" t="str">
        <f>IF('MAIN CB'!C3055="","",'MAIN CB'!C3055)</f>
        <v>Asset</v>
      </c>
      <c r="D3041" s="237" t="str">
        <f>IF('MAIN CB'!D3055="","",'MAIN CB'!D3055)</f>
        <v>Airtel Money</v>
      </c>
      <c r="E3041" s="157" t="str">
        <f>IF('MAIN CB'!E3055="","",'MAIN CB'!E3055)</f>
        <v>Airtel Money Withdraw</v>
      </c>
      <c r="F3041" s="238">
        <f>IF('MAIN CB'!C3055="Asset",'MAIN CB'!F3055,"")</f>
        <v>120</v>
      </c>
      <c r="G3041" s="162" t="str">
        <f>IF('MAIN CB'!C3055="Capital",'MAIN CB'!F3055,IF('MAIN CB'!C3055="Income",'MAIN CB'!F3055,IF('MAIN CB'!C3055="Liability",'MAIN CB'!F3055,"")))</f>
        <v/>
      </c>
      <c r="H3041" s="163" t="str">
        <f>IF('MAIN CB'!C3055="Expense",'MAIN CB'!F3055,IF('MAIN CB'!C3055="Drawing",'MAIN CB'!F3055,IF('MAIN CB'!C3055="COS",'MAIN CB'!F3055,"")))</f>
        <v/>
      </c>
    </row>
    <row r="3042" spans="2:8" x14ac:dyDescent="0.3">
      <c r="B3042" s="160">
        <f>IF('MAIN CB'!B3056="","",'MAIN CB'!B3056)</f>
        <v>45743</v>
      </c>
      <c r="C3042" s="161" t="str">
        <f>IF('MAIN CB'!C3056="","",'MAIN CB'!C3056)</f>
        <v>Asset</v>
      </c>
      <c r="D3042" s="237" t="str">
        <f>IF('MAIN CB'!D3056="","",'MAIN CB'!D3056)</f>
        <v>Vault Cash</v>
      </c>
      <c r="E3042" s="157" t="str">
        <f>IF('MAIN CB'!E3056="","",'MAIN CB'!E3056)</f>
        <v>543 Withdraw</v>
      </c>
      <c r="F3042" s="238">
        <f>IF('MAIN CB'!C3056="Asset",'MAIN CB'!F3056,"")</f>
        <v>-5000</v>
      </c>
      <c r="G3042" s="162" t="str">
        <f>IF('MAIN CB'!C3056="Capital",'MAIN CB'!F3056,IF('MAIN CB'!C3056="Income",'MAIN CB'!F3056,IF('MAIN CB'!C3056="Liability",'MAIN CB'!F3056,"")))</f>
        <v/>
      </c>
      <c r="H3042" s="163" t="str">
        <f>IF('MAIN CB'!C3056="Expense",'MAIN CB'!F3056,IF('MAIN CB'!C3056="Drawing",'MAIN CB'!F3056,IF('MAIN CB'!C3056="COS",'MAIN CB'!F3056,"")))</f>
        <v/>
      </c>
    </row>
    <row r="3043" spans="2:8" x14ac:dyDescent="0.3">
      <c r="B3043" s="160">
        <f>IF('MAIN CB'!B3057="","",'MAIN CB'!B3057)</f>
        <v>45743</v>
      </c>
      <c r="C3043" s="161" t="str">
        <f>IF('MAIN CB'!C3057="","",'MAIN CB'!C3057)</f>
        <v>Asset</v>
      </c>
      <c r="D3043" s="237" t="str">
        <f>IF('MAIN CB'!D3057="","",'MAIN CB'!D3057)</f>
        <v>543 Konse Konse</v>
      </c>
      <c r="E3043" s="157" t="str">
        <f>IF('MAIN CB'!E3057="","",'MAIN CB'!E3057)</f>
        <v>543 Withdraw</v>
      </c>
      <c r="F3043" s="238">
        <f>IF('MAIN CB'!C3057="Asset",'MAIN CB'!F3057,"")</f>
        <v>5000</v>
      </c>
      <c r="G3043" s="162" t="str">
        <f>IF('MAIN CB'!C3057="Capital",'MAIN CB'!F3057,IF('MAIN CB'!C3057="Income",'MAIN CB'!F3057,IF('MAIN CB'!C3057="Liability",'MAIN CB'!F3057,"")))</f>
        <v/>
      </c>
      <c r="H3043" s="163" t="str">
        <f>IF('MAIN CB'!C3057="Expense",'MAIN CB'!F3057,IF('MAIN CB'!C3057="Drawing",'MAIN CB'!F3057,IF('MAIN CB'!C3057="COS",'MAIN CB'!F3057,"")))</f>
        <v/>
      </c>
    </row>
    <row r="3044" spans="2:8" x14ac:dyDescent="0.3">
      <c r="B3044" s="160">
        <f>IF('MAIN CB'!B3058="","",'MAIN CB'!B3058)</f>
        <v>45743</v>
      </c>
      <c r="C3044" s="161" t="str">
        <f>IF('MAIN CB'!C3058="","",'MAIN CB'!C3058)</f>
        <v>Income</v>
      </c>
      <c r="D3044" s="237" t="str">
        <f>IF('MAIN CB'!D3058="","",'MAIN CB'!D3058)</f>
        <v>Sales</v>
      </c>
      <c r="E3044" s="157" t="str">
        <f>IF('MAIN CB'!E3058="","",'MAIN CB'!E3058)</f>
        <v xml:space="preserve">Takeaway Sale </v>
      </c>
      <c r="F3044" s="238" t="str">
        <f>IF('MAIN CB'!C3058="Asset",'MAIN CB'!F3058,"")</f>
        <v/>
      </c>
      <c r="G3044" s="162">
        <f>IF('MAIN CB'!C3058="Capital",'MAIN CB'!F3058,IF('MAIN CB'!C3058="Income",'MAIN CB'!F3058,IF('MAIN CB'!C3058="Liability",'MAIN CB'!F3058,"")))</f>
        <v>-70</v>
      </c>
      <c r="H3044" s="163" t="str">
        <f>IF('MAIN CB'!C3058="Expense",'MAIN CB'!F3058,IF('MAIN CB'!C3058="Drawing",'MAIN CB'!F3058,IF('MAIN CB'!C3058="COS",'MAIN CB'!F3058,"")))</f>
        <v/>
      </c>
    </row>
    <row r="3045" spans="2:8" x14ac:dyDescent="0.3">
      <c r="B3045" s="160">
        <f>IF('MAIN CB'!B3059="","",'MAIN CB'!B3059)</f>
        <v>45743</v>
      </c>
      <c r="C3045" s="161" t="str">
        <f>IF('MAIN CB'!C3059="","",'MAIN CB'!C3059)</f>
        <v>Asset</v>
      </c>
      <c r="D3045" s="237" t="str">
        <f>IF('MAIN CB'!D3059="","",'MAIN CB'!D3059)</f>
        <v>Vault Cash</v>
      </c>
      <c r="E3045" s="157" t="str">
        <f>IF('MAIN CB'!E3059="","",'MAIN CB'!E3059)</f>
        <v xml:space="preserve">Takeaway Sale </v>
      </c>
      <c r="F3045" s="238">
        <f>IF('MAIN CB'!C3059="Asset",'MAIN CB'!F3059,"")</f>
        <v>70</v>
      </c>
      <c r="G3045" s="162" t="str">
        <f>IF('MAIN CB'!C3059="Capital",'MAIN CB'!F3059,IF('MAIN CB'!C3059="Income",'MAIN CB'!F3059,IF('MAIN CB'!C3059="Liability",'MAIN CB'!F3059,"")))</f>
        <v/>
      </c>
      <c r="H3045" s="163" t="str">
        <f>IF('MAIN CB'!C3059="Expense",'MAIN CB'!F3059,IF('MAIN CB'!C3059="Drawing",'MAIN CB'!F3059,IF('MAIN CB'!C3059="COS",'MAIN CB'!F3059,"")))</f>
        <v/>
      </c>
    </row>
    <row r="3046" spans="2:8" x14ac:dyDescent="0.3">
      <c r="B3046" s="160">
        <f>IF('MAIN CB'!B3060="","",'MAIN CB'!B3060)</f>
        <v>45743</v>
      </c>
      <c r="C3046" s="161" t="str">
        <f>IF('MAIN CB'!C3060="","",'MAIN CB'!C3060)</f>
        <v>Asset</v>
      </c>
      <c r="D3046" s="237" t="str">
        <f>IF('MAIN CB'!D3060="","",'MAIN CB'!D3060)</f>
        <v>Vault Cash</v>
      </c>
      <c r="E3046" s="157" t="str">
        <f>IF('MAIN CB'!E3060="","",'MAIN CB'!E3060)</f>
        <v>Airtel Money Withdraw</v>
      </c>
      <c r="F3046" s="238">
        <f>IF('MAIN CB'!C3060="Asset",'MAIN CB'!F3060,"")</f>
        <v>-5000</v>
      </c>
      <c r="G3046" s="162" t="str">
        <f>IF('MAIN CB'!C3060="Capital",'MAIN CB'!F3060,IF('MAIN CB'!C3060="Income",'MAIN CB'!F3060,IF('MAIN CB'!C3060="Liability",'MAIN CB'!F3060,"")))</f>
        <v/>
      </c>
      <c r="H3046" s="163" t="str">
        <f>IF('MAIN CB'!C3060="Expense",'MAIN CB'!F3060,IF('MAIN CB'!C3060="Drawing",'MAIN CB'!F3060,IF('MAIN CB'!C3060="COS",'MAIN CB'!F3060,"")))</f>
        <v/>
      </c>
    </row>
    <row r="3047" spans="2:8" x14ac:dyDescent="0.3">
      <c r="B3047" s="160">
        <f>IF('MAIN CB'!B3061="","",'MAIN CB'!B3061)</f>
        <v>45743</v>
      </c>
      <c r="C3047" s="161" t="str">
        <f>IF('MAIN CB'!C3061="","",'MAIN CB'!C3061)</f>
        <v>Asset</v>
      </c>
      <c r="D3047" s="237" t="str">
        <f>IF('MAIN CB'!D3061="","",'MAIN CB'!D3061)</f>
        <v>Airtel Money</v>
      </c>
      <c r="E3047" s="157" t="str">
        <f>IF('MAIN CB'!E3061="","",'MAIN CB'!E3061)</f>
        <v>Airtel Money Withdraw</v>
      </c>
      <c r="F3047" s="238">
        <f>IF('MAIN CB'!C3061="Asset",'MAIN CB'!F3061,"")</f>
        <v>5000</v>
      </c>
      <c r="G3047" s="162" t="str">
        <f>IF('MAIN CB'!C3061="Capital",'MAIN CB'!F3061,IF('MAIN CB'!C3061="Income",'MAIN CB'!F3061,IF('MAIN CB'!C3061="Liability",'MAIN CB'!F3061,"")))</f>
        <v/>
      </c>
      <c r="H3047" s="163" t="str">
        <f>IF('MAIN CB'!C3061="Expense",'MAIN CB'!F3061,IF('MAIN CB'!C3061="Drawing",'MAIN CB'!F3061,IF('MAIN CB'!C3061="COS",'MAIN CB'!F3061,"")))</f>
        <v/>
      </c>
    </row>
    <row r="3048" spans="2:8" x14ac:dyDescent="0.3">
      <c r="B3048" s="160">
        <f>IF('MAIN CB'!B3062="","",'MAIN CB'!B3062)</f>
        <v>45743</v>
      </c>
      <c r="C3048" s="161" t="str">
        <f>IF('MAIN CB'!C3062="","",'MAIN CB'!C3062)</f>
        <v>Asset</v>
      </c>
      <c r="D3048" s="237" t="str">
        <f>IF('MAIN CB'!D3062="","",'MAIN CB'!D3062)</f>
        <v>Vault Cash</v>
      </c>
      <c r="E3048" s="157" t="str">
        <f>IF('MAIN CB'!E3062="","",'MAIN CB'!E3062)</f>
        <v>Airtel Money Withdraw</v>
      </c>
      <c r="F3048" s="238">
        <f>IF('MAIN CB'!C3062="Asset",'MAIN CB'!F3062,"")</f>
        <v>-80</v>
      </c>
      <c r="G3048" s="162" t="str">
        <f>IF('MAIN CB'!C3062="Capital",'MAIN CB'!F3062,IF('MAIN CB'!C3062="Income",'MAIN CB'!F3062,IF('MAIN CB'!C3062="Liability",'MAIN CB'!F3062,"")))</f>
        <v/>
      </c>
      <c r="H3048" s="163" t="str">
        <f>IF('MAIN CB'!C3062="Expense",'MAIN CB'!F3062,IF('MAIN CB'!C3062="Drawing",'MAIN CB'!F3062,IF('MAIN CB'!C3062="COS",'MAIN CB'!F3062,"")))</f>
        <v/>
      </c>
    </row>
    <row r="3049" spans="2:8" x14ac:dyDescent="0.3">
      <c r="B3049" s="160">
        <f>IF('MAIN CB'!B3063="","",'MAIN CB'!B3063)</f>
        <v>45743</v>
      </c>
      <c r="C3049" s="161" t="str">
        <f>IF('MAIN CB'!C3063="","",'MAIN CB'!C3063)</f>
        <v>Asset</v>
      </c>
      <c r="D3049" s="237" t="str">
        <f>IF('MAIN CB'!D3063="","",'MAIN CB'!D3063)</f>
        <v>Airtel Money</v>
      </c>
      <c r="E3049" s="157" t="str">
        <f>IF('MAIN CB'!E3063="","",'MAIN CB'!E3063)</f>
        <v>Airtel Money Withdraw</v>
      </c>
      <c r="F3049" s="238">
        <f>IF('MAIN CB'!C3063="Asset",'MAIN CB'!F3063,"")</f>
        <v>80</v>
      </c>
      <c r="G3049" s="162" t="str">
        <f>IF('MAIN CB'!C3063="Capital",'MAIN CB'!F3063,IF('MAIN CB'!C3063="Income",'MAIN CB'!F3063,IF('MAIN CB'!C3063="Liability",'MAIN CB'!F3063,"")))</f>
        <v/>
      </c>
      <c r="H3049" s="163" t="str">
        <f>IF('MAIN CB'!C3063="Expense",'MAIN CB'!F3063,IF('MAIN CB'!C3063="Drawing",'MAIN CB'!F3063,IF('MAIN CB'!C3063="COS",'MAIN CB'!F3063,"")))</f>
        <v/>
      </c>
    </row>
    <row r="3050" spans="2:8" x14ac:dyDescent="0.3">
      <c r="B3050" s="160">
        <f>IF('MAIN CB'!B3064="","",'MAIN CB'!B3064)</f>
        <v>45743</v>
      </c>
      <c r="C3050" s="161" t="str">
        <f>IF('MAIN CB'!C3064="","",'MAIN CB'!C3064)</f>
        <v>Income</v>
      </c>
      <c r="D3050" s="237" t="str">
        <f>IF('MAIN CB'!D3064="","",'MAIN CB'!D3064)</f>
        <v>Sales</v>
      </c>
      <c r="E3050" s="157" t="str">
        <f>IF('MAIN CB'!E3064="","",'MAIN CB'!E3064)</f>
        <v xml:space="preserve">Takeaway Sale </v>
      </c>
      <c r="F3050" s="238" t="str">
        <f>IF('MAIN CB'!C3064="Asset",'MAIN CB'!F3064,"")</f>
        <v/>
      </c>
      <c r="G3050" s="162">
        <f>IF('MAIN CB'!C3064="Capital",'MAIN CB'!F3064,IF('MAIN CB'!C3064="Income",'MAIN CB'!F3064,IF('MAIN CB'!C3064="Liability",'MAIN CB'!F3064,"")))</f>
        <v>-35</v>
      </c>
      <c r="H3050" s="163" t="str">
        <f>IF('MAIN CB'!C3064="Expense",'MAIN CB'!F3064,IF('MAIN CB'!C3064="Drawing",'MAIN CB'!F3064,IF('MAIN CB'!C3064="COS",'MAIN CB'!F3064,"")))</f>
        <v/>
      </c>
    </row>
    <row r="3051" spans="2:8" x14ac:dyDescent="0.3">
      <c r="B3051" s="160">
        <f>IF('MAIN CB'!B3065="","",'MAIN CB'!B3065)</f>
        <v>45743</v>
      </c>
      <c r="C3051" s="161" t="str">
        <f>IF('MAIN CB'!C3065="","",'MAIN CB'!C3065)</f>
        <v>Asset</v>
      </c>
      <c r="D3051" s="237" t="str">
        <f>IF('MAIN CB'!D3065="","",'MAIN CB'!D3065)</f>
        <v>Airtel Money</v>
      </c>
      <c r="E3051" s="157" t="str">
        <f>IF('MAIN CB'!E3065="","",'MAIN CB'!E3065)</f>
        <v xml:space="preserve">Takeaway Sale </v>
      </c>
      <c r="F3051" s="238">
        <f>IF('MAIN CB'!C3065="Asset",'MAIN CB'!F3065,"")</f>
        <v>35</v>
      </c>
      <c r="G3051" s="162" t="str">
        <f>IF('MAIN CB'!C3065="Capital",'MAIN CB'!F3065,IF('MAIN CB'!C3065="Income",'MAIN CB'!F3065,IF('MAIN CB'!C3065="Liability",'MAIN CB'!F3065,"")))</f>
        <v/>
      </c>
      <c r="H3051" s="163" t="str">
        <f>IF('MAIN CB'!C3065="Expense",'MAIN CB'!F3065,IF('MAIN CB'!C3065="Drawing",'MAIN CB'!F3065,IF('MAIN CB'!C3065="COS",'MAIN CB'!F3065,"")))</f>
        <v/>
      </c>
    </row>
    <row r="3052" spans="2:8" x14ac:dyDescent="0.3">
      <c r="B3052" s="160">
        <f>IF('MAIN CB'!B3066="","",'MAIN CB'!B3066)</f>
        <v>45743</v>
      </c>
      <c r="C3052" s="161" t="str">
        <f>IF('MAIN CB'!C3066="","",'MAIN CB'!C3066)</f>
        <v>Asset</v>
      </c>
      <c r="D3052" s="237" t="str">
        <f>IF('MAIN CB'!D3066="","",'MAIN CB'!D3066)</f>
        <v>Vault Cash</v>
      </c>
      <c r="E3052" s="157" t="str">
        <f>IF('MAIN CB'!E3066="","",'MAIN CB'!E3066)</f>
        <v>Airtel Money Deposit</v>
      </c>
      <c r="F3052" s="238">
        <f>IF('MAIN CB'!C3066="Asset",'MAIN CB'!F3066,"")</f>
        <v>170</v>
      </c>
      <c r="G3052" s="162" t="str">
        <f>IF('MAIN CB'!C3066="Capital",'MAIN CB'!F3066,IF('MAIN CB'!C3066="Income",'MAIN CB'!F3066,IF('MAIN CB'!C3066="Liability",'MAIN CB'!F3066,"")))</f>
        <v/>
      </c>
      <c r="H3052" s="163" t="str">
        <f>IF('MAIN CB'!C3066="Expense",'MAIN CB'!F3066,IF('MAIN CB'!C3066="Drawing",'MAIN CB'!F3066,IF('MAIN CB'!C3066="COS",'MAIN CB'!F3066,"")))</f>
        <v/>
      </c>
    </row>
    <row r="3053" spans="2:8" x14ac:dyDescent="0.3">
      <c r="B3053" s="160">
        <f>IF('MAIN CB'!B3067="","",'MAIN CB'!B3067)</f>
        <v>45743</v>
      </c>
      <c r="C3053" s="161" t="str">
        <f>IF('MAIN CB'!C3067="","",'MAIN CB'!C3067)</f>
        <v>Asset</v>
      </c>
      <c r="D3053" s="237" t="str">
        <f>IF('MAIN CB'!D3067="","",'MAIN CB'!D3067)</f>
        <v>Airtel Money</v>
      </c>
      <c r="E3053" s="157" t="str">
        <f>IF('MAIN CB'!E3067="","",'MAIN CB'!E3067)</f>
        <v>Airtel Money Deposit</v>
      </c>
      <c r="F3053" s="238">
        <f>IF('MAIN CB'!C3067="Asset",'MAIN CB'!F3067,"")</f>
        <v>-170</v>
      </c>
      <c r="G3053" s="162" t="str">
        <f>IF('MAIN CB'!C3067="Capital",'MAIN CB'!F3067,IF('MAIN CB'!C3067="Income",'MAIN CB'!F3067,IF('MAIN CB'!C3067="Liability",'MAIN CB'!F3067,"")))</f>
        <v/>
      </c>
      <c r="H3053" s="163" t="str">
        <f>IF('MAIN CB'!C3067="Expense",'MAIN CB'!F3067,IF('MAIN CB'!C3067="Drawing",'MAIN CB'!F3067,IF('MAIN CB'!C3067="COS",'MAIN CB'!F3067,"")))</f>
        <v/>
      </c>
    </row>
    <row r="3054" spans="2:8" x14ac:dyDescent="0.3">
      <c r="B3054" s="160">
        <f>IF('MAIN CB'!B3068="","",'MAIN CB'!B3068)</f>
        <v>45743</v>
      </c>
      <c r="C3054" s="161" t="str">
        <f>IF('MAIN CB'!C3068="","",'MAIN CB'!C3068)</f>
        <v>Asset</v>
      </c>
      <c r="D3054" s="237" t="str">
        <f>IF('MAIN CB'!D3068="","",'MAIN CB'!D3068)</f>
        <v>Vault Cash</v>
      </c>
      <c r="E3054" s="157" t="str">
        <f>IF('MAIN CB'!E3068="","",'MAIN CB'!E3068)</f>
        <v>Zanaco Xpress Withdraw</v>
      </c>
      <c r="F3054" s="238">
        <f>IF('MAIN CB'!C3068="Asset",'MAIN CB'!F3068,"")</f>
        <v>-750</v>
      </c>
      <c r="G3054" s="162" t="str">
        <f>IF('MAIN CB'!C3068="Capital",'MAIN CB'!F3068,IF('MAIN CB'!C3068="Income",'MAIN CB'!F3068,IF('MAIN CB'!C3068="Liability",'MAIN CB'!F3068,"")))</f>
        <v/>
      </c>
      <c r="H3054" s="163" t="str">
        <f>IF('MAIN CB'!C3068="Expense",'MAIN CB'!F3068,IF('MAIN CB'!C3068="Drawing",'MAIN CB'!F3068,IF('MAIN CB'!C3068="COS",'MAIN CB'!F3068,"")))</f>
        <v/>
      </c>
    </row>
    <row r="3055" spans="2:8" x14ac:dyDescent="0.3">
      <c r="B3055" s="160">
        <f>IF('MAIN CB'!B3069="","",'MAIN CB'!B3069)</f>
        <v>45743</v>
      </c>
      <c r="C3055" s="161" t="str">
        <f>IF('MAIN CB'!C3069="","",'MAIN CB'!C3069)</f>
        <v>Asset</v>
      </c>
      <c r="D3055" s="237" t="str">
        <f>IF('MAIN CB'!D3069="","",'MAIN CB'!D3069)</f>
        <v>Zanaco Xpress</v>
      </c>
      <c r="E3055" s="157" t="str">
        <f>IF('MAIN CB'!E3069="","",'MAIN CB'!E3069)</f>
        <v>Zanaco Xpress Withdraw</v>
      </c>
      <c r="F3055" s="238">
        <f>IF('MAIN CB'!C3069="Asset",'MAIN CB'!F3069,"")</f>
        <v>750</v>
      </c>
      <c r="G3055" s="162" t="str">
        <f>IF('MAIN CB'!C3069="Capital",'MAIN CB'!F3069,IF('MAIN CB'!C3069="Income",'MAIN CB'!F3069,IF('MAIN CB'!C3069="Liability",'MAIN CB'!F3069,"")))</f>
        <v/>
      </c>
      <c r="H3055" s="163" t="str">
        <f>IF('MAIN CB'!C3069="Expense",'MAIN CB'!F3069,IF('MAIN CB'!C3069="Drawing",'MAIN CB'!F3069,IF('MAIN CB'!C3069="COS",'MAIN CB'!F3069,"")))</f>
        <v/>
      </c>
    </row>
    <row r="3056" spans="2:8" x14ac:dyDescent="0.3">
      <c r="B3056" s="160">
        <f>IF('MAIN CB'!B3070="","",'MAIN CB'!B3070)</f>
        <v>45743</v>
      </c>
      <c r="C3056" s="161" t="str">
        <f>IF('MAIN CB'!C3070="","",'MAIN CB'!C3070)</f>
        <v>Asset</v>
      </c>
      <c r="D3056" s="237" t="str">
        <f>IF('MAIN CB'!D3070="","",'MAIN CB'!D3070)</f>
        <v>Vault Cash</v>
      </c>
      <c r="E3056" s="157" t="str">
        <f>IF('MAIN CB'!E3070="","",'MAIN CB'!E3070)</f>
        <v>Airtel Money Withdraw</v>
      </c>
      <c r="F3056" s="238">
        <f>IF('MAIN CB'!C3070="Asset",'MAIN CB'!F3070,"")</f>
        <v>-825</v>
      </c>
      <c r="G3056" s="162" t="str">
        <f>IF('MAIN CB'!C3070="Capital",'MAIN CB'!F3070,IF('MAIN CB'!C3070="Income",'MAIN CB'!F3070,IF('MAIN CB'!C3070="Liability",'MAIN CB'!F3070,"")))</f>
        <v/>
      </c>
      <c r="H3056" s="163" t="str">
        <f>IF('MAIN CB'!C3070="Expense",'MAIN CB'!F3070,IF('MAIN CB'!C3070="Drawing",'MAIN CB'!F3070,IF('MAIN CB'!C3070="COS",'MAIN CB'!F3070,"")))</f>
        <v/>
      </c>
    </row>
    <row r="3057" spans="2:8" x14ac:dyDescent="0.3">
      <c r="B3057" s="160">
        <f>IF('MAIN CB'!B3071="","",'MAIN CB'!B3071)</f>
        <v>45743</v>
      </c>
      <c r="C3057" s="161" t="str">
        <f>IF('MAIN CB'!C3071="","",'MAIN CB'!C3071)</f>
        <v>Asset</v>
      </c>
      <c r="D3057" s="237" t="str">
        <f>IF('MAIN CB'!D3071="","",'MAIN CB'!D3071)</f>
        <v>Airtel Money</v>
      </c>
      <c r="E3057" s="157" t="str">
        <f>IF('MAIN CB'!E3071="","",'MAIN CB'!E3071)</f>
        <v>Airtel Money Withdraw</v>
      </c>
      <c r="F3057" s="238">
        <f>IF('MAIN CB'!C3071="Asset",'MAIN CB'!F3071,"")</f>
        <v>825</v>
      </c>
      <c r="G3057" s="162" t="str">
        <f>IF('MAIN CB'!C3071="Capital",'MAIN CB'!F3071,IF('MAIN CB'!C3071="Income",'MAIN CB'!F3071,IF('MAIN CB'!C3071="Liability",'MAIN CB'!F3071,"")))</f>
        <v/>
      </c>
      <c r="H3057" s="163" t="str">
        <f>IF('MAIN CB'!C3071="Expense",'MAIN CB'!F3071,IF('MAIN CB'!C3071="Drawing",'MAIN CB'!F3071,IF('MAIN CB'!C3071="COS",'MAIN CB'!F3071,"")))</f>
        <v/>
      </c>
    </row>
    <row r="3058" spans="2:8" x14ac:dyDescent="0.3">
      <c r="B3058" s="160">
        <f>IF('MAIN CB'!B3072="","",'MAIN CB'!B3072)</f>
        <v>45743</v>
      </c>
      <c r="C3058" s="161" t="str">
        <f>IF('MAIN CB'!C3072="","",'MAIN CB'!C3072)</f>
        <v>Asset</v>
      </c>
      <c r="D3058" s="237" t="str">
        <f>IF('MAIN CB'!D3072="","",'MAIN CB'!D3072)</f>
        <v>Vault Cash</v>
      </c>
      <c r="E3058" s="157" t="str">
        <f>IF('MAIN CB'!E3072="","",'MAIN CB'!E3072)</f>
        <v>Zanaco Xpress Deposit</v>
      </c>
      <c r="F3058" s="238">
        <f>IF('MAIN CB'!C3072="Asset",'MAIN CB'!F3072,"")</f>
        <v>630</v>
      </c>
      <c r="G3058" s="162" t="str">
        <f>IF('MAIN CB'!C3072="Capital",'MAIN CB'!F3072,IF('MAIN CB'!C3072="Income",'MAIN CB'!F3072,IF('MAIN CB'!C3072="Liability",'MAIN CB'!F3072,"")))</f>
        <v/>
      </c>
      <c r="H3058" s="163" t="str">
        <f>IF('MAIN CB'!C3072="Expense",'MAIN CB'!F3072,IF('MAIN CB'!C3072="Drawing",'MAIN CB'!F3072,IF('MAIN CB'!C3072="COS",'MAIN CB'!F3072,"")))</f>
        <v/>
      </c>
    </row>
    <row r="3059" spans="2:8" x14ac:dyDescent="0.3">
      <c r="B3059" s="160">
        <f>IF('MAIN CB'!B3073="","",'MAIN CB'!B3073)</f>
        <v>45743</v>
      </c>
      <c r="C3059" s="161" t="str">
        <f>IF('MAIN CB'!C3073="","",'MAIN CB'!C3073)</f>
        <v>Asset</v>
      </c>
      <c r="D3059" s="237" t="str">
        <f>IF('MAIN CB'!D3073="","",'MAIN CB'!D3073)</f>
        <v>Zanaco Xpress</v>
      </c>
      <c r="E3059" s="157" t="str">
        <f>IF('MAIN CB'!E3073="","",'MAIN CB'!E3073)</f>
        <v>Zanaco Xpress Deposit</v>
      </c>
      <c r="F3059" s="238">
        <f>IF('MAIN CB'!C3073="Asset",'MAIN CB'!F3073,"")</f>
        <v>-630</v>
      </c>
      <c r="G3059" s="162" t="str">
        <f>IF('MAIN CB'!C3073="Capital",'MAIN CB'!F3073,IF('MAIN CB'!C3073="Income",'MAIN CB'!F3073,IF('MAIN CB'!C3073="Liability",'MAIN CB'!F3073,"")))</f>
        <v/>
      </c>
      <c r="H3059" s="163" t="str">
        <f>IF('MAIN CB'!C3073="Expense",'MAIN CB'!F3073,IF('MAIN CB'!C3073="Drawing",'MAIN CB'!F3073,IF('MAIN CB'!C3073="COS",'MAIN CB'!F3073,"")))</f>
        <v/>
      </c>
    </row>
    <row r="3060" spans="2:8" x14ac:dyDescent="0.3">
      <c r="B3060" s="160">
        <f>IF('MAIN CB'!B3074="","",'MAIN CB'!B3074)</f>
        <v>45743</v>
      </c>
      <c r="C3060" s="161" t="str">
        <f>IF('MAIN CB'!C3074="","",'MAIN CB'!C3074)</f>
        <v>Asset</v>
      </c>
      <c r="D3060" s="237" t="str">
        <f>IF('MAIN CB'!D3074="","",'MAIN CB'!D3074)</f>
        <v>Vault Cash</v>
      </c>
      <c r="E3060" s="157" t="str">
        <f>IF('MAIN CB'!E3074="","",'MAIN CB'!E3074)</f>
        <v>Zanaco Xpress Deposit</v>
      </c>
      <c r="F3060" s="238">
        <f>IF('MAIN CB'!C3074="Asset",'MAIN CB'!F3074,"")</f>
        <v>195</v>
      </c>
      <c r="G3060" s="162" t="str">
        <f>IF('MAIN CB'!C3074="Capital",'MAIN CB'!F3074,IF('MAIN CB'!C3074="Income",'MAIN CB'!F3074,IF('MAIN CB'!C3074="Liability",'MAIN CB'!F3074,"")))</f>
        <v/>
      </c>
      <c r="H3060" s="163" t="str">
        <f>IF('MAIN CB'!C3074="Expense",'MAIN CB'!F3074,IF('MAIN CB'!C3074="Drawing",'MAIN CB'!F3074,IF('MAIN CB'!C3074="COS",'MAIN CB'!F3074,"")))</f>
        <v/>
      </c>
    </row>
    <row r="3061" spans="2:8" x14ac:dyDescent="0.3">
      <c r="B3061" s="160">
        <f>IF('MAIN CB'!B3075="","",'MAIN CB'!B3075)</f>
        <v>45743</v>
      </c>
      <c r="C3061" s="161" t="str">
        <f>IF('MAIN CB'!C3075="","",'MAIN CB'!C3075)</f>
        <v>Asset</v>
      </c>
      <c r="D3061" s="237" t="str">
        <f>IF('MAIN CB'!D3075="","",'MAIN CB'!D3075)</f>
        <v>Zanaco Xpress</v>
      </c>
      <c r="E3061" s="157" t="str">
        <f>IF('MAIN CB'!E3075="","",'MAIN CB'!E3075)</f>
        <v>Zanaco Xpress Deposit</v>
      </c>
      <c r="F3061" s="238">
        <f>IF('MAIN CB'!C3075="Asset",'MAIN CB'!F3075,"")</f>
        <v>-195</v>
      </c>
      <c r="G3061" s="162" t="str">
        <f>IF('MAIN CB'!C3075="Capital",'MAIN CB'!F3075,IF('MAIN CB'!C3075="Income",'MAIN CB'!F3075,IF('MAIN CB'!C3075="Liability",'MAIN CB'!F3075,"")))</f>
        <v/>
      </c>
      <c r="H3061" s="163" t="str">
        <f>IF('MAIN CB'!C3075="Expense",'MAIN CB'!F3075,IF('MAIN CB'!C3075="Drawing",'MAIN CB'!F3075,IF('MAIN CB'!C3075="COS",'MAIN CB'!F3075,"")))</f>
        <v/>
      </c>
    </row>
    <row r="3062" spans="2:8" x14ac:dyDescent="0.3">
      <c r="B3062" s="160">
        <f>IF('MAIN CB'!B3076="","",'MAIN CB'!B3076)</f>
        <v>45743</v>
      </c>
      <c r="C3062" s="161" t="str">
        <f>IF('MAIN CB'!C3076="","",'MAIN CB'!C3076)</f>
        <v>Income</v>
      </c>
      <c r="D3062" s="237" t="str">
        <f>IF('MAIN CB'!D3076="","",'MAIN CB'!D3076)</f>
        <v>Sales</v>
      </c>
      <c r="E3062" s="157" t="str">
        <f>IF('MAIN CB'!E3076="","",'MAIN CB'!E3076)</f>
        <v xml:space="preserve">Takeaway Sale </v>
      </c>
      <c r="F3062" s="238" t="str">
        <f>IF('MAIN CB'!C3076="Asset",'MAIN CB'!F3076,"")</f>
        <v/>
      </c>
      <c r="G3062" s="162">
        <f>IF('MAIN CB'!C3076="Capital",'MAIN CB'!F3076,IF('MAIN CB'!C3076="Income",'MAIN CB'!F3076,IF('MAIN CB'!C3076="Liability",'MAIN CB'!F3076,"")))</f>
        <v>-35</v>
      </c>
      <c r="H3062" s="163" t="str">
        <f>IF('MAIN CB'!C3076="Expense",'MAIN CB'!F3076,IF('MAIN CB'!C3076="Drawing",'MAIN CB'!F3076,IF('MAIN CB'!C3076="COS",'MAIN CB'!F3076,"")))</f>
        <v/>
      </c>
    </row>
    <row r="3063" spans="2:8" x14ac:dyDescent="0.3">
      <c r="B3063" s="160">
        <f>IF('MAIN CB'!B3077="","",'MAIN CB'!B3077)</f>
        <v>45743</v>
      </c>
      <c r="C3063" s="161" t="str">
        <f>IF('MAIN CB'!C3077="","",'MAIN CB'!C3077)</f>
        <v>Asset</v>
      </c>
      <c r="D3063" s="237" t="str">
        <f>IF('MAIN CB'!D3077="","",'MAIN CB'!D3077)</f>
        <v>Airtel Money</v>
      </c>
      <c r="E3063" s="157" t="str">
        <f>IF('MAIN CB'!E3077="","",'MAIN CB'!E3077)</f>
        <v xml:space="preserve">Takeaway Sale </v>
      </c>
      <c r="F3063" s="238">
        <f>IF('MAIN CB'!C3077="Asset",'MAIN CB'!F3077,"")</f>
        <v>35</v>
      </c>
      <c r="G3063" s="162" t="str">
        <f>IF('MAIN CB'!C3077="Capital",'MAIN CB'!F3077,IF('MAIN CB'!C3077="Income",'MAIN CB'!F3077,IF('MAIN CB'!C3077="Liability",'MAIN CB'!F3077,"")))</f>
        <v/>
      </c>
      <c r="H3063" s="163" t="str">
        <f>IF('MAIN CB'!C3077="Expense",'MAIN CB'!F3077,IF('MAIN CB'!C3077="Drawing",'MAIN CB'!F3077,IF('MAIN CB'!C3077="COS",'MAIN CB'!F3077,"")))</f>
        <v/>
      </c>
    </row>
    <row r="3064" spans="2:8" x14ac:dyDescent="0.3">
      <c r="B3064" s="160">
        <f>IF('MAIN CB'!B3078="","",'MAIN CB'!B3078)</f>
        <v>45743</v>
      </c>
      <c r="C3064" s="161" t="str">
        <f>IF('MAIN CB'!C3078="","",'MAIN CB'!C3078)</f>
        <v>Asset</v>
      </c>
      <c r="D3064" s="237" t="str">
        <f>IF('MAIN CB'!D3078="","",'MAIN CB'!D3078)</f>
        <v>Vault Cash</v>
      </c>
      <c r="E3064" s="157" t="str">
        <f>IF('MAIN CB'!E3078="","",'MAIN CB'!E3078)</f>
        <v>Airtel Money Deposit</v>
      </c>
      <c r="F3064" s="238">
        <f>IF('MAIN CB'!C3078="Asset",'MAIN CB'!F3078,"")</f>
        <v>100</v>
      </c>
      <c r="G3064" s="162" t="str">
        <f>IF('MAIN CB'!C3078="Capital",'MAIN CB'!F3078,IF('MAIN CB'!C3078="Income",'MAIN CB'!F3078,IF('MAIN CB'!C3078="Liability",'MAIN CB'!F3078,"")))</f>
        <v/>
      </c>
      <c r="H3064" s="163" t="str">
        <f>IF('MAIN CB'!C3078="Expense",'MAIN CB'!F3078,IF('MAIN CB'!C3078="Drawing",'MAIN CB'!F3078,IF('MAIN CB'!C3078="COS",'MAIN CB'!F3078,"")))</f>
        <v/>
      </c>
    </row>
    <row r="3065" spans="2:8" x14ac:dyDescent="0.3">
      <c r="B3065" s="160">
        <f>IF('MAIN CB'!B3079="","",'MAIN CB'!B3079)</f>
        <v>45743</v>
      </c>
      <c r="C3065" s="161" t="str">
        <f>IF('MAIN CB'!C3079="","",'MAIN CB'!C3079)</f>
        <v>Asset</v>
      </c>
      <c r="D3065" s="237" t="str">
        <f>IF('MAIN CB'!D3079="","",'MAIN CB'!D3079)</f>
        <v>Airtel Money</v>
      </c>
      <c r="E3065" s="157" t="str">
        <f>IF('MAIN CB'!E3079="","",'MAIN CB'!E3079)</f>
        <v>Airtel Money Deposit</v>
      </c>
      <c r="F3065" s="238">
        <f>IF('MAIN CB'!C3079="Asset",'MAIN CB'!F3079,"")</f>
        <v>-100</v>
      </c>
      <c r="G3065" s="162" t="str">
        <f>IF('MAIN CB'!C3079="Capital",'MAIN CB'!F3079,IF('MAIN CB'!C3079="Income",'MAIN CB'!F3079,IF('MAIN CB'!C3079="Liability",'MAIN CB'!F3079,"")))</f>
        <v/>
      </c>
      <c r="H3065" s="163" t="str">
        <f>IF('MAIN CB'!C3079="Expense",'MAIN CB'!F3079,IF('MAIN CB'!C3079="Drawing",'MAIN CB'!F3079,IF('MAIN CB'!C3079="COS",'MAIN CB'!F3079,"")))</f>
        <v/>
      </c>
    </row>
    <row r="3066" spans="2:8" x14ac:dyDescent="0.3">
      <c r="B3066" s="160">
        <f>IF('MAIN CB'!B3080="","",'MAIN CB'!B3080)</f>
        <v>45743</v>
      </c>
      <c r="C3066" s="161" t="str">
        <f>IF('MAIN CB'!C3080="","",'MAIN CB'!C3080)</f>
        <v>Asset</v>
      </c>
      <c r="D3066" s="237" t="str">
        <f>IF('MAIN CB'!D3080="","",'MAIN CB'!D3080)</f>
        <v>543 Konse Konse</v>
      </c>
      <c r="E3066" s="157" t="str">
        <f>IF('MAIN CB'!E3080="","",'MAIN CB'!E3080)</f>
        <v>Transfer from 543 to Zanaco</v>
      </c>
      <c r="F3066" s="238">
        <f>IF('MAIN CB'!C3080="Asset",'MAIN CB'!F3080,"")</f>
        <v>-7072.5</v>
      </c>
      <c r="G3066" s="162" t="str">
        <f>IF('MAIN CB'!C3080="Capital",'MAIN CB'!F3080,IF('MAIN CB'!C3080="Income",'MAIN CB'!F3080,IF('MAIN CB'!C3080="Liability",'MAIN CB'!F3080,"")))</f>
        <v/>
      </c>
      <c r="H3066" s="163" t="str">
        <f>IF('MAIN CB'!C3080="Expense",'MAIN CB'!F3080,IF('MAIN CB'!C3080="Drawing",'MAIN CB'!F3080,IF('MAIN CB'!C3080="COS",'MAIN CB'!F3080,"")))</f>
        <v/>
      </c>
    </row>
    <row r="3067" spans="2:8" x14ac:dyDescent="0.3">
      <c r="B3067" s="160">
        <f>IF('MAIN CB'!B3081="","",'MAIN CB'!B3081)</f>
        <v>45743</v>
      </c>
      <c r="C3067" s="161" t="str">
        <f>IF('MAIN CB'!C3081="","",'MAIN CB'!C3081)</f>
        <v>Asset</v>
      </c>
      <c r="D3067" s="237" t="str">
        <f>IF('MAIN CB'!D3081="","",'MAIN CB'!D3081)</f>
        <v>Zanaco Xpress</v>
      </c>
      <c r="E3067" s="157" t="str">
        <f>IF('MAIN CB'!E3081="","",'MAIN CB'!E3081)</f>
        <v>Transfer from 543 to Zanaco</v>
      </c>
      <c r="F3067" s="238">
        <f>IF('MAIN CB'!C3081="Asset",'MAIN CB'!F3081,"")</f>
        <v>7072.5</v>
      </c>
      <c r="G3067" s="162" t="str">
        <f>IF('MAIN CB'!C3081="Capital",'MAIN CB'!F3081,IF('MAIN CB'!C3081="Income",'MAIN CB'!F3081,IF('MAIN CB'!C3081="Liability",'MAIN CB'!F3081,"")))</f>
        <v/>
      </c>
      <c r="H3067" s="163" t="str">
        <f>IF('MAIN CB'!C3081="Expense",'MAIN CB'!F3081,IF('MAIN CB'!C3081="Drawing",'MAIN CB'!F3081,IF('MAIN CB'!C3081="COS",'MAIN CB'!F3081,"")))</f>
        <v/>
      </c>
    </row>
    <row r="3068" spans="2:8" x14ac:dyDescent="0.3">
      <c r="B3068" s="160">
        <f>IF('MAIN CB'!B3082="","",'MAIN CB'!B3082)</f>
        <v>45743</v>
      </c>
      <c r="C3068" s="161" t="str">
        <f>IF('MAIN CB'!C3082="","",'MAIN CB'!C3082)</f>
        <v>Asset</v>
      </c>
      <c r="D3068" s="237" t="str">
        <f>IF('MAIN CB'!D3082="","",'MAIN CB'!D3082)</f>
        <v>543 Konse Konse</v>
      </c>
      <c r="E3068" s="157" t="str">
        <f>IF('MAIN CB'!E3082="","",'MAIN CB'!E3082)</f>
        <v>543 transfer charge to Zanaco</v>
      </c>
      <c r="F3068" s="238">
        <f>IF('MAIN CB'!C3082="Asset",'MAIN CB'!F3082,"")</f>
        <v>-7.5</v>
      </c>
      <c r="G3068" s="162" t="str">
        <f>IF('MAIN CB'!C3082="Capital",'MAIN CB'!F3082,IF('MAIN CB'!C3082="Income",'MAIN CB'!F3082,IF('MAIN CB'!C3082="Liability",'MAIN CB'!F3082,"")))</f>
        <v/>
      </c>
      <c r="H3068" s="163" t="str">
        <f>IF('MAIN CB'!C3082="Expense",'MAIN CB'!F3082,IF('MAIN CB'!C3082="Drawing",'MAIN CB'!F3082,IF('MAIN CB'!C3082="COS",'MAIN CB'!F3082,"")))</f>
        <v/>
      </c>
    </row>
    <row r="3069" spans="2:8" x14ac:dyDescent="0.3">
      <c r="B3069" s="160">
        <f>IF('MAIN CB'!B3083="","",'MAIN CB'!B3083)</f>
        <v>45743</v>
      </c>
      <c r="C3069" s="161" t="str">
        <f>IF('MAIN CB'!C3083="","",'MAIN CB'!C3083)</f>
        <v>Expense</v>
      </c>
      <c r="D3069" s="237" t="str">
        <f>IF('MAIN CB'!D3083="","",'MAIN CB'!D3083)</f>
        <v>Charges</v>
      </c>
      <c r="E3069" s="157" t="str">
        <f>IF('MAIN CB'!E3083="","",'MAIN CB'!E3083)</f>
        <v>543 transfer charge to Zanaco</v>
      </c>
      <c r="F3069" s="238" t="str">
        <f>IF('MAIN CB'!C3083="Asset",'MAIN CB'!F3083,"")</f>
        <v/>
      </c>
      <c r="G3069" s="162" t="str">
        <f>IF('MAIN CB'!C3083="Capital",'MAIN CB'!F3083,IF('MAIN CB'!C3083="Income",'MAIN CB'!F3083,IF('MAIN CB'!C3083="Liability",'MAIN CB'!F3083,"")))</f>
        <v/>
      </c>
      <c r="H3069" s="163">
        <f>IF('MAIN CB'!C3083="Expense",'MAIN CB'!F3083,IF('MAIN CB'!C3083="Drawing",'MAIN CB'!F3083,IF('MAIN CB'!C3083="COS",'MAIN CB'!F3083,"")))</f>
        <v>7.5</v>
      </c>
    </row>
    <row r="3070" spans="2:8" x14ac:dyDescent="0.3">
      <c r="B3070" s="160">
        <f>IF('MAIN CB'!B3084="","",'MAIN CB'!B3084)</f>
        <v>45743</v>
      </c>
      <c r="C3070" s="161" t="str">
        <f>IF('MAIN CB'!C3084="","",'MAIN CB'!C3084)</f>
        <v>Asset</v>
      </c>
      <c r="D3070" s="237" t="str">
        <f>IF('MAIN CB'!D3084="","",'MAIN CB'!D3084)</f>
        <v>Vault Cash</v>
      </c>
      <c r="E3070" s="157" t="str">
        <f>IF('MAIN CB'!E3084="","",'MAIN CB'!E3084)</f>
        <v>Airtel Money Withdraw</v>
      </c>
      <c r="F3070" s="238">
        <f>IF('MAIN CB'!C3084="Asset",'MAIN CB'!F3084,"")</f>
        <v>-100</v>
      </c>
      <c r="G3070" s="162" t="str">
        <f>IF('MAIN CB'!C3084="Capital",'MAIN CB'!F3084,IF('MAIN CB'!C3084="Income",'MAIN CB'!F3084,IF('MAIN CB'!C3084="Liability",'MAIN CB'!F3084,"")))</f>
        <v/>
      </c>
      <c r="H3070" s="163" t="str">
        <f>IF('MAIN CB'!C3084="Expense",'MAIN CB'!F3084,IF('MAIN CB'!C3084="Drawing",'MAIN CB'!F3084,IF('MAIN CB'!C3084="COS",'MAIN CB'!F3084,"")))</f>
        <v/>
      </c>
    </row>
    <row r="3071" spans="2:8" x14ac:dyDescent="0.3">
      <c r="B3071" s="160">
        <f>IF('MAIN CB'!B3085="","",'MAIN CB'!B3085)</f>
        <v>45743</v>
      </c>
      <c r="C3071" s="161" t="str">
        <f>IF('MAIN CB'!C3085="","",'MAIN CB'!C3085)</f>
        <v>Asset</v>
      </c>
      <c r="D3071" s="237" t="str">
        <f>IF('MAIN CB'!D3085="","",'MAIN CB'!D3085)</f>
        <v>Airtel Money</v>
      </c>
      <c r="E3071" s="157" t="str">
        <f>IF('MAIN CB'!E3085="","",'MAIN CB'!E3085)</f>
        <v>Airtel Money Withdraw</v>
      </c>
      <c r="F3071" s="238">
        <f>IF('MAIN CB'!C3085="Asset",'MAIN CB'!F3085,"")</f>
        <v>100</v>
      </c>
      <c r="G3071" s="162" t="str">
        <f>IF('MAIN CB'!C3085="Capital",'MAIN CB'!F3085,IF('MAIN CB'!C3085="Income",'MAIN CB'!F3085,IF('MAIN CB'!C3085="Liability",'MAIN CB'!F3085,"")))</f>
        <v/>
      </c>
      <c r="H3071" s="163" t="str">
        <f>IF('MAIN CB'!C3085="Expense",'MAIN CB'!F3085,IF('MAIN CB'!C3085="Drawing",'MAIN CB'!F3085,IF('MAIN CB'!C3085="COS",'MAIN CB'!F3085,"")))</f>
        <v/>
      </c>
    </row>
    <row r="3072" spans="2:8" x14ac:dyDescent="0.3">
      <c r="B3072" s="160">
        <f>IF('MAIN CB'!B3086="","",'MAIN CB'!B3086)</f>
        <v>45743</v>
      </c>
      <c r="C3072" s="161" t="str">
        <f>IF('MAIN CB'!C3086="","",'MAIN CB'!C3086)</f>
        <v>Asset</v>
      </c>
      <c r="D3072" s="237" t="str">
        <f>IF('MAIN CB'!D3086="","",'MAIN CB'!D3086)</f>
        <v>Vault Cash</v>
      </c>
      <c r="E3072" s="157" t="str">
        <f>IF('MAIN CB'!E3086="","",'MAIN CB'!E3086)</f>
        <v>Airtel Money Withdraw</v>
      </c>
      <c r="F3072" s="238">
        <f>IF('MAIN CB'!C3086="Asset",'MAIN CB'!F3086,"")</f>
        <v>-100</v>
      </c>
      <c r="G3072" s="162" t="str">
        <f>IF('MAIN CB'!C3086="Capital",'MAIN CB'!F3086,IF('MAIN CB'!C3086="Income",'MAIN CB'!F3086,IF('MAIN CB'!C3086="Liability",'MAIN CB'!F3086,"")))</f>
        <v/>
      </c>
      <c r="H3072" s="163" t="str">
        <f>IF('MAIN CB'!C3086="Expense",'MAIN CB'!F3086,IF('MAIN CB'!C3086="Drawing",'MAIN CB'!F3086,IF('MAIN CB'!C3086="COS",'MAIN CB'!F3086,"")))</f>
        <v/>
      </c>
    </row>
    <row r="3073" spans="2:8" x14ac:dyDescent="0.3">
      <c r="B3073" s="160">
        <f>IF('MAIN CB'!B3087="","",'MAIN CB'!B3087)</f>
        <v>45743</v>
      </c>
      <c r="C3073" s="161" t="str">
        <f>IF('MAIN CB'!C3087="","",'MAIN CB'!C3087)</f>
        <v>Asset</v>
      </c>
      <c r="D3073" s="237" t="str">
        <f>IF('MAIN CB'!D3087="","",'MAIN CB'!D3087)</f>
        <v>Airtel Money</v>
      </c>
      <c r="E3073" s="157" t="str">
        <f>IF('MAIN CB'!E3087="","",'MAIN CB'!E3087)</f>
        <v>Airtel Money Withdraw</v>
      </c>
      <c r="F3073" s="238">
        <f>IF('MAIN CB'!C3087="Asset",'MAIN CB'!F3087,"")</f>
        <v>100</v>
      </c>
      <c r="G3073" s="162" t="str">
        <f>IF('MAIN CB'!C3087="Capital",'MAIN CB'!F3087,IF('MAIN CB'!C3087="Income",'MAIN CB'!F3087,IF('MAIN CB'!C3087="Liability",'MAIN CB'!F3087,"")))</f>
        <v/>
      </c>
      <c r="H3073" s="163" t="str">
        <f>IF('MAIN CB'!C3087="Expense",'MAIN CB'!F3087,IF('MAIN CB'!C3087="Drawing",'MAIN CB'!F3087,IF('MAIN CB'!C3087="COS",'MAIN CB'!F3087,"")))</f>
        <v/>
      </c>
    </row>
    <row r="3074" spans="2:8" x14ac:dyDescent="0.3">
      <c r="B3074" s="160">
        <f>IF('MAIN CB'!B3088="","",'MAIN CB'!B3088)</f>
        <v>45743</v>
      </c>
      <c r="C3074" s="161" t="str">
        <f>IF('MAIN CB'!C3088="","",'MAIN CB'!C3088)</f>
        <v>Asset</v>
      </c>
      <c r="D3074" s="237" t="str">
        <f>IF('MAIN CB'!D3088="","",'MAIN CB'!D3088)</f>
        <v>Vault Cash</v>
      </c>
      <c r="E3074" s="157" t="str">
        <f>IF('MAIN CB'!E3088="","",'MAIN CB'!E3088)</f>
        <v>Airtel Money Withdraw</v>
      </c>
      <c r="F3074" s="238">
        <f>IF('MAIN CB'!C3088="Asset",'MAIN CB'!F3088,"")</f>
        <v>-10</v>
      </c>
      <c r="G3074" s="162" t="str">
        <f>IF('MAIN CB'!C3088="Capital",'MAIN CB'!F3088,IF('MAIN CB'!C3088="Income",'MAIN CB'!F3088,IF('MAIN CB'!C3088="Liability",'MAIN CB'!F3088,"")))</f>
        <v/>
      </c>
      <c r="H3074" s="163" t="str">
        <f>IF('MAIN CB'!C3088="Expense",'MAIN CB'!F3088,IF('MAIN CB'!C3088="Drawing",'MAIN CB'!F3088,IF('MAIN CB'!C3088="COS",'MAIN CB'!F3088,"")))</f>
        <v/>
      </c>
    </row>
    <row r="3075" spans="2:8" x14ac:dyDescent="0.3">
      <c r="B3075" s="160">
        <f>IF('MAIN CB'!B3089="","",'MAIN CB'!B3089)</f>
        <v>45743</v>
      </c>
      <c r="C3075" s="161" t="str">
        <f>IF('MAIN CB'!C3089="","",'MAIN CB'!C3089)</f>
        <v>Asset</v>
      </c>
      <c r="D3075" s="237" t="str">
        <f>IF('MAIN CB'!D3089="","",'MAIN CB'!D3089)</f>
        <v>Airtel Money</v>
      </c>
      <c r="E3075" s="157" t="str">
        <f>IF('MAIN CB'!E3089="","",'MAIN CB'!E3089)</f>
        <v>Airtel Money Withdraw</v>
      </c>
      <c r="F3075" s="238">
        <f>IF('MAIN CB'!C3089="Asset",'MAIN CB'!F3089,"")</f>
        <v>10</v>
      </c>
      <c r="G3075" s="162" t="str">
        <f>IF('MAIN CB'!C3089="Capital",'MAIN CB'!F3089,IF('MAIN CB'!C3089="Income",'MAIN CB'!F3089,IF('MAIN CB'!C3089="Liability",'MAIN CB'!F3089,"")))</f>
        <v/>
      </c>
      <c r="H3075" s="163" t="str">
        <f>IF('MAIN CB'!C3089="Expense",'MAIN CB'!F3089,IF('MAIN CB'!C3089="Drawing",'MAIN CB'!F3089,IF('MAIN CB'!C3089="COS",'MAIN CB'!F3089,"")))</f>
        <v/>
      </c>
    </row>
    <row r="3076" spans="2:8" x14ac:dyDescent="0.3">
      <c r="B3076" s="160">
        <f>IF('MAIN CB'!B3090="","",'MAIN CB'!B3090)</f>
        <v>45743</v>
      </c>
      <c r="C3076" s="161" t="str">
        <f>IF('MAIN CB'!C3090="","",'MAIN CB'!C3090)</f>
        <v>Asset</v>
      </c>
      <c r="D3076" s="237" t="str">
        <f>IF('MAIN CB'!D3090="","",'MAIN CB'!D3090)</f>
        <v>Vault Cash</v>
      </c>
      <c r="E3076" s="157" t="str">
        <f>IF('MAIN CB'!E3090="","",'MAIN CB'!E3090)</f>
        <v>Airtel Money Deposit</v>
      </c>
      <c r="F3076" s="238">
        <f>IF('MAIN CB'!C3090="Asset",'MAIN CB'!F3090,"")</f>
        <v>110</v>
      </c>
      <c r="G3076" s="162" t="str">
        <f>IF('MAIN CB'!C3090="Capital",'MAIN CB'!F3090,IF('MAIN CB'!C3090="Income",'MAIN CB'!F3090,IF('MAIN CB'!C3090="Liability",'MAIN CB'!F3090,"")))</f>
        <v/>
      </c>
      <c r="H3076" s="163" t="str">
        <f>IF('MAIN CB'!C3090="Expense",'MAIN CB'!F3090,IF('MAIN CB'!C3090="Drawing",'MAIN CB'!F3090,IF('MAIN CB'!C3090="COS",'MAIN CB'!F3090,"")))</f>
        <v/>
      </c>
    </row>
    <row r="3077" spans="2:8" x14ac:dyDescent="0.3">
      <c r="B3077" s="160">
        <f>IF('MAIN CB'!B3091="","",'MAIN CB'!B3091)</f>
        <v>45743</v>
      </c>
      <c r="C3077" s="161" t="str">
        <f>IF('MAIN CB'!C3091="","",'MAIN CB'!C3091)</f>
        <v>Asset</v>
      </c>
      <c r="D3077" s="237" t="str">
        <f>IF('MAIN CB'!D3091="","",'MAIN CB'!D3091)</f>
        <v>Airtel Money</v>
      </c>
      <c r="E3077" s="157" t="str">
        <f>IF('MAIN CB'!E3091="","",'MAIN CB'!E3091)</f>
        <v>Airtel Money Deposit</v>
      </c>
      <c r="F3077" s="238">
        <f>IF('MAIN CB'!C3091="Asset",'MAIN CB'!F3091,"")</f>
        <v>-110</v>
      </c>
      <c r="G3077" s="162" t="str">
        <f>IF('MAIN CB'!C3091="Capital",'MAIN CB'!F3091,IF('MAIN CB'!C3091="Income",'MAIN CB'!F3091,IF('MAIN CB'!C3091="Liability",'MAIN CB'!F3091,"")))</f>
        <v/>
      </c>
      <c r="H3077" s="163" t="str">
        <f>IF('MAIN CB'!C3091="Expense",'MAIN CB'!F3091,IF('MAIN CB'!C3091="Drawing",'MAIN CB'!F3091,IF('MAIN CB'!C3091="COS",'MAIN CB'!F3091,"")))</f>
        <v/>
      </c>
    </row>
    <row r="3078" spans="2:8" x14ac:dyDescent="0.3">
      <c r="B3078" s="160">
        <f>IF('MAIN CB'!B3092="","",'MAIN CB'!B3092)</f>
        <v>45743</v>
      </c>
      <c r="C3078" s="161" t="str">
        <f>IF('MAIN CB'!C3092="","",'MAIN CB'!C3092)</f>
        <v>Asset</v>
      </c>
      <c r="D3078" s="237" t="str">
        <f>IF('MAIN CB'!D3092="","",'MAIN CB'!D3092)</f>
        <v>Vault Cash</v>
      </c>
      <c r="E3078" s="157" t="str">
        <f>IF('MAIN CB'!E3092="","",'MAIN CB'!E3092)</f>
        <v>?</v>
      </c>
      <c r="F3078" s="238">
        <f>IF('MAIN CB'!C3092="Asset",'MAIN CB'!F3092,"")</f>
        <v>-20</v>
      </c>
      <c r="G3078" s="162" t="str">
        <f>IF('MAIN CB'!C3092="Capital",'MAIN CB'!F3092,IF('MAIN CB'!C3092="Income",'MAIN CB'!F3092,IF('MAIN CB'!C3092="Liability",'MAIN CB'!F3092,"")))</f>
        <v/>
      </c>
      <c r="H3078" s="163" t="str">
        <f>IF('MAIN CB'!C3092="Expense",'MAIN CB'!F3092,IF('MAIN CB'!C3092="Drawing",'MAIN CB'!F3092,IF('MAIN CB'!C3092="COS",'MAIN CB'!F3092,"")))</f>
        <v/>
      </c>
    </row>
    <row r="3079" spans="2:8" x14ac:dyDescent="0.3">
      <c r="B3079" s="160">
        <f>IF('MAIN CB'!B3093="","",'MAIN CB'!B3093)</f>
        <v>45743</v>
      </c>
      <c r="C3079" s="161" t="str">
        <f>IF('MAIN CB'!C3093="","",'MAIN CB'!C3093)</f>
        <v>Expense</v>
      </c>
      <c r="D3079" s="237" t="str">
        <f>IF('MAIN CB'!D3093="","",'MAIN CB'!D3093)</f>
        <v>Transport Costs</v>
      </c>
      <c r="E3079" s="157" t="str">
        <f>IF('MAIN CB'!E3093="","",'MAIN CB'!E3093)</f>
        <v>?</v>
      </c>
      <c r="F3079" s="238" t="str">
        <f>IF('MAIN CB'!C3093="Asset",'MAIN CB'!F3093,"")</f>
        <v/>
      </c>
      <c r="G3079" s="162" t="str">
        <f>IF('MAIN CB'!C3093="Capital",'MAIN CB'!F3093,IF('MAIN CB'!C3093="Income",'MAIN CB'!F3093,IF('MAIN CB'!C3093="Liability",'MAIN CB'!F3093,"")))</f>
        <v/>
      </c>
      <c r="H3079" s="163">
        <f>IF('MAIN CB'!C3093="Expense",'MAIN CB'!F3093,IF('MAIN CB'!C3093="Drawing",'MAIN CB'!F3093,IF('MAIN CB'!C3093="COS",'MAIN CB'!F3093,"")))</f>
        <v>20</v>
      </c>
    </row>
    <row r="3080" spans="2:8" x14ac:dyDescent="0.3">
      <c r="B3080" s="160">
        <f>IF('MAIN CB'!B3094="","",'MAIN CB'!B3094)</f>
        <v>45743</v>
      </c>
      <c r="C3080" s="161" t="str">
        <f>IF('MAIN CB'!C3094="","",'MAIN CB'!C3094)</f>
        <v>Income</v>
      </c>
      <c r="D3080" s="237" t="str">
        <f>IF('MAIN CB'!D3094="","",'MAIN CB'!D3094)</f>
        <v>Sales</v>
      </c>
      <c r="E3080" s="157" t="str">
        <f>IF('MAIN CB'!E3094="","",'MAIN CB'!E3094)</f>
        <v xml:space="preserve">Takeaway Sale </v>
      </c>
      <c r="F3080" s="238" t="str">
        <f>IF('MAIN CB'!C3094="Asset",'MAIN CB'!F3094,"")</f>
        <v/>
      </c>
      <c r="G3080" s="162">
        <f>IF('MAIN CB'!C3094="Capital",'MAIN CB'!F3094,IF('MAIN CB'!C3094="Income",'MAIN CB'!F3094,IF('MAIN CB'!C3094="Liability",'MAIN CB'!F3094,"")))</f>
        <v>-35</v>
      </c>
      <c r="H3080" s="163" t="str">
        <f>IF('MAIN CB'!C3094="Expense",'MAIN CB'!F3094,IF('MAIN CB'!C3094="Drawing",'MAIN CB'!F3094,IF('MAIN CB'!C3094="COS",'MAIN CB'!F3094,"")))</f>
        <v/>
      </c>
    </row>
    <row r="3081" spans="2:8" x14ac:dyDescent="0.3">
      <c r="B3081" s="160">
        <f>IF('MAIN CB'!B3095="","",'MAIN CB'!B3095)</f>
        <v>45743</v>
      </c>
      <c r="C3081" s="161" t="str">
        <f>IF('MAIN CB'!C3095="","",'MAIN CB'!C3095)</f>
        <v>Asset</v>
      </c>
      <c r="D3081" s="237" t="str">
        <f>IF('MAIN CB'!D3095="","",'MAIN CB'!D3095)</f>
        <v>Airtel Money</v>
      </c>
      <c r="E3081" s="157" t="str">
        <f>IF('MAIN CB'!E3095="","",'MAIN CB'!E3095)</f>
        <v xml:space="preserve">Takeaway Sale </v>
      </c>
      <c r="F3081" s="238">
        <f>IF('MAIN CB'!C3095="Asset",'MAIN CB'!F3095,"")</f>
        <v>35</v>
      </c>
      <c r="G3081" s="162" t="str">
        <f>IF('MAIN CB'!C3095="Capital",'MAIN CB'!F3095,IF('MAIN CB'!C3095="Income",'MAIN CB'!F3095,IF('MAIN CB'!C3095="Liability",'MAIN CB'!F3095,"")))</f>
        <v/>
      </c>
      <c r="H3081" s="163" t="str">
        <f>IF('MAIN CB'!C3095="Expense",'MAIN CB'!F3095,IF('MAIN CB'!C3095="Drawing",'MAIN CB'!F3095,IF('MAIN CB'!C3095="COS",'MAIN CB'!F3095,"")))</f>
        <v/>
      </c>
    </row>
    <row r="3082" spans="2:8" x14ac:dyDescent="0.3">
      <c r="B3082" s="160">
        <f>IF('MAIN CB'!B3096="","",'MAIN CB'!B3096)</f>
        <v>45743</v>
      </c>
      <c r="C3082" s="161" t="str">
        <f>IF('MAIN CB'!C3096="","",'MAIN CB'!C3096)</f>
        <v>Income</v>
      </c>
      <c r="D3082" s="237" t="str">
        <f>IF('MAIN CB'!D3096="","",'MAIN CB'!D3096)</f>
        <v>Sales</v>
      </c>
      <c r="E3082" s="157" t="str">
        <f>IF('MAIN CB'!E3096="","",'MAIN CB'!E3096)</f>
        <v xml:space="preserve">Takeaway Sale </v>
      </c>
      <c r="F3082" s="238" t="str">
        <f>IF('MAIN CB'!C3096="Asset",'MAIN CB'!F3096,"")</f>
        <v/>
      </c>
      <c r="G3082" s="162">
        <f>IF('MAIN CB'!C3096="Capital",'MAIN CB'!F3096,IF('MAIN CB'!C3096="Income",'MAIN CB'!F3096,IF('MAIN CB'!C3096="Liability",'MAIN CB'!F3096,"")))</f>
        <v>-35</v>
      </c>
      <c r="H3082" s="163" t="str">
        <f>IF('MAIN CB'!C3096="Expense",'MAIN CB'!F3096,IF('MAIN CB'!C3096="Drawing",'MAIN CB'!F3096,IF('MAIN CB'!C3096="COS",'MAIN CB'!F3096,"")))</f>
        <v/>
      </c>
    </row>
    <row r="3083" spans="2:8" x14ac:dyDescent="0.3">
      <c r="B3083" s="160">
        <f>IF('MAIN CB'!B3097="","",'MAIN CB'!B3097)</f>
        <v>45743</v>
      </c>
      <c r="C3083" s="161" t="str">
        <f>IF('MAIN CB'!C3097="","",'MAIN CB'!C3097)</f>
        <v>Asset</v>
      </c>
      <c r="D3083" s="237" t="str">
        <f>IF('MAIN CB'!D3097="","",'MAIN CB'!D3097)</f>
        <v>Vault Cash</v>
      </c>
      <c r="E3083" s="157" t="str">
        <f>IF('MAIN CB'!E3097="","",'MAIN CB'!E3097)</f>
        <v xml:space="preserve">Takeaway Sale </v>
      </c>
      <c r="F3083" s="238">
        <f>IF('MAIN CB'!C3097="Asset",'MAIN CB'!F3097,"")</f>
        <v>35</v>
      </c>
      <c r="G3083" s="162" t="str">
        <f>IF('MAIN CB'!C3097="Capital",'MAIN CB'!F3097,IF('MAIN CB'!C3097="Income",'MAIN CB'!F3097,IF('MAIN CB'!C3097="Liability",'MAIN CB'!F3097,"")))</f>
        <v/>
      </c>
      <c r="H3083" s="163" t="str">
        <f>IF('MAIN CB'!C3097="Expense",'MAIN CB'!F3097,IF('MAIN CB'!C3097="Drawing",'MAIN CB'!F3097,IF('MAIN CB'!C3097="COS",'MAIN CB'!F3097,"")))</f>
        <v/>
      </c>
    </row>
    <row r="3084" spans="2:8" x14ac:dyDescent="0.3">
      <c r="B3084" s="160">
        <f>IF('MAIN CB'!B3098="","",'MAIN CB'!B3098)</f>
        <v>45743</v>
      </c>
      <c r="C3084" s="161" t="str">
        <f>IF('MAIN CB'!C3098="","",'MAIN CB'!C3098)</f>
        <v>Income</v>
      </c>
      <c r="D3084" s="237" t="str">
        <f>IF('MAIN CB'!D3098="","",'MAIN CB'!D3098)</f>
        <v>Sales</v>
      </c>
      <c r="E3084" s="157" t="str">
        <f>IF('MAIN CB'!E3098="","",'MAIN CB'!E3098)</f>
        <v xml:space="preserve">Takeaway Sale </v>
      </c>
      <c r="F3084" s="238" t="str">
        <f>IF('MAIN CB'!C3098="Asset",'MAIN CB'!F3098,"")</f>
        <v/>
      </c>
      <c r="G3084" s="162">
        <f>IF('MAIN CB'!C3098="Capital",'MAIN CB'!F3098,IF('MAIN CB'!C3098="Income",'MAIN CB'!F3098,IF('MAIN CB'!C3098="Liability",'MAIN CB'!F3098,"")))</f>
        <v>-140</v>
      </c>
      <c r="H3084" s="163" t="str">
        <f>IF('MAIN CB'!C3098="Expense",'MAIN CB'!F3098,IF('MAIN CB'!C3098="Drawing",'MAIN CB'!F3098,IF('MAIN CB'!C3098="COS",'MAIN CB'!F3098,"")))</f>
        <v/>
      </c>
    </row>
    <row r="3085" spans="2:8" x14ac:dyDescent="0.3">
      <c r="B3085" s="160">
        <f>IF('MAIN CB'!B3099="","",'MAIN CB'!B3099)</f>
        <v>45743</v>
      </c>
      <c r="C3085" s="161" t="str">
        <f>IF('MAIN CB'!C3099="","",'MAIN CB'!C3099)</f>
        <v>Asset</v>
      </c>
      <c r="D3085" s="237" t="str">
        <f>IF('MAIN CB'!D3099="","",'MAIN CB'!D3099)</f>
        <v>Airtel Money</v>
      </c>
      <c r="E3085" s="157" t="str">
        <f>IF('MAIN CB'!E3099="","",'MAIN CB'!E3099)</f>
        <v xml:space="preserve">Takeaway Sale </v>
      </c>
      <c r="F3085" s="238">
        <f>IF('MAIN CB'!C3099="Asset",'MAIN CB'!F3099,"")</f>
        <v>140</v>
      </c>
      <c r="G3085" s="162" t="str">
        <f>IF('MAIN CB'!C3099="Capital",'MAIN CB'!F3099,IF('MAIN CB'!C3099="Income",'MAIN CB'!F3099,IF('MAIN CB'!C3099="Liability",'MAIN CB'!F3099,"")))</f>
        <v/>
      </c>
      <c r="H3085" s="163" t="str">
        <f>IF('MAIN CB'!C3099="Expense",'MAIN CB'!F3099,IF('MAIN CB'!C3099="Drawing",'MAIN CB'!F3099,IF('MAIN CB'!C3099="COS",'MAIN CB'!F3099,"")))</f>
        <v/>
      </c>
    </row>
    <row r="3086" spans="2:8" x14ac:dyDescent="0.3">
      <c r="B3086" s="160">
        <f>IF('MAIN CB'!B3100="","",'MAIN CB'!B3100)</f>
        <v>45743</v>
      </c>
      <c r="C3086" s="161" t="str">
        <f>IF('MAIN CB'!C3100="","",'MAIN CB'!C3100)</f>
        <v>Asset</v>
      </c>
      <c r="D3086" s="237" t="str">
        <f>IF('MAIN CB'!D3100="","",'MAIN CB'!D3100)</f>
        <v>Vault Cash</v>
      </c>
      <c r="E3086" s="157" t="str">
        <f>IF('MAIN CB'!E3100="","",'MAIN CB'!E3100)</f>
        <v>Airtel Money Withdraw</v>
      </c>
      <c r="F3086" s="238">
        <f>IF('MAIN CB'!C3100="Asset",'MAIN CB'!F3100,"")</f>
        <v>-50</v>
      </c>
      <c r="G3086" s="162" t="str">
        <f>IF('MAIN CB'!C3100="Capital",'MAIN CB'!F3100,IF('MAIN CB'!C3100="Income",'MAIN CB'!F3100,IF('MAIN CB'!C3100="Liability",'MAIN CB'!F3100,"")))</f>
        <v/>
      </c>
      <c r="H3086" s="163" t="str">
        <f>IF('MAIN CB'!C3100="Expense",'MAIN CB'!F3100,IF('MAIN CB'!C3100="Drawing",'MAIN CB'!F3100,IF('MAIN CB'!C3100="COS",'MAIN CB'!F3100,"")))</f>
        <v/>
      </c>
    </row>
    <row r="3087" spans="2:8" x14ac:dyDescent="0.3">
      <c r="B3087" s="160">
        <f>IF('MAIN CB'!B3101="","",'MAIN CB'!B3101)</f>
        <v>45743</v>
      </c>
      <c r="C3087" s="161" t="str">
        <f>IF('MAIN CB'!C3101="","",'MAIN CB'!C3101)</f>
        <v>Asset</v>
      </c>
      <c r="D3087" s="237" t="str">
        <f>IF('MAIN CB'!D3101="","",'MAIN CB'!D3101)</f>
        <v>Airtel Money</v>
      </c>
      <c r="E3087" s="157" t="str">
        <f>IF('MAIN CB'!E3101="","",'MAIN CB'!E3101)</f>
        <v>Airtel Money Withdraw</v>
      </c>
      <c r="F3087" s="238">
        <f>IF('MAIN CB'!C3101="Asset",'MAIN CB'!F3101,"")</f>
        <v>50</v>
      </c>
      <c r="G3087" s="162" t="str">
        <f>IF('MAIN CB'!C3101="Capital",'MAIN CB'!F3101,IF('MAIN CB'!C3101="Income",'MAIN CB'!F3101,IF('MAIN CB'!C3101="Liability",'MAIN CB'!F3101,"")))</f>
        <v/>
      </c>
      <c r="H3087" s="163" t="str">
        <f>IF('MAIN CB'!C3101="Expense",'MAIN CB'!F3101,IF('MAIN CB'!C3101="Drawing",'MAIN CB'!F3101,IF('MAIN CB'!C3101="COS",'MAIN CB'!F3101,"")))</f>
        <v/>
      </c>
    </row>
    <row r="3088" spans="2:8" x14ac:dyDescent="0.3">
      <c r="B3088" s="160">
        <f>IF('MAIN CB'!B3102="","",'MAIN CB'!B3102)</f>
        <v>45743</v>
      </c>
      <c r="C3088" s="161" t="str">
        <f>IF('MAIN CB'!C3102="","",'MAIN CB'!C3102)</f>
        <v>Income</v>
      </c>
      <c r="D3088" s="237" t="str">
        <f>IF('MAIN CB'!D3102="","",'MAIN CB'!D3102)</f>
        <v>Sales</v>
      </c>
      <c r="E3088" s="157" t="str">
        <f>IF('MAIN CB'!E3102="","",'MAIN CB'!E3102)</f>
        <v xml:space="preserve">Takeaway Sale </v>
      </c>
      <c r="F3088" s="238" t="str">
        <f>IF('MAIN CB'!C3102="Asset",'MAIN CB'!F3102,"")</f>
        <v/>
      </c>
      <c r="G3088" s="162">
        <f>IF('MAIN CB'!C3102="Capital",'MAIN CB'!F3102,IF('MAIN CB'!C3102="Income",'MAIN CB'!F3102,IF('MAIN CB'!C3102="Liability",'MAIN CB'!F3102,"")))</f>
        <v>-35</v>
      </c>
      <c r="H3088" s="163" t="str">
        <f>IF('MAIN CB'!C3102="Expense",'MAIN CB'!F3102,IF('MAIN CB'!C3102="Drawing",'MAIN CB'!F3102,IF('MAIN CB'!C3102="COS",'MAIN CB'!F3102,"")))</f>
        <v/>
      </c>
    </row>
    <row r="3089" spans="2:8" x14ac:dyDescent="0.3">
      <c r="B3089" s="160">
        <f>IF('MAIN CB'!B3103="","",'MAIN CB'!B3103)</f>
        <v>45743</v>
      </c>
      <c r="C3089" s="161" t="str">
        <f>IF('MAIN CB'!C3103="","",'MAIN CB'!C3103)</f>
        <v>Asset</v>
      </c>
      <c r="D3089" s="237" t="str">
        <f>IF('MAIN CB'!D3103="","",'MAIN CB'!D3103)</f>
        <v>Airtel Money</v>
      </c>
      <c r="E3089" s="157" t="str">
        <f>IF('MAIN CB'!E3103="","",'MAIN CB'!E3103)</f>
        <v xml:space="preserve">Takeaway Sale </v>
      </c>
      <c r="F3089" s="238">
        <f>IF('MAIN CB'!C3103="Asset",'MAIN CB'!F3103,"")</f>
        <v>35</v>
      </c>
      <c r="G3089" s="162" t="str">
        <f>IF('MAIN CB'!C3103="Capital",'MAIN CB'!F3103,IF('MAIN CB'!C3103="Income",'MAIN CB'!F3103,IF('MAIN CB'!C3103="Liability",'MAIN CB'!F3103,"")))</f>
        <v/>
      </c>
      <c r="H3089" s="163" t="str">
        <f>IF('MAIN CB'!C3103="Expense",'MAIN CB'!F3103,IF('MAIN CB'!C3103="Drawing",'MAIN CB'!F3103,IF('MAIN CB'!C3103="COS",'MAIN CB'!F3103,"")))</f>
        <v/>
      </c>
    </row>
    <row r="3090" spans="2:8" x14ac:dyDescent="0.3">
      <c r="B3090" s="160" t="str">
        <f>IF('MAIN CB'!B3104="","",'MAIN CB'!B3104)</f>
        <v>27/03/2025</v>
      </c>
      <c r="C3090" s="161" t="str">
        <f>IF('MAIN CB'!C3104="","",'MAIN CB'!C3104)</f>
        <v>Income</v>
      </c>
      <c r="D3090" s="237" t="str">
        <f>IF('MAIN CB'!D3104="","",'MAIN CB'!D3104)</f>
        <v>Sales</v>
      </c>
      <c r="E3090" s="157" t="str">
        <f>IF('MAIN CB'!E3104="","",'MAIN CB'!E3104)</f>
        <v xml:space="preserve">Takeaway Sale </v>
      </c>
      <c r="F3090" s="238" t="str">
        <f>IF('MAIN CB'!C3104="Asset",'MAIN CB'!F3104,"")</f>
        <v/>
      </c>
      <c r="G3090" s="162">
        <f>IF('MAIN CB'!C3104="Capital",'MAIN CB'!F3104,IF('MAIN CB'!C3104="Income",'MAIN CB'!F3104,IF('MAIN CB'!C3104="Liability",'MAIN CB'!F3104,"")))</f>
        <v>-35</v>
      </c>
      <c r="H3090" s="163" t="str">
        <f>IF('MAIN CB'!C3104="Expense",'MAIN CB'!F3104,IF('MAIN CB'!C3104="Drawing",'MAIN CB'!F3104,IF('MAIN CB'!C3104="COS",'MAIN CB'!F3104,"")))</f>
        <v/>
      </c>
    </row>
    <row r="3091" spans="2:8" x14ac:dyDescent="0.3">
      <c r="B3091" s="160">
        <f>IF('MAIN CB'!B3105="","",'MAIN CB'!B3105)</f>
        <v>45743</v>
      </c>
      <c r="C3091" s="161" t="str">
        <f>IF('MAIN CB'!C3105="","",'MAIN CB'!C3105)</f>
        <v>Asset</v>
      </c>
      <c r="D3091" s="237" t="str">
        <f>IF('MAIN CB'!D3105="","",'MAIN CB'!D3105)</f>
        <v>Vault Cash</v>
      </c>
      <c r="E3091" s="157" t="str">
        <f>IF('MAIN CB'!E3105="","",'MAIN CB'!E3105)</f>
        <v xml:space="preserve">Takeaway Sale </v>
      </c>
      <c r="F3091" s="238">
        <f>IF('MAIN CB'!C3105="Asset",'MAIN CB'!F3105,"")</f>
        <v>35</v>
      </c>
      <c r="G3091" s="162" t="str">
        <f>IF('MAIN CB'!C3105="Capital",'MAIN CB'!F3105,IF('MAIN CB'!C3105="Income",'MAIN CB'!F3105,IF('MAIN CB'!C3105="Liability",'MAIN CB'!F3105,"")))</f>
        <v/>
      </c>
      <c r="H3091" s="163" t="str">
        <f>IF('MAIN CB'!C3105="Expense",'MAIN CB'!F3105,IF('MAIN CB'!C3105="Drawing",'MAIN CB'!F3105,IF('MAIN CB'!C3105="COS",'MAIN CB'!F3105,"")))</f>
        <v/>
      </c>
    </row>
    <row r="3092" spans="2:8" x14ac:dyDescent="0.3">
      <c r="B3092" s="160">
        <f>IF('MAIN CB'!B3106="","",'MAIN CB'!B3106)</f>
        <v>45743</v>
      </c>
      <c r="C3092" s="161" t="str">
        <f>IF('MAIN CB'!C3106="","",'MAIN CB'!C3106)</f>
        <v>Income</v>
      </c>
      <c r="D3092" s="237" t="str">
        <f>IF('MAIN CB'!D3106="","",'MAIN CB'!D3106)</f>
        <v>Sales</v>
      </c>
      <c r="E3092" s="157" t="str">
        <f>IF('MAIN CB'!E3106="","",'MAIN CB'!E3106)</f>
        <v xml:space="preserve">Takeaway Sale </v>
      </c>
      <c r="F3092" s="238" t="str">
        <f>IF('MAIN CB'!C3106="Asset",'MAIN CB'!F3106,"")</f>
        <v/>
      </c>
      <c r="G3092" s="162">
        <f>IF('MAIN CB'!C3106="Capital",'MAIN CB'!F3106,IF('MAIN CB'!C3106="Income",'MAIN CB'!F3106,IF('MAIN CB'!C3106="Liability",'MAIN CB'!F3106,"")))</f>
        <v>-35</v>
      </c>
      <c r="H3092" s="163" t="str">
        <f>IF('MAIN CB'!C3106="Expense",'MAIN CB'!F3106,IF('MAIN CB'!C3106="Drawing",'MAIN CB'!F3106,IF('MAIN CB'!C3106="COS",'MAIN CB'!F3106,"")))</f>
        <v/>
      </c>
    </row>
    <row r="3093" spans="2:8" x14ac:dyDescent="0.3">
      <c r="B3093" s="160">
        <f>IF('MAIN CB'!B3107="","",'MAIN CB'!B3107)</f>
        <v>45743</v>
      </c>
      <c r="C3093" s="161" t="str">
        <f>IF('MAIN CB'!C3107="","",'MAIN CB'!C3107)</f>
        <v>Asset</v>
      </c>
      <c r="D3093" s="237" t="str">
        <f>IF('MAIN CB'!D3107="","",'MAIN CB'!D3107)</f>
        <v>Vault Cash</v>
      </c>
      <c r="E3093" s="157" t="str">
        <f>IF('MAIN CB'!E3107="","",'MAIN CB'!E3107)</f>
        <v xml:space="preserve">Takeaway Sale </v>
      </c>
      <c r="F3093" s="238">
        <f>IF('MAIN CB'!C3107="Asset",'MAIN CB'!F3107,"")</f>
        <v>35</v>
      </c>
      <c r="G3093" s="162" t="str">
        <f>IF('MAIN CB'!C3107="Capital",'MAIN CB'!F3107,IF('MAIN CB'!C3107="Income",'MAIN CB'!F3107,IF('MAIN CB'!C3107="Liability",'MAIN CB'!F3107,"")))</f>
        <v/>
      </c>
      <c r="H3093" s="163" t="str">
        <f>IF('MAIN CB'!C3107="Expense",'MAIN CB'!F3107,IF('MAIN CB'!C3107="Drawing",'MAIN CB'!F3107,IF('MAIN CB'!C3107="COS",'MAIN CB'!F3107,"")))</f>
        <v/>
      </c>
    </row>
    <row r="3094" spans="2:8" x14ac:dyDescent="0.3">
      <c r="B3094" s="160">
        <f>IF('MAIN CB'!B3108="","",'MAIN CB'!B3108)</f>
        <v>45743</v>
      </c>
      <c r="C3094" s="161" t="str">
        <f>IF('MAIN CB'!C3108="","",'MAIN CB'!C3108)</f>
        <v>Income</v>
      </c>
      <c r="D3094" s="237" t="str">
        <f>IF('MAIN CB'!D3108="","",'MAIN CB'!D3108)</f>
        <v>Sales</v>
      </c>
      <c r="E3094" s="157" t="str">
        <f>IF('MAIN CB'!E3108="","",'MAIN CB'!E3108)</f>
        <v xml:space="preserve">Takeaway Sale </v>
      </c>
      <c r="F3094" s="238" t="str">
        <f>IF('MAIN CB'!C3108="Asset",'MAIN CB'!F3108,"")</f>
        <v/>
      </c>
      <c r="G3094" s="162">
        <f>IF('MAIN CB'!C3108="Capital",'MAIN CB'!F3108,IF('MAIN CB'!C3108="Income",'MAIN CB'!F3108,IF('MAIN CB'!C3108="Liability",'MAIN CB'!F3108,"")))</f>
        <v>-105</v>
      </c>
      <c r="H3094" s="163" t="str">
        <f>IF('MAIN CB'!C3108="Expense",'MAIN CB'!F3108,IF('MAIN CB'!C3108="Drawing",'MAIN CB'!F3108,IF('MAIN CB'!C3108="COS",'MAIN CB'!F3108,"")))</f>
        <v/>
      </c>
    </row>
    <row r="3095" spans="2:8" x14ac:dyDescent="0.3">
      <c r="B3095" s="160">
        <f>IF('MAIN CB'!B3109="","",'MAIN CB'!B3109)</f>
        <v>45743</v>
      </c>
      <c r="C3095" s="161" t="str">
        <f>IF('MAIN CB'!C3109="","",'MAIN CB'!C3109)</f>
        <v>Asset</v>
      </c>
      <c r="D3095" s="237" t="str">
        <f>IF('MAIN CB'!D3109="","",'MAIN CB'!D3109)</f>
        <v>543 Konse Konse</v>
      </c>
      <c r="E3095" s="157" t="str">
        <f>IF('MAIN CB'!E3109="","",'MAIN CB'!E3109)</f>
        <v xml:space="preserve">Takeaway Sale </v>
      </c>
      <c r="F3095" s="238">
        <f>IF('MAIN CB'!C3109="Asset",'MAIN CB'!F3109,"")</f>
        <v>105</v>
      </c>
      <c r="G3095" s="162" t="str">
        <f>IF('MAIN CB'!C3109="Capital",'MAIN CB'!F3109,IF('MAIN CB'!C3109="Income",'MAIN CB'!F3109,IF('MAIN CB'!C3109="Liability",'MAIN CB'!F3109,"")))</f>
        <v/>
      </c>
      <c r="H3095" s="163" t="str">
        <f>IF('MAIN CB'!C3109="Expense",'MAIN CB'!F3109,IF('MAIN CB'!C3109="Drawing",'MAIN CB'!F3109,IF('MAIN CB'!C3109="COS",'MAIN CB'!F3109,"")))</f>
        <v/>
      </c>
    </row>
    <row r="3096" spans="2:8" x14ac:dyDescent="0.3">
      <c r="B3096" s="160">
        <f>IF('MAIN CB'!B3110="","",'MAIN CB'!B3110)</f>
        <v>45743</v>
      </c>
      <c r="C3096" s="161" t="str">
        <f>IF('MAIN CB'!C3110="","",'MAIN CB'!C3110)</f>
        <v>Asset</v>
      </c>
      <c r="D3096" s="237" t="str">
        <f>IF('MAIN CB'!D3110="","",'MAIN CB'!D3110)</f>
        <v>Airtel Money</v>
      </c>
      <c r="E3096" s="157" t="str">
        <f>IF('MAIN CB'!E3110="","",'MAIN CB'!E3110)</f>
        <v>?</v>
      </c>
      <c r="F3096" s="238">
        <f>IF('MAIN CB'!C3110="Asset",'MAIN CB'!F3110,"")</f>
        <v>-848</v>
      </c>
      <c r="G3096" s="162" t="str">
        <f>IF('MAIN CB'!C3110="Capital",'MAIN CB'!F3110,IF('MAIN CB'!C3110="Income",'MAIN CB'!F3110,IF('MAIN CB'!C3110="Liability",'MAIN CB'!F3110,"")))</f>
        <v/>
      </c>
      <c r="H3096" s="163" t="str">
        <f>IF('MAIN CB'!C3110="Expense",'MAIN CB'!F3110,IF('MAIN CB'!C3110="Drawing",'MAIN CB'!F3110,IF('MAIN CB'!C3110="COS",'MAIN CB'!F3110,"")))</f>
        <v/>
      </c>
    </row>
    <row r="3097" spans="2:8" x14ac:dyDescent="0.3">
      <c r="B3097" s="160">
        <f>IF('MAIN CB'!B3111="","",'MAIN CB'!B3111)</f>
        <v>45743</v>
      </c>
      <c r="C3097" s="161" t="str">
        <f>IF('MAIN CB'!C3111="","",'MAIN CB'!C3111)</f>
        <v>COS</v>
      </c>
      <c r="D3097" s="237" t="str">
        <f>IF('MAIN CB'!D3111="","",'MAIN CB'!D3111)</f>
        <v>Add: Purchases (for business)</v>
      </c>
      <c r="E3097" s="157" t="str">
        <f>IF('MAIN CB'!E3111="","",'MAIN CB'!E3111)</f>
        <v>?</v>
      </c>
      <c r="F3097" s="238" t="str">
        <f>IF('MAIN CB'!C3111="Asset",'MAIN CB'!F3111,"")</f>
        <v/>
      </c>
      <c r="G3097" s="162" t="str">
        <f>IF('MAIN CB'!C3111="Capital",'MAIN CB'!F3111,IF('MAIN CB'!C3111="Income",'MAIN CB'!F3111,IF('MAIN CB'!C3111="Liability",'MAIN CB'!F3111,"")))</f>
        <v/>
      </c>
      <c r="H3097" s="163">
        <f>IF('MAIN CB'!C3111="Expense",'MAIN CB'!F3111,IF('MAIN CB'!C3111="Drawing",'MAIN CB'!F3111,IF('MAIN CB'!C3111="COS",'MAIN CB'!F3111,"")))</f>
        <v>848</v>
      </c>
    </row>
    <row r="3098" spans="2:8" x14ac:dyDescent="0.3">
      <c r="B3098" s="160">
        <f>IF('MAIN CB'!B3112="","",'MAIN CB'!B3112)</f>
        <v>45743</v>
      </c>
      <c r="C3098" s="161" t="str">
        <f>IF('MAIN CB'!C3112="","",'MAIN CB'!C3112)</f>
        <v>Asset</v>
      </c>
      <c r="D3098" s="237" t="str">
        <f>IF('MAIN CB'!D3112="","",'MAIN CB'!D3112)</f>
        <v>Vault Cash</v>
      </c>
      <c r="E3098" s="157" t="str">
        <f>IF('MAIN CB'!E3112="","",'MAIN CB'!E3112)</f>
        <v>?</v>
      </c>
      <c r="F3098" s="238">
        <f>IF('MAIN CB'!C3112="Asset",'MAIN CB'!F3112,"")</f>
        <v>-15</v>
      </c>
      <c r="G3098" s="162" t="str">
        <f>IF('MAIN CB'!C3112="Capital",'MAIN CB'!F3112,IF('MAIN CB'!C3112="Income",'MAIN CB'!F3112,IF('MAIN CB'!C3112="Liability",'MAIN CB'!F3112,"")))</f>
        <v/>
      </c>
      <c r="H3098" s="163" t="str">
        <f>IF('MAIN CB'!C3112="Expense",'MAIN CB'!F3112,IF('MAIN CB'!C3112="Drawing",'MAIN CB'!F3112,IF('MAIN CB'!C3112="COS",'MAIN CB'!F3112,"")))</f>
        <v/>
      </c>
    </row>
    <row r="3099" spans="2:8" x14ac:dyDescent="0.3">
      <c r="B3099" s="160">
        <f>IF('MAIN CB'!B3113="","",'MAIN CB'!B3113)</f>
        <v>45743</v>
      </c>
      <c r="C3099" s="161" t="str">
        <f>IF('MAIN CB'!C3113="","",'MAIN CB'!C3113)</f>
        <v>Expense</v>
      </c>
      <c r="D3099" s="237" t="str">
        <f>IF('MAIN CB'!D3113="","",'MAIN CB'!D3113)</f>
        <v>Transport Costs</v>
      </c>
      <c r="E3099" s="157" t="str">
        <f>IF('MAIN CB'!E3113="","",'MAIN CB'!E3113)</f>
        <v>?</v>
      </c>
      <c r="F3099" s="238" t="str">
        <f>IF('MAIN CB'!C3113="Asset",'MAIN CB'!F3113,"")</f>
        <v/>
      </c>
      <c r="G3099" s="162" t="str">
        <f>IF('MAIN CB'!C3113="Capital",'MAIN CB'!F3113,IF('MAIN CB'!C3113="Income",'MAIN CB'!F3113,IF('MAIN CB'!C3113="Liability",'MAIN CB'!F3113,"")))</f>
        <v/>
      </c>
      <c r="H3099" s="163">
        <f>IF('MAIN CB'!C3113="Expense",'MAIN CB'!F3113,IF('MAIN CB'!C3113="Drawing",'MAIN CB'!F3113,IF('MAIN CB'!C3113="COS",'MAIN CB'!F3113,"")))</f>
        <v>15</v>
      </c>
    </row>
    <row r="3100" spans="2:8" x14ac:dyDescent="0.3">
      <c r="B3100" s="160">
        <f>IF('MAIN CB'!B3114="","",'MAIN CB'!B3114)</f>
        <v>45743</v>
      </c>
      <c r="C3100" s="161" t="str">
        <f>IF('MAIN CB'!C3114="","",'MAIN CB'!C3114)</f>
        <v>Asset</v>
      </c>
      <c r="D3100" s="237" t="str">
        <f>IF('MAIN CB'!D3114="","",'MAIN CB'!D3114)</f>
        <v>Vault Cash</v>
      </c>
      <c r="E3100" s="157" t="str">
        <f>IF('MAIN CB'!E3114="","",'MAIN CB'!E3114)</f>
        <v>543 Deposit</v>
      </c>
      <c r="F3100" s="238">
        <f>IF('MAIN CB'!C3114="Asset",'MAIN CB'!F3114,"")</f>
        <v>15</v>
      </c>
      <c r="G3100" s="162" t="str">
        <f>IF('MAIN CB'!C3114="Capital",'MAIN CB'!F3114,IF('MAIN CB'!C3114="Income",'MAIN CB'!F3114,IF('MAIN CB'!C3114="Liability",'MAIN CB'!F3114,"")))</f>
        <v/>
      </c>
      <c r="H3100" s="163" t="str">
        <f>IF('MAIN CB'!C3114="Expense",'MAIN CB'!F3114,IF('MAIN CB'!C3114="Drawing",'MAIN CB'!F3114,IF('MAIN CB'!C3114="COS",'MAIN CB'!F3114,"")))</f>
        <v/>
      </c>
    </row>
    <row r="3101" spans="2:8" x14ac:dyDescent="0.3">
      <c r="B3101" s="160">
        <f>IF('MAIN CB'!B3115="","",'MAIN CB'!B3115)</f>
        <v>45743</v>
      </c>
      <c r="C3101" s="161" t="str">
        <f>IF('MAIN CB'!C3115="","",'MAIN CB'!C3115)</f>
        <v>Asset</v>
      </c>
      <c r="D3101" s="237" t="str">
        <f>IF('MAIN CB'!D3115="","",'MAIN CB'!D3115)</f>
        <v>543 Konse Konse</v>
      </c>
      <c r="E3101" s="157" t="str">
        <f>IF('MAIN CB'!E3115="","",'MAIN CB'!E3115)</f>
        <v>543 Deposit</v>
      </c>
      <c r="F3101" s="238">
        <f>IF('MAIN CB'!C3115="Asset",'MAIN CB'!F3115,"")</f>
        <v>-15</v>
      </c>
      <c r="G3101" s="162" t="str">
        <f>IF('MAIN CB'!C3115="Capital",'MAIN CB'!F3115,IF('MAIN CB'!C3115="Income",'MAIN CB'!F3115,IF('MAIN CB'!C3115="Liability",'MAIN CB'!F3115,"")))</f>
        <v/>
      </c>
      <c r="H3101" s="163" t="str">
        <f>IF('MAIN CB'!C3115="Expense",'MAIN CB'!F3115,IF('MAIN CB'!C3115="Drawing",'MAIN CB'!F3115,IF('MAIN CB'!C3115="COS",'MAIN CB'!F3115,"")))</f>
        <v/>
      </c>
    </row>
    <row r="3102" spans="2:8" x14ac:dyDescent="0.3">
      <c r="B3102" s="160">
        <f>IF('MAIN CB'!B3116="","",'MAIN CB'!B3116)</f>
        <v>45744</v>
      </c>
      <c r="C3102" s="161" t="str">
        <f>IF('MAIN CB'!C3116="","",'MAIN CB'!C3116)</f>
        <v>Income</v>
      </c>
      <c r="D3102" s="237" t="str">
        <f>IF('MAIN CB'!D3116="","",'MAIN CB'!D3116)</f>
        <v>Sales</v>
      </c>
      <c r="E3102" s="157" t="str">
        <f>IF('MAIN CB'!E3116="","",'MAIN CB'!E3116)</f>
        <v xml:space="preserve">Takeaway Sale </v>
      </c>
      <c r="F3102" s="238" t="str">
        <f>IF('MAIN CB'!C3116="Asset",'MAIN CB'!F3116,"")</f>
        <v/>
      </c>
      <c r="G3102" s="162">
        <f>IF('MAIN CB'!C3116="Capital",'MAIN CB'!F3116,IF('MAIN CB'!C3116="Income",'MAIN CB'!F3116,IF('MAIN CB'!C3116="Liability",'MAIN CB'!F3116,"")))</f>
        <v>-210</v>
      </c>
      <c r="H3102" s="163" t="str">
        <f>IF('MAIN CB'!C3116="Expense",'MAIN CB'!F3116,IF('MAIN CB'!C3116="Drawing",'MAIN CB'!F3116,IF('MAIN CB'!C3116="COS",'MAIN CB'!F3116,"")))</f>
        <v/>
      </c>
    </row>
    <row r="3103" spans="2:8" x14ac:dyDescent="0.3">
      <c r="B3103" s="160">
        <f>IF('MAIN CB'!B3117="","",'MAIN CB'!B3117)</f>
        <v>45744</v>
      </c>
      <c r="C3103" s="161" t="str">
        <f>IF('MAIN CB'!C3117="","",'MAIN CB'!C3117)</f>
        <v>Asset</v>
      </c>
      <c r="D3103" s="237" t="str">
        <f>IF('MAIN CB'!D3117="","",'MAIN CB'!D3117)</f>
        <v>Vault Cash</v>
      </c>
      <c r="E3103" s="157" t="str">
        <f>IF('MAIN CB'!E3117="","",'MAIN CB'!E3117)</f>
        <v xml:space="preserve">Takeaway Sale </v>
      </c>
      <c r="F3103" s="238">
        <f>IF('MAIN CB'!C3117="Asset",'MAIN CB'!F3117,"")</f>
        <v>210</v>
      </c>
      <c r="G3103" s="162" t="str">
        <f>IF('MAIN CB'!C3117="Capital",'MAIN CB'!F3117,IF('MAIN CB'!C3117="Income",'MAIN CB'!F3117,IF('MAIN CB'!C3117="Liability",'MAIN CB'!F3117,"")))</f>
        <v/>
      </c>
      <c r="H3103" s="163" t="str">
        <f>IF('MAIN CB'!C3117="Expense",'MAIN CB'!F3117,IF('MAIN CB'!C3117="Drawing",'MAIN CB'!F3117,IF('MAIN CB'!C3117="COS",'MAIN CB'!F3117,"")))</f>
        <v/>
      </c>
    </row>
    <row r="3104" spans="2:8" x14ac:dyDescent="0.3">
      <c r="B3104" s="160">
        <f>IF('MAIN CB'!B3118="","",'MAIN CB'!B3118)</f>
        <v>45744</v>
      </c>
      <c r="C3104" s="161" t="str">
        <f>IF('MAIN CB'!C3118="","",'MAIN CB'!C3118)</f>
        <v>Asset</v>
      </c>
      <c r="D3104" s="237" t="str">
        <f>IF('MAIN CB'!D3118="","",'MAIN CB'!D3118)</f>
        <v>Vault Cash</v>
      </c>
      <c r="E3104" s="157" t="str">
        <f>IF('MAIN CB'!E3118="","",'MAIN CB'!E3118)</f>
        <v>Airtel Money Withdraw</v>
      </c>
      <c r="F3104" s="238">
        <f>IF('MAIN CB'!C3118="Asset",'MAIN CB'!F3118,"")</f>
        <v>-105</v>
      </c>
      <c r="G3104" s="162" t="str">
        <f>IF('MAIN CB'!C3118="Capital",'MAIN CB'!F3118,IF('MAIN CB'!C3118="Income",'MAIN CB'!F3118,IF('MAIN CB'!C3118="Liability",'MAIN CB'!F3118,"")))</f>
        <v/>
      </c>
      <c r="H3104" s="163" t="str">
        <f>IF('MAIN CB'!C3118="Expense",'MAIN CB'!F3118,IF('MAIN CB'!C3118="Drawing",'MAIN CB'!F3118,IF('MAIN CB'!C3118="COS",'MAIN CB'!F3118,"")))</f>
        <v/>
      </c>
    </row>
    <row r="3105" spans="2:8" x14ac:dyDescent="0.3">
      <c r="B3105" s="160">
        <f>IF('MAIN CB'!B3119="","",'MAIN CB'!B3119)</f>
        <v>45744</v>
      </c>
      <c r="C3105" s="161" t="str">
        <f>IF('MAIN CB'!C3119="","",'MAIN CB'!C3119)</f>
        <v>Asset</v>
      </c>
      <c r="D3105" s="237" t="str">
        <f>IF('MAIN CB'!D3119="","",'MAIN CB'!D3119)</f>
        <v>Airtel Money</v>
      </c>
      <c r="E3105" s="157" t="str">
        <f>IF('MAIN CB'!E3119="","",'MAIN CB'!E3119)</f>
        <v>Airtel Money Withdraw</v>
      </c>
      <c r="F3105" s="238">
        <f>IF('MAIN CB'!C3119="Asset",'MAIN CB'!F3119,"")</f>
        <v>105</v>
      </c>
      <c r="G3105" s="162" t="str">
        <f>IF('MAIN CB'!C3119="Capital",'MAIN CB'!F3119,IF('MAIN CB'!C3119="Income",'MAIN CB'!F3119,IF('MAIN CB'!C3119="Liability",'MAIN CB'!F3119,"")))</f>
        <v/>
      </c>
      <c r="H3105" s="163" t="str">
        <f>IF('MAIN CB'!C3119="Expense",'MAIN CB'!F3119,IF('MAIN CB'!C3119="Drawing",'MAIN CB'!F3119,IF('MAIN CB'!C3119="COS",'MAIN CB'!F3119,"")))</f>
        <v/>
      </c>
    </row>
    <row r="3106" spans="2:8" x14ac:dyDescent="0.3">
      <c r="B3106" s="160">
        <f>IF('MAIN CB'!B3120="","",'MAIN CB'!B3120)</f>
        <v>45744</v>
      </c>
      <c r="C3106" s="161" t="str">
        <f>IF('MAIN CB'!C3120="","",'MAIN CB'!C3120)</f>
        <v>Asset</v>
      </c>
      <c r="D3106" s="237" t="str">
        <f>IF('MAIN CB'!D3120="","",'MAIN CB'!D3120)</f>
        <v>Vault Cash</v>
      </c>
      <c r="E3106" s="157" t="str">
        <f>IF('MAIN CB'!E3120="","",'MAIN CB'!E3120)</f>
        <v>Zanaco Xpress Deposit</v>
      </c>
      <c r="F3106" s="238">
        <f>IF('MAIN CB'!C3120="Asset",'MAIN CB'!F3120,"")</f>
        <v>6650</v>
      </c>
      <c r="G3106" s="162" t="str">
        <f>IF('MAIN CB'!C3120="Capital",'MAIN CB'!F3120,IF('MAIN CB'!C3120="Income",'MAIN CB'!F3120,IF('MAIN CB'!C3120="Liability",'MAIN CB'!F3120,"")))</f>
        <v/>
      </c>
      <c r="H3106" s="163" t="str">
        <f>IF('MAIN CB'!C3120="Expense",'MAIN CB'!F3120,IF('MAIN CB'!C3120="Drawing",'MAIN CB'!F3120,IF('MAIN CB'!C3120="COS",'MAIN CB'!F3120,"")))</f>
        <v/>
      </c>
    </row>
    <row r="3107" spans="2:8" x14ac:dyDescent="0.3">
      <c r="B3107" s="160">
        <f>IF('MAIN CB'!B3121="","",'MAIN CB'!B3121)</f>
        <v>45744</v>
      </c>
      <c r="C3107" s="161" t="str">
        <f>IF('MAIN CB'!C3121="","",'MAIN CB'!C3121)</f>
        <v>Asset</v>
      </c>
      <c r="D3107" s="237" t="str">
        <f>IF('MAIN CB'!D3121="","",'MAIN CB'!D3121)</f>
        <v>Zanaco Xpress</v>
      </c>
      <c r="E3107" s="157" t="str">
        <f>IF('MAIN CB'!E3121="","",'MAIN CB'!E3121)</f>
        <v>Zanaco Xpress Deposit</v>
      </c>
      <c r="F3107" s="238">
        <f>IF('MAIN CB'!C3121="Asset",'MAIN CB'!F3121,"")</f>
        <v>-6650</v>
      </c>
      <c r="G3107" s="162" t="str">
        <f>IF('MAIN CB'!C3121="Capital",'MAIN CB'!F3121,IF('MAIN CB'!C3121="Income",'MAIN CB'!F3121,IF('MAIN CB'!C3121="Liability",'MAIN CB'!F3121,"")))</f>
        <v/>
      </c>
      <c r="H3107" s="163" t="str">
        <f>IF('MAIN CB'!C3121="Expense",'MAIN CB'!F3121,IF('MAIN CB'!C3121="Drawing",'MAIN CB'!F3121,IF('MAIN CB'!C3121="COS",'MAIN CB'!F3121,"")))</f>
        <v/>
      </c>
    </row>
    <row r="3108" spans="2:8" x14ac:dyDescent="0.3">
      <c r="B3108" s="160">
        <f>IF('MAIN CB'!B3122="","",'MAIN CB'!B3122)</f>
        <v>45744</v>
      </c>
      <c r="C3108" s="161" t="str">
        <f>IF('MAIN CB'!C3122="","",'MAIN CB'!C3122)</f>
        <v>Income</v>
      </c>
      <c r="D3108" s="237" t="str">
        <f>IF('MAIN CB'!D3122="","",'MAIN CB'!D3122)</f>
        <v>Sales</v>
      </c>
      <c r="E3108" s="157" t="str">
        <f>IF('MAIN CB'!E3122="","",'MAIN CB'!E3122)</f>
        <v xml:space="preserve">Takeaway Sale </v>
      </c>
      <c r="F3108" s="238" t="str">
        <f>IF('MAIN CB'!C3122="Asset",'MAIN CB'!F3122,"")</f>
        <v/>
      </c>
      <c r="G3108" s="162">
        <f>IF('MAIN CB'!C3122="Capital",'MAIN CB'!F3122,IF('MAIN CB'!C3122="Income",'MAIN CB'!F3122,IF('MAIN CB'!C3122="Liability",'MAIN CB'!F3122,"")))</f>
        <v>-35</v>
      </c>
      <c r="H3108" s="163" t="str">
        <f>IF('MAIN CB'!C3122="Expense",'MAIN CB'!F3122,IF('MAIN CB'!C3122="Drawing",'MAIN CB'!F3122,IF('MAIN CB'!C3122="COS",'MAIN CB'!F3122,"")))</f>
        <v/>
      </c>
    </row>
    <row r="3109" spans="2:8" x14ac:dyDescent="0.3">
      <c r="B3109" s="160">
        <f>IF('MAIN CB'!B3123="","",'MAIN CB'!B3123)</f>
        <v>45744</v>
      </c>
      <c r="C3109" s="161" t="str">
        <f>IF('MAIN CB'!C3123="","",'MAIN CB'!C3123)</f>
        <v>Asset</v>
      </c>
      <c r="D3109" s="237" t="str">
        <f>IF('MAIN CB'!D3123="","",'MAIN CB'!D3123)</f>
        <v>Vault Cash</v>
      </c>
      <c r="E3109" s="157" t="str">
        <f>IF('MAIN CB'!E3123="","",'MAIN CB'!E3123)</f>
        <v xml:space="preserve">Takeaway Sale </v>
      </c>
      <c r="F3109" s="238">
        <f>IF('MAIN CB'!C3123="Asset",'MAIN CB'!F3123,"")</f>
        <v>35</v>
      </c>
      <c r="G3109" s="162" t="str">
        <f>IF('MAIN CB'!C3123="Capital",'MAIN CB'!F3123,IF('MAIN CB'!C3123="Income",'MAIN CB'!F3123,IF('MAIN CB'!C3123="Liability",'MAIN CB'!F3123,"")))</f>
        <v/>
      </c>
      <c r="H3109" s="163" t="str">
        <f>IF('MAIN CB'!C3123="Expense",'MAIN CB'!F3123,IF('MAIN CB'!C3123="Drawing",'MAIN CB'!F3123,IF('MAIN CB'!C3123="COS",'MAIN CB'!F3123,"")))</f>
        <v/>
      </c>
    </row>
    <row r="3110" spans="2:8" x14ac:dyDescent="0.3">
      <c r="B3110" s="160">
        <f>IF('MAIN CB'!B3124="","",'MAIN CB'!B3124)</f>
        <v>45744</v>
      </c>
      <c r="C3110" s="161" t="str">
        <f>IF('MAIN CB'!C3124="","",'MAIN CB'!C3124)</f>
        <v>Asset</v>
      </c>
      <c r="D3110" s="237" t="str">
        <f>IF('MAIN CB'!D3124="","",'MAIN CB'!D3124)</f>
        <v>Vault Cash</v>
      </c>
      <c r="E3110" s="157" t="str">
        <f>IF('MAIN CB'!E3124="","",'MAIN CB'!E3124)</f>
        <v>Airtel Money Deposit</v>
      </c>
      <c r="F3110" s="238">
        <f>IF('MAIN CB'!C3124="Asset",'MAIN CB'!F3124,"")</f>
        <v>0</v>
      </c>
      <c r="G3110" s="162" t="str">
        <f>IF('MAIN CB'!C3124="Capital",'MAIN CB'!F3124,IF('MAIN CB'!C3124="Income",'MAIN CB'!F3124,IF('MAIN CB'!C3124="Liability",'MAIN CB'!F3124,"")))</f>
        <v/>
      </c>
      <c r="H3110" s="163" t="str">
        <f>IF('MAIN CB'!C3124="Expense",'MAIN CB'!F3124,IF('MAIN CB'!C3124="Drawing",'MAIN CB'!F3124,IF('MAIN CB'!C3124="COS",'MAIN CB'!F3124,"")))</f>
        <v/>
      </c>
    </row>
    <row r="3111" spans="2:8" x14ac:dyDescent="0.3">
      <c r="B3111" s="160">
        <f>IF('MAIN CB'!B3125="","",'MAIN CB'!B3125)</f>
        <v>45744</v>
      </c>
      <c r="C3111" s="161" t="str">
        <f>IF('MAIN CB'!C3125="","",'MAIN CB'!C3125)</f>
        <v>Asset</v>
      </c>
      <c r="D3111" s="237" t="str">
        <f>IF('MAIN CB'!D3125="","",'MAIN CB'!D3125)</f>
        <v>Airtel Money</v>
      </c>
      <c r="E3111" s="157" t="str">
        <f>IF('MAIN CB'!E3125="","",'MAIN CB'!E3125)</f>
        <v>Airtel Money Deposit</v>
      </c>
      <c r="F3111" s="238">
        <f>IF('MAIN CB'!C3125="Asset",'MAIN CB'!F3125,"")</f>
        <v>0</v>
      </c>
      <c r="G3111" s="162" t="str">
        <f>IF('MAIN CB'!C3125="Capital",'MAIN CB'!F3125,IF('MAIN CB'!C3125="Income",'MAIN CB'!F3125,IF('MAIN CB'!C3125="Liability",'MAIN CB'!F3125,"")))</f>
        <v/>
      </c>
      <c r="H3111" s="163" t="str">
        <f>IF('MAIN CB'!C3125="Expense",'MAIN CB'!F3125,IF('MAIN CB'!C3125="Drawing",'MAIN CB'!F3125,IF('MAIN CB'!C3125="COS",'MAIN CB'!F3125,"")))</f>
        <v/>
      </c>
    </row>
    <row r="3112" spans="2:8" x14ac:dyDescent="0.3">
      <c r="B3112" s="160">
        <f>IF('MAIN CB'!B3126="","",'MAIN CB'!B3126)</f>
        <v>45744</v>
      </c>
      <c r="C3112" s="161" t="str">
        <f>IF('MAIN CB'!C3126="","",'MAIN CB'!C3126)</f>
        <v>Asset</v>
      </c>
      <c r="D3112" s="237" t="str">
        <f>IF('MAIN CB'!D3126="","",'MAIN CB'!D3126)</f>
        <v>Vault Cash</v>
      </c>
      <c r="E3112" s="157" t="str">
        <f>IF('MAIN CB'!E3126="","",'MAIN CB'!E3126)</f>
        <v>Airtel Money Withdraw</v>
      </c>
      <c r="F3112" s="238">
        <f>IF('MAIN CB'!C3126="Asset",'MAIN CB'!F3126,"")</f>
        <v>-150</v>
      </c>
      <c r="G3112" s="162" t="str">
        <f>IF('MAIN CB'!C3126="Capital",'MAIN CB'!F3126,IF('MAIN CB'!C3126="Income",'MAIN CB'!F3126,IF('MAIN CB'!C3126="Liability",'MAIN CB'!F3126,"")))</f>
        <v/>
      </c>
      <c r="H3112" s="163" t="str">
        <f>IF('MAIN CB'!C3126="Expense",'MAIN CB'!F3126,IF('MAIN CB'!C3126="Drawing",'MAIN CB'!F3126,IF('MAIN CB'!C3126="COS",'MAIN CB'!F3126,"")))</f>
        <v/>
      </c>
    </row>
    <row r="3113" spans="2:8" x14ac:dyDescent="0.3">
      <c r="B3113" s="160">
        <f>IF('MAIN CB'!B3127="","",'MAIN CB'!B3127)</f>
        <v>45744</v>
      </c>
      <c r="C3113" s="161" t="str">
        <f>IF('MAIN CB'!C3127="","",'MAIN CB'!C3127)</f>
        <v>Asset</v>
      </c>
      <c r="D3113" s="237" t="str">
        <f>IF('MAIN CB'!D3127="","",'MAIN CB'!D3127)</f>
        <v>Airtel Money</v>
      </c>
      <c r="E3113" s="157" t="str">
        <f>IF('MAIN CB'!E3127="","",'MAIN CB'!E3127)</f>
        <v>Airtel Money Withdraw</v>
      </c>
      <c r="F3113" s="238">
        <f>IF('MAIN CB'!C3127="Asset",'MAIN CB'!F3127,"")</f>
        <v>150</v>
      </c>
      <c r="G3113" s="162" t="str">
        <f>IF('MAIN CB'!C3127="Capital",'MAIN CB'!F3127,IF('MAIN CB'!C3127="Income",'MAIN CB'!F3127,IF('MAIN CB'!C3127="Liability",'MAIN CB'!F3127,"")))</f>
        <v/>
      </c>
      <c r="H3113" s="163" t="str">
        <f>IF('MAIN CB'!C3127="Expense",'MAIN CB'!F3127,IF('MAIN CB'!C3127="Drawing",'MAIN CB'!F3127,IF('MAIN CB'!C3127="COS",'MAIN CB'!F3127,"")))</f>
        <v/>
      </c>
    </row>
    <row r="3114" spans="2:8" x14ac:dyDescent="0.3">
      <c r="B3114" s="160">
        <f>IF('MAIN CB'!B3128="","",'MAIN CB'!B3128)</f>
        <v>45744</v>
      </c>
      <c r="C3114" s="161" t="str">
        <f>IF('MAIN CB'!C3128="","",'MAIN CB'!C3128)</f>
        <v>Asset</v>
      </c>
      <c r="D3114" s="237" t="str">
        <f>IF('MAIN CB'!D3128="","",'MAIN CB'!D3128)</f>
        <v>Vault Cash</v>
      </c>
      <c r="E3114" s="157" t="str">
        <f>IF('MAIN CB'!E3128="","",'MAIN CB'!E3128)</f>
        <v>543 Deposit</v>
      </c>
      <c r="F3114" s="238">
        <f>IF('MAIN CB'!C3128="Asset",'MAIN CB'!F3128,"")</f>
        <v>10</v>
      </c>
      <c r="G3114" s="162" t="str">
        <f>IF('MAIN CB'!C3128="Capital",'MAIN CB'!F3128,IF('MAIN CB'!C3128="Income",'MAIN CB'!F3128,IF('MAIN CB'!C3128="Liability",'MAIN CB'!F3128,"")))</f>
        <v/>
      </c>
      <c r="H3114" s="163" t="str">
        <f>IF('MAIN CB'!C3128="Expense",'MAIN CB'!F3128,IF('MAIN CB'!C3128="Drawing",'MAIN CB'!F3128,IF('MAIN CB'!C3128="COS",'MAIN CB'!F3128,"")))</f>
        <v/>
      </c>
    </row>
    <row r="3115" spans="2:8" x14ac:dyDescent="0.3">
      <c r="B3115" s="160">
        <f>IF('MAIN CB'!B3129="","",'MAIN CB'!B3129)</f>
        <v>45744</v>
      </c>
      <c r="C3115" s="161" t="str">
        <f>IF('MAIN CB'!C3129="","",'MAIN CB'!C3129)</f>
        <v>Asset</v>
      </c>
      <c r="D3115" s="237" t="str">
        <f>IF('MAIN CB'!D3129="","",'MAIN CB'!D3129)</f>
        <v>543 Konse Konse</v>
      </c>
      <c r="E3115" s="157" t="str">
        <f>IF('MAIN CB'!E3129="","",'MAIN CB'!E3129)</f>
        <v>543 Deposit</v>
      </c>
      <c r="F3115" s="238">
        <f>IF('MAIN CB'!C3129="Asset",'MAIN CB'!F3129,"")</f>
        <v>-10</v>
      </c>
      <c r="G3115" s="162" t="str">
        <f>IF('MAIN CB'!C3129="Capital",'MAIN CB'!F3129,IF('MAIN CB'!C3129="Income",'MAIN CB'!F3129,IF('MAIN CB'!C3129="Liability",'MAIN CB'!F3129,"")))</f>
        <v/>
      </c>
      <c r="H3115" s="163" t="str">
        <f>IF('MAIN CB'!C3129="Expense",'MAIN CB'!F3129,IF('MAIN CB'!C3129="Drawing",'MAIN CB'!F3129,IF('MAIN CB'!C3129="COS",'MAIN CB'!F3129,"")))</f>
        <v/>
      </c>
    </row>
    <row r="3116" spans="2:8" x14ac:dyDescent="0.3">
      <c r="B3116" s="160">
        <f>IF('MAIN CB'!B3130="","",'MAIN CB'!B3130)</f>
        <v>45744</v>
      </c>
      <c r="C3116" s="161" t="str">
        <f>IF('MAIN CB'!C3130="","",'MAIN CB'!C3130)</f>
        <v>Asset</v>
      </c>
      <c r="D3116" s="237" t="str">
        <f>IF('MAIN CB'!D3130="","",'MAIN CB'!D3130)</f>
        <v>Vault Cash</v>
      </c>
      <c r="E3116" s="157" t="str">
        <f>IF('MAIN CB'!E3130="","",'MAIN CB'!E3130)</f>
        <v>Airtel Money Withdraw</v>
      </c>
      <c r="F3116" s="238">
        <f>IF('MAIN CB'!C3130="Asset",'MAIN CB'!F3130,"")</f>
        <v>-300</v>
      </c>
      <c r="G3116" s="162" t="str">
        <f>IF('MAIN CB'!C3130="Capital",'MAIN CB'!F3130,IF('MAIN CB'!C3130="Income",'MAIN CB'!F3130,IF('MAIN CB'!C3130="Liability",'MAIN CB'!F3130,"")))</f>
        <v/>
      </c>
      <c r="H3116" s="163" t="str">
        <f>IF('MAIN CB'!C3130="Expense",'MAIN CB'!F3130,IF('MAIN CB'!C3130="Drawing",'MAIN CB'!F3130,IF('MAIN CB'!C3130="COS",'MAIN CB'!F3130,"")))</f>
        <v/>
      </c>
    </row>
    <row r="3117" spans="2:8" x14ac:dyDescent="0.3">
      <c r="B3117" s="160">
        <f>IF('MAIN CB'!B3131="","",'MAIN CB'!B3131)</f>
        <v>45744</v>
      </c>
      <c r="C3117" s="161" t="str">
        <f>IF('MAIN CB'!C3131="","",'MAIN CB'!C3131)</f>
        <v>Asset</v>
      </c>
      <c r="D3117" s="237" t="str">
        <f>IF('MAIN CB'!D3131="","",'MAIN CB'!D3131)</f>
        <v>Airtel Money</v>
      </c>
      <c r="E3117" s="157" t="str">
        <f>IF('MAIN CB'!E3131="","",'MAIN CB'!E3131)</f>
        <v>Airtel Money Withdraw</v>
      </c>
      <c r="F3117" s="238">
        <f>IF('MAIN CB'!C3131="Asset",'MAIN CB'!F3131,"")</f>
        <v>300</v>
      </c>
      <c r="G3117" s="162" t="str">
        <f>IF('MAIN CB'!C3131="Capital",'MAIN CB'!F3131,IF('MAIN CB'!C3131="Income",'MAIN CB'!F3131,IF('MAIN CB'!C3131="Liability",'MAIN CB'!F3131,"")))</f>
        <v/>
      </c>
      <c r="H3117" s="163" t="str">
        <f>IF('MAIN CB'!C3131="Expense",'MAIN CB'!F3131,IF('MAIN CB'!C3131="Drawing",'MAIN CB'!F3131,IF('MAIN CB'!C3131="COS",'MAIN CB'!F3131,"")))</f>
        <v/>
      </c>
    </row>
    <row r="3118" spans="2:8" x14ac:dyDescent="0.3">
      <c r="B3118" s="160">
        <f>IF('MAIN CB'!B3132="","",'MAIN CB'!B3132)</f>
        <v>45744</v>
      </c>
      <c r="C3118" s="161" t="str">
        <f>IF('MAIN CB'!C3132="","",'MAIN CB'!C3132)</f>
        <v>Asset</v>
      </c>
      <c r="D3118" s="237" t="str">
        <f>IF('MAIN CB'!D3132="","",'MAIN CB'!D3132)</f>
        <v>Vault Cash</v>
      </c>
      <c r="E3118" s="157" t="str">
        <f>IF('MAIN CB'!E3132="","",'MAIN CB'!E3132)</f>
        <v>Zanaco Xpress Deposit</v>
      </c>
      <c r="F3118" s="238">
        <f>IF('MAIN CB'!C3132="Asset",'MAIN CB'!F3132,"")</f>
        <v>1156</v>
      </c>
      <c r="G3118" s="162" t="str">
        <f>IF('MAIN CB'!C3132="Capital",'MAIN CB'!F3132,IF('MAIN CB'!C3132="Income",'MAIN CB'!F3132,IF('MAIN CB'!C3132="Liability",'MAIN CB'!F3132,"")))</f>
        <v/>
      </c>
      <c r="H3118" s="163" t="str">
        <f>IF('MAIN CB'!C3132="Expense",'MAIN CB'!F3132,IF('MAIN CB'!C3132="Drawing",'MAIN CB'!F3132,IF('MAIN CB'!C3132="COS",'MAIN CB'!F3132,"")))</f>
        <v/>
      </c>
    </row>
    <row r="3119" spans="2:8" x14ac:dyDescent="0.3">
      <c r="B3119" s="160">
        <f>IF('MAIN CB'!B3133="","",'MAIN CB'!B3133)</f>
        <v>45744</v>
      </c>
      <c r="C3119" s="161" t="str">
        <f>IF('MAIN CB'!C3133="","",'MAIN CB'!C3133)</f>
        <v>Asset</v>
      </c>
      <c r="D3119" s="237" t="str">
        <f>IF('MAIN CB'!D3133="","",'MAIN CB'!D3133)</f>
        <v>Zanaco Xpress</v>
      </c>
      <c r="E3119" s="157" t="str">
        <f>IF('MAIN CB'!E3133="","",'MAIN CB'!E3133)</f>
        <v>Zanaco Xpress Deposit</v>
      </c>
      <c r="F3119" s="238">
        <f>IF('MAIN CB'!C3133="Asset",'MAIN CB'!F3133,"")</f>
        <v>-1156</v>
      </c>
      <c r="G3119" s="162" t="str">
        <f>IF('MAIN CB'!C3133="Capital",'MAIN CB'!F3133,IF('MAIN CB'!C3133="Income",'MAIN CB'!F3133,IF('MAIN CB'!C3133="Liability",'MAIN CB'!F3133,"")))</f>
        <v/>
      </c>
      <c r="H3119" s="163" t="str">
        <f>IF('MAIN CB'!C3133="Expense",'MAIN CB'!F3133,IF('MAIN CB'!C3133="Drawing",'MAIN CB'!F3133,IF('MAIN CB'!C3133="COS",'MAIN CB'!F3133,"")))</f>
        <v/>
      </c>
    </row>
    <row r="3120" spans="2:8" x14ac:dyDescent="0.3">
      <c r="B3120" s="160">
        <f>IF('MAIN CB'!B3134="","",'MAIN CB'!B3134)</f>
        <v>45744</v>
      </c>
      <c r="C3120" s="161" t="str">
        <f>IF('MAIN CB'!C3134="","",'MAIN CB'!C3134)</f>
        <v>Asset</v>
      </c>
      <c r="D3120" s="237" t="str">
        <f>IF('MAIN CB'!D3134="","",'MAIN CB'!D3134)</f>
        <v>Vault Cash</v>
      </c>
      <c r="E3120" s="157" t="str">
        <f>IF('MAIN CB'!E3134="","",'MAIN CB'!E3134)</f>
        <v>Zanaco Xpress Withdraw</v>
      </c>
      <c r="F3120" s="238">
        <f>IF('MAIN CB'!C3134="Asset",'MAIN CB'!F3134,"")</f>
        <v>-799</v>
      </c>
      <c r="G3120" s="162" t="str">
        <f>IF('MAIN CB'!C3134="Capital",'MAIN CB'!F3134,IF('MAIN CB'!C3134="Income",'MAIN CB'!F3134,IF('MAIN CB'!C3134="Liability",'MAIN CB'!F3134,"")))</f>
        <v/>
      </c>
      <c r="H3120" s="163" t="str">
        <f>IF('MAIN CB'!C3134="Expense",'MAIN CB'!F3134,IF('MAIN CB'!C3134="Drawing",'MAIN CB'!F3134,IF('MAIN CB'!C3134="COS",'MAIN CB'!F3134,"")))</f>
        <v/>
      </c>
    </row>
    <row r="3121" spans="2:8" x14ac:dyDescent="0.3">
      <c r="B3121" s="160">
        <f>IF('MAIN CB'!B3135="","",'MAIN CB'!B3135)</f>
        <v>45744</v>
      </c>
      <c r="C3121" s="161" t="str">
        <f>IF('MAIN CB'!C3135="","",'MAIN CB'!C3135)</f>
        <v>Asset</v>
      </c>
      <c r="D3121" s="237" t="str">
        <f>IF('MAIN CB'!D3135="","",'MAIN CB'!D3135)</f>
        <v>Zanaco Xpress</v>
      </c>
      <c r="E3121" s="157" t="str">
        <f>IF('MAIN CB'!E3135="","",'MAIN CB'!E3135)</f>
        <v>Zanaco Xpress Withdraw</v>
      </c>
      <c r="F3121" s="238">
        <f>IF('MAIN CB'!C3135="Asset",'MAIN CB'!F3135,"")</f>
        <v>799</v>
      </c>
      <c r="G3121" s="162" t="str">
        <f>IF('MAIN CB'!C3135="Capital",'MAIN CB'!F3135,IF('MAIN CB'!C3135="Income",'MAIN CB'!F3135,IF('MAIN CB'!C3135="Liability",'MAIN CB'!F3135,"")))</f>
        <v/>
      </c>
      <c r="H3121" s="163" t="str">
        <f>IF('MAIN CB'!C3135="Expense",'MAIN CB'!F3135,IF('MAIN CB'!C3135="Drawing",'MAIN CB'!F3135,IF('MAIN CB'!C3135="COS",'MAIN CB'!F3135,"")))</f>
        <v/>
      </c>
    </row>
    <row r="3122" spans="2:8" x14ac:dyDescent="0.3">
      <c r="B3122" s="160">
        <f>IF('MAIN CB'!B3136="","",'MAIN CB'!B3136)</f>
        <v>45744</v>
      </c>
      <c r="C3122" s="161" t="str">
        <f>IF('MAIN CB'!C3136="","",'MAIN CB'!C3136)</f>
        <v>Asset</v>
      </c>
      <c r="D3122" s="237" t="str">
        <f>IF('MAIN CB'!D3136="","",'MAIN CB'!D3136)</f>
        <v>Vault Cash</v>
      </c>
      <c r="E3122" s="157" t="str">
        <f>IF('MAIN CB'!E3136="","",'MAIN CB'!E3136)</f>
        <v>Zanaco Xpress Deposit</v>
      </c>
      <c r="F3122" s="238">
        <f>IF('MAIN CB'!C3136="Asset",'MAIN CB'!F3136,"")</f>
        <v>202</v>
      </c>
      <c r="G3122" s="162" t="str">
        <f>IF('MAIN CB'!C3136="Capital",'MAIN CB'!F3136,IF('MAIN CB'!C3136="Income",'MAIN CB'!F3136,IF('MAIN CB'!C3136="Liability",'MAIN CB'!F3136,"")))</f>
        <v/>
      </c>
      <c r="H3122" s="163" t="str">
        <f>IF('MAIN CB'!C3136="Expense",'MAIN CB'!F3136,IF('MAIN CB'!C3136="Drawing",'MAIN CB'!F3136,IF('MAIN CB'!C3136="COS",'MAIN CB'!F3136,"")))</f>
        <v/>
      </c>
    </row>
    <row r="3123" spans="2:8" x14ac:dyDescent="0.3">
      <c r="B3123" s="160">
        <f>IF('MAIN CB'!B3137="","",'MAIN CB'!B3137)</f>
        <v>45744</v>
      </c>
      <c r="C3123" s="161" t="str">
        <f>IF('MAIN CB'!C3137="","",'MAIN CB'!C3137)</f>
        <v>Asset</v>
      </c>
      <c r="D3123" s="237" t="str">
        <f>IF('MAIN CB'!D3137="","",'MAIN CB'!D3137)</f>
        <v>Zanaco Xpress</v>
      </c>
      <c r="E3123" s="157" t="str">
        <f>IF('MAIN CB'!E3137="","",'MAIN CB'!E3137)</f>
        <v>Zanaco Xpress Deposit</v>
      </c>
      <c r="F3123" s="238">
        <f>IF('MAIN CB'!C3137="Asset",'MAIN CB'!F3137,"")</f>
        <v>-202</v>
      </c>
      <c r="G3123" s="162" t="str">
        <f>IF('MAIN CB'!C3137="Capital",'MAIN CB'!F3137,IF('MAIN CB'!C3137="Income",'MAIN CB'!F3137,IF('MAIN CB'!C3137="Liability",'MAIN CB'!F3137,"")))</f>
        <v/>
      </c>
      <c r="H3123" s="163" t="str">
        <f>IF('MAIN CB'!C3137="Expense",'MAIN CB'!F3137,IF('MAIN CB'!C3137="Drawing",'MAIN CB'!F3137,IF('MAIN CB'!C3137="COS",'MAIN CB'!F3137,"")))</f>
        <v/>
      </c>
    </row>
    <row r="3124" spans="2:8" x14ac:dyDescent="0.3">
      <c r="B3124" s="160">
        <f>IF('MAIN CB'!B3138="","",'MAIN CB'!B3138)</f>
        <v>45744</v>
      </c>
      <c r="C3124" s="161" t="str">
        <f>IF('MAIN CB'!C3138="","",'MAIN CB'!C3138)</f>
        <v>Asset</v>
      </c>
      <c r="D3124" s="237" t="str">
        <f>IF('MAIN CB'!D3138="","",'MAIN CB'!D3138)</f>
        <v>Vault Cash</v>
      </c>
      <c r="E3124" s="157" t="str">
        <f>IF('MAIN CB'!E3138="","",'MAIN CB'!E3138)</f>
        <v>Zanaco Xpress Deposit</v>
      </c>
      <c r="F3124" s="238">
        <f>IF('MAIN CB'!C3138="Asset",'MAIN CB'!F3138,"")</f>
        <v>597</v>
      </c>
      <c r="G3124" s="162" t="str">
        <f>IF('MAIN CB'!C3138="Capital",'MAIN CB'!F3138,IF('MAIN CB'!C3138="Income",'MAIN CB'!F3138,IF('MAIN CB'!C3138="Liability",'MAIN CB'!F3138,"")))</f>
        <v/>
      </c>
      <c r="H3124" s="163" t="str">
        <f>IF('MAIN CB'!C3138="Expense",'MAIN CB'!F3138,IF('MAIN CB'!C3138="Drawing",'MAIN CB'!F3138,IF('MAIN CB'!C3138="COS",'MAIN CB'!F3138,"")))</f>
        <v/>
      </c>
    </row>
    <row r="3125" spans="2:8" x14ac:dyDescent="0.3">
      <c r="B3125" s="160">
        <f>IF('MAIN CB'!B3139="","",'MAIN CB'!B3139)</f>
        <v>45744</v>
      </c>
      <c r="C3125" s="161" t="str">
        <f>IF('MAIN CB'!C3139="","",'MAIN CB'!C3139)</f>
        <v>Asset</v>
      </c>
      <c r="D3125" s="237" t="str">
        <f>IF('MAIN CB'!D3139="","",'MAIN CB'!D3139)</f>
        <v>Zanaco Xpress</v>
      </c>
      <c r="E3125" s="157" t="str">
        <f>IF('MAIN CB'!E3139="","",'MAIN CB'!E3139)</f>
        <v>Zanaco Xpress Deposit</v>
      </c>
      <c r="F3125" s="238">
        <f>IF('MAIN CB'!C3139="Asset",'MAIN CB'!F3139,"")</f>
        <v>-597</v>
      </c>
      <c r="G3125" s="162" t="str">
        <f>IF('MAIN CB'!C3139="Capital",'MAIN CB'!F3139,IF('MAIN CB'!C3139="Income",'MAIN CB'!F3139,IF('MAIN CB'!C3139="Liability",'MAIN CB'!F3139,"")))</f>
        <v/>
      </c>
      <c r="H3125" s="163" t="str">
        <f>IF('MAIN CB'!C3139="Expense",'MAIN CB'!F3139,IF('MAIN CB'!C3139="Drawing",'MAIN CB'!F3139,IF('MAIN CB'!C3139="COS",'MAIN CB'!F3139,"")))</f>
        <v/>
      </c>
    </row>
    <row r="3126" spans="2:8" x14ac:dyDescent="0.3">
      <c r="B3126" s="160">
        <f>IF('MAIN CB'!B3140="","",'MAIN CB'!B3140)</f>
        <v>45744</v>
      </c>
      <c r="C3126" s="161" t="str">
        <f>IF('MAIN CB'!C3140="","",'MAIN CB'!C3140)</f>
        <v>Asset</v>
      </c>
      <c r="D3126" s="237" t="str">
        <f>IF('MAIN CB'!D3140="","",'MAIN CB'!D3140)</f>
        <v>Vault Cash</v>
      </c>
      <c r="E3126" s="157" t="str">
        <f>IF('MAIN CB'!E3140="","",'MAIN CB'!E3140)</f>
        <v>543 Withdraw</v>
      </c>
      <c r="F3126" s="238">
        <f>IF('MAIN CB'!C3140="Asset",'MAIN CB'!F3140,"")</f>
        <v>-5000</v>
      </c>
      <c r="G3126" s="162" t="str">
        <f>IF('MAIN CB'!C3140="Capital",'MAIN CB'!F3140,IF('MAIN CB'!C3140="Income",'MAIN CB'!F3140,IF('MAIN CB'!C3140="Liability",'MAIN CB'!F3140,"")))</f>
        <v/>
      </c>
      <c r="H3126" s="163" t="str">
        <f>IF('MAIN CB'!C3140="Expense",'MAIN CB'!F3140,IF('MAIN CB'!C3140="Drawing",'MAIN CB'!F3140,IF('MAIN CB'!C3140="COS",'MAIN CB'!F3140,"")))</f>
        <v/>
      </c>
    </row>
    <row r="3127" spans="2:8" x14ac:dyDescent="0.3">
      <c r="B3127" s="160">
        <f>IF('MAIN CB'!B3141="","",'MAIN CB'!B3141)</f>
        <v>45744</v>
      </c>
      <c r="C3127" s="161" t="str">
        <f>IF('MAIN CB'!C3141="","",'MAIN CB'!C3141)</f>
        <v>Asset</v>
      </c>
      <c r="D3127" s="237" t="str">
        <f>IF('MAIN CB'!D3141="","",'MAIN CB'!D3141)</f>
        <v>543 Konse Konse</v>
      </c>
      <c r="E3127" s="157" t="str">
        <f>IF('MAIN CB'!E3141="","",'MAIN CB'!E3141)</f>
        <v>543 Withdraw</v>
      </c>
      <c r="F3127" s="238">
        <f>IF('MAIN CB'!C3141="Asset",'MAIN CB'!F3141,"")</f>
        <v>5000</v>
      </c>
      <c r="G3127" s="162" t="str">
        <f>IF('MAIN CB'!C3141="Capital",'MAIN CB'!F3141,IF('MAIN CB'!C3141="Income",'MAIN CB'!F3141,IF('MAIN CB'!C3141="Liability",'MAIN CB'!F3141,"")))</f>
        <v/>
      </c>
      <c r="H3127" s="163" t="str">
        <f>IF('MAIN CB'!C3141="Expense",'MAIN CB'!F3141,IF('MAIN CB'!C3141="Drawing",'MAIN CB'!F3141,IF('MAIN CB'!C3141="COS",'MAIN CB'!F3141,"")))</f>
        <v/>
      </c>
    </row>
    <row r="3128" spans="2:8" x14ac:dyDescent="0.3">
      <c r="B3128" s="160">
        <f>IF('MAIN CB'!B3142="","",'MAIN CB'!B3142)</f>
        <v>45744</v>
      </c>
      <c r="C3128" s="161" t="str">
        <f>IF('MAIN CB'!C3142="","",'MAIN CB'!C3142)</f>
        <v>Asset</v>
      </c>
      <c r="D3128" s="237" t="str">
        <f>IF('MAIN CB'!D3142="","",'MAIN CB'!D3142)</f>
        <v>Vault Cash</v>
      </c>
      <c r="E3128" s="157" t="str">
        <f>IF('MAIN CB'!E3142="","",'MAIN CB'!E3142)</f>
        <v>543 Withdraw</v>
      </c>
      <c r="F3128" s="238">
        <f>IF('MAIN CB'!C3142="Asset",'MAIN CB'!F3142,"")</f>
        <v>-1050</v>
      </c>
      <c r="G3128" s="162" t="str">
        <f>IF('MAIN CB'!C3142="Capital",'MAIN CB'!F3142,IF('MAIN CB'!C3142="Income",'MAIN CB'!F3142,IF('MAIN CB'!C3142="Liability",'MAIN CB'!F3142,"")))</f>
        <v/>
      </c>
      <c r="H3128" s="163" t="str">
        <f>IF('MAIN CB'!C3142="Expense",'MAIN CB'!F3142,IF('MAIN CB'!C3142="Drawing",'MAIN CB'!F3142,IF('MAIN CB'!C3142="COS",'MAIN CB'!F3142,"")))</f>
        <v/>
      </c>
    </row>
    <row r="3129" spans="2:8" x14ac:dyDescent="0.3">
      <c r="B3129" s="160">
        <f>IF('MAIN CB'!B3143="","",'MAIN CB'!B3143)</f>
        <v>45744</v>
      </c>
      <c r="C3129" s="161" t="str">
        <f>IF('MAIN CB'!C3143="","",'MAIN CB'!C3143)</f>
        <v>Asset</v>
      </c>
      <c r="D3129" s="237" t="str">
        <f>IF('MAIN CB'!D3143="","",'MAIN CB'!D3143)</f>
        <v>543 Konse Konse</v>
      </c>
      <c r="E3129" s="157" t="str">
        <f>IF('MAIN CB'!E3143="","",'MAIN CB'!E3143)</f>
        <v>543 Withdraw</v>
      </c>
      <c r="F3129" s="238">
        <f>IF('MAIN CB'!C3143="Asset",'MAIN CB'!F3143,"")</f>
        <v>1050</v>
      </c>
      <c r="G3129" s="162" t="str">
        <f>IF('MAIN CB'!C3143="Capital",'MAIN CB'!F3143,IF('MAIN CB'!C3143="Income",'MAIN CB'!F3143,IF('MAIN CB'!C3143="Liability",'MAIN CB'!F3143,"")))</f>
        <v/>
      </c>
      <c r="H3129" s="163" t="str">
        <f>IF('MAIN CB'!C3143="Expense",'MAIN CB'!F3143,IF('MAIN CB'!C3143="Drawing",'MAIN CB'!F3143,IF('MAIN CB'!C3143="COS",'MAIN CB'!F3143,"")))</f>
        <v/>
      </c>
    </row>
    <row r="3130" spans="2:8" x14ac:dyDescent="0.3">
      <c r="B3130" s="160">
        <f>IF('MAIN CB'!B3144="","",'MAIN CB'!B3144)</f>
        <v>45744</v>
      </c>
      <c r="C3130" s="161" t="str">
        <f>IF('MAIN CB'!C3144="","",'MAIN CB'!C3144)</f>
        <v>Asset</v>
      </c>
      <c r="D3130" s="237" t="str">
        <f>IF('MAIN CB'!D3144="","",'MAIN CB'!D3144)</f>
        <v>543 Konse Konse</v>
      </c>
      <c r="E3130" s="157" t="str">
        <f>IF('MAIN CB'!E3144="","",'MAIN CB'!E3144)</f>
        <v>Transfer from 543 to Zanaco</v>
      </c>
      <c r="F3130" s="238">
        <f>IF('MAIN CB'!C3144="Asset",'MAIN CB'!F3144,"")</f>
        <v>-6122.5</v>
      </c>
      <c r="G3130" s="162" t="str">
        <f>IF('MAIN CB'!C3144="Capital",'MAIN CB'!F3144,IF('MAIN CB'!C3144="Income",'MAIN CB'!F3144,IF('MAIN CB'!C3144="Liability",'MAIN CB'!F3144,"")))</f>
        <v/>
      </c>
      <c r="H3130" s="163" t="str">
        <f>IF('MAIN CB'!C3144="Expense",'MAIN CB'!F3144,IF('MAIN CB'!C3144="Drawing",'MAIN CB'!F3144,IF('MAIN CB'!C3144="COS",'MAIN CB'!F3144,"")))</f>
        <v/>
      </c>
    </row>
    <row r="3131" spans="2:8" x14ac:dyDescent="0.3">
      <c r="B3131" s="160">
        <f>IF('MAIN CB'!B3145="","",'MAIN CB'!B3145)</f>
        <v>45744</v>
      </c>
      <c r="C3131" s="161" t="str">
        <f>IF('MAIN CB'!C3145="","",'MAIN CB'!C3145)</f>
        <v>Asset</v>
      </c>
      <c r="D3131" s="237" t="str">
        <f>IF('MAIN CB'!D3145="","",'MAIN CB'!D3145)</f>
        <v>Zanaco Xpress</v>
      </c>
      <c r="E3131" s="157" t="str">
        <f>IF('MAIN CB'!E3145="","",'MAIN CB'!E3145)</f>
        <v>Transfer from 543 to Zanaco</v>
      </c>
      <c r="F3131" s="238">
        <f>IF('MAIN CB'!C3145="Asset",'MAIN CB'!F3145,"")</f>
        <v>6122.5</v>
      </c>
      <c r="G3131" s="162" t="str">
        <f>IF('MAIN CB'!C3145="Capital",'MAIN CB'!F3145,IF('MAIN CB'!C3145="Income",'MAIN CB'!F3145,IF('MAIN CB'!C3145="Liability",'MAIN CB'!F3145,"")))</f>
        <v/>
      </c>
      <c r="H3131" s="163" t="str">
        <f>IF('MAIN CB'!C3145="Expense",'MAIN CB'!F3145,IF('MAIN CB'!C3145="Drawing",'MAIN CB'!F3145,IF('MAIN CB'!C3145="COS",'MAIN CB'!F3145,"")))</f>
        <v/>
      </c>
    </row>
    <row r="3132" spans="2:8" x14ac:dyDescent="0.3">
      <c r="B3132" s="160">
        <f>IF('MAIN CB'!B3146="","",'MAIN CB'!B3146)</f>
        <v>45744</v>
      </c>
      <c r="C3132" s="161" t="str">
        <f>IF('MAIN CB'!C3146="","",'MAIN CB'!C3146)</f>
        <v>Asset</v>
      </c>
      <c r="D3132" s="237" t="str">
        <f>IF('MAIN CB'!D3146="","",'MAIN CB'!D3146)</f>
        <v>543 Konse Konse</v>
      </c>
      <c r="E3132" s="157" t="str">
        <f>IF('MAIN CB'!E3146="","",'MAIN CB'!E3146)</f>
        <v>543 transfer charge to Zanaco</v>
      </c>
      <c r="F3132" s="238">
        <f>IF('MAIN CB'!C3146="Asset",'MAIN CB'!F3146,"")</f>
        <v>-7.5</v>
      </c>
      <c r="G3132" s="162" t="str">
        <f>IF('MAIN CB'!C3146="Capital",'MAIN CB'!F3146,IF('MAIN CB'!C3146="Income",'MAIN CB'!F3146,IF('MAIN CB'!C3146="Liability",'MAIN CB'!F3146,"")))</f>
        <v/>
      </c>
      <c r="H3132" s="163" t="str">
        <f>IF('MAIN CB'!C3146="Expense",'MAIN CB'!F3146,IF('MAIN CB'!C3146="Drawing",'MAIN CB'!F3146,IF('MAIN CB'!C3146="COS",'MAIN CB'!F3146,"")))</f>
        <v/>
      </c>
    </row>
    <row r="3133" spans="2:8" x14ac:dyDescent="0.3">
      <c r="B3133" s="160">
        <f>IF('MAIN CB'!B3147="","",'MAIN CB'!B3147)</f>
        <v>45744</v>
      </c>
      <c r="C3133" s="161" t="str">
        <f>IF('MAIN CB'!C3147="","",'MAIN CB'!C3147)</f>
        <v>Expense</v>
      </c>
      <c r="D3133" s="237" t="str">
        <f>IF('MAIN CB'!D3147="","",'MAIN CB'!D3147)</f>
        <v>Charges</v>
      </c>
      <c r="E3133" s="157" t="str">
        <f>IF('MAIN CB'!E3147="","",'MAIN CB'!E3147)</f>
        <v>543 transfer charge to Zanaco</v>
      </c>
      <c r="F3133" s="238" t="str">
        <f>IF('MAIN CB'!C3147="Asset",'MAIN CB'!F3147,"")</f>
        <v/>
      </c>
      <c r="G3133" s="162" t="str">
        <f>IF('MAIN CB'!C3147="Capital",'MAIN CB'!F3147,IF('MAIN CB'!C3147="Income",'MAIN CB'!F3147,IF('MAIN CB'!C3147="Liability",'MAIN CB'!F3147,"")))</f>
        <v/>
      </c>
      <c r="H3133" s="163">
        <f>IF('MAIN CB'!C3147="Expense",'MAIN CB'!F3147,IF('MAIN CB'!C3147="Drawing",'MAIN CB'!F3147,IF('MAIN CB'!C3147="COS",'MAIN CB'!F3147,"")))</f>
        <v>7.5</v>
      </c>
    </row>
    <row r="3134" spans="2:8" x14ac:dyDescent="0.3">
      <c r="B3134" s="160">
        <f>IF('MAIN CB'!B3148="","",'MAIN CB'!B3148)</f>
        <v>45744</v>
      </c>
      <c r="C3134" s="161" t="str">
        <f>IF('MAIN CB'!C3148="","",'MAIN CB'!C3148)</f>
        <v>Asset</v>
      </c>
      <c r="D3134" s="237" t="str">
        <f>IF('MAIN CB'!D3148="","",'MAIN CB'!D3148)</f>
        <v>Vault Cash</v>
      </c>
      <c r="E3134" s="157" t="str">
        <f>IF('MAIN CB'!E3148="","",'MAIN CB'!E3148)</f>
        <v>Airtel Money Withdraw</v>
      </c>
      <c r="F3134" s="238">
        <f>IF('MAIN CB'!C3148="Asset",'MAIN CB'!F3148,"")</f>
        <v>-8000</v>
      </c>
      <c r="G3134" s="162" t="str">
        <f>IF('MAIN CB'!C3148="Capital",'MAIN CB'!F3148,IF('MAIN CB'!C3148="Income",'MAIN CB'!F3148,IF('MAIN CB'!C3148="Liability",'MAIN CB'!F3148,"")))</f>
        <v/>
      </c>
      <c r="H3134" s="163" t="str">
        <f>IF('MAIN CB'!C3148="Expense",'MAIN CB'!F3148,IF('MAIN CB'!C3148="Drawing",'MAIN CB'!F3148,IF('MAIN CB'!C3148="COS",'MAIN CB'!F3148,"")))</f>
        <v/>
      </c>
    </row>
    <row r="3135" spans="2:8" x14ac:dyDescent="0.3">
      <c r="B3135" s="160">
        <f>IF('MAIN CB'!B3149="","",'MAIN CB'!B3149)</f>
        <v>45744</v>
      </c>
      <c r="C3135" s="161" t="str">
        <f>IF('MAIN CB'!C3149="","",'MAIN CB'!C3149)</f>
        <v>Asset</v>
      </c>
      <c r="D3135" s="237" t="str">
        <f>IF('MAIN CB'!D3149="","",'MAIN CB'!D3149)</f>
        <v>Airtel Money</v>
      </c>
      <c r="E3135" s="157" t="str">
        <f>IF('MAIN CB'!E3149="","",'MAIN CB'!E3149)</f>
        <v>Airtel Money Withdraw</v>
      </c>
      <c r="F3135" s="238">
        <f>IF('MAIN CB'!C3149="Asset",'MAIN CB'!F3149,"")</f>
        <v>8000</v>
      </c>
      <c r="G3135" s="162" t="str">
        <f>IF('MAIN CB'!C3149="Capital",'MAIN CB'!F3149,IF('MAIN CB'!C3149="Income",'MAIN CB'!F3149,IF('MAIN CB'!C3149="Liability",'MAIN CB'!F3149,"")))</f>
        <v/>
      </c>
      <c r="H3135" s="163" t="str">
        <f>IF('MAIN CB'!C3149="Expense",'MAIN CB'!F3149,IF('MAIN CB'!C3149="Drawing",'MAIN CB'!F3149,IF('MAIN CB'!C3149="COS",'MAIN CB'!F3149,"")))</f>
        <v/>
      </c>
    </row>
    <row r="3136" spans="2:8" x14ac:dyDescent="0.3">
      <c r="B3136" s="160">
        <f>IF('MAIN CB'!B3150="","",'MAIN CB'!B3150)</f>
        <v>45744</v>
      </c>
      <c r="C3136" s="161" t="str">
        <f>IF('MAIN CB'!C3150="","",'MAIN CB'!C3150)</f>
        <v>Asset</v>
      </c>
      <c r="D3136" s="237" t="str">
        <f>IF('MAIN CB'!D3150="","",'MAIN CB'!D3150)</f>
        <v>Vault Cash</v>
      </c>
      <c r="E3136" s="157" t="str">
        <f>IF('MAIN CB'!E3150="","",'MAIN CB'!E3150)</f>
        <v>Airtel Money Withdraw</v>
      </c>
      <c r="F3136" s="238">
        <f>IF('MAIN CB'!C3150="Asset",'MAIN CB'!F3150,"")</f>
        <v>-250</v>
      </c>
      <c r="G3136" s="162" t="str">
        <f>IF('MAIN CB'!C3150="Capital",'MAIN CB'!F3150,IF('MAIN CB'!C3150="Income",'MAIN CB'!F3150,IF('MAIN CB'!C3150="Liability",'MAIN CB'!F3150,"")))</f>
        <v/>
      </c>
      <c r="H3136" s="163" t="str">
        <f>IF('MAIN CB'!C3150="Expense",'MAIN CB'!F3150,IF('MAIN CB'!C3150="Drawing",'MAIN CB'!F3150,IF('MAIN CB'!C3150="COS",'MAIN CB'!F3150,"")))</f>
        <v/>
      </c>
    </row>
    <row r="3137" spans="2:8" x14ac:dyDescent="0.3">
      <c r="B3137" s="160">
        <f>IF('MAIN CB'!B3151="","",'MAIN CB'!B3151)</f>
        <v>45744</v>
      </c>
      <c r="C3137" s="161" t="str">
        <f>IF('MAIN CB'!C3151="","",'MAIN CB'!C3151)</f>
        <v>Asset</v>
      </c>
      <c r="D3137" s="237" t="str">
        <f>IF('MAIN CB'!D3151="","",'MAIN CB'!D3151)</f>
        <v>Airtel Money</v>
      </c>
      <c r="E3137" s="157" t="str">
        <f>IF('MAIN CB'!E3151="","",'MAIN CB'!E3151)</f>
        <v>Airtel Money Withdraw</v>
      </c>
      <c r="F3137" s="238">
        <f>IF('MAIN CB'!C3151="Asset",'MAIN CB'!F3151,"")</f>
        <v>250</v>
      </c>
      <c r="G3137" s="162" t="str">
        <f>IF('MAIN CB'!C3151="Capital",'MAIN CB'!F3151,IF('MAIN CB'!C3151="Income",'MAIN CB'!F3151,IF('MAIN CB'!C3151="Liability",'MAIN CB'!F3151,"")))</f>
        <v/>
      </c>
      <c r="H3137" s="163" t="str">
        <f>IF('MAIN CB'!C3151="Expense",'MAIN CB'!F3151,IF('MAIN CB'!C3151="Drawing",'MAIN CB'!F3151,IF('MAIN CB'!C3151="COS",'MAIN CB'!F3151,"")))</f>
        <v/>
      </c>
    </row>
    <row r="3138" spans="2:8" x14ac:dyDescent="0.3">
      <c r="B3138" s="160">
        <f>IF('MAIN CB'!B3152="","",'MAIN CB'!B3152)</f>
        <v>45744</v>
      </c>
      <c r="C3138" s="161" t="str">
        <f>IF('MAIN CB'!C3152="","",'MAIN CB'!C3152)</f>
        <v>Asset</v>
      </c>
      <c r="D3138" s="237" t="str">
        <f>IF('MAIN CB'!D3152="","",'MAIN CB'!D3152)</f>
        <v>Vault Cash</v>
      </c>
      <c r="E3138" s="157" t="str">
        <f>IF('MAIN CB'!E3152="","",'MAIN CB'!E3152)</f>
        <v>Airtel Money Withdraw</v>
      </c>
      <c r="F3138" s="238">
        <f>IF('MAIN CB'!C3152="Asset",'MAIN CB'!F3152,"")</f>
        <v>-300</v>
      </c>
      <c r="G3138" s="162" t="str">
        <f>IF('MAIN CB'!C3152="Capital",'MAIN CB'!F3152,IF('MAIN CB'!C3152="Income",'MAIN CB'!F3152,IF('MAIN CB'!C3152="Liability",'MAIN CB'!F3152,"")))</f>
        <v/>
      </c>
      <c r="H3138" s="163" t="str">
        <f>IF('MAIN CB'!C3152="Expense",'MAIN CB'!F3152,IF('MAIN CB'!C3152="Drawing",'MAIN CB'!F3152,IF('MAIN CB'!C3152="COS",'MAIN CB'!F3152,"")))</f>
        <v/>
      </c>
    </row>
    <row r="3139" spans="2:8" x14ac:dyDescent="0.3">
      <c r="B3139" s="160">
        <f>IF('MAIN CB'!B3153="","",'MAIN CB'!B3153)</f>
        <v>45744</v>
      </c>
      <c r="C3139" s="161" t="str">
        <f>IF('MAIN CB'!C3153="","",'MAIN CB'!C3153)</f>
        <v>Asset</v>
      </c>
      <c r="D3139" s="237" t="str">
        <f>IF('MAIN CB'!D3153="","",'MAIN CB'!D3153)</f>
        <v>Airtel Money</v>
      </c>
      <c r="E3139" s="157" t="str">
        <f>IF('MAIN CB'!E3153="","",'MAIN CB'!E3153)</f>
        <v>Airtel Money Withdraw</v>
      </c>
      <c r="F3139" s="238">
        <f>IF('MAIN CB'!C3153="Asset",'MAIN CB'!F3153,"")</f>
        <v>300</v>
      </c>
      <c r="G3139" s="162" t="str">
        <f>IF('MAIN CB'!C3153="Capital",'MAIN CB'!F3153,IF('MAIN CB'!C3153="Income",'MAIN CB'!F3153,IF('MAIN CB'!C3153="Liability",'MAIN CB'!F3153,"")))</f>
        <v/>
      </c>
      <c r="H3139" s="163" t="str">
        <f>IF('MAIN CB'!C3153="Expense",'MAIN CB'!F3153,IF('MAIN CB'!C3153="Drawing",'MAIN CB'!F3153,IF('MAIN CB'!C3153="COS",'MAIN CB'!F3153,"")))</f>
        <v/>
      </c>
    </row>
    <row r="3140" spans="2:8" x14ac:dyDescent="0.3">
      <c r="B3140" s="160">
        <f>IF('MAIN CB'!B3154="","",'MAIN CB'!B3154)</f>
        <v>45744</v>
      </c>
      <c r="C3140" s="161" t="str">
        <f>IF('MAIN CB'!C3154="","",'MAIN CB'!C3154)</f>
        <v>Asset</v>
      </c>
      <c r="D3140" s="237" t="str">
        <f>IF('MAIN CB'!D3154="","",'MAIN CB'!D3154)</f>
        <v>Vault Cash</v>
      </c>
      <c r="E3140" s="157" t="str">
        <f>IF('MAIN CB'!E3154="","",'MAIN CB'!E3154)</f>
        <v>Airtel Money Withdraw</v>
      </c>
      <c r="F3140" s="238">
        <f>IF('MAIN CB'!C3154="Asset",'MAIN CB'!F3154,"")</f>
        <v>-254</v>
      </c>
      <c r="G3140" s="162" t="str">
        <f>IF('MAIN CB'!C3154="Capital",'MAIN CB'!F3154,IF('MAIN CB'!C3154="Income",'MAIN CB'!F3154,IF('MAIN CB'!C3154="Liability",'MAIN CB'!F3154,"")))</f>
        <v/>
      </c>
      <c r="H3140" s="163" t="str">
        <f>IF('MAIN CB'!C3154="Expense",'MAIN CB'!F3154,IF('MAIN CB'!C3154="Drawing",'MAIN CB'!F3154,IF('MAIN CB'!C3154="COS",'MAIN CB'!F3154,"")))</f>
        <v/>
      </c>
    </row>
    <row r="3141" spans="2:8" x14ac:dyDescent="0.3">
      <c r="B3141" s="160">
        <f>IF('MAIN CB'!B3155="","",'MAIN CB'!B3155)</f>
        <v>45744</v>
      </c>
      <c r="C3141" s="161" t="str">
        <f>IF('MAIN CB'!C3155="","",'MAIN CB'!C3155)</f>
        <v>Asset</v>
      </c>
      <c r="D3141" s="237" t="str">
        <f>IF('MAIN CB'!D3155="","",'MAIN CB'!D3155)</f>
        <v>Airtel Money</v>
      </c>
      <c r="E3141" s="157" t="str">
        <f>IF('MAIN CB'!E3155="","",'MAIN CB'!E3155)</f>
        <v>Airtel Money Withdraw</v>
      </c>
      <c r="F3141" s="238">
        <f>IF('MAIN CB'!C3155="Asset",'MAIN CB'!F3155,"")</f>
        <v>254</v>
      </c>
      <c r="G3141" s="162" t="str">
        <f>IF('MAIN CB'!C3155="Capital",'MAIN CB'!F3155,IF('MAIN CB'!C3155="Income",'MAIN CB'!F3155,IF('MAIN CB'!C3155="Liability",'MAIN CB'!F3155,"")))</f>
        <v/>
      </c>
      <c r="H3141" s="163" t="str">
        <f>IF('MAIN CB'!C3155="Expense",'MAIN CB'!F3155,IF('MAIN CB'!C3155="Drawing",'MAIN CB'!F3155,IF('MAIN CB'!C3155="COS",'MAIN CB'!F3155,"")))</f>
        <v/>
      </c>
    </row>
    <row r="3142" spans="2:8" x14ac:dyDescent="0.3">
      <c r="B3142" s="160">
        <f>IF('MAIN CB'!B3156="","",'MAIN CB'!B3156)</f>
        <v>45744</v>
      </c>
      <c r="C3142" s="161" t="str">
        <f>IF('MAIN CB'!C3156="","",'MAIN CB'!C3156)</f>
        <v>Asset</v>
      </c>
      <c r="D3142" s="237" t="str">
        <f>IF('MAIN CB'!D3156="","",'MAIN CB'!D3156)</f>
        <v>Vault Cash</v>
      </c>
      <c r="E3142" s="157" t="str">
        <f>IF('MAIN CB'!E3156="","",'MAIN CB'!E3156)</f>
        <v>Airtel Money Withdraw</v>
      </c>
      <c r="F3142" s="238">
        <f>IF('MAIN CB'!C3156="Asset",'MAIN CB'!F3156,"")</f>
        <v>-997</v>
      </c>
      <c r="G3142" s="162" t="str">
        <f>IF('MAIN CB'!C3156="Capital",'MAIN CB'!F3156,IF('MAIN CB'!C3156="Income",'MAIN CB'!F3156,IF('MAIN CB'!C3156="Liability",'MAIN CB'!F3156,"")))</f>
        <v/>
      </c>
      <c r="H3142" s="163" t="str">
        <f>IF('MAIN CB'!C3156="Expense",'MAIN CB'!F3156,IF('MAIN CB'!C3156="Drawing",'MAIN CB'!F3156,IF('MAIN CB'!C3156="COS",'MAIN CB'!F3156,"")))</f>
        <v/>
      </c>
    </row>
    <row r="3143" spans="2:8" x14ac:dyDescent="0.3">
      <c r="B3143" s="160">
        <f>IF('MAIN CB'!B3157="","",'MAIN CB'!B3157)</f>
        <v>45744</v>
      </c>
      <c r="C3143" s="161" t="str">
        <f>IF('MAIN CB'!C3157="","",'MAIN CB'!C3157)</f>
        <v>Asset</v>
      </c>
      <c r="D3143" s="237" t="str">
        <f>IF('MAIN CB'!D3157="","",'MAIN CB'!D3157)</f>
        <v>Airtel Money</v>
      </c>
      <c r="E3143" s="157" t="str">
        <f>IF('MAIN CB'!E3157="","",'MAIN CB'!E3157)</f>
        <v>Airtel Money Withdraw</v>
      </c>
      <c r="F3143" s="238">
        <f>IF('MAIN CB'!C3157="Asset",'MAIN CB'!F3157,"")</f>
        <v>997</v>
      </c>
      <c r="G3143" s="162" t="str">
        <f>IF('MAIN CB'!C3157="Capital",'MAIN CB'!F3157,IF('MAIN CB'!C3157="Income",'MAIN CB'!F3157,IF('MAIN CB'!C3157="Liability",'MAIN CB'!F3157,"")))</f>
        <v/>
      </c>
      <c r="H3143" s="163" t="str">
        <f>IF('MAIN CB'!C3157="Expense",'MAIN CB'!F3157,IF('MAIN CB'!C3157="Drawing",'MAIN CB'!F3157,IF('MAIN CB'!C3157="COS",'MAIN CB'!F3157,"")))</f>
        <v/>
      </c>
    </row>
    <row r="3144" spans="2:8" x14ac:dyDescent="0.3">
      <c r="B3144" s="160">
        <f>IF('MAIN CB'!B3158="","",'MAIN CB'!B3158)</f>
        <v>45744</v>
      </c>
      <c r="C3144" s="161" t="str">
        <f>IF('MAIN CB'!C3158="","",'MAIN CB'!C3158)</f>
        <v>Asset</v>
      </c>
      <c r="D3144" s="237" t="str">
        <f>IF('MAIN CB'!D3158="","",'MAIN CB'!D3158)</f>
        <v>Vault Cash</v>
      </c>
      <c r="E3144" s="157" t="str">
        <f>IF('MAIN CB'!E3158="","",'MAIN CB'!E3158)</f>
        <v>Airtel Money Withdraw</v>
      </c>
      <c r="F3144" s="238">
        <f>IF('MAIN CB'!C3158="Asset",'MAIN CB'!F3158,"")</f>
        <v>-210</v>
      </c>
      <c r="G3144" s="162" t="str">
        <f>IF('MAIN CB'!C3158="Capital",'MAIN CB'!F3158,IF('MAIN CB'!C3158="Income",'MAIN CB'!F3158,IF('MAIN CB'!C3158="Liability",'MAIN CB'!F3158,"")))</f>
        <v/>
      </c>
      <c r="H3144" s="163" t="str">
        <f>IF('MAIN CB'!C3158="Expense",'MAIN CB'!F3158,IF('MAIN CB'!C3158="Drawing",'MAIN CB'!F3158,IF('MAIN CB'!C3158="COS",'MAIN CB'!F3158,"")))</f>
        <v/>
      </c>
    </row>
    <row r="3145" spans="2:8" x14ac:dyDescent="0.3">
      <c r="B3145" s="160">
        <f>IF('MAIN CB'!B3159="","",'MAIN CB'!B3159)</f>
        <v>45744</v>
      </c>
      <c r="C3145" s="161" t="str">
        <f>IF('MAIN CB'!C3159="","",'MAIN CB'!C3159)</f>
        <v>Asset</v>
      </c>
      <c r="D3145" s="237" t="str">
        <f>IF('MAIN CB'!D3159="","",'MAIN CB'!D3159)</f>
        <v>Airtel Money</v>
      </c>
      <c r="E3145" s="157" t="str">
        <f>IF('MAIN CB'!E3159="","",'MAIN CB'!E3159)</f>
        <v>Airtel Money Withdraw</v>
      </c>
      <c r="F3145" s="238">
        <f>IF('MAIN CB'!C3159="Asset",'MAIN CB'!F3159,"")</f>
        <v>210</v>
      </c>
      <c r="G3145" s="162" t="str">
        <f>IF('MAIN CB'!C3159="Capital",'MAIN CB'!F3159,IF('MAIN CB'!C3159="Income",'MAIN CB'!F3159,IF('MAIN CB'!C3159="Liability",'MAIN CB'!F3159,"")))</f>
        <v/>
      </c>
      <c r="H3145" s="163" t="str">
        <f>IF('MAIN CB'!C3159="Expense",'MAIN CB'!F3159,IF('MAIN CB'!C3159="Drawing",'MAIN CB'!F3159,IF('MAIN CB'!C3159="COS",'MAIN CB'!F3159,"")))</f>
        <v/>
      </c>
    </row>
    <row r="3146" spans="2:8" x14ac:dyDescent="0.3">
      <c r="B3146" s="160">
        <f>IF('MAIN CB'!B3160="","",'MAIN CB'!B3160)</f>
        <v>45744</v>
      </c>
      <c r="C3146" s="161" t="str">
        <f>IF('MAIN CB'!C3160="","",'MAIN CB'!C3160)</f>
        <v>Asset</v>
      </c>
      <c r="D3146" s="237" t="str">
        <f>IF('MAIN CB'!D3160="","",'MAIN CB'!D3160)</f>
        <v>Vault Cash</v>
      </c>
      <c r="E3146" s="157" t="str">
        <f>IF('MAIN CB'!E3160="","",'MAIN CB'!E3160)</f>
        <v>Airtel Money Withdraw</v>
      </c>
      <c r="F3146" s="238">
        <f>IF('MAIN CB'!C3160="Asset",'MAIN CB'!F3160,"")</f>
        <v>-265</v>
      </c>
      <c r="G3146" s="162" t="str">
        <f>IF('MAIN CB'!C3160="Capital",'MAIN CB'!F3160,IF('MAIN CB'!C3160="Income",'MAIN CB'!F3160,IF('MAIN CB'!C3160="Liability",'MAIN CB'!F3160,"")))</f>
        <v/>
      </c>
      <c r="H3146" s="163" t="str">
        <f>IF('MAIN CB'!C3160="Expense",'MAIN CB'!F3160,IF('MAIN CB'!C3160="Drawing",'MAIN CB'!F3160,IF('MAIN CB'!C3160="COS",'MAIN CB'!F3160,"")))</f>
        <v/>
      </c>
    </row>
    <row r="3147" spans="2:8" x14ac:dyDescent="0.3">
      <c r="B3147" s="160">
        <f>IF('MAIN CB'!B3161="","",'MAIN CB'!B3161)</f>
        <v>45744</v>
      </c>
      <c r="C3147" s="161" t="str">
        <f>IF('MAIN CB'!C3161="","",'MAIN CB'!C3161)</f>
        <v>Asset</v>
      </c>
      <c r="D3147" s="237" t="str">
        <f>IF('MAIN CB'!D3161="","",'MAIN CB'!D3161)</f>
        <v>Airtel Money</v>
      </c>
      <c r="E3147" s="157" t="str">
        <f>IF('MAIN CB'!E3161="","",'MAIN CB'!E3161)</f>
        <v>Airtel Money Withdraw</v>
      </c>
      <c r="F3147" s="238">
        <f>IF('MAIN CB'!C3161="Asset",'MAIN CB'!F3161,"")</f>
        <v>265</v>
      </c>
      <c r="G3147" s="162" t="str">
        <f>IF('MAIN CB'!C3161="Capital",'MAIN CB'!F3161,IF('MAIN CB'!C3161="Income",'MAIN CB'!F3161,IF('MAIN CB'!C3161="Liability",'MAIN CB'!F3161,"")))</f>
        <v/>
      </c>
      <c r="H3147" s="163" t="str">
        <f>IF('MAIN CB'!C3161="Expense",'MAIN CB'!F3161,IF('MAIN CB'!C3161="Drawing",'MAIN CB'!F3161,IF('MAIN CB'!C3161="COS",'MAIN CB'!F3161,"")))</f>
        <v/>
      </c>
    </row>
    <row r="3148" spans="2:8" x14ac:dyDescent="0.3">
      <c r="B3148" s="160">
        <f>IF('MAIN CB'!B3162="","",'MAIN CB'!B3162)</f>
        <v>45744</v>
      </c>
      <c r="C3148" s="161" t="str">
        <f>IF('MAIN CB'!C3162="","",'MAIN CB'!C3162)</f>
        <v>Asset</v>
      </c>
      <c r="D3148" s="237" t="str">
        <f>IF('MAIN CB'!D3162="","",'MAIN CB'!D3162)</f>
        <v>Vault Cash</v>
      </c>
      <c r="E3148" s="157" t="str">
        <f>IF('MAIN CB'!E3162="","",'MAIN CB'!E3162)</f>
        <v>Airtel Money Deposit</v>
      </c>
      <c r="F3148" s="238">
        <f>IF('MAIN CB'!C3162="Asset",'MAIN CB'!F3162,"")</f>
        <v>35</v>
      </c>
      <c r="G3148" s="162" t="str">
        <f>IF('MAIN CB'!C3162="Capital",'MAIN CB'!F3162,IF('MAIN CB'!C3162="Income",'MAIN CB'!F3162,IF('MAIN CB'!C3162="Liability",'MAIN CB'!F3162,"")))</f>
        <v/>
      </c>
      <c r="H3148" s="163" t="str">
        <f>IF('MAIN CB'!C3162="Expense",'MAIN CB'!F3162,IF('MAIN CB'!C3162="Drawing",'MAIN CB'!F3162,IF('MAIN CB'!C3162="COS",'MAIN CB'!F3162,"")))</f>
        <v/>
      </c>
    </row>
    <row r="3149" spans="2:8" x14ac:dyDescent="0.3">
      <c r="B3149" s="160">
        <f>IF('MAIN CB'!B3163="","",'MAIN CB'!B3163)</f>
        <v>45744</v>
      </c>
      <c r="C3149" s="161" t="str">
        <f>IF('MAIN CB'!C3163="","",'MAIN CB'!C3163)</f>
        <v>Asset</v>
      </c>
      <c r="D3149" s="237" t="str">
        <f>IF('MAIN CB'!D3163="","",'MAIN CB'!D3163)</f>
        <v>Airtel Money</v>
      </c>
      <c r="E3149" s="157" t="str">
        <f>IF('MAIN CB'!E3163="","",'MAIN CB'!E3163)</f>
        <v>Airtel Money Deposit</v>
      </c>
      <c r="F3149" s="238">
        <f>IF('MAIN CB'!C3163="Asset",'MAIN CB'!F3163,"")</f>
        <v>-35</v>
      </c>
      <c r="G3149" s="162" t="str">
        <f>IF('MAIN CB'!C3163="Capital",'MAIN CB'!F3163,IF('MAIN CB'!C3163="Income",'MAIN CB'!F3163,IF('MAIN CB'!C3163="Liability",'MAIN CB'!F3163,"")))</f>
        <v/>
      </c>
      <c r="H3149" s="163" t="str">
        <f>IF('MAIN CB'!C3163="Expense",'MAIN CB'!F3163,IF('MAIN CB'!C3163="Drawing",'MAIN CB'!F3163,IF('MAIN CB'!C3163="COS",'MAIN CB'!F3163,"")))</f>
        <v/>
      </c>
    </row>
    <row r="3150" spans="2:8" x14ac:dyDescent="0.3">
      <c r="B3150" s="160">
        <f>IF('MAIN CB'!B3164="","",'MAIN CB'!B3164)</f>
        <v>45744</v>
      </c>
      <c r="C3150" s="161" t="str">
        <f>IF('MAIN CB'!C3164="","",'MAIN CB'!C3164)</f>
        <v>Asset</v>
      </c>
      <c r="D3150" s="237" t="str">
        <f>IF('MAIN CB'!D3164="","",'MAIN CB'!D3164)</f>
        <v>Vault Cash</v>
      </c>
      <c r="E3150" s="157" t="str">
        <f>IF('MAIN CB'!E3164="","",'MAIN CB'!E3164)</f>
        <v>Airtel Money Deposit</v>
      </c>
      <c r="F3150" s="238">
        <f>IF('MAIN CB'!C3164="Asset",'MAIN CB'!F3164,"")</f>
        <v>250</v>
      </c>
      <c r="G3150" s="162" t="str">
        <f>IF('MAIN CB'!C3164="Capital",'MAIN CB'!F3164,IF('MAIN CB'!C3164="Income",'MAIN CB'!F3164,IF('MAIN CB'!C3164="Liability",'MAIN CB'!F3164,"")))</f>
        <v/>
      </c>
      <c r="H3150" s="163" t="str">
        <f>IF('MAIN CB'!C3164="Expense",'MAIN CB'!F3164,IF('MAIN CB'!C3164="Drawing",'MAIN CB'!F3164,IF('MAIN CB'!C3164="COS",'MAIN CB'!F3164,"")))</f>
        <v/>
      </c>
    </row>
    <row r="3151" spans="2:8" x14ac:dyDescent="0.3">
      <c r="B3151" s="160">
        <f>IF('MAIN CB'!B3165="","",'MAIN CB'!B3165)</f>
        <v>45744</v>
      </c>
      <c r="C3151" s="161" t="str">
        <f>IF('MAIN CB'!C3165="","",'MAIN CB'!C3165)</f>
        <v>Asset</v>
      </c>
      <c r="D3151" s="237" t="str">
        <f>IF('MAIN CB'!D3165="","",'MAIN CB'!D3165)</f>
        <v>Airtel Money</v>
      </c>
      <c r="E3151" s="157" t="str">
        <f>IF('MAIN CB'!E3165="","",'MAIN CB'!E3165)</f>
        <v>Airtel Money Deposit</v>
      </c>
      <c r="F3151" s="238">
        <f>IF('MAIN CB'!C3165="Asset",'MAIN CB'!F3165,"")</f>
        <v>-250</v>
      </c>
      <c r="G3151" s="162" t="str">
        <f>IF('MAIN CB'!C3165="Capital",'MAIN CB'!F3165,IF('MAIN CB'!C3165="Income",'MAIN CB'!F3165,IF('MAIN CB'!C3165="Liability",'MAIN CB'!F3165,"")))</f>
        <v/>
      </c>
      <c r="H3151" s="163" t="str">
        <f>IF('MAIN CB'!C3165="Expense",'MAIN CB'!F3165,IF('MAIN CB'!C3165="Drawing",'MAIN CB'!F3165,IF('MAIN CB'!C3165="COS",'MAIN CB'!F3165,"")))</f>
        <v/>
      </c>
    </row>
    <row r="3152" spans="2:8" x14ac:dyDescent="0.3">
      <c r="B3152" s="160">
        <f>IF('MAIN CB'!B3166="","",'MAIN CB'!B3166)</f>
        <v>45744</v>
      </c>
      <c r="C3152" s="161" t="str">
        <f>IF('MAIN CB'!C3166="","",'MAIN CB'!C3166)</f>
        <v>Asset</v>
      </c>
      <c r="D3152" s="237" t="str">
        <f>IF('MAIN CB'!D3166="","",'MAIN CB'!D3166)</f>
        <v>Vault Cash</v>
      </c>
      <c r="E3152" s="157" t="str">
        <f>IF('MAIN CB'!E3166="","",'MAIN CB'!E3166)</f>
        <v>Airtel Money Withdraw</v>
      </c>
      <c r="F3152" s="238">
        <f>IF('MAIN CB'!C3166="Asset",'MAIN CB'!F3166,"")</f>
        <v>-638</v>
      </c>
      <c r="G3152" s="162" t="str">
        <f>IF('MAIN CB'!C3166="Capital",'MAIN CB'!F3166,IF('MAIN CB'!C3166="Income",'MAIN CB'!F3166,IF('MAIN CB'!C3166="Liability",'MAIN CB'!F3166,"")))</f>
        <v/>
      </c>
      <c r="H3152" s="163" t="str">
        <f>IF('MAIN CB'!C3166="Expense",'MAIN CB'!F3166,IF('MAIN CB'!C3166="Drawing",'MAIN CB'!F3166,IF('MAIN CB'!C3166="COS",'MAIN CB'!F3166,"")))</f>
        <v/>
      </c>
    </row>
    <row r="3153" spans="2:8" x14ac:dyDescent="0.3">
      <c r="B3153" s="160">
        <f>IF('MAIN CB'!B3167="","",'MAIN CB'!B3167)</f>
        <v>45744</v>
      </c>
      <c r="C3153" s="161" t="str">
        <f>IF('MAIN CB'!C3167="","",'MAIN CB'!C3167)</f>
        <v>Asset</v>
      </c>
      <c r="D3153" s="237" t="str">
        <f>IF('MAIN CB'!D3167="","",'MAIN CB'!D3167)</f>
        <v>Airtel Money</v>
      </c>
      <c r="E3153" s="157" t="str">
        <f>IF('MAIN CB'!E3167="","",'MAIN CB'!E3167)</f>
        <v>Airtel Money Withdraw</v>
      </c>
      <c r="F3153" s="238">
        <f>IF('MAIN CB'!C3167="Asset",'MAIN CB'!F3167,"")</f>
        <v>638</v>
      </c>
      <c r="G3153" s="162" t="str">
        <f>IF('MAIN CB'!C3167="Capital",'MAIN CB'!F3167,IF('MAIN CB'!C3167="Income",'MAIN CB'!F3167,IF('MAIN CB'!C3167="Liability",'MAIN CB'!F3167,"")))</f>
        <v/>
      </c>
      <c r="H3153" s="163" t="str">
        <f>IF('MAIN CB'!C3167="Expense",'MAIN CB'!F3167,IF('MAIN CB'!C3167="Drawing",'MAIN CB'!F3167,IF('MAIN CB'!C3167="COS",'MAIN CB'!F3167,"")))</f>
        <v/>
      </c>
    </row>
    <row r="3154" spans="2:8" x14ac:dyDescent="0.3">
      <c r="B3154" s="160">
        <f>IF('MAIN CB'!B3168="","",'MAIN CB'!B3168)</f>
        <v>45744</v>
      </c>
      <c r="C3154" s="161" t="str">
        <f>IF('MAIN CB'!C3168="","",'MAIN CB'!C3168)</f>
        <v>Asset</v>
      </c>
      <c r="D3154" s="237" t="str">
        <f>IF('MAIN CB'!D3168="","",'MAIN CB'!D3168)</f>
        <v>Vault Cash</v>
      </c>
      <c r="E3154" s="157" t="str">
        <f>IF('MAIN CB'!E3168="","",'MAIN CB'!E3168)</f>
        <v>Airtel Money Withdraw</v>
      </c>
      <c r="F3154" s="238">
        <f>IF('MAIN CB'!C3168="Asset",'MAIN CB'!F3168,"")</f>
        <v>-195</v>
      </c>
      <c r="G3154" s="162" t="str">
        <f>IF('MAIN CB'!C3168="Capital",'MAIN CB'!F3168,IF('MAIN CB'!C3168="Income",'MAIN CB'!F3168,IF('MAIN CB'!C3168="Liability",'MAIN CB'!F3168,"")))</f>
        <v/>
      </c>
      <c r="H3154" s="163" t="str">
        <f>IF('MAIN CB'!C3168="Expense",'MAIN CB'!F3168,IF('MAIN CB'!C3168="Drawing",'MAIN CB'!F3168,IF('MAIN CB'!C3168="COS",'MAIN CB'!F3168,"")))</f>
        <v/>
      </c>
    </row>
    <row r="3155" spans="2:8" x14ac:dyDescent="0.3">
      <c r="B3155" s="160">
        <f>IF('MAIN CB'!B3169="","",'MAIN CB'!B3169)</f>
        <v>45744</v>
      </c>
      <c r="C3155" s="161" t="str">
        <f>IF('MAIN CB'!C3169="","",'MAIN CB'!C3169)</f>
        <v>Asset</v>
      </c>
      <c r="D3155" s="237" t="str">
        <f>IF('MAIN CB'!D3169="","",'MAIN CB'!D3169)</f>
        <v>Airtel Money</v>
      </c>
      <c r="E3155" s="157" t="str">
        <f>IF('MAIN CB'!E3169="","",'MAIN CB'!E3169)</f>
        <v>Airtel Money Withdraw</v>
      </c>
      <c r="F3155" s="238">
        <f>IF('MAIN CB'!C3169="Asset",'MAIN CB'!F3169,"")</f>
        <v>195</v>
      </c>
      <c r="G3155" s="162" t="str">
        <f>IF('MAIN CB'!C3169="Capital",'MAIN CB'!F3169,IF('MAIN CB'!C3169="Income",'MAIN CB'!F3169,IF('MAIN CB'!C3169="Liability",'MAIN CB'!F3169,"")))</f>
        <v/>
      </c>
      <c r="H3155" s="163" t="str">
        <f>IF('MAIN CB'!C3169="Expense",'MAIN CB'!F3169,IF('MAIN CB'!C3169="Drawing",'MAIN CB'!F3169,IF('MAIN CB'!C3169="COS",'MAIN CB'!F3169,"")))</f>
        <v/>
      </c>
    </row>
    <row r="3156" spans="2:8" x14ac:dyDescent="0.3">
      <c r="B3156" s="160">
        <f>IF('MAIN CB'!B3170="","",'MAIN CB'!B3170)</f>
        <v>45744</v>
      </c>
      <c r="C3156" s="161" t="str">
        <f>IF('MAIN CB'!C3170="","",'MAIN CB'!C3170)</f>
        <v>Asset</v>
      </c>
      <c r="D3156" s="237" t="str">
        <f>IF('MAIN CB'!D3170="","",'MAIN CB'!D3170)</f>
        <v>Vault Cash</v>
      </c>
      <c r="E3156" s="157" t="str">
        <f>IF('MAIN CB'!E3170="","",'MAIN CB'!E3170)</f>
        <v>Airtel Money Withdraw</v>
      </c>
      <c r="F3156" s="238">
        <f>IF('MAIN CB'!C3170="Asset",'MAIN CB'!F3170,"")</f>
        <v>-70</v>
      </c>
      <c r="G3156" s="162" t="str">
        <f>IF('MAIN CB'!C3170="Capital",'MAIN CB'!F3170,IF('MAIN CB'!C3170="Income",'MAIN CB'!F3170,IF('MAIN CB'!C3170="Liability",'MAIN CB'!F3170,"")))</f>
        <v/>
      </c>
      <c r="H3156" s="163" t="str">
        <f>IF('MAIN CB'!C3170="Expense",'MAIN CB'!F3170,IF('MAIN CB'!C3170="Drawing",'MAIN CB'!F3170,IF('MAIN CB'!C3170="COS",'MAIN CB'!F3170,"")))</f>
        <v/>
      </c>
    </row>
    <row r="3157" spans="2:8" x14ac:dyDescent="0.3">
      <c r="B3157" s="160">
        <f>IF('MAIN CB'!B3171="","",'MAIN CB'!B3171)</f>
        <v>45744</v>
      </c>
      <c r="C3157" s="161" t="str">
        <f>IF('MAIN CB'!C3171="","",'MAIN CB'!C3171)</f>
        <v>Asset</v>
      </c>
      <c r="D3157" s="237" t="str">
        <f>IF('MAIN CB'!D3171="","",'MAIN CB'!D3171)</f>
        <v>Airtel Money</v>
      </c>
      <c r="E3157" s="157" t="str">
        <f>IF('MAIN CB'!E3171="","",'MAIN CB'!E3171)</f>
        <v>Airtel Money Withdraw</v>
      </c>
      <c r="F3157" s="238">
        <f>IF('MAIN CB'!C3171="Asset",'MAIN CB'!F3171,"")</f>
        <v>70</v>
      </c>
      <c r="G3157" s="162" t="str">
        <f>IF('MAIN CB'!C3171="Capital",'MAIN CB'!F3171,IF('MAIN CB'!C3171="Income",'MAIN CB'!F3171,IF('MAIN CB'!C3171="Liability",'MAIN CB'!F3171,"")))</f>
        <v/>
      </c>
      <c r="H3157" s="163" t="str">
        <f>IF('MAIN CB'!C3171="Expense",'MAIN CB'!F3171,IF('MAIN CB'!C3171="Drawing",'MAIN CB'!F3171,IF('MAIN CB'!C3171="COS",'MAIN CB'!F3171,"")))</f>
        <v/>
      </c>
    </row>
    <row r="3158" spans="2:8" x14ac:dyDescent="0.3">
      <c r="B3158" s="160">
        <f>IF('MAIN CB'!B3172="","",'MAIN CB'!B3172)</f>
        <v>45744</v>
      </c>
      <c r="C3158" s="161" t="str">
        <f>IF('MAIN CB'!C3172="","",'MAIN CB'!C3172)</f>
        <v>Asset</v>
      </c>
      <c r="D3158" s="237" t="str">
        <f>IF('MAIN CB'!D3172="","",'MAIN CB'!D3172)</f>
        <v>Vault Cash</v>
      </c>
      <c r="E3158" s="157" t="str">
        <f>IF('MAIN CB'!E3172="","",'MAIN CB'!E3172)</f>
        <v>Airtel Money Withdraw</v>
      </c>
      <c r="F3158" s="238">
        <f>IF('MAIN CB'!C3172="Asset",'MAIN CB'!F3172,"")</f>
        <v>-250</v>
      </c>
      <c r="G3158" s="162" t="str">
        <f>IF('MAIN CB'!C3172="Capital",'MAIN CB'!F3172,IF('MAIN CB'!C3172="Income",'MAIN CB'!F3172,IF('MAIN CB'!C3172="Liability",'MAIN CB'!F3172,"")))</f>
        <v/>
      </c>
      <c r="H3158" s="163" t="str">
        <f>IF('MAIN CB'!C3172="Expense",'MAIN CB'!F3172,IF('MAIN CB'!C3172="Drawing",'MAIN CB'!F3172,IF('MAIN CB'!C3172="COS",'MAIN CB'!F3172,"")))</f>
        <v/>
      </c>
    </row>
    <row r="3159" spans="2:8" x14ac:dyDescent="0.3">
      <c r="B3159" s="160">
        <f>IF('MAIN CB'!B3173="","",'MAIN CB'!B3173)</f>
        <v>45744</v>
      </c>
      <c r="C3159" s="161" t="str">
        <f>IF('MAIN CB'!C3173="","",'MAIN CB'!C3173)</f>
        <v>Asset</v>
      </c>
      <c r="D3159" s="237" t="str">
        <f>IF('MAIN CB'!D3173="","",'MAIN CB'!D3173)</f>
        <v>Airtel Money</v>
      </c>
      <c r="E3159" s="157" t="str">
        <f>IF('MAIN CB'!E3173="","",'MAIN CB'!E3173)</f>
        <v>Airtel Money Withdraw</v>
      </c>
      <c r="F3159" s="238">
        <f>IF('MAIN CB'!C3173="Asset",'MAIN CB'!F3173,"")</f>
        <v>250</v>
      </c>
      <c r="G3159" s="162" t="str">
        <f>IF('MAIN CB'!C3173="Capital",'MAIN CB'!F3173,IF('MAIN CB'!C3173="Income",'MAIN CB'!F3173,IF('MAIN CB'!C3173="Liability",'MAIN CB'!F3173,"")))</f>
        <v/>
      </c>
      <c r="H3159" s="163" t="str">
        <f>IF('MAIN CB'!C3173="Expense",'MAIN CB'!F3173,IF('MAIN CB'!C3173="Drawing",'MAIN CB'!F3173,IF('MAIN CB'!C3173="COS",'MAIN CB'!F3173,"")))</f>
        <v/>
      </c>
    </row>
    <row r="3160" spans="2:8" x14ac:dyDescent="0.3">
      <c r="B3160" s="160">
        <f>IF('MAIN CB'!B3174="","",'MAIN CB'!B3174)</f>
        <v>45744</v>
      </c>
      <c r="C3160" s="161" t="str">
        <f>IF('MAIN CB'!C3174="","",'MAIN CB'!C3174)</f>
        <v>Asset</v>
      </c>
      <c r="D3160" s="237" t="str">
        <f>IF('MAIN CB'!D3174="","",'MAIN CB'!D3174)</f>
        <v>Vault Cash</v>
      </c>
      <c r="E3160" s="157" t="str">
        <f>IF('MAIN CB'!E3174="","",'MAIN CB'!E3174)</f>
        <v>Airtel Money Withdraw</v>
      </c>
      <c r="F3160" s="238">
        <f>IF('MAIN CB'!C3174="Asset",'MAIN CB'!F3174,"")</f>
        <v>-257</v>
      </c>
      <c r="G3160" s="162" t="str">
        <f>IF('MAIN CB'!C3174="Capital",'MAIN CB'!F3174,IF('MAIN CB'!C3174="Income",'MAIN CB'!F3174,IF('MAIN CB'!C3174="Liability",'MAIN CB'!F3174,"")))</f>
        <v/>
      </c>
      <c r="H3160" s="163" t="str">
        <f>IF('MAIN CB'!C3174="Expense",'MAIN CB'!F3174,IF('MAIN CB'!C3174="Drawing",'MAIN CB'!F3174,IF('MAIN CB'!C3174="COS",'MAIN CB'!F3174,"")))</f>
        <v/>
      </c>
    </row>
    <row r="3161" spans="2:8" x14ac:dyDescent="0.3">
      <c r="B3161" s="160">
        <f>IF('MAIN CB'!B3175="","",'MAIN CB'!B3175)</f>
        <v>45744</v>
      </c>
      <c r="C3161" s="161" t="str">
        <f>IF('MAIN CB'!C3175="","",'MAIN CB'!C3175)</f>
        <v>Asset</v>
      </c>
      <c r="D3161" s="237" t="str">
        <f>IF('MAIN CB'!D3175="","",'MAIN CB'!D3175)</f>
        <v>Airtel Money</v>
      </c>
      <c r="E3161" s="157" t="str">
        <f>IF('MAIN CB'!E3175="","",'MAIN CB'!E3175)</f>
        <v>Airtel Money Withdraw</v>
      </c>
      <c r="F3161" s="238">
        <f>IF('MAIN CB'!C3175="Asset",'MAIN CB'!F3175,"")</f>
        <v>257</v>
      </c>
      <c r="G3161" s="162" t="str">
        <f>IF('MAIN CB'!C3175="Capital",'MAIN CB'!F3175,IF('MAIN CB'!C3175="Income",'MAIN CB'!F3175,IF('MAIN CB'!C3175="Liability",'MAIN CB'!F3175,"")))</f>
        <v/>
      </c>
      <c r="H3161" s="163" t="str">
        <f>IF('MAIN CB'!C3175="Expense",'MAIN CB'!F3175,IF('MAIN CB'!C3175="Drawing",'MAIN CB'!F3175,IF('MAIN CB'!C3175="COS",'MAIN CB'!F3175,"")))</f>
        <v/>
      </c>
    </row>
    <row r="3162" spans="2:8" x14ac:dyDescent="0.3">
      <c r="B3162" s="160">
        <f>IF('MAIN CB'!B3176="","",'MAIN CB'!B3176)</f>
        <v>45744</v>
      </c>
      <c r="C3162" s="161" t="str">
        <f>IF('MAIN CB'!C3176="","",'MAIN CB'!C3176)</f>
        <v>Asset</v>
      </c>
      <c r="D3162" s="237" t="str">
        <f>IF('MAIN CB'!D3176="","",'MAIN CB'!D3176)</f>
        <v>Vault Cash</v>
      </c>
      <c r="E3162" s="157" t="str">
        <f>IF('MAIN CB'!E3176="","",'MAIN CB'!E3176)</f>
        <v>Airtel Money Withdraw</v>
      </c>
      <c r="F3162" s="238">
        <f>IF('MAIN CB'!C3176="Asset",'MAIN CB'!F3176,"")</f>
        <v>-210</v>
      </c>
      <c r="G3162" s="162" t="str">
        <f>IF('MAIN CB'!C3176="Capital",'MAIN CB'!F3176,IF('MAIN CB'!C3176="Income",'MAIN CB'!F3176,IF('MAIN CB'!C3176="Liability",'MAIN CB'!F3176,"")))</f>
        <v/>
      </c>
      <c r="H3162" s="163" t="str">
        <f>IF('MAIN CB'!C3176="Expense",'MAIN CB'!F3176,IF('MAIN CB'!C3176="Drawing",'MAIN CB'!F3176,IF('MAIN CB'!C3176="COS",'MAIN CB'!F3176,"")))</f>
        <v/>
      </c>
    </row>
    <row r="3163" spans="2:8" x14ac:dyDescent="0.3">
      <c r="B3163" s="160">
        <f>IF('MAIN CB'!B3177="","",'MAIN CB'!B3177)</f>
        <v>45744</v>
      </c>
      <c r="C3163" s="161" t="str">
        <f>IF('MAIN CB'!C3177="","",'MAIN CB'!C3177)</f>
        <v>Asset</v>
      </c>
      <c r="D3163" s="237" t="str">
        <f>IF('MAIN CB'!D3177="","",'MAIN CB'!D3177)</f>
        <v>Airtel Money</v>
      </c>
      <c r="E3163" s="157" t="str">
        <f>IF('MAIN CB'!E3177="","",'MAIN CB'!E3177)</f>
        <v>Airtel Money Withdraw</v>
      </c>
      <c r="F3163" s="238">
        <f>IF('MAIN CB'!C3177="Asset",'MAIN CB'!F3177,"")</f>
        <v>210</v>
      </c>
      <c r="G3163" s="162" t="str">
        <f>IF('MAIN CB'!C3177="Capital",'MAIN CB'!F3177,IF('MAIN CB'!C3177="Income",'MAIN CB'!F3177,IF('MAIN CB'!C3177="Liability",'MAIN CB'!F3177,"")))</f>
        <v/>
      </c>
      <c r="H3163" s="163" t="str">
        <f>IF('MAIN CB'!C3177="Expense",'MAIN CB'!F3177,IF('MAIN CB'!C3177="Drawing",'MAIN CB'!F3177,IF('MAIN CB'!C3177="COS",'MAIN CB'!F3177,"")))</f>
        <v/>
      </c>
    </row>
    <row r="3164" spans="2:8" x14ac:dyDescent="0.3">
      <c r="B3164" s="160">
        <f>IF('MAIN CB'!B3178="","",'MAIN CB'!B3178)</f>
        <v>45744</v>
      </c>
      <c r="C3164" s="161" t="str">
        <f>IF('MAIN CB'!C3178="","",'MAIN CB'!C3178)</f>
        <v>Asset</v>
      </c>
      <c r="D3164" s="237" t="str">
        <f>IF('MAIN CB'!D3178="","",'MAIN CB'!D3178)</f>
        <v>Vault Cash</v>
      </c>
      <c r="E3164" s="157" t="str">
        <f>IF('MAIN CB'!E3178="","",'MAIN CB'!E3178)</f>
        <v>Airtel Money Withdraw</v>
      </c>
      <c r="F3164" s="238">
        <f>IF('MAIN CB'!C3178="Asset",'MAIN CB'!F3178,"")</f>
        <v>-175</v>
      </c>
      <c r="G3164" s="162" t="str">
        <f>IF('MAIN CB'!C3178="Capital",'MAIN CB'!F3178,IF('MAIN CB'!C3178="Income",'MAIN CB'!F3178,IF('MAIN CB'!C3178="Liability",'MAIN CB'!F3178,"")))</f>
        <v/>
      </c>
      <c r="H3164" s="163" t="str">
        <f>IF('MAIN CB'!C3178="Expense",'MAIN CB'!F3178,IF('MAIN CB'!C3178="Drawing",'MAIN CB'!F3178,IF('MAIN CB'!C3178="COS",'MAIN CB'!F3178,"")))</f>
        <v/>
      </c>
    </row>
    <row r="3165" spans="2:8" x14ac:dyDescent="0.3">
      <c r="B3165" s="160">
        <f>IF('MAIN CB'!B3179="","",'MAIN CB'!B3179)</f>
        <v>45744</v>
      </c>
      <c r="C3165" s="161" t="str">
        <f>IF('MAIN CB'!C3179="","",'MAIN CB'!C3179)</f>
        <v>Asset</v>
      </c>
      <c r="D3165" s="237" t="str">
        <f>IF('MAIN CB'!D3179="","",'MAIN CB'!D3179)</f>
        <v>Airtel Money</v>
      </c>
      <c r="E3165" s="157" t="str">
        <f>IF('MAIN CB'!E3179="","",'MAIN CB'!E3179)</f>
        <v>Airtel Money Withdraw</v>
      </c>
      <c r="F3165" s="238">
        <f>IF('MAIN CB'!C3179="Asset",'MAIN CB'!F3179,"")</f>
        <v>175</v>
      </c>
      <c r="G3165" s="162" t="str">
        <f>IF('MAIN CB'!C3179="Capital",'MAIN CB'!F3179,IF('MAIN CB'!C3179="Income",'MAIN CB'!F3179,IF('MAIN CB'!C3179="Liability",'MAIN CB'!F3179,"")))</f>
        <v/>
      </c>
      <c r="H3165" s="163" t="str">
        <f>IF('MAIN CB'!C3179="Expense",'MAIN CB'!F3179,IF('MAIN CB'!C3179="Drawing",'MAIN CB'!F3179,IF('MAIN CB'!C3179="COS",'MAIN CB'!F3179,"")))</f>
        <v/>
      </c>
    </row>
    <row r="3166" spans="2:8" x14ac:dyDescent="0.3">
      <c r="B3166" s="160">
        <f>IF('MAIN CB'!B3180="","",'MAIN CB'!B3180)</f>
        <v>45744</v>
      </c>
      <c r="C3166" s="161" t="str">
        <f>IF('MAIN CB'!C3180="","",'MAIN CB'!C3180)</f>
        <v>Asset</v>
      </c>
      <c r="D3166" s="237" t="str">
        <f>IF('MAIN CB'!D3180="","",'MAIN CB'!D3180)</f>
        <v>Vault Cash</v>
      </c>
      <c r="E3166" s="157" t="str">
        <f>IF('MAIN CB'!E3180="","",'MAIN CB'!E3180)</f>
        <v>Airtel Money Withdraw</v>
      </c>
      <c r="F3166" s="238">
        <f>IF('MAIN CB'!C3180="Asset",'MAIN CB'!F3180,"")</f>
        <v>-20</v>
      </c>
      <c r="G3166" s="162" t="str">
        <f>IF('MAIN CB'!C3180="Capital",'MAIN CB'!F3180,IF('MAIN CB'!C3180="Income",'MAIN CB'!F3180,IF('MAIN CB'!C3180="Liability",'MAIN CB'!F3180,"")))</f>
        <v/>
      </c>
      <c r="H3166" s="163" t="str">
        <f>IF('MAIN CB'!C3180="Expense",'MAIN CB'!F3180,IF('MAIN CB'!C3180="Drawing",'MAIN CB'!F3180,IF('MAIN CB'!C3180="COS",'MAIN CB'!F3180,"")))</f>
        <v/>
      </c>
    </row>
    <row r="3167" spans="2:8" x14ac:dyDescent="0.3">
      <c r="B3167" s="160">
        <f>IF('MAIN CB'!B3181="","",'MAIN CB'!B3181)</f>
        <v>45744</v>
      </c>
      <c r="C3167" s="161" t="str">
        <f>IF('MAIN CB'!C3181="","",'MAIN CB'!C3181)</f>
        <v>Asset</v>
      </c>
      <c r="D3167" s="237" t="str">
        <f>IF('MAIN CB'!D3181="","",'MAIN CB'!D3181)</f>
        <v>Airtel Money</v>
      </c>
      <c r="E3167" s="157" t="str">
        <f>IF('MAIN CB'!E3181="","",'MAIN CB'!E3181)</f>
        <v>Airtel Money Withdraw</v>
      </c>
      <c r="F3167" s="238">
        <f>IF('MAIN CB'!C3181="Asset",'MAIN CB'!F3181,"")</f>
        <v>20</v>
      </c>
      <c r="G3167" s="162" t="str">
        <f>IF('MAIN CB'!C3181="Capital",'MAIN CB'!F3181,IF('MAIN CB'!C3181="Income",'MAIN CB'!F3181,IF('MAIN CB'!C3181="Liability",'MAIN CB'!F3181,"")))</f>
        <v/>
      </c>
      <c r="H3167" s="163" t="str">
        <f>IF('MAIN CB'!C3181="Expense",'MAIN CB'!F3181,IF('MAIN CB'!C3181="Drawing",'MAIN CB'!F3181,IF('MAIN CB'!C3181="COS",'MAIN CB'!F3181,"")))</f>
        <v/>
      </c>
    </row>
    <row r="3168" spans="2:8" x14ac:dyDescent="0.3">
      <c r="B3168" s="160">
        <f>IF('MAIN CB'!B3182="","",'MAIN CB'!B3182)</f>
        <v>45744</v>
      </c>
      <c r="C3168" s="161" t="str">
        <f>IF('MAIN CB'!C3182="","",'MAIN CB'!C3182)</f>
        <v>Asset</v>
      </c>
      <c r="D3168" s="237" t="str">
        <f>IF('MAIN CB'!D3182="","",'MAIN CB'!D3182)</f>
        <v>Vault Cash</v>
      </c>
      <c r="E3168" s="157" t="str">
        <f>IF('MAIN CB'!E3182="","",'MAIN CB'!E3182)</f>
        <v>Airtel Money Withdraw</v>
      </c>
      <c r="F3168" s="238">
        <f>IF('MAIN CB'!C3182="Asset",'MAIN CB'!F3182,"")</f>
        <v>-35</v>
      </c>
      <c r="G3168" s="162" t="str">
        <f>IF('MAIN CB'!C3182="Capital",'MAIN CB'!F3182,IF('MAIN CB'!C3182="Income",'MAIN CB'!F3182,IF('MAIN CB'!C3182="Liability",'MAIN CB'!F3182,"")))</f>
        <v/>
      </c>
      <c r="H3168" s="163" t="str">
        <f>IF('MAIN CB'!C3182="Expense",'MAIN CB'!F3182,IF('MAIN CB'!C3182="Drawing",'MAIN CB'!F3182,IF('MAIN CB'!C3182="COS",'MAIN CB'!F3182,"")))</f>
        <v/>
      </c>
    </row>
    <row r="3169" spans="2:8" x14ac:dyDescent="0.3">
      <c r="B3169" s="160">
        <f>IF('MAIN CB'!B3183="","",'MAIN CB'!B3183)</f>
        <v>45744</v>
      </c>
      <c r="C3169" s="161" t="str">
        <f>IF('MAIN CB'!C3183="","",'MAIN CB'!C3183)</f>
        <v>Asset</v>
      </c>
      <c r="D3169" s="237" t="str">
        <f>IF('MAIN CB'!D3183="","",'MAIN CB'!D3183)</f>
        <v>Airtel Money</v>
      </c>
      <c r="E3169" s="157" t="str">
        <f>IF('MAIN CB'!E3183="","",'MAIN CB'!E3183)</f>
        <v>Airtel Money Withdraw</v>
      </c>
      <c r="F3169" s="238">
        <f>IF('MAIN CB'!C3183="Asset",'MAIN CB'!F3183,"")</f>
        <v>35</v>
      </c>
      <c r="G3169" s="162" t="str">
        <f>IF('MAIN CB'!C3183="Capital",'MAIN CB'!F3183,IF('MAIN CB'!C3183="Income",'MAIN CB'!F3183,IF('MAIN CB'!C3183="Liability",'MAIN CB'!F3183,"")))</f>
        <v/>
      </c>
      <c r="H3169" s="163" t="str">
        <f>IF('MAIN CB'!C3183="Expense",'MAIN CB'!F3183,IF('MAIN CB'!C3183="Drawing",'MAIN CB'!F3183,IF('MAIN CB'!C3183="COS",'MAIN CB'!F3183,"")))</f>
        <v/>
      </c>
    </row>
    <row r="3170" spans="2:8" x14ac:dyDescent="0.3">
      <c r="B3170" s="160">
        <f>IF('MAIN CB'!B3184="","",'MAIN CB'!B3184)</f>
        <v>45744</v>
      </c>
      <c r="C3170" s="161" t="str">
        <f>IF('MAIN CB'!C3184="","",'MAIN CB'!C3184)</f>
        <v>Asset</v>
      </c>
      <c r="D3170" s="237" t="str">
        <f>IF('MAIN CB'!D3184="","",'MAIN CB'!D3184)</f>
        <v>Vault Cash</v>
      </c>
      <c r="E3170" s="157" t="str">
        <f>IF('MAIN CB'!E3184="","",'MAIN CB'!E3184)</f>
        <v>Airtel Money Deposit</v>
      </c>
      <c r="F3170" s="238">
        <f>IF('MAIN CB'!C3184="Asset",'MAIN CB'!F3184,"")</f>
        <v>2500</v>
      </c>
      <c r="G3170" s="162" t="str">
        <f>IF('MAIN CB'!C3184="Capital",'MAIN CB'!F3184,IF('MAIN CB'!C3184="Income",'MAIN CB'!F3184,IF('MAIN CB'!C3184="Liability",'MAIN CB'!F3184,"")))</f>
        <v/>
      </c>
      <c r="H3170" s="163" t="str">
        <f>IF('MAIN CB'!C3184="Expense",'MAIN CB'!F3184,IF('MAIN CB'!C3184="Drawing",'MAIN CB'!F3184,IF('MAIN CB'!C3184="COS",'MAIN CB'!F3184,"")))</f>
        <v/>
      </c>
    </row>
    <row r="3171" spans="2:8" x14ac:dyDescent="0.3">
      <c r="B3171" s="160">
        <f>IF('MAIN CB'!B3185="","",'MAIN CB'!B3185)</f>
        <v>45744</v>
      </c>
      <c r="C3171" s="161" t="str">
        <f>IF('MAIN CB'!C3185="","",'MAIN CB'!C3185)</f>
        <v>Asset</v>
      </c>
      <c r="D3171" s="237" t="str">
        <f>IF('MAIN CB'!D3185="","",'MAIN CB'!D3185)</f>
        <v>Airtel Money</v>
      </c>
      <c r="E3171" s="157" t="str">
        <f>IF('MAIN CB'!E3185="","",'MAIN CB'!E3185)</f>
        <v>Airtel Money Deposit</v>
      </c>
      <c r="F3171" s="238">
        <f>IF('MAIN CB'!C3185="Asset",'MAIN CB'!F3185,"")</f>
        <v>-2500</v>
      </c>
      <c r="G3171" s="162" t="str">
        <f>IF('MAIN CB'!C3185="Capital",'MAIN CB'!F3185,IF('MAIN CB'!C3185="Income",'MAIN CB'!F3185,IF('MAIN CB'!C3185="Liability",'MAIN CB'!F3185,"")))</f>
        <v/>
      </c>
      <c r="H3171" s="163" t="str">
        <f>IF('MAIN CB'!C3185="Expense",'MAIN CB'!F3185,IF('MAIN CB'!C3185="Drawing",'MAIN CB'!F3185,IF('MAIN CB'!C3185="COS",'MAIN CB'!F3185,"")))</f>
        <v/>
      </c>
    </row>
    <row r="3172" spans="2:8" x14ac:dyDescent="0.3">
      <c r="B3172" s="160">
        <f>IF('MAIN CB'!B3186="","",'MAIN CB'!B3186)</f>
        <v>45744</v>
      </c>
      <c r="C3172" s="161" t="str">
        <f>IF('MAIN CB'!C3186="","",'MAIN CB'!C3186)</f>
        <v>Asset</v>
      </c>
      <c r="D3172" s="237" t="str">
        <f>IF('MAIN CB'!D3186="","",'MAIN CB'!D3186)</f>
        <v>Vault Cash</v>
      </c>
      <c r="E3172" s="157" t="str">
        <f>IF('MAIN CB'!E3186="","",'MAIN CB'!E3186)</f>
        <v>Airtel Money Withdraw</v>
      </c>
      <c r="F3172" s="238">
        <f>IF('MAIN CB'!C3186="Asset",'MAIN CB'!F3186,"")</f>
        <v>-70</v>
      </c>
      <c r="G3172" s="162" t="str">
        <f>IF('MAIN CB'!C3186="Capital",'MAIN CB'!F3186,IF('MAIN CB'!C3186="Income",'MAIN CB'!F3186,IF('MAIN CB'!C3186="Liability",'MAIN CB'!F3186,"")))</f>
        <v/>
      </c>
      <c r="H3172" s="163" t="str">
        <f>IF('MAIN CB'!C3186="Expense",'MAIN CB'!F3186,IF('MAIN CB'!C3186="Drawing",'MAIN CB'!F3186,IF('MAIN CB'!C3186="COS",'MAIN CB'!F3186,"")))</f>
        <v/>
      </c>
    </row>
    <row r="3173" spans="2:8" x14ac:dyDescent="0.3">
      <c r="B3173" s="160">
        <f>IF('MAIN CB'!B3187="","",'MAIN CB'!B3187)</f>
        <v>45744</v>
      </c>
      <c r="C3173" s="161" t="str">
        <f>IF('MAIN CB'!C3187="","",'MAIN CB'!C3187)</f>
        <v>Asset</v>
      </c>
      <c r="D3173" s="237" t="str">
        <f>IF('MAIN CB'!D3187="","",'MAIN CB'!D3187)</f>
        <v>Airtel Money</v>
      </c>
      <c r="E3173" s="157" t="str">
        <f>IF('MAIN CB'!E3187="","",'MAIN CB'!E3187)</f>
        <v>Airtel Money Withdraw</v>
      </c>
      <c r="F3173" s="238">
        <f>IF('MAIN CB'!C3187="Asset",'MAIN CB'!F3187,"")</f>
        <v>70</v>
      </c>
      <c r="G3173" s="162" t="str">
        <f>IF('MAIN CB'!C3187="Capital",'MAIN CB'!F3187,IF('MAIN CB'!C3187="Income",'MAIN CB'!F3187,IF('MAIN CB'!C3187="Liability",'MAIN CB'!F3187,"")))</f>
        <v/>
      </c>
      <c r="H3173" s="163" t="str">
        <f>IF('MAIN CB'!C3187="Expense",'MAIN CB'!F3187,IF('MAIN CB'!C3187="Drawing",'MAIN CB'!F3187,IF('MAIN CB'!C3187="COS",'MAIN CB'!F3187,"")))</f>
        <v/>
      </c>
    </row>
    <row r="3174" spans="2:8" x14ac:dyDescent="0.3">
      <c r="B3174" s="160">
        <f>IF('MAIN CB'!B3188="","",'MAIN CB'!B3188)</f>
        <v>45744</v>
      </c>
      <c r="C3174" s="161" t="str">
        <f>IF('MAIN CB'!C3188="","",'MAIN CB'!C3188)</f>
        <v>Asset</v>
      </c>
      <c r="D3174" s="237" t="str">
        <f>IF('MAIN CB'!D3188="","",'MAIN CB'!D3188)</f>
        <v>Vault Cash</v>
      </c>
      <c r="E3174" s="157" t="str">
        <f>IF('MAIN CB'!E3188="","",'MAIN CB'!E3188)</f>
        <v>543 Withdraw</v>
      </c>
      <c r="F3174" s="238">
        <f>IF('MAIN CB'!C3188="Asset",'MAIN CB'!F3188,"")</f>
        <v>-720</v>
      </c>
      <c r="G3174" s="162" t="str">
        <f>IF('MAIN CB'!C3188="Capital",'MAIN CB'!F3188,IF('MAIN CB'!C3188="Income",'MAIN CB'!F3188,IF('MAIN CB'!C3188="Liability",'MAIN CB'!F3188,"")))</f>
        <v/>
      </c>
      <c r="H3174" s="163" t="str">
        <f>IF('MAIN CB'!C3188="Expense",'MAIN CB'!F3188,IF('MAIN CB'!C3188="Drawing",'MAIN CB'!F3188,IF('MAIN CB'!C3188="COS",'MAIN CB'!F3188,"")))</f>
        <v/>
      </c>
    </row>
    <row r="3175" spans="2:8" x14ac:dyDescent="0.3">
      <c r="B3175" s="160">
        <f>IF('MAIN CB'!B3189="","",'MAIN CB'!B3189)</f>
        <v>45744</v>
      </c>
      <c r="C3175" s="161" t="str">
        <f>IF('MAIN CB'!C3189="","",'MAIN CB'!C3189)</f>
        <v>Asset</v>
      </c>
      <c r="D3175" s="237" t="str">
        <f>IF('MAIN CB'!D3189="","",'MAIN CB'!D3189)</f>
        <v>543 Konse Konse</v>
      </c>
      <c r="E3175" s="157" t="str">
        <f>IF('MAIN CB'!E3189="","",'MAIN CB'!E3189)</f>
        <v>543 Withdraw</v>
      </c>
      <c r="F3175" s="238">
        <f>IF('MAIN CB'!C3189="Asset",'MAIN CB'!F3189,"")</f>
        <v>720</v>
      </c>
      <c r="G3175" s="162" t="str">
        <f>IF('MAIN CB'!C3189="Capital",'MAIN CB'!F3189,IF('MAIN CB'!C3189="Income",'MAIN CB'!F3189,IF('MAIN CB'!C3189="Liability",'MAIN CB'!F3189,"")))</f>
        <v/>
      </c>
      <c r="H3175" s="163" t="str">
        <f>IF('MAIN CB'!C3189="Expense",'MAIN CB'!F3189,IF('MAIN CB'!C3189="Drawing",'MAIN CB'!F3189,IF('MAIN CB'!C3189="COS",'MAIN CB'!F3189,"")))</f>
        <v/>
      </c>
    </row>
    <row r="3176" spans="2:8" x14ac:dyDescent="0.3">
      <c r="B3176" s="160">
        <f>IF('MAIN CB'!B3190="","",'MAIN CB'!B3190)</f>
        <v>45744</v>
      </c>
      <c r="C3176" s="161" t="str">
        <f>IF('MAIN CB'!C3190="","",'MAIN CB'!C3190)</f>
        <v>Asset</v>
      </c>
      <c r="D3176" s="237" t="str">
        <f>IF('MAIN CB'!D3190="","",'MAIN CB'!D3190)</f>
        <v>Vault Cash</v>
      </c>
      <c r="E3176" s="157" t="str">
        <f>IF('MAIN CB'!E3190="","",'MAIN CB'!E3190)</f>
        <v>543 Withdraw</v>
      </c>
      <c r="F3176" s="238">
        <f>IF('MAIN CB'!C3190="Asset",'MAIN CB'!F3190,"")</f>
        <v>-1000</v>
      </c>
      <c r="G3176" s="162" t="str">
        <f>IF('MAIN CB'!C3190="Capital",'MAIN CB'!F3190,IF('MAIN CB'!C3190="Income",'MAIN CB'!F3190,IF('MAIN CB'!C3190="Liability",'MAIN CB'!F3190,"")))</f>
        <v/>
      </c>
      <c r="H3176" s="163" t="str">
        <f>IF('MAIN CB'!C3190="Expense",'MAIN CB'!F3190,IF('MAIN CB'!C3190="Drawing",'MAIN CB'!F3190,IF('MAIN CB'!C3190="COS",'MAIN CB'!F3190,"")))</f>
        <v/>
      </c>
    </row>
    <row r="3177" spans="2:8" x14ac:dyDescent="0.3">
      <c r="B3177" s="160">
        <f>IF('MAIN CB'!B3191="","",'MAIN CB'!B3191)</f>
        <v>45744</v>
      </c>
      <c r="C3177" s="161" t="str">
        <f>IF('MAIN CB'!C3191="","",'MAIN CB'!C3191)</f>
        <v>Asset</v>
      </c>
      <c r="D3177" s="237" t="str">
        <f>IF('MAIN CB'!D3191="","",'MAIN CB'!D3191)</f>
        <v>543 Konse Konse</v>
      </c>
      <c r="E3177" s="157" t="str">
        <f>IF('MAIN CB'!E3191="","",'MAIN CB'!E3191)</f>
        <v>543 Withdraw</v>
      </c>
      <c r="F3177" s="238">
        <f>IF('MAIN CB'!C3191="Asset",'MAIN CB'!F3191,"")</f>
        <v>1000</v>
      </c>
      <c r="G3177" s="162" t="str">
        <f>IF('MAIN CB'!C3191="Capital",'MAIN CB'!F3191,IF('MAIN CB'!C3191="Income",'MAIN CB'!F3191,IF('MAIN CB'!C3191="Liability",'MAIN CB'!F3191,"")))</f>
        <v/>
      </c>
      <c r="H3177" s="163" t="str">
        <f>IF('MAIN CB'!C3191="Expense",'MAIN CB'!F3191,IF('MAIN CB'!C3191="Drawing",'MAIN CB'!F3191,IF('MAIN CB'!C3191="COS",'MAIN CB'!F3191,"")))</f>
        <v/>
      </c>
    </row>
    <row r="3178" spans="2:8" x14ac:dyDescent="0.3">
      <c r="B3178" s="160">
        <f>IF('MAIN CB'!B3192="","",'MAIN CB'!B3192)</f>
        <v>45744</v>
      </c>
      <c r="C3178" s="161" t="str">
        <f>IF('MAIN CB'!C3192="","",'MAIN CB'!C3192)</f>
        <v>Asset</v>
      </c>
      <c r="D3178" s="237" t="str">
        <f>IF('MAIN CB'!D3192="","",'MAIN CB'!D3192)</f>
        <v>Vault Cash</v>
      </c>
      <c r="E3178" s="157" t="str">
        <f>IF('MAIN CB'!E3192="","",'MAIN CB'!E3192)</f>
        <v>543 Deposit</v>
      </c>
      <c r="F3178" s="238">
        <f>IF('MAIN CB'!C3192="Asset",'MAIN CB'!F3192,"")</f>
        <v>5</v>
      </c>
      <c r="G3178" s="162" t="str">
        <f>IF('MAIN CB'!C3192="Capital",'MAIN CB'!F3192,IF('MAIN CB'!C3192="Income",'MAIN CB'!F3192,IF('MAIN CB'!C3192="Liability",'MAIN CB'!F3192,"")))</f>
        <v/>
      </c>
      <c r="H3178" s="163" t="str">
        <f>IF('MAIN CB'!C3192="Expense",'MAIN CB'!F3192,IF('MAIN CB'!C3192="Drawing",'MAIN CB'!F3192,IF('MAIN CB'!C3192="COS",'MAIN CB'!F3192,"")))</f>
        <v/>
      </c>
    </row>
    <row r="3179" spans="2:8" x14ac:dyDescent="0.3">
      <c r="B3179" s="160">
        <f>IF('MAIN CB'!B3193="","",'MAIN CB'!B3193)</f>
        <v>45744</v>
      </c>
      <c r="C3179" s="161" t="str">
        <f>IF('MAIN CB'!C3193="","",'MAIN CB'!C3193)</f>
        <v>Asset</v>
      </c>
      <c r="D3179" s="237" t="str">
        <f>IF('MAIN CB'!D3193="","",'MAIN CB'!D3193)</f>
        <v>543 Konse Konse</v>
      </c>
      <c r="E3179" s="157" t="str">
        <f>IF('MAIN CB'!E3193="","",'MAIN CB'!E3193)</f>
        <v>543 Deposit</v>
      </c>
      <c r="F3179" s="238">
        <f>IF('MAIN CB'!C3193="Asset",'MAIN CB'!F3193,"")</f>
        <v>-5</v>
      </c>
      <c r="G3179" s="162" t="str">
        <f>IF('MAIN CB'!C3193="Capital",'MAIN CB'!F3193,IF('MAIN CB'!C3193="Income",'MAIN CB'!F3193,IF('MAIN CB'!C3193="Liability",'MAIN CB'!F3193,"")))</f>
        <v/>
      </c>
      <c r="H3179" s="163" t="str">
        <f>IF('MAIN CB'!C3193="Expense",'MAIN CB'!F3193,IF('MAIN CB'!C3193="Drawing",'MAIN CB'!F3193,IF('MAIN CB'!C3193="COS",'MAIN CB'!F3193,"")))</f>
        <v/>
      </c>
    </row>
    <row r="3180" spans="2:8" x14ac:dyDescent="0.3">
      <c r="B3180" s="160">
        <f>IF('MAIN CB'!B3194="","",'MAIN CB'!B3194)</f>
        <v>45744</v>
      </c>
      <c r="C3180" s="161" t="str">
        <f>IF('MAIN CB'!C3194="","",'MAIN CB'!C3194)</f>
        <v>Asset</v>
      </c>
      <c r="D3180" s="237" t="str">
        <f>IF('MAIN CB'!D3194="","",'MAIN CB'!D3194)</f>
        <v>Vault Cash</v>
      </c>
      <c r="E3180" s="157" t="str">
        <f>IF('MAIN CB'!E3194="","",'MAIN CB'!E3194)</f>
        <v>Airtel Money Withdraw</v>
      </c>
      <c r="F3180" s="238">
        <f>IF('MAIN CB'!C3194="Asset",'MAIN CB'!F3194,"")</f>
        <v>-420</v>
      </c>
      <c r="G3180" s="162" t="str">
        <f>IF('MAIN CB'!C3194="Capital",'MAIN CB'!F3194,IF('MAIN CB'!C3194="Income",'MAIN CB'!F3194,IF('MAIN CB'!C3194="Liability",'MAIN CB'!F3194,"")))</f>
        <v/>
      </c>
      <c r="H3180" s="163" t="str">
        <f>IF('MAIN CB'!C3194="Expense",'MAIN CB'!F3194,IF('MAIN CB'!C3194="Drawing",'MAIN CB'!F3194,IF('MAIN CB'!C3194="COS",'MAIN CB'!F3194,"")))</f>
        <v/>
      </c>
    </row>
    <row r="3181" spans="2:8" x14ac:dyDescent="0.3">
      <c r="B3181" s="160">
        <f>IF('MAIN CB'!B3195="","",'MAIN CB'!B3195)</f>
        <v>45744</v>
      </c>
      <c r="C3181" s="161" t="str">
        <f>IF('MAIN CB'!C3195="","",'MAIN CB'!C3195)</f>
        <v>Asset</v>
      </c>
      <c r="D3181" s="237" t="str">
        <f>IF('MAIN CB'!D3195="","",'MAIN CB'!D3195)</f>
        <v>Airtel Money</v>
      </c>
      <c r="E3181" s="157" t="str">
        <f>IF('MAIN CB'!E3195="","",'MAIN CB'!E3195)</f>
        <v>Airtel Money Withdraw</v>
      </c>
      <c r="F3181" s="238">
        <f>IF('MAIN CB'!C3195="Asset",'MAIN CB'!F3195,"")</f>
        <v>420</v>
      </c>
      <c r="G3181" s="162" t="str">
        <f>IF('MAIN CB'!C3195="Capital",'MAIN CB'!F3195,IF('MAIN CB'!C3195="Income",'MAIN CB'!F3195,IF('MAIN CB'!C3195="Liability",'MAIN CB'!F3195,"")))</f>
        <v/>
      </c>
      <c r="H3181" s="163" t="str">
        <f>IF('MAIN CB'!C3195="Expense",'MAIN CB'!F3195,IF('MAIN CB'!C3195="Drawing",'MAIN CB'!F3195,IF('MAIN CB'!C3195="COS",'MAIN CB'!F3195,"")))</f>
        <v/>
      </c>
    </row>
    <row r="3182" spans="2:8" x14ac:dyDescent="0.3">
      <c r="B3182" s="160">
        <f>IF('MAIN CB'!B3196="","",'MAIN CB'!B3196)</f>
        <v>45744</v>
      </c>
      <c r="C3182" s="161" t="str">
        <f>IF('MAIN CB'!C3196="","",'MAIN CB'!C3196)</f>
        <v>Asset</v>
      </c>
      <c r="D3182" s="237" t="str">
        <f>IF('MAIN CB'!D3196="","",'MAIN CB'!D3196)</f>
        <v>Vault Cash</v>
      </c>
      <c r="E3182" s="157" t="str">
        <f>IF('MAIN CB'!E3196="","",'MAIN CB'!E3196)</f>
        <v>Airtel Money Withdraw</v>
      </c>
      <c r="F3182" s="238">
        <f>IF('MAIN CB'!C3196="Asset",'MAIN CB'!F3196,"")</f>
        <v>-256</v>
      </c>
      <c r="G3182" s="162" t="str">
        <f>IF('MAIN CB'!C3196="Capital",'MAIN CB'!F3196,IF('MAIN CB'!C3196="Income",'MAIN CB'!F3196,IF('MAIN CB'!C3196="Liability",'MAIN CB'!F3196,"")))</f>
        <v/>
      </c>
      <c r="H3182" s="163" t="str">
        <f>IF('MAIN CB'!C3196="Expense",'MAIN CB'!F3196,IF('MAIN CB'!C3196="Drawing",'MAIN CB'!F3196,IF('MAIN CB'!C3196="COS",'MAIN CB'!F3196,"")))</f>
        <v/>
      </c>
    </row>
    <row r="3183" spans="2:8" x14ac:dyDescent="0.3">
      <c r="B3183" s="160">
        <f>IF('MAIN CB'!B3197="","",'MAIN CB'!B3197)</f>
        <v>45744</v>
      </c>
      <c r="C3183" s="161" t="str">
        <f>IF('MAIN CB'!C3197="","",'MAIN CB'!C3197)</f>
        <v>Asset</v>
      </c>
      <c r="D3183" s="237" t="str">
        <f>IF('MAIN CB'!D3197="","",'MAIN CB'!D3197)</f>
        <v>Airtel Money</v>
      </c>
      <c r="E3183" s="157" t="str">
        <f>IF('MAIN CB'!E3197="","",'MAIN CB'!E3197)</f>
        <v>Airtel Money Withdraw</v>
      </c>
      <c r="F3183" s="238">
        <f>IF('MAIN CB'!C3197="Asset",'MAIN CB'!F3197,"")</f>
        <v>256</v>
      </c>
      <c r="G3183" s="162" t="str">
        <f>IF('MAIN CB'!C3197="Capital",'MAIN CB'!F3197,IF('MAIN CB'!C3197="Income",'MAIN CB'!F3197,IF('MAIN CB'!C3197="Liability",'MAIN CB'!F3197,"")))</f>
        <v/>
      </c>
      <c r="H3183" s="163" t="str">
        <f>IF('MAIN CB'!C3197="Expense",'MAIN CB'!F3197,IF('MAIN CB'!C3197="Drawing",'MAIN CB'!F3197,IF('MAIN CB'!C3197="COS",'MAIN CB'!F3197,"")))</f>
        <v/>
      </c>
    </row>
    <row r="3184" spans="2:8" x14ac:dyDescent="0.3">
      <c r="B3184" s="160">
        <f>IF('MAIN CB'!B3198="","",'MAIN CB'!B3198)</f>
        <v>45744</v>
      </c>
      <c r="C3184" s="161" t="str">
        <f>IF('MAIN CB'!C3198="","",'MAIN CB'!C3198)</f>
        <v>Asset</v>
      </c>
      <c r="D3184" s="237" t="str">
        <f>IF('MAIN CB'!D3198="","",'MAIN CB'!D3198)</f>
        <v>Vault Cash</v>
      </c>
      <c r="E3184" s="157" t="str">
        <f>IF('MAIN CB'!E3198="","",'MAIN CB'!E3198)</f>
        <v>Zanaco Xpress Deposit</v>
      </c>
      <c r="F3184" s="238">
        <f>IF('MAIN CB'!C3198="Asset",'MAIN CB'!F3198,"")</f>
        <v>256</v>
      </c>
      <c r="G3184" s="162" t="str">
        <f>IF('MAIN CB'!C3198="Capital",'MAIN CB'!F3198,IF('MAIN CB'!C3198="Income",'MAIN CB'!F3198,IF('MAIN CB'!C3198="Liability",'MAIN CB'!F3198,"")))</f>
        <v/>
      </c>
      <c r="H3184" s="163" t="str">
        <f>IF('MAIN CB'!C3198="Expense",'MAIN CB'!F3198,IF('MAIN CB'!C3198="Drawing",'MAIN CB'!F3198,IF('MAIN CB'!C3198="COS",'MAIN CB'!F3198,"")))</f>
        <v/>
      </c>
    </row>
    <row r="3185" spans="2:8" x14ac:dyDescent="0.3">
      <c r="B3185" s="160">
        <f>IF('MAIN CB'!B3199="","",'MAIN CB'!B3199)</f>
        <v>45744</v>
      </c>
      <c r="C3185" s="161" t="str">
        <f>IF('MAIN CB'!C3199="","",'MAIN CB'!C3199)</f>
        <v>Asset</v>
      </c>
      <c r="D3185" s="237" t="str">
        <f>IF('MAIN CB'!D3199="","",'MAIN CB'!D3199)</f>
        <v>Zanaco Xpress</v>
      </c>
      <c r="E3185" s="157" t="str">
        <f>IF('MAIN CB'!E3199="","",'MAIN CB'!E3199)</f>
        <v>Zanaco Xpress Deposit</v>
      </c>
      <c r="F3185" s="238">
        <f>IF('MAIN CB'!C3199="Asset",'MAIN CB'!F3199,"")</f>
        <v>-256</v>
      </c>
      <c r="G3185" s="162" t="str">
        <f>IF('MAIN CB'!C3199="Capital",'MAIN CB'!F3199,IF('MAIN CB'!C3199="Income",'MAIN CB'!F3199,IF('MAIN CB'!C3199="Liability",'MAIN CB'!F3199,"")))</f>
        <v/>
      </c>
      <c r="H3185" s="163" t="str">
        <f>IF('MAIN CB'!C3199="Expense",'MAIN CB'!F3199,IF('MAIN CB'!C3199="Drawing",'MAIN CB'!F3199,IF('MAIN CB'!C3199="COS",'MAIN CB'!F3199,"")))</f>
        <v/>
      </c>
    </row>
    <row r="3186" spans="2:8" x14ac:dyDescent="0.3">
      <c r="B3186" s="160">
        <f>IF('MAIN CB'!B3200="","",'MAIN CB'!B3200)</f>
        <v>45744</v>
      </c>
      <c r="C3186" s="161" t="str">
        <f>IF('MAIN CB'!C3200="","",'MAIN CB'!C3200)</f>
        <v>Asset</v>
      </c>
      <c r="D3186" s="237" t="str">
        <f>IF('MAIN CB'!D3200="","",'MAIN CB'!D3200)</f>
        <v>Vault Cash</v>
      </c>
      <c r="E3186" s="157" t="str">
        <f>IF('MAIN CB'!E3200="","",'MAIN CB'!E3200)</f>
        <v>Zanaco Xpress Deposit</v>
      </c>
      <c r="F3186" s="238">
        <f>IF('MAIN CB'!C3200="Asset",'MAIN CB'!F3200,"")</f>
        <v>11200</v>
      </c>
      <c r="G3186" s="162" t="str">
        <f>IF('MAIN CB'!C3200="Capital",'MAIN CB'!F3200,IF('MAIN CB'!C3200="Income",'MAIN CB'!F3200,IF('MAIN CB'!C3200="Liability",'MAIN CB'!F3200,"")))</f>
        <v/>
      </c>
      <c r="H3186" s="163" t="str">
        <f>IF('MAIN CB'!C3200="Expense",'MAIN CB'!F3200,IF('MAIN CB'!C3200="Drawing",'MAIN CB'!F3200,IF('MAIN CB'!C3200="COS",'MAIN CB'!F3200,"")))</f>
        <v/>
      </c>
    </row>
    <row r="3187" spans="2:8" x14ac:dyDescent="0.3">
      <c r="B3187" s="160">
        <f>IF('MAIN CB'!B3201="","",'MAIN CB'!B3201)</f>
        <v>45744</v>
      </c>
      <c r="C3187" s="161" t="str">
        <f>IF('MAIN CB'!C3201="","",'MAIN CB'!C3201)</f>
        <v>Asset</v>
      </c>
      <c r="D3187" s="237" t="str">
        <f>IF('MAIN CB'!D3201="","",'MAIN CB'!D3201)</f>
        <v>Zanaco Xpress</v>
      </c>
      <c r="E3187" s="157" t="str">
        <f>IF('MAIN CB'!E3201="","",'MAIN CB'!E3201)</f>
        <v>Zanaco Xpress Deposit</v>
      </c>
      <c r="F3187" s="238">
        <f>IF('MAIN CB'!C3201="Asset",'MAIN CB'!F3201,"")</f>
        <v>-11200</v>
      </c>
      <c r="G3187" s="162" t="str">
        <f>IF('MAIN CB'!C3201="Capital",'MAIN CB'!F3201,IF('MAIN CB'!C3201="Income",'MAIN CB'!F3201,IF('MAIN CB'!C3201="Liability",'MAIN CB'!F3201,"")))</f>
        <v/>
      </c>
      <c r="H3187" s="163" t="str">
        <f>IF('MAIN CB'!C3201="Expense",'MAIN CB'!F3201,IF('MAIN CB'!C3201="Drawing",'MAIN CB'!F3201,IF('MAIN CB'!C3201="COS",'MAIN CB'!F3201,"")))</f>
        <v/>
      </c>
    </row>
    <row r="3188" spans="2:8" x14ac:dyDescent="0.3">
      <c r="B3188" s="160">
        <f>IF('MAIN CB'!B3202="","",'MAIN CB'!B3202)</f>
        <v>45744</v>
      </c>
      <c r="C3188" s="161" t="str">
        <f>IF('MAIN CB'!C3202="","",'MAIN CB'!C3202)</f>
        <v>Asset</v>
      </c>
      <c r="D3188" s="237" t="str">
        <f>IF('MAIN CB'!D3202="","",'MAIN CB'!D3202)</f>
        <v>Vault Cash</v>
      </c>
      <c r="E3188" s="157" t="str">
        <f>IF('MAIN CB'!E3202="","",'MAIN CB'!E3202)</f>
        <v>Zanaco Xpress Deposit</v>
      </c>
      <c r="F3188" s="238">
        <f>IF('MAIN CB'!C3202="Asset",'MAIN CB'!F3202,"")</f>
        <v>447</v>
      </c>
      <c r="G3188" s="162" t="str">
        <f>IF('MAIN CB'!C3202="Capital",'MAIN CB'!F3202,IF('MAIN CB'!C3202="Income",'MAIN CB'!F3202,IF('MAIN CB'!C3202="Liability",'MAIN CB'!F3202,"")))</f>
        <v/>
      </c>
      <c r="H3188" s="163" t="str">
        <f>IF('MAIN CB'!C3202="Expense",'MAIN CB'!F3202,IF('MAIN CB'!C3202="Drawing",'MAIN CB'!F3202,IF('MAIN CB'!C3202="COS",'MAIN CB'!F3202,"")))</f>
        <v/>
      </c>
    </row>
    <row r="3189" spans="2:8" x14ac:dyDescent="0.3">
      <c r="B3189" s="160">
        <f>IF('MAIN CB'!B3203="","",'MAIN CB'!B3203)</f>
        <v>45744</v>
      </c>
      <c r="C3189" s="161" t="str">
        <f>IF('MAIN CB'!C3203="","",'MAIN CB'!C3203)</f>
        <v>Asset</v>
      </c>
      <c r="D3189" s="237" t="str">
        <f>IF('MAIN CB'!D3203="","",'MAIN CB'!D3203)</f>
        <v>Zanaco Xpress</v>
      </c>
      <c r="E3189" s="157" t="str">
        <f>IF('MAIN CB'!E3203="","",'MAIN CB'!E3203)</f>
        <v>Zanaco Xpress Deposit</v>
      </c>
      <c r="F3189" s="238">
        <f>IF('MAIN CB'!C3203="Asset",'MAIN CB'!F3203,"")</f>
        <v>-447</v>
      </c>
      <c r="G3189" s="162" t="str">
        <f>IF('MAIN CB'!C3203="Capital",'MAIN CB'!F3203,IF('MAIN CB'!C3203="Income",'MAIN CB'!F3203,IF('MAIN CB'!C3203="Liability",'MAIN CB'!F3203,"")))</f>
        <v/>
      </c>
      <c r="H3189" s="163" t="str">
        <f>IF('MAIN CB'!C3203="Expense",'MAIN CB'!F3203,IF('MAIN CB'!C3203="Drawing",'MAIN CB'!F3203,IF('MAIN CB'!C3203="COS",'MAIN CB'!F3203,"")))</f>
        <v/>
      </c>
    </row>
    <row r="3190" spans="2:8" x14ac:dyDescent="0.3">
      <c r="B3190" s="160">
        <f>IF('MAIN CB'!B3204="","",'MAIN CB'!B3204)</f>
        <v>45744</v>
      </c>
      <c r="C3190" s="161" t="str">
        <f>IF('MAIN CB'!C3204="","",'MAIN CB'!C3204)</f>
        <v>Asset</v>
      </c>
      <c r="D3190" s="237" t="str">
        <f>IF('MAIN CB'!D3204="","",'MAIN CB'!D3204)</f>
        <v>Vault Cash</v>
      </c>
      <c r="E3190" s="157" t="str">
        <f>IF('MAIN CB'!E3204="","",'MAIN CB'!E3204)</f>
        <v>Zanaco Xpress Deposit</v>
      </c>
      <c r="F3190" s="238">
        <f>IF('MAIN CB'!C3204="Asset",'MAIN CB'!F3204,"")</f>
        <v>195</v>
      </c>
      <c r="G3190" s="162" t="str">
        <f>IF('MAIN CB'!C3204="Capital",'MAIN CB'!F3204,IF('MAIN CB'!C3204="Income",'MAIN CB'!F3204,IF('MAIN CB'!C3204="Liability",'MAIN CB'!F3204,"")))</f>
        <v/>
      </c>
      <c r="H3190" s="163" t="str">
        <f>IF('MAIN CB'!C3204="Expense",'MAIN CB'!F3204,IF('MAIN CB'!C3204="Drawing",'MAIN CB'!F3204,IF('MAIN CB'!C3204="COS",'MAIN CB'!F3204,"")))</f>
        <v/>
      </c>
    </row>
    <row r="3191" spans="2:8" x14ac:dyDescent="0.3">
      <c r="B3191" s="160">
        <f>IF('MAIN CB'!B3205="","",'MAIN CB'!B3205)</f>
        <v>45744</v>
      </c>
      <c r="C3191" s="161" t="str">
        <f>IF('MAIN CB'!C3205="","",'MAIN CB'!C3205)</f>
        <v>Asset</v>
      </c>
      <c r="D3191" s="237" t="str">
        <f>IF('MAIN CB'!D3205="","",'MAIN CB'!D3205)</f>
        <v>Zanaco Xpress</v>
      </c>
      <c r="E3191" s="157" t="str">
        <f>IF('MAIN CB'!E3205="","",'MAIN CB'!E3205)</f>
        <v>Zanaco Xpress Deposit</v>
      </c>
      <c r="F3191" s="238">
        <f>IF('MAIN CB'!C3205="Asset",'MAIN CB'!F3205,"")</f>
        <v>-195</v>
      </c>
      <c r="G3191" s="162" t="str">
        <f>IF('MAIN CB'!C3205="Capital",'MAIN CB'!F3205,IF('MAIN CB'!C3205="Income",'MAIN CB'!F3205,IF('MAIN CB'!C3205="Liability",'MAIN CB'!F3205,"")))</f>
        <v/>
      </c>
      <c r="H3191" s="163" t="str">
        <f>IF('MAIN CB'!C3205="Expense",'MAIN CB'!F3205,IF('MAIN CB'!C3205="Drawing",'MAIN CB'!F3205,IF('MAIN CB'!C3205="COS",'MAIN CB'!F3205,"")))</f>
        <v/>
      </c>
    </row>
    <row r="3192" spans="2:8" x14ac:dyDescent="0.3">
      <c r="B3192" s="160">
        <f>IF('MAIN CB'!B3206="","",'MAIN CB'!B3206)</f>
        <v>45744</v>
      </c>
      <c r="C3192" s="161" t="str">
        <f>IF('MAIN CB'!C3206="","",'MAIN CB'!C3206)</f>
        <v>Asset</v>
      </c>
      <c r="D3192" s="237" t="str">
        <f>IF('MAIN CB'!D3206="","",'MAIN CB'!D3206)</f>
        <v>Vault Cash</v>
      </c>
      <c r="E3192" s="157" t="str">
        <f>IF('MAIN CB'!E3206="","",'MAIN CB'!E3206)</f>
        <v>Zanaco Xpress Deposit</v>
      </c>
      <c r="F3192" s="238">
        <f>IF('MAIN CB'!C3206="Asset",'MAIN CB'!F3206,"")</f>
        <v>210</v>
      </c>
      <c r="G3192" s="162" t="str">
        <f>IF('MAIN CB'!C3206="Capital",'MAIN CB'!F3206,IF('MAIN CB'!C3206="Income",'MAIN CB'!F3206,IF('MAIN CB'!C3206="Liability",'MAIN CB'!F3206,"")))</f>
        <v/>
      </c>
      <c r="H3192" s="163" t="str">
        <f>IF('MAIN CB'!C3206="Expense",'MAIN CB'!F3206,IF('MAIN CB'!C3206="Drawing",'MAIN CB'!F3206,IF('MAIN CB'!C3206="COS",'MAIN CB'!F3206,"")))</f>
        <v/>
      </c>
    </row>
    <row r="3193" spans="2:8" x14ac:dyDescent="0.3">
      <c r="B3193" s="160">
        <f>IF('MAIN CB'!B3207="","",'MAIN CB'!B3207)</f>
        <v>45744</v>
      </c>
      <c r="C3193" s="161" t="str">
        <f>IF('MAIN CB'!C3207="","",'MAIN CB'!C3207)</f>
        <v>Asset</v>
      </c>
      <c r="D3193" s="237" t="str">
        <f>IF('MAIN CB'!D3207="","",'MAIN CB'!D3207)</f>
        <v>Zanaco Xpress</v>
      </c>
      <c r="E3193" s="157" t="str">
        <f>IF('MAIN CB'!E3207="","",'MAIN CB'!E3207)</f>
        <v>Zanaco Xpress Deposit</v>
      </c>
      <c r="F3193" s="238">
        <f>IF('MAIN CB'!C3207="Asset",'MAIN CB'!F3207,"")</f>
        <v>-210</v>
      </c>
      <c r="G3193" s="162" t="str">
        <f>IF('MAIN CB'!C3207="Capital",'MAIN CB'!F3207,IF('MAIN CB'!C3207="Income",'MAIN CB'!F3207,IF('MAIN CB'!C3207="Liability",'MAIN CB'!F3207,"")))</f>
        <v/>
      </c>
      <c r="H3193" s="163" t="str">
        <f>IF('MAIN CB'!C3207="Expense",'MAIN CB'!F3207,IF('MAIN CB'!C3207="Drawing",'MAIN CB'!F3207,IF('MAIN CB'!C3207="COS",'MAIN CB'!F3207,"")))</f>
        <v/>
      </c>
    </row>
    <row r="3194" spans="2:8" x14ac:dyDescent="0.3">
      <c r="B3194" s="160">
        <f>IF('MAIN CB'!B3208="","",'MAIN CB'!B3208)</f>
        <v>45744</v>
      </c>
      <c r="C3194" s="161" t="str">
        <f>IF('MAIN CB'!C3208="","",'MAIN CB'!C3208)</f>
        <v>Asset</v>
      </c>
      <c r="D3194" s="237" t="str">
        <f>IF('MAIN CB'!D3208="","",'MAIN CB'!D3208)</f>
        <v>Vault Cash</v>
      </c>
      <c r="E3194" s="157" t="str">
        <f>IF('MAIN CB'!E3208="","",'MAIN CB'!E3208)</f>
        <v>Zanaco Xpress Deposit</v>
      </c>
      <c r="F3194" s="238">
        <f>IF('MAIN CB'!C3208="Asset",'MAIN CB'!F3208,"")</f>
        <v>254</v>
      </c>
      <c r="G3194" s="162" t="str">
        <f>IF('MAIN CB'!C3208="Capital",'MAIN CB'!F3208,IF('MAIN CB'!C3208="Income",'MAIN CB'!F3208,IF('MAIN CB'!C3208="Liability",'MAIN CB'!F3208,"")))</f>
        <v/>
      </c>
      <c r="H3194" s="163" t="str">
        <f>IF('MAIN CB'!C3208="Expense",'MAIN CB'!F3208,IF('MAIN CB'!C3208="Drawing",'MAIN CB'!F3208,IF('MAIN CB'!C3208="COS",'MAIN CB'!F3208,"")))</f>
        <v/>
      </c>
    </row>
    <row r="3195" spans="2:8" x14ac:dyDescent="0.3">
      <c r="B3195" s="160">
        <f>IF('MAIN CB'!B3209="","",'MAIN CB'!B3209)</f>
        <v>45744</v>
      </c>
      <c r="C3195" s="161" t="str">
        <f>IF('MAIN CB'!C3209="","",'MAIN CB'!C3209)</f>
        <v>Asset</v>
      </c>
      <c r="D3195" s="237" t="str">
        <f>IF('MAIN CB'!D3209="","",'MAIN CB'!D3209)</f>
        <v>Zanaco Xpress</v>
      </c>
      <c r="E3195" s="157" t="str">
        <f>IF('MAIN CB'!E3209="","",'MAIN CB'!E3209)</f>
        <v>Zanaco Xpress Deposit</v>
      </c>
      <c r="F3195" s="238">
        <f>IF('MAIN CB'!C3209="Asset",'MAIN CB'!F3209,"")</f>
        <v>-254</v>
      </c>
      <c r="G3195" s="162" t="str">
        <f>IF('MAIN CB'!C3209="Capital",'MAIN CB'!F3209,IF('MAIN CB'!C3209="Income",'MAIN CB'!F3209,IF('MAIN CB'!C3209="Liability",'MAIN CB'!F3209,"")))</f>
        <v/>
      </c>
      <c r="H3195" s="163" t="str">
        <f>IF('MAIN CB'!C3209="Expense",'MAIN CB'!F3209,IF('MAIN CB'!C3209="Drawing",'MAIN CB'!F3209,IF('MAIN CB'!C3209="COS",'MAIN CB'!F3209,"")))</f>
        <v/>
      </c>
    </row>
    <row r="3196" spans="2:8" x14ac:dyDescent="0.3">
      <c r="B3196" s="160">
        <f>IF('MAIN CB'!B3210="","",'MAIN CB'!B3210)</f>
        <v>45744</v>
      </c>
      <c r="C3196" s="161" t="str">
        <f>IF('MAIN CB'!C3210="","",'MAIN CB'!C3210)</f>
        <v>Asset</v>
      </c>
      <c r="D3196" s="237" t="str">
        <f>IF('MAIN CB'!D3210="","",'MAIN CB'!D3210)</f>
        <v>Vault Cash</v>
      </c>
      <c r="E3196" s="157" t="str">
        <f>IF('MAIN CB'!E3210="","",'MAIN CB'!E3210)</f>
        <v>Zanaco Xpress Deposit</v>
      </c>
      <c r="F3196" s="238">
        <f>IF('MAIN CB'!C3210="Asset",'MAIN CB'!F3210,"")</f>
        <v>997</v>
      </c>
      <c r="G3196" s="162" t="str">
        <f>IF('MAIN CB'!C3210="Capital",'MAIN CB'!F3210,IF('MAIN CB'!C3210="Income",'MAIN CB'!F3210,IF('MAIN CB'!C3210="Liability",'MAIN CB'!F3210,"")))</f>
        <v/>
      </c>
      <c r="H3196" s="163" t="str">
        <f>IF('MAIN CB'!C3210="Expense",'MAIN CB'!F3210,IF('MAIN CB'!C3210="Drawing",'MAIN CB'!F3210,IF('MAIN CB'!C3210="COS",'MAIN CB'!F3210,"")))</f>
        <v/>
      </c>
    </row>
    <row r="3197" spans="2:8" x14ac:dyDescent="0.3">
      <c r="B3197" s="160">
        <f>IF('MAIN CB'!B3211="","",'MAIN CB'!B3211)</f>
        <v>45744</v>
      </c>
      <c r="C3197" s="161" t="str">
        <f>IF('MAIN CB'!C3211="","",'MAIN CB'!C3211)</f>
        <v>Asset</v>
      </c>
      <c r="D3197" s="237" t="str">
        <f>IF('MAIN CB'!D3211="","",'MAIN CB'!D3211)</f>
        <v>Zanaco Xpress</v>
      </c>
      <c r="E3197" s="157" t="str">
        <f>IF('MAIN CB'!E3211="","",'MAIN CB'!E3211)</f>
        <v>Zanaco Xpress Deposit</v>
      </c>
      <c r="F3197" s="238">
        <f>IF('MAIN CB'!C3211="Asset",'MAIN CB'!F3211,"")</f>
        <v>-997</v>
      </c>
      <c r="G3197" s="162" t="str">
        <f>IF('MAIN CB'!C3211="Capital",'MAIN CB'!F3211,IF('MAIN CB'!C3211="Income",'MAIN CB'!F3211,IF('MAIN CB'!C3211="Liability",'MAIN CB'!F3211,"")))</f>
        <v/>
      </c>
      <c r="H3197" s="163" t="str">
        <f>IF('MAIN CB'!C3211="Expense",'MAIN CB'!F3211,IF('MAIN CB'!C3211="Drawing",'MAIN CB'!F3211,IF('MAIN CB'!C3211="COS",'MAIN CB'!F3211,"")))</f>
        <v/>
      </c>
    </row>
    <row r="3198" spans="2:8" x14ac:dyDescent="0.3">
      <c r="B3198" s="160">
        <f>IF('MAIN CB'!B3212="","",'MAIN CB'!B3212)</f>
        <v>45744</v>
      </c>
      <c r="C3198" s="161" t="str">
        <f>IF('MAIN CB'!C3212="","",'MAIN CB'!C3212)</f>
        <v>Asset</v>
      </c>
      <c r="D3198" s="237" t="str">
        <f>IF('MAIN CB'!D3212="","",'MAIN CB'!D3212)</f>
        <v>Vault Cash</v>
      </c>
      <c r="E3198" s="157" t="str">
        <f>IF('MAIN CB'!E3212="","",'MAIN CB'!E3212)</f>
        <v>Zanaco Xpress Deposit</v>
      </c>
      <c r="F3198" s="238">
        <f>IF('MAIN CB'!C3212="Asset",'MAIN CB'!F3212,"")</f>
        <v>265</v>
      </c>
      <c r="G3198" s="162" t="str">
        <f>IF('MAIN CB'!C3212="Capital",'MAIN CB'!F3212,IF('MAIN CB'!C3212="Income",'MAIN CB'!F3212,IF('MAIN CB'!C3212="Liability",'MAIN CB'!F3212,"")))</f>
        <v/>
      </c>
      <c r="H3198" s="163" t="str">
        <f>IF('MAIN CB'!C3212="Expense",'MAIN CB'!F3212,IF('MAIN CB'!C3212="Drawing",'MAIN CB'!F3212,IF('MAIN CB'!C3212="COS",'MAIN CB'!F3212,"")))</f>
        <v/>
      </c>
    </row>
    <row r="3199" spans="2:8" x14ac:dyDescent="0.3">
      <c r="B3199" s="160">
        <f>IF('MAIN CB'!B3213="","",'MAIN CB'!B3213)</f>
        <v>45744</v>
      </c>
      <c r="C3199" s="161" t="str">
        <f>IF('MAIN CB'!C3213="","",'MAIN CB'!C3213)</f>
        <v>Asset</v>
      </c>
      <c r="D3199" s="237" t="str">
        <f>IF('MAIN CB'!D3213="","",'MAIN CB'!D3213)</f>
        <v>Zanaco Xpress</v>
      </c>
      <c r="E3199" s="157" t="str">
        <f>IF('MAIN CB'!E3213="","",'MAIN CB'!E3213)</f>
        <v>Zanaco Xpress Deposit</v>
      </c>
      <c r="F3199" s="238">
        <f>IF('MAIN CB'!C3213="Asset",'MAIN CB'!F3213,"")</f>
        <v>-265</v>
      </c>
      <c r="G3199" s="162" t="str">
        <f>IF('MAIN CB'!C3213="Capital",'MAIN CB'!F3213,IF('MAIN CB'!C3213="Income",'MAIN CB'!F3213,IF('MAIN CB'!C3213="Liability",'MAIN CB'!F3213,"")))</f>
        <v/>
      </c>
      <c r="H3199" s="163" t="str">
        <f>IF('MAIN CB'!C3213="Expense",'MAIN CB'!F3213,IF('MAIN CB'!C3213="Drawing",'MAIN CB'!F3213,IF('MAIN CB'!C3213="COS",'MAIN CB'!F3213,"")))</f>
        <v/>
      </c>
    </row>
    <row r="3200" spans="2:8" x14ac:dyDescent="0.3">
      <c r="B3200" s="160">
        <f>IF('MAIN CB'!B3214="","",'MAIN CB'!B3214)</f>
        <v>45744</v>
      </c>
      <c r="C3200" s="161" t="str">
        <f>IF('MAIN CB'!C3214="","",'MAIN CB'!C3214)</f>
        <v>Asset</v>
      </c>
      <c r="D3200" s="237" t="str">
        <f>IF('MAIN CB'!D3214="","",'MAIN CB'!D3214)</f>
        <v>Vault Cash</v>
      </c>
      <c r="E3200" s="157" t="str">
        <f>IF('MAIN CB'!E3214="","",'MAIN CB'!E3214)</f>
        <v>Zanaco Xpress Deposit</v>
      </c>
      <c r="F3200" s="238">
        <f>IF('MAIN CB'!C3214="Asset",'MAIN CB'!F3214,"")</f>
        <v>210</v>
      </c>
      <c r="G3200" s="162" t="str">
        <f>IF('MAIN CB'!C3214="Capital",'MAIN CB'!F3214,IF('MAIN CB'!C3214="Income",'MAIN CB'!F3214,IF('MAIN CB'!C3214="Liability",'MAIN CB'!F3214,"")))</f>
        <v/>
      </c>
      <c r="H3200" s="163" t="str">
        <f>IF('MAIN CB'!C3214="Expense",'MAIN CB'!F3214,IF('MAIN CB'!C3214="Drawing",'MAIN CB'!F3214,IF('MAIN CB'!C3214="COS",'MAIN CB'!F3214,"")))</f>
        <v/>
      </c>
    </row>
    <row r="3201" spans="2:8" x14ac:dyDescent="0.3">
      <c r="B3201" s="160">
        <f>IF('MAIN CB'!B3215="","",'MAIN CB'!B3215)</f>
        <v>45744</v>
      </c>
      <c r="C3201" s="161" t="str">
        <f>IF('MAIN CB'!C3215="","",'MAIN CB'!C3215)</f>
        <v>Asset</v>
      </c>
      <c r="D3201" s="237" t="str">
        <f>IF('MAIN CB'!D3215="","",'MAIN CB'!D3215)</f>
        <v>Zanaco Xpress</v>
      </c>
      <c r="E3201" s="157" t="str">
        <f>IF('MAIN CB'!E3215="","",'MAIN CB'!E3215)</f>
        <v>Zanaco Xpress Deposit</v>
      </c>
      <c r="F3201" s="238">
        <f>IF('MAIN CB'!C3215="Asset",'MAIN CB'!F3215,"")</f>
        <v>-210</v>
      </c>
      <c r="G3201" s="162" t="str">
        <f>IF('MAIN CB'!C3215="Capital",'MAIN CB'!F3215,IF('MAIN CB'!C3215="Income",'MAIN CB'!F3215,IF('MAIN CB'!C3215="Liability",'MAIN CB'!F3215,"")))</f>
        <v/>
      </c>
      <c r="H3201" s="163" t="str">
        <f>IF('MAIN CB'!C3215="Expense",'MAIN CB'!F3215,IF('MAIN CB'!C3215="Drawing",'MAIN CB'!F3215,IF('MAIN CB'!C3215="COS",'MAIN CB'!F3215,"")))</f>
        <v/>
      </c>
    </row>
    <row r="3202" spans="2:8" x14ac:dyDescent="0.3">
      <c r="B3202" s="160">
        <f>IF('MAIN CB'!B3216="","",'MAIN CB'!B3216)</f>
        <v>45744</v>
      </c>
      <c r="C3202" s="161" t="str">
        <f>IF('MAIN CB'!C3216="","",'MAIN CB'!C3216)</f>
        <v>Asset</v>
      </c>
      <c r="D3202" s="237" t="str">
        <f>IF('MAIN CB'!D3216="","",'MAIN CB'!D3216)</f>
        <v>Vault Cash</v>
      </c>
      <c r="E3202" s="157" t="str">
        <f>IF('MAIN CB'!E3216="","",'MAIN CB'!E3216)</f>
        <v>Zanaco Xpress Deposit</v>
      </c>
      <c r="F3202" s="238">
        <f>IF('MAIN CB'!C3216="Asset",'MAIN CB'!F3216,"")</f>
        <v>265</v>
      </c>
      <c r="G3202" s="162" t="str">
        <f>IF('MAIN CB'!C3216="Capital",'MAIN CB'!F3216,IF('MAIN CB'!C3216="Income",'MAIN CB'!F3216,IF('MAIN CB'!C3216="Liability",'MAIN CB'!F3216,"")))</f>
        <v/>
      </c>
      <c r="H3202" s="163" t="str">
        <f>IF('MAIN CB'!C3216="Expense",'MAIN CB'!F3216,IF('MAIN CB'!C3216="Drawing",'MAIN CB'!F3216,IF('MAIN CB'!C3216="COS",'MAIN CB'!F3216,"")))</f>
        <v/>
      </c>
    </row>
    <row r="3203" spans="2:8" x14ac:dyDescent="0.3">
      <c r="B3203" s="160">
        <f>IF('MAIN CB'!B3217="","",'MAIN CB'!B3217)</f>
        <v>45744</v>
      </c>
      <c r="C3203" s="161" t="str">
        <f>IF('MAIN CB'!C3217="","",'MAIN CB'!C3217)</f>
        <v>Asset</v>
      </c>
      <c r="D3203" s="237" t="str">
        <f>IF('MAIN CB'!D3217="","",'MAIN CB'!D3217)</f>
        <v>Zanaco Xpress</v>
      </c>
      <c r="E3203" s="157" t="str">
        <f>IF('MAIN CB'!E3217="","",'MAIN CB'!E3217)</f>
        <v>Zanaco Xpress Deposit</v>
      </c>
      <c r="F3203" s="238">
        <f>IF('MAIN CB'!C3217="Asset",'MAIN CB'!F3217,"")</f>
        <v>-265</v>
      </c>
      <c r="G3203" s="162" t="str">
        <f>IF('MAIN CB'!C3217="Capital",'MAIN CB'!F3217,IF('MAIN CB'!C3217="Income",'MAIN CB'!F3217,IF('MAIN CB'!C3217="Liability",'MAIN CB'!F3217,"")))</f>
        <v/>
      </c>
      <c r="H3203" s="163" t="str">
        <f>IF('MAIN CB'!C3217="Expense",'MAIN CB'!F3217,IF('MAIN CB'!C3217="Drawing",'MAIN CB'!F3217,IF('MAIN CB'!C3217="COS",'MAIN CB'!F3217,"")))</f>
        <v/>
      </c>
    </row>
    <row r="3204" spans="2:8" x14ac:dyDescent="0.3">
      <c r="B3204" s="160">
        <f>IF('MAIN CB'!B3218="","",'MAIN CB'!B3218)</f>
        <v>45744</v>
      </c>
      <c r="C3204" s="161" t="str">
        <f>IF('MAIN CB'!C3218="","",'MAIN CB'!C3218)</f>
        <v>Asset</v>
      </c>
      <c r="D3204" s="237" t="str">
        <f>IF('MAIN CB'!D3218="","",'MAIN CB'!D3218)</f>
        <v>Vault Cash</v>
      </c>
      <c r="E3204" s="157" t="str">
        <f>IF('MAIN CB'!E3218="","",'MAIN CB'!E3218)</f>
        <v>Zanaco Xpress Deposit</v>
      </c>
      <c r="F3204" s="238">
        <f>IF('MAIN CB'!C3218="Asset",'MAIN CB'!F3218,"")</f>
        <v>447</v>
      </c>
      <c r="G3204" s="162" t="str">
        <f>IF('MAIN CB'!C3218="Capital",'MAIN CB'!F3218,IF('MAIN CB'!C3218="Income",'MAIN CB'!F3218,IF('MAIN CB'!C3218="Liability",'MAIN CB'!F3218,"")))</f>
        <v/>
      </c>
      <c r="H3204" s="163" t="str">
        <f>IF('MAIN CB'!C3218="Expense",'MAIN CB'!F3218,IF('MAIN CB'!C3218="Drawing",'MAIN CB'!F3218,IF('MAIN CB'!C3218="COS",'MAIN CB'!F3218,"")))</f>
        <v/>
      </c>
    </row>
    <row r="3205" spans="2:8" x14ac:dyDescent="0.3">
      <c r="B3205" s="160">
        <f>IF('MAIN CB'!B3219="","",'MAIN CB'!B3219)</f>
        <v>45744</v>
      </c>
      <c r="C3205" s="161" t="str">
        <f>IF('MAIN CB'!C3219="","",'MAIN CB'!C3219)</f>
        <v>Asset</v>
      </c>
      <c r="D3205" s="237" t="str">
        <f>IF('MAIN CB'!D3219="","",'MAIN CB'!D3219)</f>
        <v>Zanaco Xpress</v>
      </c>
      <c r="E3205" s="157" t="str">
        <f>IF('MAIN CB'!E3219="","",'MAIN CB'!E3219)</f>
        <v>Zanaco Xpress Deposit</v>
      </c>
      <c r="F3205" s="238">
        <f>IF('MAIN CB'!C3219="Asset",'MAIN CB'!F3219,"")</f>
        <v>-447</v>
      </c>
      <c r="G3205" s="162" t="str">
        <f>IF('MAIN CB'!C3219="Capital",'MAIN CB'!F3219,IF('MAIN CB'!C3219="Income",'MAIN CB'!F3219,IF('MAIN CB'!C3219="Liability",'MAIN CB'!F3219,"")))</f>
        <v/>
      </c>
      <c r="H3205" s="163" t="str">
        <f>IF('MAIN CB'!C3219="Expense",'MAIN CB'!F3219,IF('MAIN CB'!C3219="Drawing",'MAIN CB'!F3219,IF('MAIN CB'!C3219="COS",'MAIN CB'!F3219,"")))</f>
        <v/>
      </c>
    </row>
    <row r="3206" spans="2:8" x14ac:dyDescent="0.3">
      <c r="B3206" s="160">
        <f>IF('MAIN CB'!B3220="","",'MAIN CB'!B3220)</f>
        <v>45744</v>
      </c>
      <c r="C3206" s="161" t="str">
        <f>IF('MAIN CB'!C3220="","",'MAIN CB'!C3220)</f>
        <v>Asset</v>
      </c>
      <c r="D3206" s="237" t="str">
        <f>IF('MAIN CB'!D3220="","",'MAIN CB'!D3220)</f>
        <v>Vault Cash</v>
      </c>
      <c r="E3206" s="157" t="str">
        <f>IF('MAIN CB'!E3220="","",'MAIN CB'!E3220)</f>
        <v>Zanaco Xpress Deposit</v>
      </c>
      <c r="F3206" s="238">
        <f>IF('MAIN CB'!C3220="Asset",'MAIN CB'!F3220,"")</f>
        <v>638</v>
      </c>
      <c r="G3206" s="162" t="str">
        <f>IF('MAIN CB'!C3220="Capital",'MAIN CB'!F3220,IF('MAIN CB'!C3220="Income",'MAIN CB'!F3220,IF('MAIN CB'!C3220="Liability",'MAIN CB'!F3220,"")))</f>
        <v/>
      </c>
      <c r="H3206" s="163" t="str">
        <f>IF('MAIN CB'!C3220="Expense",'MAIN CB'!F3220,IF('MAIN CB'!C3220="Drawing",'MAIN CB'!F3220,IF('MAIN CB'!C3220="COS",'MAIN CB'!F3220,"")))</f>
        <v/>
      </c>
    </row>
    <row r="3207" spans="2:8" x14ac:dyDescent="0.3">
      <c r="B3207" s="160">
        <f>IF('MAIN CB'!B3221="","",'MAIN CB'!B3221)</f>
        <v>45744</v>
      </c>
      <c r="C3207" s="161" t="str">
        <f>IF('MAIN CB'!C3221="","",'MAIN CB'!C3221)</f>
        <v>Asset</v>
      </c>
      <c r="D3207" s="237" t="str">
        <f>IF('MAIN CB'!D3221="","",'MAIN CB'!D3221)</f>
        <v>Zanaco Xpress</v>
      </c>
      <c r="E3207" s="157" t="str">
        <f>IF('MAIN CB'!E3221="","",'MAIN CB'!E3221)</f>
        <v>Zanaco Xpress Deposit</v>
      </c>
      <c r="F3207" s="238">
        <f>IF('MAIN CB'!C3221="Asset",'MAIN CB'!F3221,"")</f>
        <v>-638</v>
      </c>
      <c r="G3207" s="162" t="str">
        <f>IF('MAIN CB'!C3221="Capital",'MAIN CB'!F3221,IF('MAIN CB'!C3221="Income",'MAIN CB'!F3221,IF('MAIN CB'!C3221="Liability",'MAIN CB'!F3221,"")))</f>
        <v/>
      </c>
      <c r="H3207" s="163" t="str">
        <f>IF('MAIN CB'!C3221="Expense",'MAIN CB'!F3221,IF('MAIN CB'!C3221="Drawing",'MAIN CB'!F3221,IF('MAIN CB'!C3221="COS",'MAIN CB'!F3221,"")))</f>
        <v/>
      </c>
    </row>
    <row r="3208" spans="2:8" x14ac:dyDescent="0.3">
      <c r="B3208" s="160">
        <f>IF('MAIN CB'!B3222="","",'MAIN CB'!B3222)</f>
        <v>45744</v>
      </c>
      <c r="C3208" s="161" t="str">
        <f>IF('MAIN CB'!C3222="","",'MAIN CB'!C3222)</f>
        <v>Asset</v>
      </c>
      <c r="D3208" s="237" t="str">
        <f>IF('MAIN CB'!D3222="","",'MAIN CB'!D3222)</f>
        <v>Vault Cash</v>
      </c>
      <c r="E3208" s="157" t="str">
        <f>IF('MAIN CB'!E3222="","",'MAIN CB'!E3222)</f>
        <v>Zanaco Xpress Deposit</v>
      </c>
      <c r="F3208" s="238">
        <f>IF('MAIN CB'!C3222="Asset",'MAIN CB'!F3222,"")</f>
        <v>195</v>
      </c>
      <c r="G3208" s="162" t="str">
        <f>IF('MAIN CB'!C3222="Capital",'MAIN CB'!F3222,IF('MAIN CB'!C3222="Income",'MAIN CB'!F3222,IF('MAIN CB'!C3222="Liability",'MAIN CB'!F3222,"")))</f>
        <v/>
      </c>
      <c r="H3208" s="163" t="str">
        <f>IF('MAIN CB'!C3222="Expense",'MAIN CB'!F3222,IF('MAIN CB'!C3222="Drawing",'MAIN CB'!F3222,IF('MAIN CB'!C3222="COS",'MAIN CB'!F3222,"")))</f>
        <v/>
      </c>
    </row>
    <row r="3209" spans="2:8" x14ac:dyDescent="0.3">
      <c r="B3209" s="160">
        <f>IF('MAIN CB'!B3223="","",'MAIN CB'!B3223)</f>
        <v>45744</v>
      </c>
      <c r="C3209" s="161" t="str">
        <f>IF('MAIN CB'!C3223="","",'MAIN CB'!C3223)</f>
        <v>Asset</v>
      </c>
      <c r="D3209" s="237" t="str">
        <f>IF('MAIN CB'!D3223="","",'MAIN CB'!D3223)</f>
        <v>Zanaco Xpress</v>
      </c>
      <c r="E3209" s="157" t="str">
        <f>IF('MAIN CB'!E3223="","",'MAIN CB'!E3223)</f>
        <v>Zanaco Xpress Deposit</v>
      </c>
      <c r="F3209" s="238">
        <f>IF('MAIN CB'!C3223="Asset",'MAIN CB'!F3223,"")</f>
        <v>-195</v>
      </c>
      <c r="G3209" s="162" t="str">
        <f>IF('MAIN CB'!C3223="Capital",'MAIN CB'!F3223,IF('MAIN CB'!C3223="Income",'MAIN CB'!F3223,IF('MAIN CB'!C3223="Liability",'MAIN CB'!F3223,"")))</f>
        <v/>
      </c>
      <c r="H3209" s="163" t="str">
        <f>IF('MAIN CB'!C3223="Expense",'MAIN CB'!F3223,IF('MAIN CB'!C3223="Drawing",'MAIN CB'!F3223,IF('MAIN CB'!C3223="COS",'MAIN CB'!F3223,"")))</f>
        <v/>
      </c>
    </row>
    <row r="3210" spans="2:8" x14ac:dyDescent="0.3">
      <c r="B3210" s="160">
        <f>IF('MAIN CB'!B3224="","",'MAIN CB'!B3224)</f>
        <v>45744</v>
      </c>
      <c r="C3210" s="161" t="str">
        <f>IF('MAIN CB'!C3224="","",'MAIN CB'!C3224)</f>
        <v>Asset</v>
      </c>
      <c r="D3210" s="237" t="str">
        <f>IF('MAIN CB'!D3224="","",'MAIN CB'!D3224)</f>
        <v>Vault Cash</v>
      </c>
      <c r="E3210" s="157" t="str">
        <f>IF('MAIN CB'!E3224="","",'MAIN CB'!E3224)</f>
        <v>Zanaco Xpress Deposit</v>
      </c>
      <c r="F3210" s="238">
        <f>IF('MAIN CB'!C3224="Asset",'MAIN CB'!F3224,"")</f>
        <v>210</v>
      </c>
      <c r="G3210" s="162" t="str">
        <f>IF('MAIN CB'!C3224="Capital",'MAIN CB'!F3224,IF('MAIN CB'!C3224="Income",'MAIN CB'!F3224,IF('MAIN CB'!C3224="Liability",'MAIN CB'!F3224,"")))</f>
        <v/>
      </c>
      <c r="H3210" s="163" t="str">
        <f>IF('MAIN CB'!C3224="Expense",'MAIN CB'!F3224,IF('MAIN CB'!C3224="Drawing",'MAIN CB'!F3224,IF('MAIN CB'!C3224="COS",'MAIN CB'!F3224,"")))</f>
        <v/>
      </c>
    </row>
    <row r="3211" spans="2:8" x14ac:dyDescent="0.3">
      <c r="B3211" s="160">
        <f>IF('MAIN CB'!B3225="","",'MAIN CB'!B3225)</f>
        <v>45744</v>
      </c>
      <c r="C3211" s="161" t="str">
        <f>IF('MAIN CB'!C3225="","",'MAIN CB'!C3225)</f>
        <v>Asset</v>
      </c>
      <c r="D3211" s="237" t="str">
        <f>IF('MAIN CB'!D3225="","",'MAIN CB'!D3225)</f>
        <v>Zanaco Xpress</v>
      </c>
      <c r="E3211" s="157" t="str">
        <f>IF('MAIN CB'!E3225="","",'MAIN CB'!E3225)</f>
        <v>Zanaco Xpress Deposit</v>
      </c>
      <c r="F3211" s="238">
        <f>IF('MAIN CB'!C3225="Asset",'MAIN CB'!F3225,"")</f>
        <v>-210</v>
      </c>
      <c r="G3211" s="162" t="str">
        <f>IF('MAIN CB'!C3225="Capital",'MAIN CB'!F3225,IF('MAIN CB'!C3225="Income",'MAIN CB'!F3225,IF('MAIN CB'!C3225="Liability",'MAIN CB'!F3225,"")))</f>
        <v/>
      </c>
      <c r="H3211" s="163" t="str">
        <f>IF('MAIN CB'!C3225="Expense",'MAIN CB'!F3225,IF('MAIN CB'!C3225="Drawing",'MAIN CB'!F3225,IF('MAIN CB'!C3225="COS",'MAIN CB'!F3225,"")))</f>
        <v/>
      </c>
    </row>
    <row r="3212" spans="2:8" x14ac:dyDescent="0.3">
      <c r="B3212" s="160">
        <f>IF('MAIN CB'!B3226="","",'MAIN CB'!B3226)</f>
        <v>45744</v>
      </c>
      <c r="C3212" s="161" t="str">
        <f>IF('MAIN CB'!C3226="","",'MAIN CB'!C3226)</f>
        <v>Asset</v>
      </c>
      <c r="D3212" s="237" t="str">
        <f>IF('MAIN CB'!D3226="","",'MAIN CB'!D3226)</f>
        <v>Vault Cash</v>
      </c>
      <c r="E3212" s="157" t="str">
        <f>IF('MAIN CB'!E3226="","",'MAIN CB'!E3226)</f>
        <v>Zanaco Xpress Deposit</v>
      </c>
      <c r="F3212" s="238">
        <f>IF('MAIN CB'!C3226="Asset",'MAIN CB'!F3226,"")</f>
        <v>195</v>
      </c>
      <c r="G3212" s="162" t="str">
        <f>IF('MAIN CB'!C3226="Capital",'MAIN CB'!F3226,IF('MAIN CB'!C3226="Income",'MAIN CB'!F3226,IF('MAIN CB'!C3226="Liability",'MAIN CB'!F3226,"")))</f>
        <v/>
      </c>
      <c r="H3212" s="163" t="str">
        <f>IF('MAIN CB'!C3226="Expense",'MAIN CB'!F3226,IF('MAIN CB'!C3226="Drawing",'MAIN CB'!F3226,IF('MAIN CB'!C3226="COS",'MAIN CB'!F3226,"")))</f>
        <v/>
      </c>
    </row>
    <row r="3213" spans="2:8" x14ac:dyDescent="0.3">
      <c r="B3213" s="160">
        <f>IF('MAIN CB'!B3227="","",'MAIN CB'!B3227)</f>
        <v>45744</v>
      </c>
      <c r="C3213" s="161" t="str">
        <f>IF('MAIN CB'!C3227="","",'MAIN CB'!C3227)</f>
        <v>Asset</v>
      </c>
      <c r="D3213" s="237" t="str">
        <f>IF('MAIN CB'!D3227="","",'MAIN CB'!D3227)</f>
        <v>Zanaco Xpress</v>
      </c>
      <c r="E3213" s="157" t="str">
        <f>IF('MAIN CB'!E3227="","",'MAIN CB'!E3227)</f>
        <v>Zanaco Xpress Deposit</v>
      </c>
      <c r="F3213" s="238">
        <f>IF('MAIN CB'!C3227="Asset",'MAIN CB'!F3227,"")</f>
        <v>-195</v>
      </c>
      <c r="G3213" s="162" t="str">
        <f>IF('MAIN CB'!C3227="Capital",'MAIN CB'!F3227,IF('MAIN CB'!C3227="Income",'MAIN CB'!F3227,IF('MAIN CB'!C3227="Liability",'MAIN CB'!F3227,"")))</f>
        <v/>
      </c>
      <c r="H3213" s="163" t="str">
        <f>IF('MAIN CB'!C3227="Expense",'MAIN CB'!F3227,IF('MAIN CB'!C3227="Drawing",'MAIN CB'!F3227,IF('MAIN CB'!C3227="COS",'MAIN CB'!F3227,"")))</f>
        <v/>
      </c>
    </row>
    <row r="3214" spans="2:8" x14ac:dyDescent="0.3">
      <c r="B3214" s="160">
        <f>IF('MAIN CB'!B3228="","",'MAIN CB'!B3228)</f>
        <v>45744</v>
      </c>
      <c r="C3214" s="161" t="str">
        <f>IF('MAIN CB'!C3228="","",'MAIN CB'!C3228)</f>
        <v>Asset</v>
      </c>
      <c r="D3214" s="237" t="str">
        <f>IF('MAIN CB'!D3228="","",'MAIN CB'!D3228)</f>
        <v>Vault Cash</v>
      </c>
      <c r="E3214" s="157" t="str">
        <f>IF('MAIN CB'!E3228="","",'MAIN CB'!E3228)</f>
        <v>Zanaco Xpress Deposit</v>
      </c>
      <c r="F3214" s="238">
        <f>IF('MAIN CB'!C3228="Asset",'MAIN CB'!F3228,"")</f>
        <v>914</v>
      </c>
      <c r="G3214" s="162" t="str">
        <f>IF('MAIN CB'!C3228="Capital",'MAIN CB'!F3228,IF('MAIN CB'!C3228="Income",'MAIN CB'!F3228,IF('MAIN CB'!C3228="Liability",'MAIN CB'!F3228,"")))</f>
        <v/>
      </c>
      <c r="H3214" s="163" t="str">
        <f>IF('MAIN CB'!C3228="Expense",'MAIN CB'!F3228,IF('MAIN CB'!C3228="Drawing",'MAIN CB'!F3228,IF('MAIN CB'!C3228="COS",'MAIN CB'!F3228,"")))</f>
        <v/>
      </c>
    </row>
    <row r="3215" spans="2:8" x14ac:dyDescent="0.3">
      <c r="B3215" s="160">
        <f>IF('MAIN CB'!B3229="","",'MAIN CB'!B3229)</f>
        <v>45744</v>
      </c>
      <c r="C3215" s="161" t="str">
        <f>IF('MAIN CB'!C3229="","",'MAIN CB'!C3229)</f>
        <v>Asset</v>
      </c>
      <c r="D3215" s="237" t="str">
        <f>IF('MAIN CB'!D3229="","",'MAIN CB'!D3229)</f>
        <v>Zanaco Xpress</v>
      </c>
      <c r="E3215" s="157" t="str">
        <f>IF('MAIN CB'!E3229="","",'MAIN CB'!E3229)</f>
        <v>Zanaco Xpress Deposit</v>
      </c>
      <c r="F3215" s="238">
        <f>IF('MAIN CB'!C3229="Asset",'MAIN CB'!F3229,"")</f>
        <v>-914</v>
      </c>
      <c r="G3215" s="162" t="str">
        <f>IF('MAIN CB'!C3229="Capital",'MAIN CB'!F3229,IF('MAIN CB'!C3229="Income",'MAIN CB'!F3229,IF('MAIN CB'!C3229="Liability",'MAIN CB'!F3229,"")))</f>
        <v/>
      </c>
      <c r="H3215" s="163" t="str">
        <f>IF('MAIN CB'!C3229="Expense",'MAIN CB'!F3229,IF('MAIN CB'!C3229="Drawing",'MAIN CB'!F3229,IF('MAIN CB'!C3229="COS",'MAIN CB'!F3229,"")))</f>
        <v/>
      </c>
    </row>
    <row r="3216" spans="2:8" x14ac:dyDescent="0.3">
      <c r="B3216" s="160">
        <f>IF('MAIN CB'!B3230="","",'MAIN CB'!B3230)</f>
        <v>45744</v>
      </c>
      <c r="C3216" s="161" t="str">
        <f>IF('MAIN CB'!C3230="","",'MAIN CB'!C3230)</f>
        <v>Asset</v>
      </c>
      <c r="D3216" s="237" t="str">
        <f>IF('MAIN CB'!D3230="","",'MAIN CB'!D3230)</f>
        <v>Vault Cash</v>
      </c>
      <c r="E3216" s="157" t="str">
        <f>IF('MAIN CB'!E3230="","",'MAIN CB'!E3230)</f>
        <v>Zanaco Xpress Deposit</v>
      </c>
      <c r="F3216" s="238">
        <f>IF('MAIN CB'!C3230="Asset",'MAIN CB'!F3230,"")</f>
        <v>1223</v>
      </c>
      <c r="G3216" s="162" t="str">
        <f>IF('MAIN CB'!C3230="Capital",'MAIN CB'!F3230,IF('MAIN CB'!C3230="Income",'MAIN CB'!F3230,IF('MAIN CB'!C3230="Liability",'MAIN CB'!F3230,"")))</f>
        <v/>
      </c>
      <c r="H3216" s="163" t="str">
        <f>IF('MAIN CB'!C3230="Expense",'MAIN CB'!F3230,IF('MAIN CB'!C3230="Drawing",'MAIN CB'!F3230,IF('MAIN CB'!C3230="COS",'MAIN CB'!F3230,"")))</f>
        <v/>
      </c>
    </row>
    <row r="3217" spans="2:8" x14ac:dyDescent="0.3">
      <c r="B3217" s="160">
        <f>IF('MAIN CB'!B3231="","",'MAIN CB'!B3231)</f>
        <v>45744</v>
      </c>
      <c r="C3217" s="161" t="str">
        <f>IF('MAIN CB'!C3231="","",'MAIN CB'!C3231)</f>
        <v>Asset</v>
      </c>
      <c r="D3217" s="237" t="str">
        <f>IF('MAIN CB'!D3231="","",'MAIN CB'!D3231)</f>
        <v>Zanaco Xpress</v>
      </c>
      <c r="E3217" s="157" t="str">
        <f>IF('MAIN CB'!E3231="","",'MAIN CB'!E3231)</f>
        <v>Zanaco Xpress Deposit</v>
      </c>
      <c r="F3217" s="238">
        <f>IF('MAIN CB'!C3231="Asset",'MAIN CB'!F3231,"")</f>
        <v>-1223</v>
      </c>
      <c r="G3217" s="162" t="str">
        <f>IF('MAIN CB'!C3231="Capital",'MAIN CB'!F3231,IF('MAIN CB'!C3231="Income",'MAIN CB'!F3231,IF('MAIN CB'!C3231="Liability",'MAIN CB'!F3231,"")))</f>
        <v/>
      </c>
      <c r="H3217" s="163" t="str">
        <f>IF('MAIN CB'!C3231="Expense",'MAIN CB'!F3231,IF('MAIN CB'!C3231="Drawing",'MAIN CB'!F3231,IF('MAIN CB'!C3231="COS",'MAIN CB'!F3231,"")))</f>
        <v/>
      </c>
    </row>
    <row r="3218" spans="2:8" x14ac:dyDescent="0.3">
      <c r="B3218" s="160">
        <f>IF('MAIN CB'!B3232="","",'MAIN CB'!B3232)</f>
        <v>45744</v>
      </c>
      <c r="C3218" s="161" t="str">
        <f>IF('MAIN CB'!C3232="","",'MAIN CB'!C3232)</f>
        <v>Asset</v>
      </c>
      <c r="D3218" s="237" t="str">
        <f>IF('MAIN CB'!D3232="","",'MAIN CB'!D3232)</f>
        <v>Vault Cash</v>
      </c>
      <c r="E3218" s="157" t="str">
        <f>IF('MAIN CB'!E3232="","",'MAIN CB'!E3232)</f>
        <v>Zanaco Xpress Deposit</v>
      </c>
      <c r="F3218" s="238">
        <f>IF('MAIN CB'!C3232="Asset",'MAIN CB'!F3232,"")</f>
        <v>160</v>
      </c>
      <c r="G3218" s="162" t="str">
        <f>IF('MAIN CB'!C3232="Capital",'MAIN CB'!F3232,IF('MAIN CB'!C3232="Income",'MAIN CB'!F3232,IF('MAIN CB'!C3232="Liability",'MAIN CB'!F3232,"")))</f>
        <v/>
      </c>
      <c r="H3218" s="163" t="str">
        <f>IF('MAIN CB'!C3232="Expense",'MAIN CB'!F3232,IF('MAIN CB'!C3232="Drawing",'MAIN CB'!F3232,IF('MAIN CB'!C3232="COS",'MAIN CB'!F3232,"")))</f>
        <v/>
      </c>
    </row>
    <row r="3219" spans="2:8" x14ac:dyDescent="0.3">
      <c r="B3219" s="160">
        <f>IF('MAIN CB'!B3233="","",'MAIN CB'!B3233)</f>
        <v>45744</v>
      </c>
      <c r="C3219" s="161" t="str">
        <f>IF('MAIN CB'!C3233="","",'MAIN CB'!C3233)</f>
        <v>Asset</v>
      </c>
      <c r="D3219" s="237" t="str">
        <f>IF('MAIN CB'!D3233="","",'MAIN CB'!D3233)</f>
        <v>Zanaco Xpress</v>
      </c>
      <c r="E3219" s="157" t="str">
        <f>IF('MAIN CB'!E3233="","",'MAIN CB'!E3233)</f>
        <v>Zanaco Xpress Deposit</v>
      </c>
      <c r="F3219" s="238">
        <f>IF('MAIN CB'!C3233="Asset",'MAIN CB'!F3233,"")</f>
        <v>-160</v>
      </c>
      <c r="G3219" s="162" t="str">
        <f>IF('MAIN CB'!C3233="Capital",'MAIN CB'!F3233,IF('MAIN CB'!C3233="Income",'MAIN CB'!F3233,IF('MAIN CB'!C3233="Liability",'MAIN CB'!F3233,"")))</f>
        <v/>
      </c>
      <c r="H3219" s="163" t="str">
        <f>IF('MAIN CB'!C3233="Expense",'MAIN CB'!F3233,IF('MAIN CB'!C3233="Drawing",'MAIN CB'!F3233,IF('MAIN CB'!C3233="COS",'MAIN CB'!F3233,"")))</f>
        <v/>
      </c>
    </row>
    <row r="3220" spans="2:8" x14ac:dyDescent="0.3">
      <c r="B3220" s="160">
        <f>IF('MAIN CB'!B3234="","",'MAIN CB'!B3234)</f>
        <v>45744</v>
      </c>
      <c r="C3220" s="161" t="str">
        <f>IF('MAIN CB'!C3234="","",'MAIN CB'!C3234)</f>
        <v>Asset</v>
      </c>
      <c r="D3220" s="237" t="str">
        <f>IF('MAIN CB'!D3234="","",'MAIN CB'!D3234)</f>
        <v>Vault Cash</v>
      </c>
      <c r="E3220" s="157" t="str">
        <f>IF('MAIN CB'!E3234="","",'MAIN CB'!E3234)</f>
        <v>Zanaco Xpress Deposit</v>
      </c>
      <c r="F3220" s="238">
        <f>IF('MAIN CB'!C3234="Asset",'MAIN CB'!F3234,"")</f>
        <v>452</v>
      </c>
      <c r="G3220" s="162" t="str">
        <f>IF('MAIN CB'!C3234="Capital",'MAIN CB'!F3234,IF('MAIN CB'!C3234="Income",'MAIN CB'!F3234,IF('MAIN CB'!C3234="Liability",'MAIN CB'!F3234,"")))</f>
        <v/>
      </c>
      <c r="H3220" s="163" t="str">
        <f>IF('MAIN CB'!C3234="Expense",'MAIN CB'!F3234,IF('MAIN CB'!C3234="Drawing",'MAIN CB'!F3234,IF('MAIN CB'!C3234="COS",'MAIN CB'!F3234,"")))</f>
        <v/>
      </c>
    </row>
    <row r="3221" spans="2:8" x14ac:dyDescent="0.3">
      <c r="B3221" s="160">
        <f>IF('MAIN CB'!B3235="","",'MAIN CB'!B3235)</f>
        <v>45744</v>
      </c>
      <c r="C3221" s="161" t="str">
        <f>IF('MAIN CB'!C3235="","",'MAIN CB'!C3235)</f>
        <v>Asset</v>
      </c>
      <c r="D3221" s="237" t="str">
        <f>IF('MAIN CB'!D3235="","",'MAIN CB'!D3235)</f>
        <v>Zanaco Xpress</v>
      </c>
      <c r="E3221" s="157" t="str">
        <f>IF('MAIN CB'!E3235="","",'MAIN CB'!E3235)</f>
        <v>Zanaco Xpress Deposit</v>
      </c>
      <c r="F3221" s="238">
        <f>IF('MAIN CB'!C3235="Asset",'MAIN CB'!F3235,"")</f>
        <v>-452</v>
      </c>
      <c r="G3221" s="162" t="str">
        <f>IF('MAIN CB'!C3235="Capital",'MAIN CB'!F3235,IF('MAIN CB'!C3235="Income",'MAIN CB'!F3235,IF('MAIN CB'!C3235="Liability",'MAIN CB'!F3235,"")))</f>
        <v/>
      </c>
      <c r="H3221" s="163" t="str">
        <f>IF('MAIN CB'!C3235="Expense",'MAIN CB'!F3235,IF('MAIN CB'!C3235="Drawing",'MAIN CB'!F3235,IF('MAIN CB'!C3235="COS",'MAIN CB'!F3235,"")))</f>
        <v/>
      </c>
    </row>
    <row r="3222" spans="2:8" x14ac:dyDescent="0.3">
      <c r="B3222" s="160">
        <f>IF('MAIN CB'!B3236="","",'MAIN CB'!B3236)</f>
        <v>45744</v>
      </c>
      <c r="C3222" s="161" t="str">
        <f>IF('MAIN CB'!C3236="","",'MAIN CB'!C3236)</f>
        <v>Asset</v>
      </c>
      <c r="D3222" s="237" t="str">
        <f>IF('MAIN CB'!D3236="","",'MAIN CB'!D3236)</f>
        <v>Vault Cash</v>
      </c>
      <c r="E3222" s="157" t="str">
        <f>IF('MAIN CB'!E3236="","",'MAIN CB'!E3236)</f>
        <v>Zanaco Xpress Deposit</v>
      </c>
      <c r="F3222" s="238">
        <f>IF('MAIN CB'!C3236="Asset",'MAIN CB'!F3236,"")</f>
        <v>257</v>
      </c>
      <c r="G3222" s="162" t="str">
        <f>IF('MAIN CB'!C3236="Capital",'MAIN CB'!F3236,IF('MAIN CB'!C3236="Income",'MAIN CB'!F3236,IF('MAIN CB'!C3236="Liability",'MAIN CB'!F3236,"")))</f>
        <v/>
      </c>
      <c r="H3222" s="163" t="str">
        <f>IF('MAIN CB'!C3236="Expense",'MAIN CB'!F3236,IF('MAIN CB'!C3236="Drawing",'MAIN CB'!F3236,IF('MAIN CB'!C3236="COS",'MAIN CB'!F3236,"")))</f>
        <v/>
      </c>
    </row>
    <row r="3223" spans="2:8" x14ac:dyDescent="0.3">
      <c r="B3223" s="160">
        <f>IF('MAIN CB'!B3237="","",'MAIN CB'!B3237)</f>
        <v>45744</v>
      </c>
      <c r="C3223" s="161" t="str">
        <f>IF('MAIN CB'!C3237="","",'MAIN CB'!C3237)</f>
        <v>Asset</v>
      </c>
      <c r="D3223" s="237" t="str">
        <f>IF('MAIN CB'!D3237="","",'MAIN CB'!D3237)</f>
        <v>Zanaco Xpress</v>
      </c>
      <c r="E3223" s="157" t="str">
        <f>IF('MAIN CB'!E3237="","",'MAIN CB'!E3237)</f>
        <v>Zanaco Xpress Deposit</v>
      </c>
      <c r="F3223" s="238">
        <f>IF('MAIN CB'!C3237="Asset",'MAIN CB'!F3237,"")</f>
        <v>-257</v>
      </c>
      <c r="G3223" s="162" t="str">
        <f>IF('MAIN CB'!C3237="Capital",'MAIN CB'!F3237,IF('MAIN CB'!C3237="Income",'MAIN CB'!F3237,IF('MAIN CB'!C3237="Liability",'MAIN CB'!F3237,"")))</f>
        <v/>
      </c>
      <c r="H3223" s="163" t="str">
        <f>IF('MAIN CB'!C3237="Expense",'MAIN CB'!F3237,IF('MAIN CB'!C3237="Drawing",'MAIN CB'!F3237,IF('MAIN CB'!C3237="COS",'MAIN CB'!F3237,"")))</f>
        <v/>
      </c>
    </row>
    <row r="3224" spans="2:8" x14ac:dyDescent="0.3">
      <c r="B3224" s="160">
        <f>IF('MAIN CB'!B3238="","",'MAIN CB'!B3238)</f>
        <v>45744</v>
      </c>
      <c r="C3224" s="161" t="str">
        <f>IF('MAIN CB'!C3238="","",'MAIN CB'!C3238)</f>
        <v>Asset</v>
      </c>
      <c r="D3224" s="237" t="str">
        <f>IF('MAIN CB'!D3238="","",'MAIN CB'!D3238)</f>
        <v>Vault Cash</v>
      </c>
      <c r="E3224" s="157" t="str">
        <f>IF('MAIN CB'!E3238="","",'MAIN CB'!E3238)</f>
        <v>Zanaco Xpress Deposit</v>
      </c>
      <c r="F3224" s="238">
        <f>IF('MAIN CB'!C3238="Asset",'MAIN CB'!F3238,"")</f>
        <v>210</v>
      </c>
      <c r="G3224" s="162" t="str">
        <f>IF('MAIN CB'!C3238="Capital",'MAIN CB'!F3238,IF('MAIN CB'!C3238="Income",'MAIN CB'!F3238,IF('MAIN CB'!C3238="Liability",'MAIN CB'!F3238,"")))</f>
        <v/>
      </c>
      <c r="H3224" s="163" t="str">
        <f>IF('MAIN CB'!C3238="Expense",'MAIN CB'!F3238,IF('MAIN CB'!C3238="Drawing",'MAIN CB'!F3238,IF('MAIN CB'!C3238="COS",'MAIN CB'!F3238,"")))</f>
        <v/>
      </c>
    </row>
    <row r="3225" spans="2:8" x14ac:dyDescent="0.3">
      <c r="B3225" s="160">
        <f>IF('MAIN CB'!B3239="","",'MAIN CB'!B3239)</f>
        <v>45744</v>
      </c>
      <c r="C3225" s="161" t="str">
        <f>IF('MAIN CB'!C3239="","",'MAIN CB'!C3239)</f>
        <v>Asset</v>
      </c>
      <c r="D3225" s="237" t="str">
        <f>IF('MAIN CB'!D3239="","",'MAIN CB'!D3239)</f>
        <v>Zanaco Xpress</v>
      </c>
      <c r="E3225" s="157" t="str">
        <f>IF('MAIN CB'!E3239="","",'MAIN CB'!E3239)</f>
        <v>Zanaco Xpress Deposit</v>
      </c>
      <c r="F3225" s="238">
        <f>IF('MAIN CB'!C3239="Asset",'MAIN CB'!F3239,"")</f>
        <v>-210</v>
      </c>
      <c r="G3225" s="162" t="str">
        <f>IF('MAIN CB'!C3239="Capital",'MAIN CB'!F3239,IF('MAIN CB'!C3239="Income",'MAIN CB'!F3239,IF('MAIN CB'!C3239="Liability",'MAIN CB'!F3239,"")))</f>
        <v/>
      </c>
      <c r="H3225" s="163" t="str">
        <f>IF('MAIN CB'!C3239="Expense",'MAIN CB'!F3239,IF('MAIN CB'!C3239="Drawing",'MAIN CB'!F3239,IF('MAIN CB'!C3239="COS",'MAIN CB'!F3239,"")))</f>
        <v/>
      </c>
    </row>
    <row r="3226" spans="2:8" x14ac:dyDescent="0.3">
      <c r="B3226" s="160">
        <f>IF('MAIN CB'!B3240="","",'MAIN CB'!B3240)</f>
        <v>45744</v>
      </c>
      <c r="C3226" s="161" t="str">
        <f>IF('MAIN CB'!C3240="","",'MAIN CB'!C3240)</f>
        <v>Asset</v>
      </c>
      <c r="D3226" s="237" t="str">
        <f>IF('MAIN CB'!D3240="","",'MAIN CB'!D3240)</f>
        <v>Vault Cash</v>
      </c>
      <c r="E3226" s="157" t="str">
        <f>IF('MAIN CB'!E3240="","",'MAIN CB'!E3240)</f>
        <v>Zanaco Xpress Withdraw</v>
      </c>
      <c r="F3226" s="238">
        <f>IF('MAIN CB'!C3240="Asset",'MAIN CB'!F3240,"")</f>
        <v>-1380</v>
      </c>
      <c r="G3226" s="162" t="str">
        <f>IF('MAIN CB'!C3240="Capital",'MAIN CB'!F3240,IF('MAIN CB'!C3240="Income",'MAIN CB'!F3240,IF('MAIN CB'!C3240="Liability",'MAIN CB'!F3240,"")))</f>
        <v/>
      </c>
      <c r="H3226" s="163" t="str">
        <f>IF('MAIN CB'!C3240="Expense",'MAIN CB'!F3240,IF('MAIN CB'!C3240="Drawing",'MAIN CB'!F3240,IF('MAIN CB'!C3240="COS",'MAIN CB'!F3240,"")))</f>
        <v/>
      </c>
    </row>
    <row r="3227" spans="2:8" x14ac:dyDescent="0.3">
      <c r="B3227" s="160">
        <f>IF('MAIN CB'!B3241="","",'MAIN CB'!B3241)</f>
        <v>45744</v>
      </c>
      <c r="C3227" s="161" t="str">
        <f>IF('MAIN CB'!C3241="","",'MAIN CB'!C3241)</f>
        <v>Asset</v>
      </c>
      <c r="D3227" s="237" t="str">
        <f>IF('MAIN CB'!D3241="","",'MAIN CB'!D3241)</f>
        <v>Zanaco Xpress</v>
      </c>
      <c r="E3227" s="157" t="str">
        <f>IF('MAIN CB'!E3241="","",'MAIN CB'!E3241)</f>
        <v>Zanaco Xpress Withdraw</v>
      </c>
      <c r="F3227" s="238">
        <f>IF('MAIN CB'!C3241="Asset",'MAIN CB'!F3241,"")</f>
        <v>1380</v>
      </c>
      <c r="G3227" s="162" t="str">
        <f>IF('MAIN CB'!C3241="Capital",'MAIN CB'!F3241,IF('MAIN CB'!C3241="Income",'MAIN CB'!F3241,IF('MAIN CB'!C3241="Liability",'MAIN CB'!F3241,"")))</f>
        <v/>
      </c>
      <c r="H3227" s="163" t="str">
        <f>IF('MAIN CB'!C3241="Expense",'MAIN CB'!F3241,IF('MAIN CB'!C3241="Drawing",'MAIN CB'!F3241,IF('MAIN CB'!C3241="COS",'MAIN CB'!F3241,"")))</f>
        <v/>
      </c>
    </row>
    <row r="3228" spans="2:8" x14ac:dyDescent="0.3">
      <c r="B3228" s="160">
        <f>IF('MAIN CB'!B3242="","",'MAIN CB'!B3242)</f>
        <v>45744</v>
      </c>
      <c r="C3228" s="161" t="str">
        <f>IF('MAIN CB'!C3242="","",'MAIN CB'!C3242)</f>
        <v>Asset</v>
      </c>
      <c r="D3228" s="237" t="str">
        <f>IF('MAIN CB'!D3242="","",'MAIN CB'!D3242)</f>
        <v>Vault Cash</v>
      </c>
      <c r="E3228" s="157" t="str">
        <f>IF('MAIN CB'!E3242="","",'MAIN CB'!E3242)</f>
        <v>Zanaco Xpress Deposit</v>
      </c>
      <c r="F3228" s="238">
        <f>IF('MAIN CB'!C3242="Asset",'MAIN CB'!F3242,"")</f>
        <v>265</v>
      </c>
      <c r="G3228" s="162" t="str">
        <f>IF('MAIN CB'!C3242="Capital",'MAIN CB'!F3242,IF('MAIN CB'!C3242="Income",'MAIN CB'!F3242,IF('MAIN CB'!C3242="Liability",'MAIN CB'!F3242,"")))</f>
        <v/>
      </c>
      <c r="H3228" s="163" t="str">
        <f>IF('MAIN CB'!C3242="Expense",'MAIN CB'!F3242,IF('MAIN CB'!C3242="Drawing",'MAIN CB'!F3242,IF('MAIN CB'!C3242="COS",'MAIN CB'!F3242,"")))</f>
        <v/>
      </c>
    </row>
    <row r="3229" spans="2:8" x14ac:dyDescent="0.3">
      <c r="B3229" s="160">
        <f>IF('MAIN CB'!B3243="","",'MAIN CB'!B3243)</f>
        <v>45744</v>
      </c>
      <c r="C3229" s="161" t="str">
        <f>IF('MAIN CB'!C3243="","",'MAIN CB'!C3243)</f>
        <v>Asset</v>
      </c>
      <c r="D3229" s="237" t="str">
        <f>IF('MAIN CB'!D3243="","",'MAIN CB'!D3243)</f>
        <v>Zanaco Xpress</v>
      </c>
      <c r="E3229" s="157" t="str">
        <f>IF('MAIN CB'!E3243="","",'MAIN CB'!E3243)</f>
        <v>Zanaco Xpress Deposit</v>
      </c>
      <c r="F3229" s="238">
        <f>IF('MAIN CB'!C3243="Asset",'MAIN CB'!F3243,"")</f>
        <v>-265</v>
      </c>
      <c r="G3229" s="162" t="str">
        <f>IF('MAIN CB'!C3243="Capital",'MAIN CB'!F3243,IF('MAIN CB'!C3243="Income",'MAIN CB'!F3243,IF('MAIN CB'!C3243="Liability",'MAIN CB'!F3243,"")))</f>
        <v/>
      </c>
      <c r="H3229" s="163" t="str">
        <f>IF('MAIN CB'!C3243="Expense",'MAIN CB'!F3243,IF('MAIN CB'!C3243="Drawing",'MAIN CB'!F3243,IF('MAIN CB'!C3243="COS",'MAIN CB'!F3243,"")))</f>
        <v/>
      </c>
    </row>
    <row r="3230" spans="2:8" x14ac:dyDescent="0.3">
      <c r="B3230" s="160">
        <f>IF('MAIN CB'!B3244="","",'MAIN CB'!B3244)</f>
        <v>45744</v>
      </c>
      <c r="C3230" s="161" t="str">
        <f>IF('MAIN CB'!C3244="","",'MAIN CB'!C3244)</f>
        <v>Asset</v>
      </c>
      <c r="D3230" s="237" t="str">
        <f>IF('MAIN CB'!D3244="","",'MAIN CB'!D3244)</f>
        <v>Vault Cash</v>
      </c>
      <c r="E3230" s="157" t="str">
        <f>IF('MAIN CB'!E3244="","",'MAIN CB'!E3244)</f>
        <v>Zanaco Xpress Deposit</v>
      </c>
      <c r="F3230" s="238">
        <f>IF('MAIN CB'!C3244="Asset",'MAIN CB'!F3244,"")</f>
        <v>195</v>
      </c>
      <c r="G3230" s="162" t="str">
        <f>IF('MAIN CB'!C3244="Capital",'MAIN CB'!F3244,IF('MAIN CB'!C3244="Income",'MAIN CB'!F3244,IF('MAIN CB'!C3244="Liability",'MAIN CB'!F3244,"")))</f>
        <v/>
      </c>
      <c r="H3230" s="163" t="str">
        <f>IF('MAIN CB'!C3244="Expense",'MAIN CB'!F3244,IF('MAIN CB'!C3244="Drawing",'MAIN CB'!F3244,IF('MAIN CB'!C3244="COS",'MAIN CB'!F3244,"")))</f>
        <v/>
      </c>
    </row>
    <row r="3231" spans="2:8" x14ac:dyDescent="0.3">
      <c r="B3231" s="160">
        <f>IF('MAIN CB'!B3245="","",'MAIN CB'!B3245)</f>
        <v>45744</v>
      </c>
      <c r="C3231" s="161" t="str">
        <f>IF('MAIN CB'!C3245="","",'MAIN CB'!C3245)</f>
        <v>Asset</v>
      </c>
      <c r="D3231" s="237" t="str">
        <f>IF('MAIN CB'!D3245="","",'MAIN CB'!D3245)</f>
        <v>Zanaco Xpress</v>
      </c>
      <c r="E3231" s="157" t="str">
        <f>IF('MAIN CB'!E3245="","",'MAIN CB'!E3245)</f>
        <v>Zanaco Xpress Deposit</v>
      </c>
      <c r="F3231" s="238">
        <f>IF('MAIN CB'!C3245="Asset",'MAIN CB'!F3245,"")</f>
        <v>-195</v>
      </c>
      <c r="G3231" s="162" t="str">
        <f>IF('MAIN CB'!C3245="Capital",'MAIN CB'!F3245,IF('MAIN CB'!C3245="Income",'MAIN CB'!F3245,IF('MAIN CB'!C3245="Liability",'MAIN CB'!F3245,"")))</f>
        <v/>
      </c>
      <c r="H3231" s="163" t="str">
        <f>IF('MAIN CB'!C3245="Expense",'MAIN CB'!F3245,IF('MAIN CB'!C3245="Drawing",'MAIN CB'!F3245,IF('MAIN CB'!C3245="COS",'MAIN CB'!F3245,"")))</f>
        <v/>
      </c>
    </row>
    <row r="3232" spans="2:8" x14ac:dyDescent="0.3">
      <c r="B3232" s="160">
        <f>IF('MAIN CB'!B3246="","",'MAIN CB'!B3246)</f>
        <v>45744</v>
      </c>
      <c r="C3232" s="161" t="str">
        <f>IF('MAIN CB'!C3246="","",'MAIN CB'!C3246)</f>
        <v>Asset</v>
      </c>
      <c r="D3232" s="237" t="str">
        <f>IF('MAIN CB'!D3246="","",'MAIN CB'!D3246)</f>
        <v>Vault Cash</v>
      </c>
      <c r="E3232" s="157" t="str">
        <f>IF('MAIN CB'!E3246="","",'MAIN CB'!E3246)</f>
        <v>Zanaco Xpress Deposit</v>
      </c>
      <c r="F3232" s="238">
        <f>IF('MAIN CB'!C3246="Asset",'MAIN CB'!F3246,"")</f>
        <v>195</v>
      </c>
      <c r="G3232" s="162" t="str">
        <f>IF('MAIN CB'!C3246="Capital",'MAIN CB'!F3246,IF('MAIN CB'!C3246="Income",'MAIN CB'!F3246,IF('MAIN CB'!C3246="Liability",'MAIN CB'!F3246,"")))</f>
        <v/>
      </c>
      <c r="H3232" s="163" t="str">
        <f>IF('MAIN CB'!C3246="Expense",'MAIN CB'!F3246,IF('MAIN CB'!C3246="Drawing",'MAIN CB'!F3246,IF('MAIN CB'!C3246="COS",'MAIN CB'!F3246,"")))</f>
        <v/>
      </c>
    </row>
    <row r="3233" spans="2:8" x14ac:dyDescent="0.3">
      <c r="B3233" s="160">
        <f>IF('MAIN CB'!B3247="","",'MAIN CB'!B3247)</f>
        <v>45744</v>
      </c>
      <c r="C3233" s="161" t="str">
        <f>IF('MAIN CB'!C3247="","",'MAIN CB'!C3247)</f>
        <v>Asset</v>
      </c>
      <c r="D3233" s="237" t="str">
        <f>IF('MAIN CB'!D3247="","",'MAIN CB'!D3247)</f>
        <v>Zanaco Xpress</v>
      </c>
      <c r="E3233" s="157" t="str">
        <f>IF('MAIN CB'!E3247="","",'MAIN CB'!E3247)</f>
        <v>Zanaco Xpress Deposit</v>
      </c>
      <c r="F3233" s="238">
        <f>IF('MAIN CB'!C3247="Asset",'MAIN CB'!F3247,"")</f>
        <v>-195</v>
      </c>
      <c r="G3233" s="162" t="str">
        <f>IF('MAIN CB'!C3247="Capital",'MAIN CB'!F3247,IF('MAIN CB'!C3247="Income",'MAIN CB'!F3247,IF('MAIN CB'!C3247="Liability",'MAIN CB'!F3247,"")))</f>
        <v/>
      </c>
      <c r="H3233" s="163" t="str">
        <f>IF('MAIN CB'!C3247="Expense",'MAIN CB'!F3247,IF('MAIN CB'!C3247="Drawing",'MAIN CB'!F3247,IF('MAIN CB'!C3247="COS",'MAIN CB'!F3247,"")))</f>
        <v/>
      </c>
    </row>
    <row r="3234" spans="2:8" x14ac:dyDescent="0.3">
      <c r="B3234" s="160">
        <f>IF('MAIN CB'!B3248="","",'MAIN CB'!B3248)</f>
        <v>45744</v>
      </c>
      <c r="C3234" s="161" t="str">
        <f>IF('MAIN CB'!C3248="","",'MAIN CB'!C3248)</f>
        <v>Asset</v>
      </c>
      <c r="D3234" s="237" t="str">
        <f>IF('MAIN CB'!D3248="","",'MAIN CB'!D3248)</f>
        <v>Vault Cash</v>
      </c>
      <c r="E3234" s="157" t="str">
        <f>IF('MAIN CB'!E3248="","",'MAIN CB'!E3248)</f>
        <v>Zanaco Xpress Deposit</v>
      </c>
      <c r="F3234" s="238">
        <f>IF('MAIN CB'!C3248="Asset",'MAIN CB'!F3248,"")</f>
        <v>50</v>
      </c>
      <c r="G3234" s="162" t="str">
        <f>IF('MAIN CB'!C3248="Capital",'MAIN CB'!F3248,IF('MAIN CB'!C3248="Income",'MAIN CB'!F3248,IF('MAIN CB'!C3248="Liability",'MAIN CB'!F3248,"")))</f>
        <v/>
      </c>
      <c r="H3234" s="163" t="str">
        <f>IF('MAIN CB'!C3248="Expense",'MAIN CB'!F3248,IF('MAIN CB'!C3248="Drawing",'MAIN CB'!F3248,IF('MAIN CB'!C3248="COS",'MAIN CB'!F3248,"")))</f>
        <v/>
      </c>
    </row>
    <row r="3235" spans="2:8" x14ac:dyDescent="0.3">
      <c r="B3235" s="160">
        <f>IF('MAIN CB'!B3249="","",'MAIN CB'!B3249)</f>
        <v>45744</v>
      </c>
      <c r="C3235" s="161" t="str">
        <f>IF('MAIN CB'!C3249="","",'MAIN CB'!C3249)</f>
        <v>Asset</v>
      </c>
      <c r="D3235" s="237" t="str">
        <f>IF('MAIN CB'!D3249="","",'MAIN CB'!D3249)</f>
        <v>Zanaco Xpress</v>
      </c>
      <c r="E3235" s="157" t="str">
        <f>IF('MAIN CB'!E3249="","",'MAIN CB'!E3249)</f>
        <v>Zanaco Xpress Deposit</v>
      </c>
      <c r="F3235" s="238">
        <f>IF('MAIN CB'!C3249="Asset",'MAIN CB'!F3249,"")</f>
        <v>-50</v>
      </c>
      <c r="G3235" s="162" t="str">
        <f>IF('MAIN CB'!C3249="Capital",'MAIN CB'!F3249,IF('MAIN CB'!C3249="Income",'MAIN CB'!F3249,IF('MAIN CB'!C3249="Liability",'MAIN CB'!F3249,"")))</f>
        <v/>
      </c>
      <c r="H3235" s="163" t="str">
        <f>IF('MAIN CB'!C3249="Expense",'MAIN CB'!F3249,IF('MAIN CB'!C3249="Drawing",'MAIN CB'!F3249,IF('MAIN CB'!C3249="COS",'MAIN CB'!F3249,"")))</f>
        <v/>
      </c>
    </row>
    <row r="3236" spans="2:8" x14ac:dyDescent="0.3">
      <c r="B3236" s="160">
        <f>IF('MAIN CB'!B3250="","",'MAIN CB'!B3250)</f>
        <v>45744</v>
      </c>
      <c r="C3236" s="161" t="str">
        <f>IF('MAIN CB'!C3250="","",'MAIN CB'!C3250)</f>
        <v>Asset</v>
      </c>
      <c r="D3236" s="237" t="str">
        <f>IF('MAIN CB'!D3250="","",'MAIN CB'!D3250)</f>
        <v>Vault Cash</v>
      </c>
      <c r="E3236" s="157" t="str">
        <f>IF('MAIN CB'!E3250="","",'MAIN CB'!E3250)</f>
        <v>Zanaco Xpress Deposit</v>
      </c>
      <c r="F3236" s="238">
        <f>IF('MAIN CB'!C3250="Asset",'MAIN CB'!F3250,"")</f>
        <v>210</v>
      </c>
      <c r="G3236" s="162" t="str">
        <f>IF('MAIN CB'!C3250="Capital",'MAIN CB'!F3250,IF('MAIN CB'!C3250="Income",'MAIN CB'!F3250,IF('MAIN CB'!C3250="Liability",'MAIN CB'!F3250,"")))</f>
        <v/>
      </c>
      <c r="H3236" s="163" t="str">
        <f>IF('MAIN CB'!C3250="Expense",'MAIN CB'!F3250,IF('MAIN CB'!C3250="Drawing",'MAIN CB'!F3250,IF('MAIN CB'!C3250="COS",'MAIN CB'!F3250,"")))</f>
        <v/>
      </c>
    </row>
    <row r="3237" spans="2:8" x14ac:dyDescent="0.3">
      <c r="B3237" s="160">
        <f>IF('MAIN CB'!B3251="","",'MAIN CB'!B3251)</f>
        <v>45744</v>
      </c>
      <c r="C3237" s="161" t="str">
        <f>IF('MAIN CB'!C3251="","",'MAIN CB'!C3251)</f>
        <v>Asset</v>
      </c>
      <c r="D3237" s="237" t="str">
        <f>IF('MAIN CB'!D3251="","",'MAIN CB'!D3251)</f>
        <v>Zanaco Xpress</v>
      </c>
      <c r="E3237" s="157" t="str">
        <f>IF('MAIN CB'!E3251="","",'MAIN CB'!E3251)</f>
        <v>Zanaco Xpress Deposit</v>
      </c>
      <c r="F3237" s="238">
        <f>IF('MAIN CB'!C3251="Asset",'MAIN CB'!F3251,"")</f>
        <v>-210</v>
      </c>
      <c r="G3237" s="162" t="str">
        <f>IF('MAIN CB'!C3251="Capital",'MAIN CB'!F3251,IF('MAIN CB'!C3251="Income",'MAIN CB'!F3251,IF('MAIN CB'!C3251="Liability",'MAIN CB'!F3251,"")))</f>
        <v/>
      </c>
      <c r="H3237" s="163" t="str">
        <f>IF('MAIN CB'!C3251="Expense",'MAIN CB'!F3251,IF('MAIN CB'!C3251="Drawing",'MAIN CB'!F3251,IF('MAIN CB'!C3251="COS",'MAIN CB'!F3251,"")))</f>
        <v/>
      </c>
    </row>
    <row r="3238" spans="2:8" x14ac:dyDescent="0.3">
      <c r="B3238" s="160">
        <f>IF('MAIN CB'!B3252="","",'MAIN CB'!B3252)</f>
        <v>45744</v>
      </c>
      <c r="C3238" s="161" t="str">
        <f>IF('MAIN CB'!C3252="","",'MAIN CB'!C3252)</f>
        <v>Asset</v>
      </c>
      <c r="D3238" s="237" t="str">
        <f>IF('MAIN CB'!D3252="","",'MAIN CB'!D3252)</f>
        <v>Vault Cash</v>
      </c>
      <c r="E3238" s="157" t="str">
        <f>IF('MAIN CB'!E3252="","",'MAIN CB'!E3252)</f>
        <v>Zanaco Xpress Deposit</v>
      </c>
      <c r="F3238" s="238">
        <f>IF('MAIN CB'!C3252="Asset",'MAIN CB'!F3252,"")</f>
        <v>449</v>
      </c>
      <c r="G3238" s="162" t="str">
        <f>IF('MAIN CB'!C3252="Capital",'MAIN CB'!F3252,IF('MAIN CB'!C3252="Income",'MAIN CB'!F3252,IF('MAIN CB'!C3252="Liability",'MAIN CB'!F3252,"")))</f>
        <v/>
      </c>
      <c r="H3238" s="163" t="str">
        <f>IF('MAIN CB'!C3252="Expense",'MAIN CB'!F3252,IF('MAIN CB'!C3252="Drawing",'MAIN CB'!F3252,IF('MAIN CB'!C3252="COS",'MAIN CB'!F3252,"")))</f>
        <v/>
      </c>
    </row>
    <row r="3239" spans="2:8" x14ac:dyDescent="0.3">
      <c r="B3239" s="160">
        <f>IF('MAIN CB'!B3253="","",'MAIN CB'!B3253)</f>
        <v>45744</v>
      </c>
      <c r="C3239" s="161" t="str">
        <f>IF('MAIN CB'!C3253="","",'MAIN CB'!C3253)</f>
        <v>Asset</v>
      </c>
      <c r="D3239" s="237" t="str">
        <f>IF('MAIN CB'!D3253="","",'MAIN CB'!D3253)</f>
        <v>Zanaco Xpress</v>
      </c>
      <c r="E3239" s="157" t="str">
        <f>IF('MAIN CB'!E3253="","",'MAIN CB'!E3253)</f>
        <v>Zanaco Xpress Deposit</v>
      </c>
      <c r="F3239" s="238">
        <f>IF('MAIN CB'!C3253="Asset",'MAIN CB'!F3253,"")</f>
        <v>-449</v>
      </c>
      <c r="G3239" s="162" t="str">
        <f>IF('MAIN CB'!C3253="Capital",'MAIN CB'!F3253,IF('MAIN CB'!C3253="Income",'MAIN CB'!F3253,IF('MAIN CB'!C3253="Liability",'MAIN CB'!F3253,"")))</f>
        <v/>
      </c>
      <c r="H3239" s="163" t="str">
        <f>IF('MAIN CB'!C3253="Expense",'MAIN CB'!F3253,IF('MAIN CB'!C3253="Drawing",'MAIN CB'!F3253,IF('MAIN CB'!C3253="COS",'MAIN CB'!F3253,"")))</f>
        <v/>
      </c>
    </row>
    <row r="3240" spans="2:8" x14ac:dyDescent="0.3">
      <c r="B3240" s="160">
        <f>IF('MAIN CB'!B3254="","",'MAIN CB'!B3254)</f>
        <v>45744</v>
      </c>
      <c r="C3240" s="161" t="str">
        <f>IF('MAIN CB'!C3254="","",'MAIN CB'!C3254)</f>
        <v>Asset</v>
      </c>
      <c r="D3240" s="237" t="str">
        <f>IF('MAIN CB'!D3254="","",'MAIN CB'!D3254)</f>
        <v>Vault Cash</v>
      </c>
      <c r="E3240" s="157" t="str">
        <f>IF('MAIN CB'!E3254="","",'MAIN CB'!E3254)</f>
        <v>Zanaco Xpress Deposit</v>
      </c>
      <c r="F3240" s="238">
        <f>IF('MAIN CB'!C3254="Asset",'MAIN CB'!F3254,"")</f>
        <v>160</v>
      </c>
      <c r="G3240" s="162" t="str">
        <f>IF('MAIN CB'!C3254="Capital",'MAIN CB'!F3254,IF('MAIN CB'!C3254="Income",'MAIN CB'!F3254,IF('MAIN CB'!C3254="Liability",'MAIN CB'!F3254,"")))</f>
        <v/>
      </c>
      <c r="H3240" s="163" t="str">
        <f>IF('MAIN CB'!C3254="Expense",'MAIN CB'!F3254,IF('MAIN CB'!C3254="Drawing",'MAIN CB'!F3254,IF('MAIN CB'!C3254="COS",'MAIN CB'!F3254,"")))</f>
        <v/>
      </c>
    </row>
    <row r="3241" spans="2:8" x14ac:dyDescent="0.3">
      <c r="B3241" s="160">
        <f>IF('MAIN CB'!B3255="","",'MAIN CB'!B3255)</f>
        <v>45744</v>
      </c>
      <c r="C3241" s="161" t="str">
        <f>IF('MAIN CB'!C3255="","",'MAIN CB'!C3255)</f>
        <v>Asset</v>
      </c>
      <c r="D3241" s="237" t="str">
        <f>IF('MAIN CB'!D3255="","",'MAIN CB'!D3255)</f>
        <v>Zanaco Xpress</v>
      </c>
      <c r="E3241" s="157" t="str">
        <f>IF('MAIN CB'!E3255="","",'MAIN CB'!E3255)</f>
        <v>Zanaco Xpress Deposit</v>
      </c>
      <c r="F3241" s="238">
        <f>IF('MAIN CB'!C3255="Asset",'MAIN CB'!F3255,"")</f>
        <v>-160</v>
      </c>
      <c r="G3241" s="162" t="str">
        <f>IF('MAIN CB'!C3255="Capital",'MAIN CB'!F3255,IF('MAIN CB'!C3255="Income",'MAIN CB'!F3255,IF('MAIN CB'!C3255="Liability",'MAIN CB'!F3255,"")))</f>
        <v/>
      </c>
      <c r="H3241" s="163" t="str">
        <f>IF('MAIN CB'!C3255="Expense",'MAIN CB'!F3255,IF('MAIN CB'!C3255="Drawing",'MAIN CB'!F3255,IF('MAIN CB'!C3255="COS",'MAIN CB'!F3255,"")))</f>
        <v/>
      </c>
    </row>
    <row r="3242" spans="2:8" x14ac:dyDescent="0.3">
      <c r="B3242" s="160">
        <f>IF('MAIN CB'!B3256="","",'MAIN CB'!B3256)</f>
        <v>45744</v>
      </c>
      <c r="C3242" s="161" t="str">
        <f>IF('MAIN CB'!C3256="","",'MAIN CB'!C3256)</f>
        <v>Asset</v>
      </c>
      <c r="D3242" s="237" t="str">
        <f>IF('MAIN CB'!D3256="","",'MAIN CB'!D3256)</f>
        <v>Vault Cash</v>
      </c>
      <c r="E3242" s="157" t="str">
        <f>IF('MAIN CB'!E3256="","",'MAIN CB'!E3256)</f>
        <v>Airtel Money Withdraw</v>
      </c>
      <c r="F3242" s="238">
        <f>IF('MAIN CB'!C3256="Asset",'MAIN CB'!F3256,"")</f>
        <v>-35</v>
      </c>
      <c r="G3242" s="162" t="str">
        <f>IF('MAIN CB'!C3256="Capital",'MAIN CB'!F3256,IF('MAIN CB'!C3256="Income",'MAIN CB'!F3256,IF('MAIN CB'!C3256="Liability",'MAIN CB'!F3256,"")))</f>
        <v/>
      </c>
      <c r="H3242" s="163" t="str">
        <f>IF('MAIN CB'!C3256="Expense",'MAIN CB'!F3256,IF('MAIN CB'!C3256="Drawing",'MAIN CB'!F3256,IF('MAIN CB'!C3256="COS",'MAIN CB'!F3256,"")))</f>
        <v/>
      </c>
    </row>
    <row r="3243" spans="2:8" x14ac:dyDescent="0.3">
      <c r="B3243" s="160">
        <f>IF('MAIN CB'!B3257="","",'MAIN CB'!B3257)</f>
        <v>45744</v>
      </c>
      <c r="C3243" s="161" t="str">
        <f>IF('MAIN CB'!C3257="","",'MAIN CB'!C3257)</f>
        <v>Asset</v>
      </c>
      <c r="D3243" s="237" t="str">
        <f>IF('MAIN CB'!D3257="","",'MAIN CB'!D3257)</f>
        <v>Airtel Money</v>
      </c>
      <c r="E3243" s="157" t="str">
        <f>IF('MAIN CB'!E3257="","",'MAIN CB'!E3257)</f>
        <v>Airtel Money Withdraw</v>
      </c>
      <c r="F3243" s="238">
        <f>IF('MAIN CB'!C3257="Asset",'MAIN CB'!F3257,"")</f>
        <v>35</v>
      </c>
      <c r="G3243" s="162" t="str">
        <f>IF('MAIN CB'!C3257="Capital",'MAIN CB'!F3257,IF('MAIN CB'!C3257="Income",'MAIN CB'!F3257,IF('MAIN CB'!C3257="Liability",'MAIN CB'!F3257,"")))</f>
        <v/>
      </c>
      <c r="H3243" s="163" t="str">
        <f>IF('MAIN CB'!C3257="Expense",'MAIN CB'!F3257,IF('MAIN CB'!C3257="Drawing",'MAIN CB'!F3257,IF('MAIN CB'!C3257="COS",'MAIN CB'!F3257,"")))</f>
        <v/>
      </c>
    </row>
    <row r="3244" spans="2:8" x14ac:dyDescent="0.3">
      <c r="B3244" s="160">
        <f>IF('MAIN CB'!B3258="","",'MAIN CB'!B3258)</f>
        <v>45744</v>
      </c>
      <c r="C3244" s="161" t="str">
        <f>IF('MAIN CB'!C3258="","",'MAIN CB'!C3258)</f>
        <v>Asset</v>
      </c>
      <c r="D3244" s="237" t="str">
        <f>IF('MAIN CB'!D3258="","",'MAIN CB'!D3258)</f>
        <v>Vault Cash</v>
      </c>
      <c r="E3244" s="157" t="str">
        <f>IF('MAIN CB'!E3258="","",'MAIN CB'!E3258)</f>
        <v>Airtel Money Withdraw</v>
      </c>
      <c r="F3244" s="238">
        <f>IF('MAIN CB'!C3258="Asset",'MAIN CB'!F3258,"")</f>
        <v>-35</v>
      </c>
      <c r="G3244" s="162" t="str">
        <f>IF('MAIN CB'!C3258="Capital",'MAIN CB'!F3258,IF('MAIN CB'!C3258="Income",'MAIN CB'!F3258,IF('MAIN CB'!C3258="Liability",'MAIN CB'!F3258,"")))</f>
        <v/>
      </c>
      <c r="H3244" s="163" t="str">
        <f>IF('MAIN CB'!C3258="Expense",'MAIN CB'!F3258,IF('MAIN CB'!C3258="Drawing",'MAIN CB'!F3258,IF('MAIN CB'!C3258="COS",'MAIN CB'!F3258,"")))</f>
        <v/>
      </c>
    </row>
    <row r="3245" spans="2:8" x14ac:dyDescent="0.3">
      <c r="B3245" s="160">
        <f>IF('MAIN CB'!B3259="","",'MAIN CB'!B3259)</f>
        <v>45744</v>
      </c>
      <c r="C3245" s="161" t="str">
        <f>IF('MAIN CB'!C3259="","",'MAIN CB'!C3259)</f>
        <v>Asset</v>
      </c>
      <c r="D3245" s="237" t="str">
        <f>IF('MAIN CB'!D3259="","",'MAIN CB'!D3259)</f>
        <v>Airtel Money</v>
      </c>
      <c r="E3245" s="157" t="str">
        <f>IF('MAIN CB'!E3259="","",'MAIN CB'!E3259)</f>
        <v>Airtel Money Withdraw</v>
      </c>
      <c r="F3245" s="238">
        <f>IF('MAIN CB'!C3259="Asset",'MAIN CB'!F3259,"")</f>
        <v>35</v>
      </c>
      <c r="G3245" s="162" t="str">
        <f>IF('MAIN CB'!C3259="Capital",'MAIN CB'!F3259,IF('MAIN CB'!C3259="Income",'MAIN CB'!F3259,IF('MAIN CB'!C3259="Liability",'MAIN CB'!F3259,"")))</f>
        <v/>
      </c>
      <c r="H3245" s="163" t="str">
        <f>IF('MAIN CB'!C3259="Expense",'MAIN CB'!F3259,IF('MAIN CB'!C3259="Drawing",'MAIN CB'!F3259,IF('MAIN CB'!C3259="COS",'MAIN CB'!F3259,"")))</f>
        <v/>
      </c>
    </row>
    <row r="3246" spans="2:8" x14ac:dyDescent="0.3">
      <c r="B3246" s="160">
        <f>IF('MAIN CB'!B3260="","",'MAIN CB'!B3260)</f>
        <v>45744</v>
      </c>
      <c r="C3246" s="161" t="str">
        <f>IF('MAIN CB'!C3260="","",'MAIN CB'!C3260)</f>
        <v>Asset</v>
      </c>
      <c r="D3246" s="237" t="str">
        <f>IF('MAIN CB'!D3260="","",'MAIN CB'!D3260)</f>
        <v>Vault Cash</v>
      </c>
      <c r="E3246" s="157" t="str">
        <f>IF('MAIN CB'!E3260="","",'MAIN CB'!E3260)</f>
        <v>Airtel Money Withdraw</v>
      </c>
      <c r="F3246" s="238">
        <f>IF('MAIN CB'!C3260="Asset",'MAIN CB'!F3260,"")</f>
        <v>-70</v>
      </c>
      <c r="G3246" s="162" t="str">
        <f>IF('MAIN CB'!C3260="Capital",'MAIN CB'!F3260,IF('MAIN CB'!C3260="Income",'MAIN CB'!F3260,IF('MAIN CB'!C3260="Liability",'MAIN CB'!F3260,"")))</f>
        <v/>
      </c>
      <c r="H3246" s="163" t="str">
        <f>IF('MAIN CB'!C3260="Expense",'MAIN CB'!F3260,IF('MAIN CB'!C3260="Drawing",'MAIN CB'!F3260,IF('MAIN CB'!C3260="COS",'MAIN CB'!F3260,"")))</f>
        <v/>
      </c>
    </row>
    <row r="3247" spans="2:8" x14ac:dyDescent="0.3">
      <c r="B3247" s="160">
        <f>IF('MAIN CB'!B3261="","",'MAIN CB'!B3261)</f>
        <v>45744</v>
      </c>
      <c r="C3247" s="161" t="str">
        <f>IF('MAIN CB'!C3261="","",'MAIN CB'!C3261)</f>
        <v>Asset</v>
      </c>
      <c r="D3247" s="237" t="str">
        <f>IF('MAIN CB'!D3261="","",'MAIN CB'!D3261)</f>
        <v>Airtel Money</v>
      </c>
      <c r="E3247" s="157" t="str">
        <f>IF('MAIN CB'!E3261="","",'MAIN CB'!E3261)</f>
        <v>Airtel Money Withdraw</v>
      </c>
      <c r="F3247" s="238">
        <f>IF('MAIN CB'!C3261="Asset",'MAIN CB'!F3261,"")</f>
        <v>70</v>
      </c>
      <c r="G3247" s="162" t="str">
        <f>IF('MAIN CB'!C3261="Capital",'MAIN CB'!F3261,IF('MAIN CB'!C3261="Income",'MAIN CB'!F3261,IF('MAIN CB'!C3261="Liability",'MAIN CB'!F3261,"")))</f>
        <v/>
      </c>
      <c r="H3247" s="163" t="str">
        <f>IF('MAIN CB'!C3261="Expense",'MAIN CB'!F3261,IF('MAIN CB'!C3261="Drawing",'MAIN CB'!F3261,IF('MAIN CB'!C3261="COS",'MAIN CB'!F3261,"")))</f>
        <v/>
      </c>
    </row>
    <row r="3248" spans="2:8" x14ac:dyDescent="0.3">
      <c r="B3248" s="160">
        <f>IF('MAIN CB'!B3262="","",'MAIN CB'!B3262)</f>
        <v>45744</v>
      </c>
      <c r="C3248" s="161" t="str">
        <f>IF('MAIN CB'!C3262="","",'MAIN CB'!C3262)</f>
        <v>Asset</v>
      </c>
      <c r="D3248" s="237" t="str">
        <f>IF('MAIN CB'!D3262="","",'MAIN CB'!D3262)</f>
        <v>Vault Cash</v>
      </c>
      <c r="E3248" s="157" t="str">
        <f>IF('MAIN CB'!E3262="","",'MAIN CB'!E3262)</f>
        <v>Airtel Money Withdraw</v>
      </c>
      <c r="F3248" s="238">
        <f>IF('MAIN CB'!C3262="Asset",'MAIN CB'!F3262,"")</f>
        <v>-220</v>
      </c>
      <c r="G3248" s="162" t="str">
        <f>IF('MAIN CB'!C3262="Capital",'MAIN CB'!F3262,IF('MAIN CB'!C3262="Income",'MAIN CB'!F3262,IF('MAIN CB'!C3262="Liability",'MAIN CB'!F3262,"")))</f>
        <v/>
      </c>
      <c r="H3248" s="163" t="str">
        <f>IF('MAIN CB'!C3262="Expense",'MAIN CB'!F3262,IF('MAIN CB'!C3262="Drawing",'MAIN CB'!F3262,IF('MAIN CB'!C3262="COS",'MAIN CB'!F3262,"")))</f>
        <v/>
      </c>
    </row>
    <row r="3249" spans="2:8" x14ac:dyDescent="0.3">
      <c r="B3249" s="160">
        <f>IF('MAIN CB'!B3263="","",'MAIN CB'!B3263)</f>
        <v>45744</v>
      </c>
      <c r="C3249" s="161" t="str">
        <f>IF('MAIN CB'!C3263="","",'MAIN CB'!C3263)</f>
        <v>Asset</v>
      </c>
      <c r="D3249" s="237" t="str">
        <f>IF('MAIN CB'!D3263="","",'MAIN CB'!D3263)</f>
        <v>Airtel Money</v>
      </c>
      <c r="E3249" s="157" t="str">
        <f>IF('MAIN CB'!E3263="","",'MAIN CB'!E3263)</f>
        <v>Airtel Money Withdraw</v>
      </c>
      <c r="F3249" s="238">
        <f>IF('MAIN CB'!C3263="Asset",'MAIN CB'!F3263,"")</f>
        <v>220</v>
      </c>
      <c r="G3249" s="162" t="str">
        <f>IF('MAIN CB'!C3263="Capital",'MAIN CB'!F3263,IF('MAIN CB'!C3263="Income",'MAIN CB'!F3263,IF('MAIN CB'!C3263="Liability",'MAIN CB'!F3263,"")))</f>
        <v/>
      </c>
      <c r="H3249" s="163" t="str">
        <f>IF('MAIN CB'!C3263="Expense",'MAIN CB'!F3263,IF('MAIN CB'!C3263="Drawing",'MAIN CB'!F3263,IF('MAIN CB'!C3263="COS",'MAIN CB'!F3263,"")))</f>
        <v/>
      </c>
    </row>
    <row r="3250" spans="2:8" x14ac:dyDescent="0.3">
      <c r="B3250" s="160">
        <f>IF('MAIN CB'!B3264="","",'MAIN CB'!B3264)</f>
        <v>45744</v>
      </c>
      <c r="C3250" s="161" t="str">
        <f>IF('MAIN CB'!C3264="","",'MAIN CB'!C3264)</f>
        <v>Asset</v>
      </c>
      <c r="D3250" s="237" t="str">
        <f>IF('MAIN CB'!D3264="","",'MAIN CB'!D3264)</f>
        <v>Vault Cash</v>
      </c>
      <c r="E3250" s="157" t="str">
        <f>IF('MAIN CB'!E3264="","",'MAIN CB'!E3264)</f>
        <v>Airtel Money Withdraw</v>
      </c>
      <c r="F3250" s="238">
        <f>IF('MAIN CB'!C3264="Asset",'MAIN CB'!F3264,"")</f>
        <v>-449</v>
      </c>
      <c r="G3250" s="162" t="str">
        <f>IF('MAIN CB'!C3264="Capital",'MAIN CB'!F3264,IF('MAIN CB'!C3264="Income",'MAIN CB'!F3264,IF('MAIN CB'!C3264="Liability",'MAIN CB'!F3264,"")))</f>
        <v/>
      </c>
      <c r="H3250" s="163" t="str">
        <f>IF('MAIN CB'!C3264="Expense",'MAIN CB'!F3264,IF('MAIN CB'!C3264="Drawing",'MAIN CB'!F3264,IF('MAIN CB'!C3264="COS",'MAIN CB'!F3264,"")))</f>
        <v/>
      </c>
    </row>
    <row r="3251" spans="2:8" x14ac:dyDescent="0.3">
      <c r="B3251" s="160">
        <f>IF('MAIN CB'!B3265="","",'MAIN CB'!B3265)</f>
        <v>45744</v>
      </c>
      <c r="C3251" s="161" t="str">
        <f>IF('MAIN CB'!C3265="","",'MAIN CB'!C3265)</f>
        <v>Asset</v>
      </c>
      <c r="D3251" s="237" t="str">
        <f>IF('MAIN CB'!D3265="","",'MAIN CB'!D3265)</f>
        <v>Airtel Money</v>
      </c>
      <c r="E3251" s="157" t="str">
        <f>IF('MAIN CB'!E3265="","",'MAIN CB'!E3265)</f>
        <v>Airtel Money Withdraw</v>
      </c>
      <c r="F3251" s="238">
        <f>IF('MAIN CB'!C3265="Asset",'MAIN CB'!F3265,"")</f>
        <v>449</v>
      </c>
      <c r="G3251" s="162" t="str">
        <f>IF('MAIN CB'!C3265="Capital",'MAIN CB'!F3265,IF('MAIN CB'!C3265="Income",'MAIN CB'!F3265,IF('MAIN CB'!C3265="Liability",'MAIN CB'!F3265,"")))</f>
        <v/>
      </c>
      <c r="H3251" s="163" t="str">
        <f>IF('MAIN CB'!C3265="Expense",'MAIN CB'!F3265,IF('MAIN CB'!C3265="Drawing",'MAIN CB'!F3265,IF('MAIN CB'!C3265="COS",'MAIN CB'!F3265,"")))</f>
        <v/>
      </c>
    </row>
    <row r="3252" spans="2:8" x14ac:dyDescent="0.3">
      <c r="B3252" s="160">
        <f>IF('MAIN CB'!B3266="","",'MAIN CB'!B3266)</f>
        <v>45744</v>
      </c>
      <c r="C3252" s="161" t="str">
        <f>IF('MAIN CB'!C3266="","",'MAIN CB'!C3266)</f>
        <v>Asset</v>
      </c>
      <c r="D3252" s="237" t="str">
        <f>IF('MAIN CB'!D3266="","",'MAIN CB'!D3266)</f>
        <v>Vault Cash</v>
      </c>
      <c r="E3252" s="157" t="str">
        <f>IF('MAIN CB'!E3266="","",'MAIN CB'!E3266)</f>
        <v>Airtel Money Withdraw</v>
      </c>
      <c r="F3252" s="238">
        <f>IF('MAIN CB'!C3266="Asset",'MAIN CB'!F3266,"")</f>
        <v>-550</v>
      </c>
      <c r="G3252" s="162" t="str">
        <f>IF('MAIN CB'!C3266="Capital",'MAIN CB'!F3266,IF('MAIN CB'!C3266="Income",'MAIN CB'!F3266,IF('MAIN CB'!C3266="Liability",'MAIN CB'!F3266,"")))</f>
        <v/>
      </c>
      <c r="H3252" s="163" t="str">
        <f>IF('MAIN CB'!C3266="Expense",'MAIN CB'!F3266,IF('MAIN CB'!C3266="Drawing",'MAIN CB'!F3266,IF('MAIN CB'!C3266="COS",'MAIN CB'!F3266,"")))</f>
        <v/>
      </c>
    </row>
    <row r="3253" spans="2:8" x14ac:dyDescent="0.3">
      <c r="B3253" s="160">
        <f>IF('MAIN CB'!B3267="","",'MAIN CB'!B3267)</f>
        <v>45744</v>
      </c>
      <c r="C3253" s="161" t="str">
        <f>IF('MAIN CB'!C3267="","",'MAIN CB'!C3267)</f>
        <v>Asset</v>
      </c>
      <c r="D3253" s="237" t="str">
        <f>IF('MAIN CB'!D3267="","",'MAIN CB'!D3267)</f>
        <v>Airtel Money</v>
      </c>
      <c r="E3253" s="157" t="str">
        <f>IF('MAIN CB'!E3267="","",'MAIN CB'!E3267)</f>
        <v>Airtel Money Withdraw</v>
      </c>
      <c r="F3253" s="238">
        <f>IF('MAIN CB'!C3267="Asset",'MAIN CB'!F3267,"")</f>
        <v>550</v>
      </c>
      <c r="G3253" s="162" t="str">
        <f>IF('MAIN CB'!C3267="Capital",'MAIN CB'!F3267,IF('MAIN CB'!C3267="Income",'MAIN CB'!F3267,IF('MAIN CB'!C3267="Liability",'MAIN CB'!F3267,"")))</f>
        <v/>
      </c>
      <c r="H3253" s="163" t="str">
        <f>IF('MAIN CB'!C3267="Expense",'MAIN CB'!F3267,IF('MAIN CB'!C3267="Drawing",'MAIN CB'!F3267,IF('MAIN CB'!C3267="COS",'MAIN CB'!F3267,"")))</f>
        <v/>
      </c>
    </row>
    <row r="3254" spans="2:8" x14ac:dyDescent="0.3">
      <c r="B3254" s="160">
        <f>IF('MAIN CB'!B3268="","",'MAIN CB'!B3268)</f>
        <v>45744</v>
      </c>
      <c r="C3254" s="161" t="str">
        <f>IF('MAIN CB'!C3268="","",'MAIN CB'!C3268)</f>
        <v>Asset</v>
      </c>
      <c r="D3254" s="237" t="str">
        <f>IF('MAIN CB'!D3268="","",'MAIN CB'!D3268)</f>
        <v>Vault Cash</v>
      </c>
      <c r="E3254" s="157" t="str">
        <f>IF('MAIN CB'!E3268="","",'MAIN CB'!E3268)</f>
        <v>Zanaco Xpress Withdraw</v>
      </c>
      <c r="F3254" s="238">
        <f>IF('MAIN CB'!C3268="Asset",'MAIN CB'!F3268,"")</f>
        <v>-799</v>
      </c>
      <c r="G3254" s="162" t="str">
        <f>IF('MAIN CB'!C3268="Capital",'MAIN CB'!F3268,IF('MAIN CB'!C3268="Income",'MAIN CB'!F3268,IF('MAIN CB'!C3268="Liability",'MAIN CB'!F3268,"")))</f>
        <v/>
      </c>
      <c r="H3254" s="163" t="str">
        <f>IF('MAIN CB'!C3268="Expense",'MAIN CB'!F3268,IF('MAIN CB'!C3268="Drawing",'MAIN CB'!F3268,IF('MAIN CB'!C3268="COS",'MAIN CB'!F3268,"")))</f>
        <v/>
      </c>
    </row>
    <row r="3255" spans="2:8" x14ac:dyDescent="0.3">
      <c r="B3255" s="160">
        <f>IF('MAIN CB'!B3269="","",'MAIN CB'!B3269)</f>
        <v>45744</v>
      </c>
      <c r="C3255" s="161" t="str">
        <f>IF('MAIN CB'!C3269="","",'MAIN CB'!C3269)</f>
        <v>Asset</v>
      </c>
      <c r="D3255" s="237" t="str">
        <f>IF('MAIN CB'!D3269="","",'MAIN CB'!D3269)</f>
        <v>Zanaco Xpress</v>
      </c>
      <c r="E3255" s="157" t="str">
        <f>IF('MAIN CB'!E3269="","",'MAIN CB'!E3269)</f>
        <v>Zanaco Xpress Withdraw</v>
      </c>
      <c r="F3255" s="238">
        <f>IF('MAIN CB'!C3269="Asset",'MAIN CB'!F3269,"")</f>
        <v>799</v>
      </c>
      <c r="G3255" s="162" t="str">
        <f>IF('MAIN CB'!C3269="Capital",'MAIN CB'!F3269,IF('MAIN CB'!C3269="Income",'MAIN CB'!F3269,IF('MAIN CB'!C3269="Liability",'MAIN CB'!F3269,"")))</f>
        <v/>
      </c>
      <c r="H3255" s="163" t="str">
        <f>IF('MAIN CB'!C3269="Expense",'MAIN CB'!F3269,IF('MAIN CB'!C3269="Drawing",'MAIN CB'!F3269,IF('MAIN CB'!C3269="COS",'MAIN CB'!F3269,"")))</f>
        <v/>
      </c>
    </row>
    <row r="3256" spans="2:8" x14ac:dyDescent="0.3">
      <c r="B3256" s="160">
        <f>IF('MAIN CB'!B3270="","",'MAIN CB'!B3270)</f>
        <v>45744</v>
      </c>
      <c r="C3256" s="161" t="str">
        <f>IF('MAIN CB'!C3270="","",'MAIN CB'!C3270)</f>
        <v>Asset</v>
      </c>
      <c r="D3256" s="237" t="str">
        <f>IF('MAIN CB'!D3270="","",'MAIN CB'!D3270)</f>
        <v>Vault Cash</v>
      </c>
      <c r="E3256" s="157" t="str">
        <f>IF('MAIN CB'!E3270="","",'MAIN CB'!E3270)</f>
        <v>Zanaco Xpress Withdraw</v>
      </c>
      <c r="F3256" s="238">
        <f>IF('MAIN CB'!C3270="Asset",'MAIN CB'!F3270,"")</f>
        <v>-1400</v>
      </c>
      <c r="G3256" s="162" t="str">
        <f>IF('MAIN CB'!C3270="Capital",'MAIN CB'!F3270,IF('MAIN CB'!C3270="Income",'MAIN CB'!F3270,IF('MAIN CB'!C3270="Liability",'MAIN CB'!F3270,"")))</f>
        <v/>
      </c>
      <c r="H3256" s="163" t="str">
        <f>IF('MAIN CB'!C3270="Expense",'MAIN CB'!F3270,IF('MAIN CB'!C3270="Drawing",'MAIN CB'!F3270,IF('MAIN CB'!C3270="COS",'MAIN CB'!F3270,"")))</f>
        <v/>
      </c>
    </row>
    <row r="3257" spans="2:8" x14ac:dyDescent="0.3">
      <c r="B3257" s="160">
        <f>IF('MAIN CB'!B3271="","",'MAIN CB'!B3271)</f>
        <v>45744</v>
      </c>
      <c r="C3257" s="161" t="str">
        <f>IF('MAIN CB'!C3271="","",'MAIN CB'!C3271)</f>
        <v>Asset</v>
      </c>
      <c r="D3257" s="237" t="str">
        <f>IF('MAIN CB'!D3271="","",'MAIN CB'!D3271)</f>
        <v>Zanaco Xpress</v>
      </c>
      <c r="E3257" s="157" t="str">
        <f>IF('MAIN CB'!E3271="","",'MAIN CB'!E3271)</f>
        <v>Zanaco Xpress Withdraw</v>
      </c>
      <c r="F3257" s="238">
        <f>IF('MAIN CB'!C3271="Asset",'MAIN CB'!F3271,"")</f>
        <v>1400</v>
      </c>
      <c r="G3257" s="162" t="str">
        <f>IF('MAIN CB'!C3271="Capital",'MAIN CB'!F3271,IF('MAIN CB'!C3271="Income",'MAIN CB'!F3271,IF('MAIN CB'!C3271="Liability",'MAIN CB'!F3271,"")))</f>
        <v/>
      </c>
      <c r="H3257" s="163" t="str">
        <f>IF('MAIN CB'!C3271="Expense",'MAIN CB'!F3271,IF('MAIN CB'!C3271="Drawing",'MAIN CB'!F3271,IF('MAIN CB'!C3271="COS",'MAIN CB'!F3271,"")))</f>
        <v/>
      </c>
    </row>
    <row r="3258" spans="2:8" x14ac:dyDescent="0.3">
      <c r="B3258" s="160">
        <f>IF('MAIN CB'!B3272="","",'MAIN CB'!B3272)</f>
        <v>45744</v>
      </c>
      <c r="C3258" s="161" t="str">
        <f>IF('MAIN CB'!C3272="","",'MAIN CB'!C3272)</f>
        <v>Asset</v>
      </c>
      <c r="D3258" s="237" t="str">
        <f>IF('MAIN CB'!D3272="","",'MAIN CB'!D3272)</f>
        <v>Vault Cash</v>
      </c>
      <c r="E3258" s="157" t="str">
        <f>IF('MAIN CB'!E3272="","",'MAIN CB'!E3272)</f>
        <v>Airtel Money Withdraw</v>
      </c>
      <c r="F3258" s="238">
        <f>IF('MAIN CB'!C3272="Asset",'MAIN CB'!F3272,"")</f>
        <v>-70</v>
      </c>
      <c r="G3258" s="162" t="str">
        <f>IF('MAIN CB'!C3272="Capital",'MAIN CB'!F3272,IF('MAIN CB'!C3272="Income",'MAIN CB'!F3272,IF('MAIN CB'!C3272="Liability",'MAIN CB'!F3272,"")))</f>
        <v/>
      </c>
      <c r="H3258" s="163" t="str">
        <f>IF('MAIN CB'!C3272="Expense",'MAIN CB'!F3272,IF('MAIN CB'!C3272="Drawing",'MAIN CB'!F3272,IF('MAIN CB'!C3272="COS",'MAIN CB'!F3272,"")))</f>
        <v/>
      </c>
    </row>
    <row r="3259" spans="2:8" x14ac:dyDescent="0.3">
      <c r="B3259" s="160">
        <f>IF('MAIN CB'!B3273="","",'MAIN CB'!B3273)</f>
        <v>45744</v>
      </c>
      <c r="C3259" s="161" t="str">
        <f>IF('MAIN CB'!C3273="","",'MAIN CB'!C3273)</f>
        <v>Asset</v>
      </c>
      <c r="D3259" s="237" t="str">
        <f>IF('MAIN CB'!D3273="","",'MAIN CB'!D3273)</f>
        <v>Airtel Money</v>
      </c>
      <c r="E3259" s="157" t="str">
        <f>IF('MAIN CB'!E3273="","",'MAIN CB'!E3273)</f>
        <v>Airtel Money Withdraw</v>
      </c>
      <c r="F3259" s="238">
        <f>IF('MAIN CB'!C3273="Asset",'MAIN CB'!F3273,"")</f>
        <v>70</v>
      </c>
      <c r="G3259" s="162" t="str">
        <f>IF('MAIN CB'!C3273="Capital",'MAIN CB'!F3273,IF('MAIN CB'!C3273="Income",'MAIN CB'!F3273,IF('MAIN CB'!C3273="Liability",'MAIN CB'!F3273,"")))</f>
        <v/>
      </c>
      <c r="H3259" s="163" t="str">
        <f>IF('MAIN CB'!C3273="Expense",'MAIN CB'!F3273,IF('MAIN CB'!C3273="Drawing",'MAIN CB'!F3273,IF('MAIN CB'!C3273="COS",'MAIN CB'!F3273,"")))</f>
        <v/>
      </c>
    </row>
    <row r="3260" spans="2:8" x14ac:dyDescent="0.3">
      <c r="B3260" s="160">
        <f>IF('MAIN CB'!B3274="","",'MAIN CB'!B3274)</f>
        <v>45744</v>
      </c>
      <c r="C3260" s="161" t="str">
        <f>IF('MAIN CB'!C3274="","",'MAIN CB'!C3274)</f>
        <v>Asset</v>
      </c>
      <c r="D3260" s="237" t="str">
        <f>IF('MAIN CB'!D3274="","",'MAIN CB'!D3274)</f>
        <v>Vault Cash</v>
      </c>
      <c r="E3260" s="157" t="str">
        <f>IF('MAIN CB'!E3274="","",'MAIN CB'!E3274)</f>
        <v>Zanaco Xpress Deposit</v>
      </c>
      <c r="F3260" s="238">
        <f>IF('MAIN CB'!C3274="Asset",'MAIN CB'!F3274,"")</f>
        <v>799</v>
      </c>
      <c r="G3260" s="162" t="str">
        <f>IF('MAIN CB'!C3274="Capital",'MAIN CB'!F3274,IF('MAIN CB'!C3274="Income",'MAIN CB'!F3274,IF('MAIN CB'!C3274="Liability",'MAIN CB'!F3274,"")))</f>
        <v/>
      </c>
      <c r="H3260" s="163" t="str">
        <f>IF('MAIN CB'!C3274="Expense",'MAIN CB'!F3274,IF('MAIN CB'!C3274="Drawing",'MAIN CB'!F3274,IF('MAIN CB'!C3274="COS",'MAIN CB'!F3274,"")))</f>
        <v/>
      </c>
    </row>
    <row r="3261" spans="2:8" x14ac:dyDescent="0.3">
      <c r="B3261" s="160">
        <f>IF('MAIN CB'!B3275="","",'MAIN CB'!B3275)</f>
        <v>45744</v>
      </c>
      <c r="C3261" s="161" t="str">
        <f>IF('MAIN CB'!C3275="","",'MAIN CB'!C3275)</f>
        <v>Asset</v>
      </c>
      <c r="D3261" s="237" t="str">
        <f>IF('MAIN CB'!D3275="","",'MAIN CB'!D3275)</f>
        <v>Zanaco Xpress</v>
      </c>
      <c r="E3261" s="157" t="str">
        <f>IF('MAIN CB'!E3275="","",'MAIN CB'!E3275)</f>
        <v>Zanaco Xpress Deposit</v>
      </c>
      <c r="F3261" s="238">
        <f>IF('MAIN CB'!C3275="Asset",'MAIN CB'!F3275,"")</f>
        <v>-799</v>
      </c>
      <c r="G3261" s="162" t="str">
        <f>IF('MAIN CB'!C3275="Capital",'MAIN CB'!F3275,IF('MAIN CB'!C3275="Income",'MAIN CB'!F3275,IF('MAIN CB'!C3275="Liability",'MAIN CB'!F3275,"")))</f>
        <v/>
      </c>
      <c r="H3261" s="163" t="str">
        <f>IF('MAIN CB'!C3275="Expense",'MAIN CB'!F3275,IF('MAIN CB'!C3275="Drawing",'MAIN CB'!F3275,IF('MAIN CB'!C3275="COS",'MAIN CB'!F3275,"")))</f>
        <v/>
      </c>
    </row>
    <row r="3262" spans="2:8" x14ac:dyDescent="0.3">
      <c r="B3262" s="160">
        <f>IF('MAIN CB'!B3276="","",'MAIN CB'!B3276)</f>
        <v>45744</v>
      </c>
      <c r="C3262" s="161" t="str">
        <f>IF('MAIN CB'!C3276="","",'MAIN CB'!C3276)</f>
        <v>Asset</v>
      </c>
      <c r="D3262" s="237" t="str">
        <f>IF('MAIN CB'!D3276="","",'MAIN CB'!D3276)</f>
        <v>Vault Cash</v>
      </c>
      <c r="E3262" s="157" t="str">
        <f>IF('MAIN CB'!E3276="","",'MAIN CB'!E3276)</f>
        <v>Zanaco Xpress Deposit</v>
      </c>
      <c r="F3262" s="238">
        <f>IF('MAIN CB'!C3276="Asset",'MAIN CB'!F3276,"")</f>
        <v>585</v>
      </c>
      <c r="G3262" s="162" t="str">
        <f>IF('MAIN CB'!C3276="Capital",'MAIN CB'!F3276,IF('MAIN CB'!C3276="Income",'MAIN CB'!F3276,IF('MAIN CB'!C3276="Liability",'MAIN CB'!F3276,"")))</f>
        <v/>
      </c>
      <c r="H3262" s="163" t="str">
        <f>IF('MAIN CB'!C3276="Expense",'MAIN CB'!F3276,IF('MAIN CB'!C3276="Drawing",'MAIN CB'!F3276,IF('MAIN CB'!C3276="COS",'MAIN CB'!F3276,"")))</f>
        <v/>
      </c>
    </row>
    <row r="3263" spans="2:8" x14ac:dyDescent="0.3">
      <c r="B3263" s="160">
        <f>IF('MAIN CB'!B3277="","",'MAIN CB'!B3277)</f>
        <v>45744</v>
      </c>
      <c r="C3263" s="161" t="str">
        <f>IF('MAIN CB'!C3277="","",'MAIN CB'!C3277)</f>
        <v>Asset</v>
      </c>
      <c r="D3263" s="237" t="str">
        <f>IF('MAIN CB'!D3277="","",'MAIN CB'!D3277)</f>
        <v>Zanaco Xpress</v>
      </c>
      <c r="E3263" s="157" t="str">
        <f>IF('MAIN CB'!E3277="","",'MAIN CB'!E3277)</f>
        <v>Zanaco Xpress Deposit</v>
      </c>
      <c r="F3263" s="238">
        <f>IF('MAIN CB'!C3277="Asset",'MAIN CB'!F3277,"")</f>
        <v>-585</v>
      </c>
      <c r="G3263" s="162" t="str">
        <f>IF('MAIN CB'!C3277="Capital",'MAIN CB'!F3277,IF('MAIN CB'!C3277="Income",'MAIN CB'!F3277,IF('MAIN CB'!C3277="Liability",'MAIN CB'!F3277,"")))</f>
        <v/>
      </c>
      <c r="H3263" s="163" t="str">
        <f>IF('MAIN CB'!C3277="Expense",'MAIN CB'!F3277,IF('MAIN CB'!C3277="Drawing",'MAIN CB'!F3277,IF('MAIN CB'!C3277="COS",'MAIN CB'!F3277,"")))</f>
        <v/>
      </c>
    </row>
    <row r="3264" spans="2:8" x14ac:dyDescent="0.3">
      <c r="B3264" s="160">
        <f>IF('MAIN CB'!B3278="","",'MAIN CB'!B3278)</f>
        <v>45744</v>
      </c>
      <c r="C3264" s="161" t="str">
        <f>IF('MAIN CB'!C3278="","",'MAIN CB'!C3278)</f>
        <v>Asset</v>
      </c>
      <c r="D3264" s="237" t="str">
        <f>IF('MAIN CB'!D3278="","",'MAIN CB'!D3278)</f>
        <v>Airtel Money</v>
      </c>
      <c r="E3264" s="157" t="str">
        <f>IF('MAIN CB'!E3278="","",'MAIN CB'!E3278)</f>
        <v>Transfer from Cash to Airtel</v>
      </c>
      <c r="F3264" s="238">
        <f>IF('MAIN CB'!C3278="Asset",'MAIN CB'!F3278,"")</f>
        <v>585</v>
      </c>
      <c r="G3264" s="162" t="str">
        <f>IF('MAIN CB'!C3278="Capital",'MAIN CB'!F3278,IF('MAIN CB'!C3278="Income",'MAIN CB'!F3278,IF('MAIN CB'!C3278="Liability",'MAIN CB'!F3278,"")))</f>
        <v/>
      </c>
      <c r="H3264" s="163" t="str">
        <f>IF('MAIN CB'!C3278="Expense",'MAIN CB'!F3278,IF('MAIN CB'!C3278="Drawing",'MAIN CB'!F3278,IF('MAIN CB'!C3278="COS",'MAIN CB'!F3278,"")))</f>
        <v/>
      </c>
    </row>
    <row r="3265" spans="2:8" x14ac:dyDescent="0.3">
      <c r="B3265" s="160">
        <f>IF('MAIN CB'!B3279="","",'MAIN CB'!B3279)</f>
        <v>45744</v>
      </c>
      <c r="C3265" s="161" t="str">
        <f>IF('MAIN CB'!C3279="","",'MAIN CB'!C3279)</f>
        <v>Asset</v>
      </c>
      <c r="D3265" s="237" t="str">
        <f>IF('MAIN CB'!D3279="","",'MAIN CB'!D3279)</f>
        <v>Vault Cash</v>
      </c>
      <c r="E3265" s="157" t="str">
        <f>IF('MAIN CB'!E3279="","",'MAIN CB'!E3279)</f>
        <v>Transfer from Cash to Airtel</v>
      </c>
      <c r="F3265" s="238">
        <f>IF('MAIN CB'!C3279="Asset",'MAIN CB'!F3279,"")</f>
        <v>-585</v>
      </c>
      <c r="G3265" s="162" t="str">
        <f>IF('MAIN CB'!C3279="Capital",'MAIN CB'!F3279,IF('MAIN CB'!C3279="Income",'MAIN CB'!F3279,IF('MAIN CB'!C3279="Liability",'MAIN CB'!F3279,"")))</f>
        <v/>
      </c>
      <c r="H3265" s="163" t="str">
        <f>IF('MAIN CB'!C3279="Expense",'MAIN CB'!F3279,IF('MAIN CB'!C3279="Drawing",'MAIN CB'!F3279,IF('MAIN CB'!C3279="COS",'MAIN CB'!F3279,"")))</f>
        <v/>
      </c>
    </row>
    <row r="3266" spans="2:8" x14ac:dyDescent="0.3">
      <c r="B3266" s="160">
        <f>IF('MAIN CB'!B3280="","",'MAIN CB'!B3280)</f>
        <v>45744</v>
      </c>
      <c r="C3266" s="161" t="str">
        <f>IF('MAIN CB'!C3280="","",'MAIN CB'!C3280)</f>
        <v>Asset</v>
      </c>
      <c r="D3266" s="237" t="str">
        <f>IF('MAIN CB'!D3280="","",'MAIN CB'!D3280)</f>
        <v>Vault Cash</v>
      </c>
      <c r="E3266" s="157" t="str">
        <f>IF('MAIN CB'!E3280="","",'MAIN CB'!E3280)</f>
        <v>Transfer from Cash to Airtel</v>
      </c>
      <c r="F3266" s="238">
        <f>IF('MAIN CB'!C3280="Asset",'MAIN CB'!F3280,"")</f>
        <v>0</v>
      </c>
      <c r="G3266" s="162" t="str">
        <f>IF('MAIN CB'!C3280="Capital",'MAIN CB'!F3280,IF('MAIN CB'!C3280="Income",'MAIN CB'!F3280,IF('MAIN CB'!C3280="Liability",'MAIN CB'!F3280,"")))</f>
        <v/>
      </c>
      <c r="H3266" s="163" t="str">
        <f>IF('MAIN CB'!C3280="Expense",'MAIN CB'!F3280,IF('MAIN CB'!C3280="Drawing",'MAIN CB'!F3280,IF('MAIN CB'!C3280="COS",'MAIN CB'!F3280,"")))</f>
        <v/>
      </c>
    </row>
    <row r="3267" spans="2:8" x14ac:dyDescent="0.3">
      <c r="B3267" s="160">
        <f>IF('MAIN CB'!B3281="","",'MAIN CB'!B3281)</f>
        <v>45744</v>
      </c>
      <c r="C3267" s="161" t="str">
        <f>IF('MAIN CB'!C3281="","",'MAIN CB'!C3281)</f>
        <v>Income</v>
      </c>
      <c r="D3267" s="237" t="str">
        <f>IF('MAIN CB'!D3281="","",'MAIN CB'!D3281)</f>
        <v>Sales</v>
      </c>
      <c r="E3267" s="157" t="str">
        <f>IF('MAIN CB'!E3281="","",'MAIN CB'!E3281)</f>
        <v>Transfer from Cash to Airtel</v>
      </c>
      <c r="F3267" s="238" t="str">
        <f>IF('MAIN CB'!C3281="Asset",'MAIN CB'!F3281,"")</f>
        <v/>
      </c>
      <c r="G3267" s="162">
        <f>IF('MAIN CB'!C3281="Capital",'MAIN CB'!F3281,IF('MAIN CB'!C3281="Income",'MAIN CB'!F3281,IF('MAIN CB'!C3281="Liability",'MAIN CB'!F3281,"")))</f>
        <v>0</v>
      </c>
      <c r="H3267" s="163" t="str">
        <f>IF('MAIN CB'!C3281="Expense",'MAIN CB'!F3281,IF('MAIN CB'!C3281="Drawing",'MAIN CB'!F3281,IF('MAIN CB'!C3281="COS",'MAIN CB'!F3281,"")))</f>
        <v/>
      </c>
    </row>
    <row r="3268" spans="2:8" x14ac:dyDescent="0.3">
      <c r="B3268" s="160">
        <f>IF('MAIN CB'!B3282="","",'MAIN CB'!B3282)</f>
        <v>45744</v>
      </c>
      <c r="C3268" s="161" t="str">
        <f>IF('MAIN CB'!C3282="","",'MAIN CB'!C3282)</f>
        <v>Asset</v>
      </c>
      <c r="D3268" s="237" t="str">
        <f>IF('MAIN CB'!D3282="","",'MAIN CB'!D3282)</f>
        <v>Vault Cash</v>
      </c>
      <c r="E3268" s="157" t="str">
        <f>IF('MAIN CB'!E3282="","",'MAIN CB'!E3282)</f>
        <v>Airtel Money Withdraw</v>
      </c>
      <c r="F3268" s="238">
        <f>IF('MAIN CB'!C3282="Asset",'MAIN CB'!F3282,"")</f>
        <v>-45</v>
      </c>
      <c r="G3268" s="162" t="str">
        <f>IF('MAIN CB'!C3282="Capital",'MAIN CB'!F3282,IF('MAIN CB'!C3282="Income",'MAIN CB'!F3282,IF('MAIN CB'!C3282="Liability",'MAIN CB'!F3282,"")))</f>
        <v/>
      </c>
      <c r="H3268" s="163" t="str">
        <f>IF('MAIN CB'!C3282="Expense",'MAIN CB'!F3282,IF('MAIN CB'!C3282="Drawing",'MAIN CB'!F3282,IF('MAIN CB'!C3282="COS",'MAIN CB'!F3282,"")))</f>
        <v/>
      </c>
    </row>
    <row r="3269" spans="2:8" x14ac:dyDescent="0.3">
      <c r="B3269" s="160">
        <f>IF('MAIN CB'!B3283="","",'MAIN CB'!B3283)</f>
        <v>45744</v>
      </c>
      <c r="C3269" s="161" t="str">
        <f>IF('MAIN CB'!C3283="","",'MAIN CB'!C3283)</f>
        <v>Asset</v>
      </c>
      <c r="D3269" s="237" t="str">
        <f>IF('MAIN CB'!D3283="","",'MAIN CB'!D3283)</f>
        <v>Airtel Money</v>
      </c>
      <c r="E3269" s="157" t="str">
        <f>IF('MAIN CB'!E3283="","",'MAIN CB'!E3283)</f>
        <v>Airtel Money Withdraw</v>
      </c>
      <c r="F3269" s="238">
        <f>IF('MAIN CB'!C3283="Asset",'MAIN CB'!F3283,"")</f>
        <v>45</v>
      </c>
      <c r="G3269" s="162" t="str">
        <f>IF('MAIN CB'!C3283="Capital",'MAIN CB'!F3283,IF('MAIN CB'!C3283="Income",'MAIN CB'!F3283,IF('MAIN CB'!C3283="Liability",'MAIN CB'!F3283,"")))</f>
        <v/>
      </c>
      <c r="H3269" s="163" t="str">
        <f>IF('MAIN CB'!C3283="Expense",'MAIN CB'!F3283,IF('MAIN CB'!C3283="Drawing",'MAIN CB'!F3283,IF('MAIN CB'!C3283="COS",'MAIN CB'!F3283,"")))</f>
        <v/>
      </c>
    </row>
    <row r="3270" spans="2:8" x14ac:dyDescent="0.3">
      <c r="B3270" s="160">
        <f>IF('MAIN CB'!B3284="","",'MAIN CB'!B3284)</f>
        <v>45744</v>
      </c>
      <c r="C3270" s="161" t="str">
        <f>IF('MAIN CB'!C3284="","",'MAIN CB'!C3284)</f>
        <v>Asset</v>
      </c>
      <c r="D3270" s="237" t="str">
        <f>IF('MAIN CB'!D3284="","",'MAIN CB'!D3284)</f>
        <v>Vault Cash</v>
      </c>
      <c r="E3270" s="157" t="str">
        <f>IF('MAIN CB'!E3284="","",'MAIN CB'!E3284)</f>
        <v>Airtel Money Withdraw</v>
      </c>
      <c r="F3270" s="238">
        <f>IF('MAIN CB'!C3284="Asset",'MAIN CB'!F3284,"")</f>
        <v>-35</v>
      </c>
      <c r="G3270" s="162" t="str">
        <f>IF('MAIN CB'!C3284="Capital",'MAIN CB'!F3284,IF('MAIN CB'!C3284="Income",'MAIN CB'!F3284,IF('MAIN CB'!C3284="Liability",'MAIN CB'!F3284,"")))</f>
        <v/>
      </c>
      <c r="H3270" s="163" t="str">
        <f>IF('MAIN CB'!C3284="Expense",'MAIN CB'!F3284,IF('MAIN CB'!C3284="Drawing",'MAIN CB'!F3284,IF('MAIN CB'!C3284="COS",'MAIN CB'!F3284,"")))</f>
        <v/>
      </c>
    </row>
    <row r="3271" spans="2:8" x14ac:dyDescent="0.3">
      <c r="B3271" s="160">
        <f>IF('MAIN CB'!B3285="","",'MAIN CB'!B3285)</f>
        <v>45744</v>
      </c>
      <c r="C3271" s="161" t="str">
        <f>IF('MAIN CB'!C3285="","",'MAIN CB'!C3285)</f>
        <v>Asset</v>
      </c>
      <c r="D3271" s="237" t="str">
        <f>IF('MAIN CB'!D3285="","",'MAIN CB'!D3285)</f>
        <v>Airtel Money</v>
      </c>
      <c r="E3271" s="157" t="str">
        <f>IF('MAIN CB'!E3285="","",'MAIN CB'!E3285)</f>
        <v>Airtel Money Withdraw</v>
      </c>
      <c r="F3271" s="238">
        <f>IF('MAIN CB'!C3285="Asset",'MAIN CB'!F3285,"")</f>
        <v>35</v>
      </c>
      <c r="G3271" s="162" t="str">
        <f>IF('MAIN CB'!C3285="Capital",'MAIN CB'!F3285,IF('MAIN CB'!C3285="Income",'MAIN CB'!F3285,IF('MAIN CB'!C3285="Liability",'MAIN CB'!F3285,"")))</f>
        <v/>
      </c>
      <c r="H3271" s="163" t="str">
        <f>IF('MAIN CB'!C3285="Expense",'MAIN CB'!F3285,IF('MAIN CB'!C3285="Drawing",'MAIN CB'!F3285,IF('MAIN CB'!C3285="COS",'MAIN CB'!F3285,"")))</f>
        <v/>
      </c>
    </row>
    <row r="3272" spans="2:8" x14ac:dyDescent="0.3">
      <c r="B3272" s="160">
        <f>IF('MAIN CB'!B3286="","",'MAIN CB'!B3286)</f>
        <v>45744</v>
      </c>
      <c r="C3272" s="161" t="str">
        <f>IF('MAIN CB'!C3286="","",'MAIN CB'!C3286)</f>
        <v>Asset</v>
      </c>
      <c r="D3272" s="237" t="str">
        <f>IF('MAIN CB'!D3286="","",'MAIN CB'!D3286)</f>
        <v>Vault Cash</v>
      </c>
      <c r="E3272" s="157" t="str">
        <f>IF('MAIN CB'!E3286="","",'MAIN CB'!E3286)</f>
        <v>Zanaco Xpress Withdraw</v>
      </c>
      <c r="F3272" s="238">
        <f>IF('MAIN CB'!C3286="Asset",'MAIN CB'!F3286,"")</f>
        <v>-1600</v>
      </c>
      <c r="G3272" s="162" t="str">
        <f>IF('MAIN CB'!C3286="Capital",'MAIN CB'!F3286,IF('MAIN CB'!C3286="Income",'MAIN CB'!F3286,IF('MAIN CB'!C3286="Liability",'MAIN CB'!F3286,"")))</f>
        <v/>
      </c>
      <c r="H3272" s="163" t="str">
        <f>IF('MAIN CB'!C3286="Expense",'MAIN CB'!F3286,IF('MAIN CB'!C3286="Drawing",'MAIN CB'!F3286,IF('MAIN CB'!C3286="COS",'MAIN CB'!F3286,"")))</f>
        <v/>
      </c>
    </row>
    <row r="3273" spans="2:8" x14ac:dyDescent="0.3">
      <c r="B3273" s="160">
        <f>IF('MAIN CB'!B3287="","",'MAIN CB'!B3287)</f>
        <v>45744</v>
      </c>
      <c r="C3273" s="161" t="str">
        <f>IF('MAIN CB'!C3287="","",'MAIN CB'!C3287)</f>
        <v>Asset</v>
      </c>
      <c r="D3273" s="237" t="str">
        <f>IF('MAIN CB'!D3287="","",'MAIN CB'!D3287)</f>
        <v>Zanaco Xpress</v>
      </c>
      <c r="E3273" s="157" t="str">
        <f>IF('MAIN CB'!E3287="","",'MAIN CB'!E3287)</f>
        <v>Zanaco Xpress Withdraw</v>
      </c>
      <c r="F3273" s="238">
        <f>IF('MAIN CB'!C3287="Asset",'MAIN CB'!F3287,"")</f>
        <v>1600</v>
      </c>
      <c r="G3273" s="162" t="str">
        <f>IF('MAIN CB'!C3287="Capital",'MAIN CB'!F3287,IF('MAIN CB'!C3287="Income",'MAIN CB'!F3287,IF('MAIN CB'!C3287="Liability",'MAIN CB'!F3287,"")))</f>
        <v/>
      </c>
      <c r="H3273" s="163" t="str">
        <f>IF('MAIN CB'!C3287="Expense",'MAIN CB'!F3287,IF('MAIN CB'!C3287="Drawing",'MAIN CB'!F3287,IF('MAIN CB'!C3287="COS",'MAIN CB'!F3287,"")))</f>
        <v/>
      </c>
    </row>
    <row r="3274" spans="2:8" x14ac:dyDescent="0.3">
      <c r="B3274" s="160">
        <f>IF('MAIN CB'!B3288="","",'MAIN CB'!B3288)</f>
        <v>45744</v>
      </c>
      <c r="C3274" s="161" t="str">
        <f>IF('MAIN CB'!C3288="","",'MAIN CB'!C3288)</f>
        <v>Asset</v>
      </c>
      <c r="D3274" s="237" t="str">
        <f>IF('MAIN CB'!D3288="","",'MAIN CB'!D3288)</f>
        <v>Vault Cash</v>
      </c>
      <c r="E3274" s="157" t="str">
        <f>IF('MAIN CB'!E3288="","",'MAIN CB'!E3288)</f>
        <v>Zanaco Xpress Withdraw</v>
      </c>
      <c r="F3274" s="238">
        <f>IF('MAIN CB'!C3288="Asset",'MAIN CB'!F3288,"")</f>
        <v>-3880</v>
      </c>
      <c r="G3274" s="162" t="str">
        <f>IF('MAIN CB'!C3288="Capital",'MAIN CB'!F3288,IF('MAIN CB'!C3288="Income",'MAIN CB'!F3288,IF('MAIN CB'!C3288="Liability",'MAIN CB'!F3288,"")))</f>
        <v/>
      </c>
      <c r="H3274" s="163" t="str">
        <f>IF('MAIN CB'!C3288="Expense",'MAIN CB'!F3288,IF('MAIN CB'!C3288="Drawing",'MAIN CB'!F3288,IF('MAIN CB'!C3288="COS",'MAIN CB'!F3288,"")))</f>
        <v/>
      </c>
    </row>
    <row r="3275" spans="2:8" x14ac:dyDescent="0.3">
      <c r="B3275" s="160">
        <f>IF('MAIN CB'!B3289="","",'MAIN CB'!B3289)</f>
        <v>45744</v>
      </c>
      <c r="C3275" s="161" t="str">
        <f>IF('MAIN CB'!C3289="","",'MAIN CB'!C3289)</f>
        <v>Asset</v>
      </c>
      <c r="D3275" s="237" t="str">
        <f>IF('MAIN CB'!D3289="","",'MAIN CB'!D3289)</f>
        <v>Zanaco Xpress</v>
      </c>
      <c r="E3275" s="157" t="str">
        <f>IF('MAIN CB'!E3289="","",'MAIN CB'!E3289)</f>
        <v>Zanaco Xpress Withdraw</v>
      </c>
      <c r="F3275" s="238">
        <f>IF('MAIN CB'!C3289="Asset",'MAIN CB'!F3289,"")</f>
        <v>3880</v>
      </c>
      <c r="G3275" s="162" t="str">
        <f>IF('MAIN CB'!C3289="Capital",'MAIN CB'!F3289,IF('MAIN CB'!C3289="Income",'MAIN CB'!F3289,IF('MAIN CB'!C3289="Liability",'MAIN CB'!F3289,"")))</f>
        <v/>
      </c>
      <c r="H3275" s="163" t="str">
        <f>IF('MAIN CB'!C3289="Expense",'MAIN CB'!F3289,IF('MAIN CB'!C3289="Drawing",'MAIN CB'!F3289,IF('MAIN CB'!C3289="COS",'MAIN CB'!F3289,"")))</f>
        <v/>
      </c>
    </row>
    <row r="3276" spans="2:8" x14ac:dyDescent="0.3">
      <c r="B3276" s="160">
        <f>IF('MAIN CB'!B3290="","",'MAIN CB'!B3290)</f>
        <v>45744</v>
      </c>
      <c r="C3276" s="161" t="str">
        <f>IF('MAIN CB'!C3290="","",'MAIN CB'!C3290)</f>
        <v>Asset</v>
      </c>
      <c r="D3276" s="237" t="str">
        <f>IF('MAIN CB'!D3290="","",'MAIN CB'!D3290)</f>
        <v>Vault Cash</v>
      </c>
      <c r="E3276" s="157" t="str">
        <f>IF('MAIN CB'!E3290="","",'MAIN CB'!E3290)</f>
        <v>543 Deposit</v>
      </c>
      <c r="F3276" s="238">
        <f>IF('MAIN CB'!C3290="Asset",'MAIN CB'!F3290,"")</f>
        <v>5</v>
      </c>
      <c r="G3276" s="162" t="str">
        <f>IF('MAIN CB'!C3290="Capital",'MAIN CB'!F3290,IF('MAIN CB'!C3290="Income",'MAIN CB'!F3290,IF('MAIN CB'!C3290="Liability",'MAIN CB'!F3290,"")))</f>
        <v/>
      </c>
      <c r="H3276" s="163" t="str">
        <f>IF('MAIN CB'!C3290="Expense",'MAIN CB'!F3290,IF('MAIN CB'!C3290="Drawing",'MAIN CB'!F3290,IF('MAIN CB'!C3290="COS",'MAIN CB'!F3290,"")))</f>
        <v/>
      </c>
    </row>
    <row r="3277" spans="2:8" x14ac:dyDescent="0.3">
      <c r="B3277" s="160">
        <f>IF('MAIN CB'!B3291="","",'MAIN CB'!B3291)</f>
        <v>45744</v>
      </c>
      <c r="C3277" s="161" t="str">
        <f>IF('MAIN CB'!C3291="","",'MAIN CB'!C3291)</f>
        <v>Asset</v>
      </c>
      <c r="D3277" s="237" t="str">
        <f>IF('MAIN CB'!D3291="","",'MAIN CB'!D3291)</f>
        <v>543 Konse Konse</v>
      </c>
      <c r="E3277" s="157" t="str">
        <f>IF('MAIN CB'!E3291="","",'MAIN CB'!E3291)</f>
        <v>543 Deposit</v>
      </c>
      <c r="F3277" s="238">
        <f>IF('MAIN CB'!C3291="Asset",'MAIN CB'!F3291,"")</f>
        <v>-5</v>
      </c>
      <c r="G3277" s="162" t="str">
        <f>IF('MAIN CB'!C3291="Capital",'MAIN CB'!F3291,IF('MAIN CB'!C3291="Income",'MAIN CB'!F3291,IF('MAIN CB'!C3291="Liability",'MAIN CB'!F3291,"")))</f>
        <v/>
      </c>
      <c r="H3277" s="163" t="str">
        <f>IF('MAIN CB'!C3291="Expense",'MAIN CB'!F3291,IF('MAIN CB'!C3291="Drawing",'MAIN CB'!F3291,IF('MAIN CB'!C3291="COS",'MAIN CB'!F3291,"")))</f>
        <v/>
      </c>
    </row>
    <row r="3278" spans="2:8" x14ac:dyDescent="0.3">
      <c r="B3278" s="160">
        <f>IF('MAIN CB'!B3292="","",'MAIN CB'!B3292)</f>
        <v>45744</v>
      </c>
      <c r="C3278" s="161" t="str">
        <f>IF('MAIN CB'!C3292="","",'MAIN CB'!C3292)</f>
        <v>Asset</v>
      </c>
      <c r="D3278" s="237" t="str">
        <f>IF('MAIN CB'!D3292="","",'MAIN CB'!D3292)</f>
        <v>Vault Cash</v>
      </c>
      <c r="E3278" s="157" t="str">
        <f>IF('MAIN CB'!E3292="","",'MAIN CB'!E3292)</f>
        <v>Zanaco Xpress Deposit</v>
      </c>
      <c r="F3278" s="238">
        <f>IF('MAIN CB'!C3292="Asset",'MAIN CB'!F3292,"")</f>
        <v>195</v>
      </c>
      <c r="G3278" s="162" t="str">
        <f>IF('MAIN CB'!C3292="Capital",'MAIN CB'!F3292,IF('MAIN CB'!C3292="Income",'MAIN CB'!F3292,IF('MAIN CB'!C3292="Liability",'MAIN CB'!F3292,"")))</f>
        <v/>
      </c>
      <c r="H3278" s="163" t="str">
        <f>IF('MAIN CB'!C3292="Expense",'MAIN CB'!F3292,IF('MAIN CB'!C3292="Drawing",'MAIN CB'!F3292,IF('MAIN CB'!C3292="COS",'MAIN CB'!F3292,"")))</f>
        <v/>
      </c>
    </row>
    <row r="3279" spans="2:8" x14ac:dyDescent="0.3">
      <c r="B3279" s="160">
        <f>IF('MAIN CB'!B3293="","",'MAIN CB'!B3293)</f>
        <v>45744</v>
      </c>
      <c r="C3279" s="161" t="str">
        <f>IF('MAIN CB'!C3293="","",'MAIN CB'!C3293)</f>
        <v>Asset</v>
      </c>
      <c r="D3279" s="237" t="str">
        <f>IF('MAIN CB'!D3293="","",'MAIN CB'!D3293)</f>
        <v>Zanaco Xpress</v>
      </c>
      <c r="E3279" s="157" t="str">
        <f>IF('MAIN CB'!E3293="","",'MAIN CB'!E3293)</f>
        <v>Zanaco Xpress Deposit</v>
      </c>
      <c r="F3279" s="238">
        <f>IF('MAIN CB'!C3293="Asset",'MAIN CB'!F3293,"")</f>
        <v>-195</v>
      </c>
      <c r="G3279" s="162" t="str">
        <f>IF('MAIN CB'!C3293="Capital",'MAIN CB'!F3293,IF('MAIN CB'!C3293="Income",'MAIN CB'!F3293,IF('MAIN CB'!C3293="Liability",'MAIN CB'!F3293,"")))</f>
        <v/>
      </c>
      <c r="H3279" s="163" t="str">
        <f>IF('MAIN CB'!C3293="Expense",'MAIN CB'!F3293,IF('MAIN CB'!C3293="Drawing",'MAIN CB'!F3293,IF('MAIN CB'!C3293="COS",'MAIN CB'!F3293,"")))</f>
        <v/>
      </c>
    </row>
    <row r="3280" spans="2:8" x14ac:dyDescent="0.3">
      <c r="B3280" s="160">
        <f>IF('MAIN CB'!B3294="","",'MAIN CB'!B3294)</f>
        <v>45744</v>
      </c>
      <c r="C3280" s="161" t="str">
        <f>IF('MAIN CB'!C3294="","",'MAIN CB'!C3294)</f>
        <v>Asset</v>
      </c>
      <c r="D3280" s="237" t="str">
        <f>IF('MAIN CB'!D3294="","",'MAIN CB'!D3294)</f>
        <v>Vault Cash</v>
      </c>
      <c r="E3280" s="157" t="str">
        <f>IF('MAIN CB'!E3294="","",'MAIN CB'!E3294)</f>
        <v>Airtel Money Deposit</v>
      </c>
      <c r="F3280" s="238">
        <f>IF('MAIN CB'!C3294="Asset",'MAIN CB'!F3294,"")</f>
        <v>120</v>
      </c>
      <c r="G3280" s="162" t="str">
        <f>IF('MAIN CB'!C3294="Capital",'MAIN CB'!F3294,IF('MAIN CB'!C3294="Income",'MAIN CB'!F3294,IF('MAIN CB'!C3294="Liability",'MAIN CB'!F3294,"")))</f>
        <v/>
      </c>
      <c r="H3280" s="163" t="str">
        <f>IF('MAIN CB'!C3294="Expense",'MAIN CB'!F3294,IF('MAIN CB'!C3294="Drawing",'MAIN CB'!F3294,IF('MAIN CB'!C3294="COS",'MAIN CB'!F3294,"")))</f>
        <v/>
      </c>
    </row>
    <row r="3281" spans="2:8" x14ac:dyDescent="0.3">
      <c r="B3281" s="160">
        <f>IF('MAIN CB'!B3295="","",'MAIN CB'!B3295)</f>
        <v>45744</v>
      </c>
      <c r="C3281" s="161" t="str">
        <f>IF('MAIN CB'!C3295="","",'MAIN CB'!C3295)</f>
        <v>Asset</v>
      </c>
      <c r="D3281" s="237" t="str">
        <f>IF('MAIN CB'!D3295="","",'MAIN CB'!D3295)</f>
        <v>Airtel Money</v>
      </c>
      <c r="E3281" s="157" t="str">
        <f>IF('MAIN CB'!E3295="","",'MAIN CB'!E3295)</f>
        <v>Airtel Money Deposit</v>
      </c>
      <c r="F3281" s="238">
        <f>IF('MAIN CB'!C3295="Asset",'MAIN CB'!F3295,"")</f>
        <v>-120</v>
      </c>
      <c r="G3281" s="162" t="str">
        <f>IF('MAIN CB'!C3295="Capital",'MAIN CB'!F3295,IF('MAIN CB'!C3295="Income",'MAIN CB'!F3295,IF('MAIN CB'!C3295="Liability",'MAIN CB'!F3295,"")))</f>
        <v/>
      </c>
      <c r="H3281" s="163" t="str">
        <f>IF('MAIN CB'!C3295="Expense",'MAIN CB'!F3295,IF('MAIN CB'!C3295="Drawing",'MAIN CB'!F3295,IF('MAIN CB'!C3295="COS",'MAIN CB'!F3295,"")))</f>
        <v/>
      </c>
    </row>
    <row r="3282" spans="2:8" x14ac:dyDescent="0.3">
      <c r="B3282" s="160">
        <f>IF('MAIN CB'!B3296="","",'MAIN CB'!B3296)</f>
        <v>45744</v>
      </c>
      <c r="C3282" s="161" t="str">
        <f>IF('MAIN CB'!C3296="","",'MAIN CB'!C3296)</f>
        <v>Asset</v>
      </c>
      <c r="D3282" s="237" t="str">
        <f>IF('MAIN CB'!D3296="","",'MAIN CB'!D3296)</f>
        <v>Vault Cash</v>
      </c>
      <c r="E3282" s="157" t="str">
        <f>IF('MAIN CB'!E3296="","",'MAIN CB'!E3296)</f>
        <v>Airtel Money Withdraw</v>
      </c>
      <c r="F3282" s="238">
        <f>IF('MAIN CB'!C3296="Asset",'MAIN CB'!F3296,"")</f>
        <v>-1450</v>
      </c>
      <c r="G3282" s="162" t="str">
        <f>IF('MAIN CB'!C3296="Capital",'MAIN CB'!F3296,IF('MAIN CB'!C3296="Income",'MAIN CB'!F3296,IF('MAIN CB'!C3296="Liability",'MAIN CB'!F3296,"")))</f>
        <v/>
      </c>
      <c r="H3282" s="163" t="str">
        <f>IF('MAIN CB'!C3296="Expense",'MAIN CB'!F3296,IF('MAIN CB'!C3296="Drawing",'MAIN CB'!F3296,IF('MAIN CB'!C3296="COS",'MAIN CB'!F3296,"")))</f>
        <v/>
      </c>
    </row>
    <row r="3283" spans="2:8" x14ac:dyDescent="0.3">
      <c r="B3283" s="160">
        <f>IF('MAIN CB'!B3297="","",'MAIN CB'!B3297)</f>
        <v>45744</v>
      </c>
      <c r="C3283" s="161" t="str">
        <f>IF('MAIN CB'!C3297="","",'MAIN CB'!C3297)</f>
        <v>Asset</v>
      </c>
      <c r="D3283" s="237" t="str">
        <f>IF('MAIN CB'!D3297="","",'MAIN CB'!D3297)</f>
        <v>Airtel Money</v>
      </c>
      <c r="E3283" s="157" t="str">
        <f>IF('MAIN CB'!E3297="","",'MAIN CB'!E3297)</f>
        <v>Airtel Money Withdraw</v>
      </c>
      <c r="F3283" s="238">
        <f>IF('MAIN CB'!C3297="Asset",'MAIN CB'!F3297,"")</f>
        <v>1450</v>
      </c>
      <c r="G3283" s="162" t="str">
        <f>IF('MAIN CB'!C3297="Capital",'MAIN CB'!F3297,IF('MAIN CB'!C3297="Income",'MAIN CB'!F3297,IF('MAIN CB'!C3297="Liability",'MAIN CB'!F3297,"")))</f>
        <v/>
      </c>
      <c r="H3283" s="163" t="str">
        <f>IF('MAIN CB'!C3297="Expense",'MAIN CB'!F3297,IF('MAIN CB'!C3297="Drawing",'MAIN CB'!F3297,IF('MAIN CB'!C3297="COS",'MAIN CB'!F3297,"")))</f>
        <v/>
      </c>
    </row>
    <row r="3284" spans="2:8" x14ac:dyDescent="0.3">
      <c r="B3284" s="160">
        <f>IF('MAIN CB'!B3298="","",'MAIN CB'!B3298)</f>
        <v>45744</v>
      </c>
      <c r="C3284" s="161" t="str">
        <f>IF('MAIN CB'!C3298="","",'MAIN CB'!C3298)</f>
        <v>Asset</v>
      </c>
      <c r="D3284" s="237" t="str">
        <f>IF('MAIN CB'!D3298="","",'MAIN CB'!D3298)</f>
        <v>Vault Cash</v>
      </c>
      <c r="E3284" s="157" t="str">
        <f>IF('MAIN CB'!E3298="","",'MAIN CB'!E3298)</f>
        <v>Zanaco Xpress Deposit</v>
      </c>
      <c r="F3284" s="238">
        <f>IF('MAIN CB'!C3298="Asset",'MAIN CB'!F3298,"")</f>
        <v>420</v>
      </c>
      <c r="G3284" s="162" t="str">
        <f>IF('MAIN CB'!C3298="Capital",'MAIN CB'!F3298,IF('MAIN CB'!C3298="Income",'MAIN CB'!F3298,IF('MAIN CB'!C3298="Liability",'MAIN CB'!F3298,"")))</f>
        <v/>
      </c>
      <c r="H3284" s="163" t="str">
        <f>IF('MAIN CB'!C3298="Expense",'MAIN CB'!F3298,IF('MAIN CB'!C3298="Drawing",'MAIN CB'!F3298,IF('MAIN CB'!C3298="COS",'MAIN CB'!F3298,"")))</f>
        <v/>
      </c>
    </row>
    <row r="3285" spans="2:8" x14ac:dyDescent="0.3">
      <c r="B3285" s="160">
        <f>IF('MAIN CB'!B3299="","",'MAIN CB'!B3299)</f>
        <v>45744</v>
      </c>
      <c r="C3285" s="161" t="str">
        <f>IF('MAIN CB'!C3299="","",'MAIN CB'!C3299)</f>
        <v>Asset</v>
      </c>
      <c r="D3285" s="237" t="str">
        <f>IF('MAIN CB'!D3299="","",'MAIN CB'!D3299)</f>
        <v>Zanaco Xpress</v>
      </c>
      <c r="E3285" s="157" t="str">
        <f>IF('MAIN CB'!E3299="","",'MAIN CB'!E3299)</f>
        <v>Zanaco Xpress Deposit</v>
      </c>
      <c r="F3285" s="238">
        <f>IF('MAIN CB'!C3299="Asset",'MAIN CB'!F3299,"")</f>
        <v>-420</v>
      </c>
      <c r="G3285" s="162" t="str">
        <f>IF('MAIN CB'!C3299="Capital",'MAIN CB'!F3299,IF('MAIN CB'!C3299="Income",'MAIN CB'!F3299,IF('MAIN CB'!C3299="Liability",'MAIN CB'!F3299,"")))</f>
        <v/>
      </c>
      <c r="H3285" s="163" t="str">
        <f>IF('MAIN CB'!C3299="Expense",'MAIN CB'!F3299,IF('MAIN CB'!C3299="Drawing",'MAIN CB'!F3299,IF('MAIN CB'!C3299="COS",'MAIN CB'!F3299,"")))</f>
        <v/>
      </c>
    </row>
    <row r="3286" spans="2:8" x14ac:dyDescent="0.3">
      <c r="B3286" s="160">
        <f>IF('MAIN CB'!B3300="","",'MAIN CB'!B3300)</f>
        <v>45744</v>
      </c>
      <c r="C3286" s="161" t="str">
        <f>IF('MAIN CB'!C3300="","",'MAIN CB'!C3300)</f>
        <v>Asset</v>
      </c>
      <c r="D3286" s="237" t="str">
        <f>IF('MAIN CB'!D3300="","",'MAIN CB'!D3300)</f>
        <v>Vault Cash</v>
      </c>
      <c r="E3286" s="157" t="str">
        <f>IF('MAIN CB'!E3300="","",'MAIN CB'!E3300)</f>
        <v>Zanaco Xpress Withdraw</v>
      </c>
      <c r="F3286" s="238">
        <f>IF('MAIN CB'!C3300="Asset",'MAIN CB'!F3300,"")</f>
        <v>-1294</v>
      </c>
      <c r="G3286" s="162" t="str">
        <f>IF('MAIN CB'!C3300="Capital",'MAIN CB'!F3300,IF('MAIN CB'!C3300="Income",'MAIN CB'!F3300,IF('MAIN CB'!C3300="Liability",'MAIN CB'!F3300,"")))</f>
        <v/>
      </c>
      <c r="H3286" s="163" t="str">
        <f>IF('MAIN CB'!C3300="Expense",'MAIN CB'!F3300,IF('MAIN CB'!C3300="Drawing",'MAIN CB'!F3300,IF('MAIN CB'!C3300="COS",'MAIN CB'!F3300,"")))</f>
        <v/>
      </c>
    </row>
    <row r="3287" spans="2:8" x14ac:dyDescent="0.3">
      <c r="B3287" s="160">
        <f>IF('MAIN CB'!B3301="","",'MAIN CB'!B3301)</f>
        <v>45744</v>
      </c>
      <c r="C3287" s="161" t="str">
        <f>IF('MAIN CB'!C3301="","",'MAIN CB'!C3301)</f>
        <v>Asset</v>
      </c>
      <c r="D3287" s="237" t="str">
        <f>IF('MAIN CB'!D3301="","",'MAIN CB'!D3301)</f>
        <v>Zanaco Xpress</v>
      </c>
      <c r="E3287" s="157" t="str">
        <f>IF('MAIN CB'!E3301="","",'MAIN CB'!E3301)</f>
        <v>Zanaco Xpress Withdraw</v>
      </c>
      <c r="F3287" s="238">
        <f>IF('MAIN CB'!C3301="Asset",'MAIN CB'!F3301,"")</f>
        <v>1294</v>
      </c>
      <c r="G3287" s="162" t="str">
        <f>IF('MAIN CB'!C3301="Capital",'MAIN CB'!F3301,IF('MAIN CB'!C3301="Income",'MAIN CB'!F3301,IF('MAIN CB'!C3301="Liability",'MAIN CB'!F3301,"")))</f>
        <v/>
      </c>
      <c r="H3287" s="163" t="str">
        <f>IF('MAIN CB'!C3301="Expense",'MAIN CB'!F3301,IF('MAIN CB'!C3301="Drawing",'MAIN CB'!F3301,IF('MAIN CB'!C3301="COS",'MAIN CB'!F3301,"")))</f>
        <v/>
      </c>
    </row>
    <row r="3288" spans="2:8" x14ac:dyDescent="0.3">
      <c r="B3288" s="160">
        <f>IF('MAIN CB'!B3302="","",'MAIN CB'!B3302)</f>
        <v>45744</v>
      </c>
      <c r="C3288" s="161" t="str">
        <f>IF('MAIN CB'!C3302="","",'MAIN CB'!C3302)</f>
        <v>Asset</v>
      </c>
      <c r="D3288" s="237" t="str">
        <f>IF('MAIN CB'!D3302="","",'MAIN CB'!D3302)</f>
        <v>Vault Cash</v>
      </c>
      <c r="E3288" s="157" t="str">
        <f>IF('MAIN CB'!E3302="","",'MAIN CB'!E3302)</f>
        <v>Zanaco Xpress Deposit</v>
      </c>
      <c r="F3288" s="238">
        <f>IF('MAIN CB'!C3302="Asset",'MAIN CB'!F3302,"")</f>
        <v>974</v>
      </c>
      <c r="G3288" s="162" t="str">
        <f>IF('MAIN CB'!C3302="Capital",'MAIN CB'!F3302,IF('MAIN CB'!C3302="Income",'MAIN CB'!F3302,IF('MAIN CB'!C3302="Liability",'MAIN CB'!F3302,"")))</f>
        <v/>
      </c>
      <c r="H3288" s="163" t="str">
        <f>IF('MAIN CB'!C3302="Expense",'MAIN CB'!F3302,IF('MAIN CB'!C3302="Drawing",'MAIN CB'!F3302,IF('MAIN CB'!C3302="COS",'MAIN CB'!F3302,"")))</f>
        <v/>
      </c>
    </row>
    <row r="3289" spans="2:8" x14ac:dyDescent="0.3">
      <c r="B3289" s="160">
        <f>IF('MAIN CB'!B3303="","",'MAIN CB'!B3303)</f>
        <v>45744</v>
      </c>
      <c r="C3289" s="161" t="str">
        <f>IF('MAIN CB'!C3303="","",'MAIN CB'!C3303)</f>
        <v>Asset</v>
      </c>
      <c r="D3289" s="237" t="str">
        <f>IF('MAIN CB'!D3303="","",'MAIN CB'!D3303)</f>
        <v>Zanaco Xpress</v>
      </c>
      <c r="E3289" s="157" t="str">
        <f>IF('MAIN CB'!E3303="","",'MAIN CB'!E3303)</f>
        <v>Zanaco Xpress Deposit</v>
      </c>
      <c r="F3289" s="238">
        <f>IF('MAIN CB'!C3303="Asset",'MAIN CB'!F3303,"")</f>
        <v>-974</v>
      </c>
      <c r="G3289" s="162" t="str">
        <f>IF('MAIN CB'!C3303="Capital",'MAIN CB'!F3303,IF('MAIN CB'!C3303="Income",'MAIN CB'!F3303,IF('MAIN CB'!C3303="Liability",'MAIN CB'!F3303,"")))</f>
        <v/>
      </c>
      <c r="H3289" s="163" t="str">
        <f>IF('MAIN CB'!C3303="Expense",'MAIN CB'!F3303,IF('MAIN CB'!C3303="Drawing",'MAIN CB'!F3303,IF('MAIN CB'!C3303="COS",'MAIN CB'!F3303,"")))</f>
        <v/>
      </c>
    </row>
    <row r="3290" spans="2:8" x14ac:dyDescent="0.3">
      <c r="B3290" s="160">
        <f>IF('MAIN CB'!B3304="","",'MAIN CB'!B3304)</f>
        <v>45744</v>
      </c>
      <c r="C3290" s="161" t="str">
        <f>IF('MAIN CB'!C3304="","",'MAIN CB'!C3304)</f>
        <v>Asset</v>
      </c>
      <c r="D3290" s="237" t="str">
        <f>IF('MAIN CB'!D3304="","",'MAIN CB'!D3304)</f>
        <v>Vault Cash</v>
      </c>
      <c r="E3290" s="157" t="str">
        <f>IF('MAIN CB'!E3304="","",'MAIN CB'!E3304)</f>
        <v>Kelvin</v>
      </c>
      <c r="F3290" s="238">
        <f>IF('MAIN CB'!C3304="Asset",'MAIN CB'!F3304,"")</f>
        <v>-20</v>
      </c>
      <c r="G3290" s="162" t="str">
        <f>IF('MAIN CB'!C3304="Capital",'MAIN CB'!F3304,IF('MAIN CB'!C3304="Income",'MAIN CB'!F3304,IF('MAIN CB'!C3304="Liability",'MAIN CB'!F3304,"")))</f>
        <v/>
      </c>
      <c r="H3290" s="163" t="str">
        <f>IF('MAIN CB'!C3304="Expense",'MAIN CB'!F3304,IF('MAIN CB'!C3304="Drawing",'MAIN CB'!F3304,IF('MAIN CB'!C3304="COS",'MAIN CB'!F3304,"")))</f>
        <v/>
      </c>
    </row>
    <row r="3291" spans="2:8" x14ac:dyDescent="0.3">
      <c r="B3291" s="160">
        <f>IF('MAIN CB'!B3305="","",'MAIN CB'!B3305)</f>
        <v>45744</v>
      </c>
      <c r="C3291" s="161" t="str">
        <f>IF('MAIN CB'!C3305="","",'MAIN CB'!C3305)</f>
        <v>Expense</v>
      </c>
      <c r="D3291" s="237" t="str">
        <f>IF('MAIN CB'!D3305="","",'MAIN CB'!D3305)</f>
        <v>Transport Costs</v>
      </c>
      <c r="E3291" s="157" t="str">
        <f>IF('MAIN CB'!E3305="","",'MAIN CB'!E3305)</f>
        <v>Kelvin</v>
      </c>
      <c r="F3291" s="238" t="str">
        <f>IF('MAIN CB'!C3305="Asset",'MAIN CB'!F3305,"")</f>
        <v/>
      </c>
      <c r="G3291" s="162" t="str">
        <f>IF('MAIN CB'!C3305="Capital",'MAIN CB'!F3305,IF('MAIN CB'!C3305="Income",'MAIN CB'!F3305,IF('MAIN CB'!C3305="Liability",'MAIN CB'!F3305,"")))</f>
        <v/>
      </c>
      <c r="H3291" s="163">
        <f>IF('MAIN CB'!C3305="Expense",'MAIN CB'!F3305,IF('MAIN CB'!C3305="Drawing",'MAIN CB'!F3305,IF('MAIN CB'!C3305="COS",'MAIN CB'!F3305,"")))</f>
        <v>20</v>
      </c>
    </row>
    <row r="3292" spans="2:8" x14ac:dyDescent="0.3">
      <c r="B3292" s="160">
        <f>IF('MAIN CB'!B3306="","",'MAIN CB'!B3306)</f>
        <v>45744</v>
      </c>
      <c r="C3292" s="161" t="str">
        <f>IF('MAIN CB'!C3306="","",'MAIN CB'!C3306)</f>
        <v>Asset</v>
      </c>
      <c r="D3292" s="237" t="str">
        <f>IF('MAIN CB'!D3306="","",'MAIN CB'!D3306)</f>
        <v>Vault Cash</v>
      </c>
      <c r="E3292" s="157" t="str">
        <f>IF('MAIN CB'!E3306="","",'MAIN CB'!E3306)</f>
        <v>Zanaco Xpress Deposit</v>
      </c>
      <c r="F3292" s="238">
        <f>IF('MAIN CB'!C3306="Asset",'MAIN CB'!F3306,"")</f>
        <v>160</v>
      </c>
      <c r="G3292" s="162" t="str">
        <f>IF('MAIN CB'!C3306="Capital",'MAIN CB'!F3306,IF('MAIN CB'!C3306="Income",'MAIN CB'!F3306,IF('MAIN CB'!C3306="Liability",'MAIN CB'!F3306,"")))</f>
        <v/>
      </c>
      <c r="H3292" s="163" t="str">
        <f>IF('MAIN CB'!C3306="Expense",'MAIN CB'!F3306,IF('MAIN CB'!C3306="Drawing",'MAIN CB'!F3306,IF('MAIN CB'!C3306="COS",'MAIN CB'!F3306,"")))</f>
        <v/>
      </c>
    </row>
    <row r="3293" spans="2:8" x14ac:dyDescent="0.3">
      <c r="B3293" s="160">
        <f>IF('MAIN CB'!B3307="","",'MAIN CB'!B3307)</f>
        <v>45744</v>
      </c>
      <c r="C3293" s="161" t="str">
        <f>IF('MAIN CB'!C3307="","",'MAIN CB'!C3307)</f>
        <v>Asset</v>
      </c>
      <c r="D3293" s="237" t="str">
        <f>IF('MAIN CB'!D3307="","",'MAIN CB'!D3307)</f>
        <v>Zanaco Xpress</v>
      </c>
      <c r="E3293" s="157" t="str">
        <f>IF('MAIN CB'!E3307="","",'MAIN CB'!E3307)</f>
        <v>Zanaco Xpress Deposit</v>
      </c>
      <c r="F3293" s="238">
        <f>IF('MAIN CB'!C3307="Asset",'MAIN CB'!F3307,"")</f>
        <v>-160</v>
      </c>
      <c r="G3293" s="162" t="str">
        <f>IF('MAIN CB'!C3307="Capital",'MAIN CB'!F3307,IF('MAIN CB'!C3307="Income",'MAIN CB'!F3307,IF('MAIN CB'!C3307="Liability",'MAIN CB'!F3307,"")))</f>
        <v/>
      </c>
      <c r="H3293" s="163" t="str">
        <f>IF('MAIN CB'!C3307="Expense",'MAIN CB'!F3307,IF('MAIN CB'!C3307="Drawing",'MAIN CB'!F3307,IF('MAIN CB'!C3307="COS",'MAIN CB'!F3307,"")))</f>
        <v/>
      </c>
    </row>
    <row r="3294" spans="2:8" x14ac:dyDescent="0.3">
      <c r="B3294" s="160">
        <f>IF('MAIN CB'!B3308="","",'MAIN CB'!B3308)</f>
        <v>45744</v>
      </c>
      <c r="C3294" s="161" t="str">
        <f>IF('MAIN CB'!C3308="","",'MAIN CB'!C3308)</f>
        <v>Income</v>
      </c>
      <c r="D3294" s="237" t="str">
        <f>IF('MAIN CB'!D3308="","",'MAIN CB'!D3308)</f>
        <v>Sales</v>
      </c>
      <c r="E3294" s="157" t="str">
        <f>IF('MAIN CB'!E3308="","",'MAIN CB'!E3308)</f>
        <v xml:space="preserve">Takeaway Sale </v>
      </c>
      <c r="F3294" s="238" t="str">
        <f>IF('MAIN CB'!C3308="Asset",'MAIN CB'!F3308,"")</f>
        <v/>
      </c>
      <c r="G3294" s="162">
        <f>IF('MAIN CB'!C3308="Capital",'MAIN CB'!F3308,IF('MAIN CB'!C3308="Income",'MAIN CB'!F3308,IF('MAIN CB'!C3308="Liability",'MAIN CB'!F3308,"")))</f>
        <v>-1120</v>
      </c>
      <c r="H3294" s="163" t="str">
        <f>IF('MAIN CB'!C3308="Expense",'MAIN CB'!F3308,IF('MAIN CB'!C3308="Drawing",'MAIN CB'!F3308,IF('MAIN CB'!C3308="COS",'MAIN CB'!F3308,"")))</f>
        <v/>
      </c>
    </row>
    <row r="3295" spans="2:8" x14ac:dyDescent="0.3">
      <c r="B3295" s="160">
        <f>IF('MAIN CB'!B3309="","",'MAIN CB'!B3309)</f>
        <v>45744</v>
      </c>
      <c r="C3295" s="161" t="str">
        <f>IF('MAIN CB'!C3309="","",'MAIN CB'!C3309)</f>
        <v>Asset</v>
      </c>
      <c r="D3295" s="237" t="str">
        <f>IF('MAIN CB'!D3309="","",'MAIN CB'!D3309)</f>
        <v>Vault Cash</v>
      </c>
      <c r="E3295" s="157" t="str">
        <f>IF('MAIN CB'!E3309="","",'MAIN CB'!E3309)</f>
        <v xml:space="preserve">Takeaway Sale </v>
      </c>
      <c r="F3295" s="238">
        <f>IF('MAIN CB'!C3309="Asset",'MAIN CB'!F3309,"")</f>
        <v>1120</v>
      </c>
      <c r="G3295" s="162" t="str">
        <f>IF('MAIN CB'!C3309="Capital",'MAIN CB'!F3309,IF('MAIN CB'!C3309="Income",'MAIN CB'!F3309,IF('MAIN CB'!C3309="Liability",'MAIN CB'!F3309,"")))</f>
        <v/>
      </c>
      <c r="H3295" s="163" t="str">
        <f>IF('MAIN CB'!C3309="Expense",'MAIN CB'!F3309,IF('MAIN CB'!C3309="Drawing",'MAIN CB'!F3309,IF('MAIN CB'!C3309="COS",'MAIN CB'!F3309,"")))</f>
        <v/>
      </c>
    </row>
    <row r="3296" spans="2:8" x14ac:dyDescent="0.3">
      <c r="B3296" s="160">
        <f>IF('MAIN CB'!B3310="","",'MAIN CB'!B3310)</f>
        <v>45744</v>
      </c>
      <c r="C3296" s="161" t="str">
        <f>IF('MAIN CB'!C3310="","",'MAIN CB'!C3310)</f>
        <v>Income</v>
      </c>
      <c r="D3296" s="237" t="str">
        <f>IF('MAIN CB'!D3310="","",'MAIN CB'!D3310)</f>
        <v>Sales</v>
      </c>
      <c r="E3296" s="157" t="str">
        <f>IF('MAIN CB'!E3310="","",'MAIN CB'!E3310)</f>
        <v xml:space="preserve">Takeaway Sale </v>
      </c>
      <c r="F3296" s="238" t="str">
        <f>IF('MAIN CB'!C3310="Asset",'MAIN CB'!F3310,"")</f>
        <v/>
      </c>
      <c r="G3296" s="162">
        <f>IF('MAIN CB'!C3310="Capital",'MAIN CB'!F3310,IF('MAIN CB'!C3310="Income",'MAIN CB'!F3310,IF('MAIN CB'!C3310="Liability",'MAIN CB'!F3310,"")))</f>
        <v>-175</v>
      </c>
      <c r="H3296" s="163" t="str">
        <f>IF('MAIN CB'!C3310="Expense",'MAIN CB'!F3310,IF('MAIN CB'!C3310="Drawing",'MAIN CB'!F3310,IF('MAIN CB'!C3310="COS",'MAIN CB'!F3310,"")))</f>
        <v/>
      </c>
    </row>
    <row r="3297" spans="2:8" x14ac:dyDescent="0.3">
      <c r="B3297" s="160">
        <f>IF('MAIN CB'!B3311="","",'MAIN CB'!B3311)</f>
        <v>45744</v>
      </c>
      <c r="C3297" s="161" t="str">
        <f>IF('MAIN CB'!C3311="","",'MAIN CB'!C3311)</f>
        <v>Asset</v>
      </c>
      <c r="D3297" s="237" t="str">
        <f>IF('MAIN CB'!D3311="","",'MAIN CB'!D3311)</f>
        <v>Vault Cash</v>
      </c>
      <c r="E3297" s="157" t="str">
        <f>IF('MAIN CB'!E3311="","",'MAIN CB'!E3311)</f>
        <v xml:space="preserve">Takeaway Sale </v>
      </c>
      <c r="F3297" s="238">
        <f>IF('MAIN CB'!C3311="Asset",'MAIN CB'!F3311,"")</f>
        <v>175</v>
      </c>
      <c r="G3297" s="162" t="str">
        <f>IF('MAIN CB'!C3311="Capital",'MAIN CB'!F3311,IF('MAIN CB'!C3311="Income",'MAIN CB'!F3311,IF('MAIN CB'!C3311="Liability",'MAIN CB'!F3311,"")))</f>
        <v/>
      </c>
      <c r="H3297" s="163" t="str">
        <f>IF('MAIN CB'!C3311="Expense",'MAIN CB'!F3311,IF('MAIN CB'!C3311="Drawing",'MAIN CB'!F3311,IF('MAIN CB'!C3311="COS",'MAIN CB'!F3311,"")))</f>
        <v/>
      </c>
    </row>
    <row r="3298" spans="2:8" x14ac:dyDescent="0.3">
      <c r="B3298" s="160">
        <f>IF('MAIN CB'!B3312="","",'MAIN CB'!B3312)</f>
        <v>45744</v>
      </c>
      <c r="C3298" s="161" t="str">
        <f>IF('MAIN CB'!C3312="","",'MAIN CB'!C3312)</f>
        <v>Asset</v>
      </c>
      <c r="D3298" s="237" t="str">
        <f>IF('MAIN CB'!D3312="","",'MAIN CB'!D3312)</f>
        <v>Airtel Money</v>
      </c>
      <c r="E3298" s="157" t="str">
        <f>IF('MAIN CB'!E3312="","",'MAIN CB'!E3312)</f>
        <v>Transfer from Airtel to IZB</v>
      </c>
      <c r="F3298" s="238">
        <f>IF('MAIN CB'!C3312="Asset",'MAIN CB'!F3312,"")</f>
        <v>-20000</v>
      </c>
      <c r="G3298" s="162" t="str">
        <f>IF('MAIN CB'!C3312="Capital",'MAIN CB'!F3312,IF('MAIN CB'!C3312="Income",'MAIN CB'!F3312,IF('MAIN CB'!C3312="Liability",'MAIN CB'!F3312,"")))</f>
        <v/>
      </c>
      <c r="H3298" s="163" t="str">
        <f>IF('MAIN CB'!C3312="Expense",'MAIN CB'!F3312,IF('MAIN CB'!C3312="Drawing",'MAIN CB'!F3312,IF('MAIN CB'!C3312="COS",'MAIN CB'!F3312,"")))</f>
        <v/>
      </c>
    </row>
    <row r="3299" spans="2:8" x14ac:dyDescent="0.3">
      <c r="B3299" s="160">
        <f>IF('MAIN CB'!B3313="","",'MAIN CB'!B3313)</f>
        <v>45744</v>
      </c>
      <c r="C3299" s="161" t="str">
        <f>IF('MAIN CB'!C3313="","",'MAIN CB'!C3313)</f>
        <v>Asset</v>
      </c>
      <c r="D3299" s="237" t="str">
        <f>IF('MAIN CB'!D3313="","",'MAIN CB'!D3313)</f>
        <v>Indo Zambia Bank</v>
      </c>
      <c r="E3299" s="157" t="str">
        <f>IF('MAIN CB'!E3313="","",'MAIN CB'!E3313)</f>
        <v>Transfer from Airtel to IZB</v>
      </c>
      <c r="F3299" s="238">
        <f>IF('MAIN CB'!C3313="Asset",'MAIN CB'!F3313,"")</f>
        <v>20000</v>
      </c>
      <c r="G3299" s="162" t="str">
        <f>IF('MAIN CB'!C3313="Capital",'MAIN CB'!F3313,IF('MAIN CB'!C3313="Income",'MAIN CB'!F3313,IF('MAIN CB'!C3313="Liability",'MAIN CB'!F3313,"")))</f>
        <v/>
      </c>
      <c r="H3299" s="163" t="str">
        <f>IF('MAIN CB'!C3313="Expense",'MAIN CB'!F3313,IF('MAIN CB'!C3313="Drawing",'MAIN CB'!F3313,IF('MAIN CB'!C3313="COS",'MAIN CB'!F3313,"")))</f>
        <v/>
      </c>
    </row>
    <row r="3300" spans="2:8" x14ac:dyDescent="0.3">
      <c r="B3300" s="160">
        <f>IF('MAIN CB'!B3314="","",'MAIN CB'!B3314)</f>
        <v>45744</v>
      </c>
      <c r="C3300" s="161" t="str">
        <f>IF('MAIN CB'!C3314="","",'MAIN CB'!C3314)</f>
        <v>Asset</v>
      </c>
      <c r="D3300" s="237" t="str">
        <f>IF('MAIN CB'!D3314="","",'MAIN CB'!D3314)</f>
        <v>Airtel Money</v>
      </c>
      <c r="E3300" s="157" t="str">
        <f>IF('MAIN CB'!E3314="","",'MAIN CB'!E3314)</f>
        <v>Transfer from Airtel to IZB</v>
      </c>
      <c r="F3300" s="238">
        <f>IF('MAIN CB'!C3314="Asset",'MAIN CB'!F3314,"")</f>
        <v>-12</v>
      </c>
      <c r="G3300" s="162" t="str">
        <f>IF('MAIN CB'!C3314="Capital",'MAIN CB'!F3314,IF('MAIN CB'!C3314="Income",'MAIN CB'!F3314,IF('MAIN CB'!C3314="Liability",'MAIN CB'!F3314,"")))</f>
        <v/>
      </c>
      <c r="H3300" s="163" t="str">
        <f>IF('MAIN CB'!C3314="Expense",'MAIN CB'!F3314,IF('MAIN CB'!C3314="Drawing",'MAIN CB'!F3314,IF('MAIN CB'!C3314="COS",'MAIN CB'!F3314,"")))</f>
        <v/>
      </c>
    </row>
    <row r="3301" spans="2:8" x14ac:dyDescent="0.3">
      <c r="B3301" s="160">
        <f>IF('MAIN CB'!B3315="","",'MAIN CB'!B3315)</f>
        <v>45744</v>
      </c>
      <c r="C3301" s="161" t="str">
        <f>IF('MAIN CB'!C3315="","",'MAIN CB'!C3315)</f>
        <v>Expense</v>
      </c>
      <c r="D3301" s="237" t="str">
        <f>IF('MAIN CB'!D3315="","",'MAIN CB'!D3315)</f>
        <v>Charges</v>
      </c>
      <c r="E3301" s="157" t="str">
        <f>IF('MAIN CB'!E3315="","",'MAIN CB'!E3315)</f>
        <v>Transfer from Airtel to IZB</v>
      </c>
      <c r="F3301" s="238" t="str">
        <f>IF('MAIN CB'!C3315="Asset",'MAIN CB'!F3315,"")</f>
        <v/>
      </c>
      <c r="G3301" s="162" t="str">
        <f>IF('MAIN CB'!C3315="Capital",'MAIN CB'!F3315,IF('MAIN CB'!C3315="Income",'MAIN CB'!F3315,IF('MAIN CB'!C3315="Liability",'MAIN CB'!F3315,"")))</f>
        <v/>
      </c>
      <c r="H3301" s="163">
        <f>IF('MAIN CB'!C3315="Expense",'MAIN CB'!F3315,IF('MAIN CB'!C3315="Drawing",'MAIN CB'!F3315,IF('MAIN CB'!C3315="COS",'MAIN CB'!F3315,"")))</f>
        <v>12</v>
      </c>
    </row>
    <row r="3302" spans="2:8" x14ac:dyDescent="0.3">
      <c r="B3302" s="160">
        <f>IF('MAIN CB'!B3316="","",'MAIN CB'!B3316)</f>
        <v>45744</v>
      </c>
      <c r="C3302" s="161" t="str">
        <f>IF('MAIN CB'!C3316="","",'MAIN CB'!C3316)</f>
        <v>Asset</v>
      </c>
      <c r="D3302" s="237" t="str">
        <f>IF('MAIN CB'!D3316="","",'MAIN CB'!D3316)</f>
        <v>Vault Cash</v>
      </c>
      <c r="E3302" s="157" t="str">
        <f>IF('MAIN CB'!E3316="","",'MAIN CB'!E3316)</f>
        <v>Zanaco Xpress Deposit</v>
      </c>
      <c r="F3302" s="238">
        <f>IF('MAIN CB'!C3316="Asset",'MAIN CB'!F3316,"")</f>
        <v>2</v>
      </c>
      <c r="G3302" s="162" t="str">
        <f>IF('MAIN CB'!C3316="Capital",'MAIN CB'!F3316,IF('MAIN CB'!C3316="Income",'MAIN CB'!F3316,IF('MAIN CB'!C3316="Liability",'MAIN CB'!F3316,"")))</f>
        <v/>
      </c>
      <c r="H3302" s="163" t="str">
        <f>IF('MAIN CB'!C3316="Expense",'MAIN CB'!F3316,IF('MAIN CB'!C3316="Drawing",'MAIN CB'!F3316,IF('MAIN CB'!C3316="COS",'MAIN CB'!F3316,"")))</f>
        <v/>
      </c>
    </row>
    <row r="3303" spans="2:8" x14ac:dyDescent="0.3">
      <c r="B3303" s="160">
        <f>IF('MAIN CB'!B3317="","",'MAIN CB'!B3317)</f>
        <v>45744</v>
      </c>
      <c r="C3303" s="161" t="str">
        <f>IF('MAIN CB'!C3317="","",'MAIN CB'!C3317)</f>
        <v>Asset</v>
      </c>
      <c r="D3303" s="237" t="str">
        <f>IF('MAIN CB'!D3317="","",'MAIN CB'!D3317)</f>
        <v>Zanaco Xpress</v>
      </c>
      <c r="E3303" s="157" t="str">
        <f>IF('MAIN CB'!E3317="","",'MAIN CB'!E3317)</f>
        <v>Zanaco Xpress Deposit</v>
      </c>
      <c r="F3303" s="238">
        <f>IF('MAIN CB'!C3317="Asset",'MAIN CB'!F3317,"")</f>
        <v>-2</v>
      </c>
      <c r="G3303" s="162" t="str">
        <f>IF('MAIN CB'!C3317="Capital",'MAIN CB'!F3317,IF('MAIN CB'!C3317="Income",'MAIN CB'!F3317,IF('MAIN CB'!C3317="Liability",'MAIN CB'!F3317,"")))</f>
        <v/>
      </c>
      <c r="H3303" s="163" t="str">
        <f>IF('MAIN CB'!C3317="Expense",'MAIN CB'!F3317,IF('MAIN CB'!C3317="Drawing",'MAIN CB'!F3317,IF('MAIN CB'!C3317="COS",'MAIN CB'!F3317,"")))</f>
        <v/>
      </c>
    </row>
    <row r="3304" spans="2:8" x14ac:dyDescent="0.3">
      <c r="B3304" s="160">
        <f>IF('MAIN CB'!B3318="","",'MAIN CB'!B3318)</f>
        <v>45744</v>
      </c>
      <c r="C3304" s="161" t="str">
        <f>IF('MAIN CB'!C3318="","",'MAIN CB'!C3318)</f>
        <v>Asset</v>
      </c>
      <c r="D3304" s="237" t="str">
        <f>IF('MAIN CB'!D3318="","",'MAIN CB'!D3318)</f>
        <v>Vault Cash</v>
      </c>
      <c r="E3304" s="157" t="str">
        <f>IF('MAIN CB'!E3318="","",'MAIN CB'!E3318)</f>
        <v>Airtel Money Withdraw</v>
      </c>
      <c r="F3304" s="238">
        <f>IF('MAIN CB'!C3318="Asset",'MAIN CB'!F3318,"")</f>
        <v>-250</v>
      </c>
      <c r="G3304" s="162" t="str">
        <f>IF('MAIN CB'!C3318="Capital",'MAIN CB'!F3318,IF('MAIN CB'!C3318="Income",'MAIN CB'!F3318,IF('MAIN CB'!C3318="Liability",'MAIN CB'!F3318,"")))</f>
        <v/>
      </c>
      <c r="H3304" s="163" t="str">
        <f>IF('MAIN CB'!C3318="Expense",'MAIN CB'!F3318,IF('MAIN CB'!C3318="Drawing",'MAIN CB'!F3318,IF('MAIN CB'!C3318="COS",'MAIN CB'!F3318,"")))</f>
        <v/>
      </c>
    </row>
    <row r="3305" spans="2:8" x14ac:dyDescent="0.3">
      <c r="B3305" s="160">
        <f>IF('MAIN CB'!B3319="","",'MAIN CB'!B3319)</f>
        <v>45744</v>
      </c>
      <c r="C3305" s="161" t="str">
        <f>IF('MAIN CB'!C3319="","",'MAIN CB'!C3319)</f>
        <v>Asset</v>
      </c>
      <c r="D3305" s="237" t="str">
        <f>IF('MAIN CB'!D3319="","",'MAIN CB'!D3319)</f>
        <v>Airtel Money</v>
      </c>
      <c r="E3305" s="157" t="str">
        <f>IF('MAIN CB'!E3319="","",'MAIN CB'!E3319)</f>
        <v>Airtel Money Withdraw</v>
      </c>
      <c r="F3305" s="238">
        <f>IF('MAIN CB'!C3319="Asset",'MAIN CB'!F3319,"")</f>
        <v>250</v>
      </c>
      <c r="G3305" s="162" t="str">
        <f>IF('MAIN CB'!C3319="Capital",'MAIN CB'!F3319,IF('MAIN CB'!C3319="Income",'MAIN CB'!F3319,IF('MAIN CB'!C3319="Liability",'MAIN CB'!F3319,"")))</f>
        <v/>
      </c>
      <c r="H3305" s="163" t="str">
        <f>IF('MAIN CB'!C3319="Expense",'MAIN CB'!F3319,IF('MAIN CB'!C3319="Drawing",'MAIN CB'!F3319,IF('MAIN CB'!C3319="COS",'MAIN CB'!F3319,"")))</f>
        <v/>
      </c>
    </row>
    <row r="3306" spans="2:8" x14ac:dyDescent="0.3">
      <c r="B3306" s="160">
        <f>IF('MAIN CB'!B3320="","",'MAIN CB'!B3320)</f>
        <v>45744</v>
      </c>
      <c r="C3306" s="161" t="str">
        <f>IF('MAIN CB'!C3320="","",'MAIN CB'!C3320)</f>
        <v>Asset</v>
      </c>
      <c r="D3306" s="237" t="str">
        <f>IF('MAIN CB'!D3320="","",'MAIN CB'!D3320)</f>
        <v>Vault Cash</v>
      </c>
      <c r="E3306" s="157" t="str">
        <f>IF('MAIN CB'!E3320="","",'MAIN CB'!E3320)</f>
        <v>Zanaco Xpress Deposit</v>
      </c>
      <c r="F3306" s="238">
        <f>IF('MAIN CB'!C3320="Asset",'MAIN CB'!F3320,"")</f>
        <v>2000</v>
      </c>
      <c r="G3306" s="162" t="str">
        <f>IF('MAIN CB'!C3320="Capital",'MAIN CB'!F3320,IF('MAIN CB'!C3320="Income",'MAIN CB'!F3320,IF('MAIN CB'!C3320="Liability",'MAIN CB'!F3320,"")))</f>
        <v/>
      </c>
      <c r="H3306" s="163" t="str">
        <f>IF('MAIN CB'!C3320="Expense",'MAIN CB'!F3320,IF('MAIN CB'!C3320="Drawing",'MAIN CB'!F3320,IF('MAIN CB'!C3320="COS",'MAIN CB'!F3320,"")))</f>
        <v/>
      </c>
    </row>
    <row r="3307" spans="2:8" x14ac:dyDescent="0.3">
      <c r="B3307" s="160">
        <f>IF('MAIN CB'!B3321="","",'MAIN CB'!B3321)</f>
        <v>45744</v>
      </c>
      <c r="C3307" s="161" t="str">
        <f>IF('MAIN CB'!C3321="","",'MAIN CB'!C3321)</f>
        <v>Asset</v>
      </c>
      <c r="D3307" s="237" t="str">
        <f>IF('MAIN CB'!D3321="","",'MAIN CB'!D3321)</f>
        <v>Zanaco Xpress</v>
      </c>
      <c r="E3307" s="157" t="str">
        <f>IF('MAIN CB'!E3321="","",'MAIN CB'!E3321)</f>
        <v>Zanaco Xpress Deposit</v>
      </c>
      <c r="F3307" s="238">
        <f>IF('MAIN CB'!C3321="Asset",'MAIN CB'!F3321,"")</f>
        <v>-2000</v>
      </c>
      <c r="G3307" s="162" t="str">
        <f>IF('MAIN CB'!C3321="Capital",'MAIN CB'!F3321,IF('MAIN CB'!C3321="Income",'MAIN CB'!F3321,IF('MAIN CB'!C3321="Liability",'MAIN CB'!F3321,"")))</f>
        <v/>
      </c>
      <c r="H3307" s="163" t="str">
        <f>IF('MAIN CB'!C3321="Expense",'MAIN CB'!F3321,IF('MAIN CB'!C3321="Drawing",'MAIN CB'!F3321,IF('MAIN CB'!C3321="COS",'MAIN CB'!F3321,"")))</f>
        <v/>
      </c>
    </row>
    <row r="3308" spans="2:8" x14ac:dyDescent="0.3">
      <c r="B3308" s="160">
        <f>IF('MAIN CB'!B3322="","",'MAIN CB'!B3322)</f>
        <v>45744</v>
      </c>
      <c r="C3308" s="161" t="str">
        <f>IF('MAIN CB'!C3322="","",'MAIN CB'!C3322)</f>
        <v>Asset</v>
      </c>
      <c r="D3308" s="237" t="str">
        <f>IF('MAIN CB'!D3322="","",'MAIN CB'!D3322)</f>
        <v>Vault Cash</v>
      </c>
      <c r="E3308" s="157" t="str">
        <f>IF('MAIN CB'!E3322="","",'MAIN CB'!E3322)</f>
        <v>Zanaco Xpress Withdraw</v>
      </c>
      <c r="F3308" s="238">
        <f>IF('MAIN CB'!C3322="Asset",'MAIN CB'!F3322,"")</f>
        <v>-50</v>
      </c>
      <c r="G3308" s="162" t="str">
        <f>IF('MAIN CB'!C3322="Capital",'MAIN CB'!F3322,IF('MAIN CB'!C3322="Income",'MAIN CB'!F3322,IF('MAIN CB'!C3322="Liability",'MAIN CB'!F3322,"")))</f>
        <v/>
      </c>
      <c r="H3308" s="163" t="str">
        <f>IF('MAIN CB'!C3322="Expense",'MAIN CB'!F3322,IF('MAIN CB'!C3322="Drawing",'MAIN CB'!F3322,IF('MAIN CB'!C3322="COS",'MAIN CB'!F3322,"")))</f>
        <v/>
      </c>
    </row>
    <row r="3309" spans="2:8" x14ac:dyDescent="0.3">
      <c r="B3309" s="160">
        <f>IF('MAIN CB'!B3323="","",'MAIN CB'!B3323)</f>
        <v>45744</v>
      </c>
      <c r="C3309" s="161" t="str">
        <f>IF('MAIN CB'!C3323="","",'MAIN CB'!C3323)</f>
        <v>Asset</v>
      </c>
      <c r="D3309" s="237" t="str">
        <f>IF('MAIN CB'!D3323="","",'MAIN CB'!D3323)</f>
        <v>Zanaco Xpress</v>
      </c>
      <c r="E3309" s="157" t="str">
        <f>IF('MAIN CB'!E3323="","",'MAIN CB'!E3323)</f>
        <v>Zanaco Xpress Withdraw</v>
      </c>
      <c r="F3309" s="238">
        <f>IF('MAIN CB'!C3323="Asset",'MAIN CB'!F3323,"")</f>
        <v>50</v>
      </c>
      <c r="G3309" s="162" t="str">
        <f>IF('MAIN CB'!C3323="Capital",'MAIN CB'!F3323,IF('MAIN CB'!C3323="Income",'MAIN CB'!F3323,IF('MAIN CB'!C3323="Liability",'MAIN CB'!F3323,"")))</f>
        <v/>
      </c>
      <c r="H3309" s="163" t="str">
        <f>IF('MAIN CB'!C3323="Expense",'MAIN CB'!F3323,IF('MAIN CB'!C3323="Drawing",'MAIN CB'!F3323,IF('MAIN CB'!C3323="COS",'MAIN CB'!F3323,"")))</f>
        <v/>
      </c>
    </row>
    <row r="3310" spans="2:8" x14ac:dyDescent="0.3">
      <c r="B3310" s="160">
        <f>IF('MAIN CB'!B3324="","",'MAIN CB'!B3324)</f>
        <v>45744</v>
      </c>
      <c r="C3310" s="161" t="str">
        <f>IF('MAIN CB'!C3324="","",'MAIN CB'!C3324)</f>
        <v>Asset</v>
      </c>
      <c r="D3310" s="237" t="str">
        <f>IF('MAIN CB'!D3324="","",'MAIN CB'!D3324)</f>
        <v>Vault Cash</v>
      </c>
      <c r="E3310" s="157" t="str">
        <f>IF('MAIN CB'!E3324="","",'MAIN CB'!E3324)</f>
        <v>Zanaco Xpress Deposit</v>
      </c>
      <c r="F3310" s="238">
        <f>IF('MAIN CB'!C3324="Asset",'MAIN CB'!F3324,"")</f>
        <v>500</v>
      </c>
      <c r="G3310" s="162" t="str">
        <f>IF('MAIN CB'!C3324="Capital",'MAIN CB'!F3324,IF('MAIN CB'!C3324="Income",'MAIN CB'!F3324,IF('MAIN CB'!C3324="Liability",'MAIN CB'!F3324,"")))</f>
        <v/>
      </c>
      <c r="H3310" s="163" t="str">
        <f>IF('MAIN CB'!C3324="Expense",'MAIN CB'!F3324,IF('MAIN CB'!C3324="Drawing",'MAIN CB'!F3324,IF('MAIN CB'!C3324="COS",'MAIN CB'!F3324,"")))</f>
        <v/>
      </c>
    </row>
    <row r="3311" spans="2:8" x14ac:dyDescent="0.3">
      <c r="B3311" s="160">
        <f>IF('MAIN CB'!B3325="","",'MAIN CB'!B3325)</f>
        <v>45744</v>
      </c>
      <c r="C3311" s="161" t="str">
        <f>IF('MAIN CB'!C3325="","",'MAIN CB'!C3325)</f>
        <v>Asset</v>
      </c>
      <c r="D3311" s="237" t="str">
        <f>IF('MAIN CB'!D3325="","",'MAIN CB'!D3325)</f>
        <v>Zanaco Xpress</v>
      </c>
      <c r="E3311" s="157" t="str">
        <f>IF('MAIN CB'!E3325="","",'MAIN CB'!E3325)</f>
        <v>Zanaco Xpress Deposit</v>
      </c>
      <c r="F3311" s="238">
        <f>IF('MAIN CB'!C3325="Asset",'MAIN CB'!F3325,"")</f>
        <v>-500</v>
      </c>
      <c r="G3311" s="162" t="str">
        <f>IF('MAIN CB'!C3325="Capital",'MAIN CB'!F3325,IF('MAIN CB'!C3325="Income",'MAIN CB'!F3325,IF('MAIN CB'!C3325="Liability",'MAIN CB'!F3325,"")))</f>
        <v/>
      </c>
      <c r="H3311" s="163" t="str">
        <f>IF('MAIN CB'!C3325="Expense",'MAIN CB'!F3325,IF('MAIN CB'!C3325="Drawing",'MAIN CB'!F3325,IF('MAIN CB'!C3325="COS",'MAIN CB'!F3325,"")))</f>
        <v/>
      </c>
    </row>
    <row r="3312" spans="2:8" x14ac:dyDescent="0.3">
      <c r="B3312" s="160">
        <f>IF('MAIN CB'!B3326="","",'MAIN CB'!B3326)</f>
        <v>45744</v>
      </c>
      <c r="C3312" s="161" t="str">
        <f>IF('MAIN CB'!C3326="","",'MAIN CB'!C3326)</f>
        <v>Asset</v>
      </c>
      <c r="D3312" s="237" t="str">
        <f>IF('MAIN CB'!D3326="","",'MAIN CB'!D3326)</f>
        <v>Indo Zambia Bank</v>
      </c>
      <c r="E3312" s="157" t="str">
        <f>IF('MAIN CB'!E3326="","",'MAIN CB'!E3326)</f>
        <v>Transfer from IZB to 543</v>
      </c>
      <c r="F3312" s="238">
        <f>IF('MAIN CB'!C3326="Asset",'MAIN CB'!F3326,"")</f>
        <v>-20000</v>
      </c>
      <c r="G3312" s="162" t="str">
        <f>IF('MAIN CB'!C3326="Capital",'MAIN CB'!F3326,IF('MAIN CB'!C3326="Income",'MAIN CB'!F3326,IF('MAIN CB'!C3326="Liability",'MAIN CB'!F3326,"")))</f>
        <v/>
      </c>
      <c r="H3312" s="163" t="str">
        <f>IF('MAIN CB'!C3326="Expense",'MAIN CB'!F3326,IF('MAIN CB'!C3326="Drawing",'MAIN CB'!F3326,IF('MAIN CB'!C3326="COS",'MAIN CB'!F3326,"")))</f>
        <v/>
      </c>
    </row>
    <row r="3313" spans="2:8" x14ac:dyDescent="0.3">
      <c r="B3313" s="160">
        <f>IF('MAIN CB'!B3327="","",'MAIN CB'!B3327)</f>
        <v>45744</v>
      </c>
      <c r="C3313" s="161" t="str">
        <f>IF('MAIN CB'!C3327="","",'MAIN CB'!C3327)</f>
        <v>Asset</v>
      </c>
      <c r="D3313" s="237" t="str">
        <f>IF('MAIN CB'!D3327="","",'MAIN CB'!D3327)</f>
        <v>543 Konse Konse</v>
      </c>
      <c r="E3313" s="157" t="str">
        <f>IF('MAIN CB'!E3327="","",'MAIN CB'!E3327)</f>
        <v>Transfer from IZB to 543</v>
      </c>
      <c r="F3313" s="238">
        <f>IF('MAIN CB'!C3327="Asset",'MAIN CB'!F3327,"")</f>
        <v>20000</v>
      </c>
      <c r="G3313" s="162" t="str">
        <f>IF('MAIN CB'!C3327="Capital",'MAIN CB'!F3327,IF('MAIN CB'!C3327="Income",'MAIN CB'!F3327,IF('MAIN CB'!C3327="Liability",'MAIN CB'!F3327,"")))</f>
        <v/>
      </c>
      <c r="H3313" s="163" t="str">
        <f>IF('MAIN CB'!C3327="Expense",'MAIN CB'!F3327,IF('MAIN CB'!C3327="Drawing",'MAIN CB'!F3327,IF('MAIN CB'!C3327="COS",'MAIN CB'!F3327,"")))</f>
        <v/>
      </c>
    </row>
    <row r="3314" spans="2:8" x14ac:dyDescent="0.3">
      <c r="B3314" s="160">
        <f>IF('MAIN CB'!B3328="","",'MAIN CB'!B3328)</f>
        <v>45744</v>
      </c>
      <c r="C3314" s="161" t="str">
        <f>IF('MAIN CB'!C3328="","",'MAIN CB'!C3328)</f>
        <v>Asset</v>
      </c>
      <c r="D3314" s="237" t="str">
        <f>IF('MAIN CB'!D3328="","",'MAIN CB'!D3328)</f>
        <v>543 Konse Konse</v>
      </c>
      <c r="E3314" s="157" t="str">
        <f>IF('MAIN CB'!E3328="","",'MAIN CB'!E3328)</f>
        <v>Transfer from 543 to Zanaco</v>
      </c>
      <c r="F3314" s="238">
        <f>IF('MAIN CB'!C3328="Asset",'MAIN CB'!F3328,"")</f>
        <v>-21702.5</v>
      </c>
      <c r="G3314" s="162" t="str">
        <f>IF('MAIN CB'!C3328="Capital",'MAIN CB'!F3328,IF('MAIN CB'!C3328="Income",'MAIN CB'!F3328,IF('MAIN CB'!C3328="Liability",'MAIN CB'!F3328,"")))</f>
        <v/>
      </c>
      <c r="H3314" s="163" t="str">
        <f>IF('MAIN CB'!C3328="Expense",'MAIN CB'!F3328,IF('MAIN CB'!C3328="Drawing",'MAIN CB'!F3328,IF('MAIN CB'!C3328="COS",'MAIN CB'!F3328,"")))</f>
        <v/>
      </c>
    </row>
    <row r="3315" spans="2:8" x14ac:dyDescent="0.3">
      <c r="B3315" s="160">
        <f>IF('MAIN CB'!B3329="","",'MAIN CB'!B3329)</f>
        <v>45744</v>
      </c>
      <c r="C3315" s="161" t="str">
        <f>IF('MAIN CB'!C3329="","",'MAIN CB'!C3329)</f>
        <v>Asset</v>
      </c>
      <c r="D3315" s="237" t="str">
        <f>IF('MAIN CB'!D3329="","",'MAIN CB'!D3329)</f>
        <v>Zanaco Xpress</v>
      </c>
      <c r="E3315" s="157" t="str">
        <f>IF('MAIN CB'!E3329="","",'MAIN CB'!E3329)</f>
        <v>Transfer from 543 to Zanaco</v>
      </c>
      <c r="F3315" s="238">
        <f>IF('MAIN CB'!C3329="Asset",'MAIN CB'!F3329,"")</f>
        <v>21702.5</v>
      </c>
      <c r="G3315" s="162" t="str">
        <f>IF('MAIN CB'!C3329="Capital",'MAIN CB'!F3329,IF('MAIN CB'!C3329="Income",'MAIN CB'!F3329,IF('MAIN CB'!C3329="Liability",'MAIN CB'!F3329,"")))</f>
        <v/>
      </c>
      <c r="H3315" s="163" t="str">
        <f>IF('MAIN CB'!C3329="Expense",'MAIN CB'!F3329,IF('MAIN CB'!C3329="Drawing",'MAIN CB'!F3329,IF('MAIN CB'!C3329="COS",'MAIN CB'!F3329,"")))</f>
        <v/>
      </c>
    </row>
    <row r="3316" spans="2:8" x14ac:dyDescent="0.3">
      <c r="B3316" s="160">
        <f>IF('MAIN CB'!B3330="","",'MAIN CB'!B3330)</f>
        <v>45744</v>
      </c>
      <c r="C3316" s="161" t="str">
        <f>IF('MAIN CB'!C3330="","",'MAIN CB'!C3330)</f>
        <v>Asset</v>
      </c>
      <c r="D3316" s="237" t="str">
        <f>IF('MAIN CB'!D3330="","",'MAIN CB'!D3330)</f>
        <v>543 Konse Konse</v>
      </c>
      <c r="E3316" s="157" t="str">
        <f>IF('MAIN CB'!E3330="","",'MAIN CB'!E3330)</f>
        <v>543 transfer charge to Zanaco</v>
      </c>
      <c r="F3316" s="238">
        <f>IF('MAIN CB'!C3330="Asset",'MAIN CB'!F3330,"")</f>
        <v>-7.5</v>
      </c>
      <c r="G3316" s="162" t="str">
        <f>IF('MAIN CB'!C3330="Capital",'MAIN CB'!F3330,IF('MAIN CB'!C3330="Income",'MAIN CB'!F3330,IF('MAIN CB'!C3330="Liability",'MAIN CB'!F3330,"")))</f>
        <v/>
      </c>
      <c r="H3316" s="163" t="str">
        <f>IF('MAIN CB'!C3330="Expense",'MAIN CB'!F3330,IF('MAIN CB'!C3330="Drawing",'MAIN CB'!F3330,IF('MAIN CB'!C3330="COS",'MAIN CB'!F3330,"")))</f>
        <v/>
      </c>
    </row>
    <row r="3317" spans="2:8" x14ac:dyDescent="0.3">
      <c r="B3317" s="160">
        <f>IF('MAIN CB'!B3331="","",'MAIN CB'!B3331)</f>
        <v>45744</v>
      </c>
      <c r="C3317" s="161" t="str">
        <f>IF('MAIN CB'!C3331="","",'MAIN CB'!C3331)</f>
        <v>Expense</v>
      </c>
      <c r="D3317" s="237" t="str">
        <f>IF('MAIN CB'!D3331="","",'MAIN CB'!D3331)</f>
        <v>Charges</v>
      </c>
      <c r="E3317" s="157" t="str">
        <f>IF('MAIN CB'!E3331="","",'MAIN CB'!E3331)</f>
        <v>543 transfer charge to Zanaco</v>
      </c>
      <c r="F3317" s="238" t="str">
        <f>IF('MAIN CB'!C3331="Asset",'MAIN CB'!F3331,"")</f>
        <v/>
      </c>
      <c r="G3317" s="162" t="str">
        <f>IF('MAIN CB'!C3331="Capital",'MAIN CB'!F3331,IF('MAIN CB'!C3331="Income",'MAIN CB'!F3331,IF('MAIN CB'!C3331="Liability",'MAIN CB'!F3331,"")))</f>
        <v/>
      </c>
      <c r="H3317" s="163">
        <f>IF('MAIN CB'!C3331="Expense",'MAIN CB'!F3331,IF('MAIN CB'!C3331="Drawing",'MAIN CB'!F3331,IF('MAIN CB'!C3331="COS",'MAIN CB'!F3331,"")))</f>
        <v>7.5</v>
      </c>
    </row>
    <row r="3318" spans="2:8" x14ac:dyDescent="0.3">
      <c r="B3318" s="160">
        <f>IF('MAIN CB'!B3332="","",'MAIN CB'!B3332)</f>
        <v>45744</v>
      </c>
      <c r="C3318" s="161" t="str">
        <f>IF('MAIN CB'!C3332="","",'MAIN CB'!C3332)</f>
        <v>Asset</v>
      </c>
      <c r="D3318" s="237" t="str">
        <f>IF('MAIN CB'!D3332="","",'MAIN CB'!D3332)</f>
        <v>Vault Cash</v>
      </c>
      <c r="E3318" s="157" t="str">
        <f>IF('MAIN CB'!E3332="","",'MAIN CB'!E3332)</f>
        <v>Airtel Money Deposit</v>
      </c>
      <c r="F3318" s="238">
        <f>IF('MAIN CB'!C3332="Asset",'MAIN CB'!F3332,"")</f>
        <v>40</v>
      </c>
      <c r="G3318" s="162" t="str">
        <f>IF('MAIN CB'!C3332="Capital",'MAIN CB'!F3332,IF('MAIN CB'!C3332="Income",'MAIN CB'!F3332,IF('MAIN CB'!C3332="Liability",'MAIN CB'!F3332,"")))</f>
        <v/>
      </c>
      <c r="H3318" s="163" t="str">
        <f>IF('MAIN CB'!C3332="Expense",'MAIN CB'!F3332,IF('MAIN CB'!C3332="Drawing",'MAIN CB'!F3332,IF('MAIN CB'!C3332="COS",'MAIN CB'!F3332,"")))</f>
        <v/>
      </c>
    </row>
    <row r="3319" spans="2:8" x14ac:dyDescent="0.3">
      <c r="B3319" s="160">
        <f>IF('MAIN CB'!B3333="","",'MAIN CB'!B3333)</f>
        <v>45744</v>
      </c>
      <c r="C3319" s="161" t="str">
        <f>IF('MAIN CB'!C3333="","",'MAIN CB'!C3333)</f>
        <v>Asset</v>
      </c>
      <c r="D3319" s="237" t="str">
        <f>IF('MAIN CB'!D3333="","",'MAIN CB'!D3333)</f>
        <v>Airtel Money</v>
      </c>
      <c r="E3319" s="157" t="str">
        <f>IF('MAIN CB'!E3333="","",'MAIN CB'!E3333)</f>
        <v>Airtel Money Deposit</v>
      </c>
      <c r="F3319" s="238">
        <f>IF('MAIN CB'!C3333="Asset",'MAIN CB'!F3333,"")</f>
        <v>-40</v>
      </c>
      <c r="G3319" s="162" t="str">
        <f>IF('MAIN CB'!C3333="Capital",'MAIN CB'!F3333,IF('MAIN CB'!C3333="Income",'MAIN CB'!F3333,IF('MAIN CB'!C3333="Liability",'MAIN CB'!F3333,"")))</f>
        <v/>
      </c>
      <c r="H3319" s="163" t="str">
        <f>IF('MAIN CB'!C3333="Expense",'MAIN CB'!F3333,IF('MAIN CB'!C3333="Drawing",'MAIN CB'!F3333,IF('MAIN CB'!C3333="COS",'MAIN CB'!F3333,"")))</f>
        <v/>
      </c>
    </row>
    <row r="3320" spans="2:8" x14ac:dyDescent="0.3">
      <c r="B3320" s="160">
        <f>IF('MAIN CB'!B3334="","",'MAIN CB'!B3334)</f>
        <v>45744</v>
      </c>
      <c r="C3320" s="161" t="str">
        <f>IF('MAIN CB'!C3334="","",'MAIN CB'!C3334)</f>
        <v>Asset</v>
      </c>
      <c r="D3320" s="237" t="str">
        <f>IF('MAIN CB'!D3334="","",'MAIN CB'!D3334)</f>
        <v>Vault Cash</v>
      </c>
      <c r="E3320" s="157" t="str">
        <f>IF('MAIN CB'!E3334="","",'MAIN CB'!E3334)</f>
        <v>Zanaco Xpress Deposit</v>
      </c>
      <c r="F3320" s="238">
        <f>IF('MAIN CB'!C3334="Asset",'MAIN CB'!F3334,"")</f>
        <v>210</v>
      </c>
      <c r="G3320" s="162" t="str">
        <f>IF('MAIN CB'!C3334="Capital",'MAIN CB'!F3334,IF('MAIN CB'!C3334="Income",'MAIN CB'!F3334,IF('MAIN CB'!C3334="Liability",'MAIN CB'!F3334,"")))</f>
        <v/>
      </c>
      <c r="H3320" s="163" t="str">
        <f>IF('MAIN CB'!C3334="Expense",'MAIN CB'!F3334,IF('MAIN CB'!C3334="Drawing",'MAIN CB'!F3334,IF('MAIN CB'!C3334="COS",'MAIN CB'!F3334,"")))</f>
        <v/>
      </c>
    </row>
    <row r="3321" spans="2:8" x14ac:dyDescent="0.3">
      <c r="B3321" s="160">
        <f>IF('MAIN CB'!B3335="","",'MAIN CB'!B3335)</f>
        <v>45744</v>
      </c>
      <c r="C3321" s="161" t="str">
        <f>IF('MAIN CB'!C3335="","",'MAIN CB'!C3335)</f>
        <v>Asset</v>
      </c>
      <c r="D3321" s="237" t="str">
        <f>IF('MAIN CB'!D3335="","",'MAIN CB'!D3335)</f>
        <v>Zanaco Xpress</v>
      </c>
      <c r="E3321" s="157" t="str">
        <f>IF('MAIN CB'!E3335="","",'MAIN CB'!E3335)</f>
        <v>Zanaco Xpress Deposit</v>
      </c>
      <c r="F3321" s="238">
        <f>IF('MAIN CB'!C3335="Asset",'MAIN CB'!F3335,"")</f>
        <v>-210</v>
      </c>
      <c r="G3321" s="162" t="str">
        <f>IF('MAIN CB'!C3335="Capital",'MAIN CB'!F3335,IF('MAIN CB'!C3335="Income",'MAIN CB'!F3335,IF('MAIN CB'!C3335="Liability",'MAIN CB'!F3335,"")))</f>
        <v/>
      </c>
      <c r="H3321" s="163" t="str">
        <f>IF('MAIN CB'!C3335="Expense",'MAIN CB'!F3335,IF('MAIN CB'!C3335="Drawing",'MAIN CB'!F3335,IF('MAIN CB'!C3335="COS",'MAIN CB'!F3335,"")))</f>
        <v/>
      </c>
    </row>
    <row r="3322" spans="2:8" x14ac:dyDescent="0.3">
      <c r="B3322" s="160">
        <f>IF('MAIN CB'!B3336="","",'MAIN CB'!B3336)</f>
        <v>45744</v>
      </c>
      <c r="C3322" s="161" t="str">
        <f>IF('MAIN CB'!C3336="","",'MAIN CB'!C3336)</f>
        <v>Income</v>
      </c>
      <c r="D3322" s="237" t="str">
        <f>IF('MAIN CB'!D3336="","",'MAIN CB'!D3336)</f>
        <v>Sales</v>
      </c>
      <c r="E3322" s="157" t="str">
        <f>IF('MAIN CB'!E3336="","",'MAIN CB'!E3336)</f>
        <v xml:space="preserve">Takeaway Sale </v>
      </c>
      <c r="F3322" s="238" t="str">
        <f>IF('MAIN CB'!C3336="Asset",'MAIN CB'!F3336,"")</f>
        <v/>
      </c>
      <c r="G3322" s="162">
        <f>IF('MAIN CB'!C3336="Capital",'MAIN CB'!F3336,IF('MAIN CB'!C3336="Income",'MAIN CB'!F3336,IF('MAIN CB'!C3336="Liability",'MAIN CB'!F3336,"")))</f>
        <v>-35</v>
      </c>
      <c r="H3322" s="163" t="str">
        <f>IF('MAIN CB'!C3336="Expense",'MAIN CB'!F3336,IF('MAIN CB'!C3336="Drawing",'MAIN CB'!F3336,IF('MAIN CB'!C3336="COS",'MAIN CB'!F3336,"")))</f>
        <v/>
      </c>
    </row>
    <row r="3323" spans="2:8" x14ac:dyDescent="0.3">
      <c r="B3323" s="160">
        <f>IF('MAIN CB'!B3337="","",'MAIN CB'!B3337)</f>
        <v>45744</v>
      </c>
      <c r="C3323" s="161" t="str">
        <f>IF('MAIN CB'!C3337="","",'MAIN CB'!C3337)</f>
        <v>Asset</v>
      </c>
      <c r="D3323" s="237" t="str">
        <f>IF('MAIN CB'!D3337="","",'MAIN CB'!D3337)</f>
        <v>Airtel Money</v>
      </c>
      <c r="E3323" s="157" t="str">
        <f>IF('MAIN CB'!E3337="","",'MAIN CB'!E3337)</f>
        <v xml:space="preserve">Takeaway Sale </v>
      </c>
      <c r="F3323" s="238">
        <f>IF('MAIN CB'!C3337="Asset",'MAIN CB'!F3337,"")</f>
        <v>35</v>
      </c>
      <c r="G3323" s="162" t="str">
        <f>IF('MAIN CB'!C3337="Capital",'MAIN CB'!F3337,IF('MAIN CB'!C3337="Income",'MAIN CB'!F3337,IF('MAIN CB'!C3337="Liability",'MAIN CB'!F3337,"")))</f>
        <v/>
      </c>
      <c r="H3323" s="163" t="str">
        <f>IF('MAIN CB'!C3337="Expense",'MAIN CB'!F3337,IF('MAIN CB'!C3337="Drawing",'MAIN CB'!F3337,IF('MAIN CB'!C3337="COS",'MAIN CB'!F3337,"")))</f>
        <v/>
      </c>
    </row>
    <row r="3324" spans="2:8" x14ac:dyDescent="0.3">
      <c r="B3324" s="160">
        <f>IF('MAIN CB'!B3338="","",'MAIN CB'!B3338)</f>
        <v>45744</v>
      </c>
      <c r="C3324" s="161" t="str">
        <f>IF('MAIN CB'!C3338="","",'MAIN CB'!C3338)</f>
        <v>Asset</v>
      </c>
      <c r="D3324" s="237" t="str">
        <f>IF('MAIN CB'!D3338="","",'MAIN CB'!D3338)</f>
        <v>Vault Cash</v>
      </c>
      <c r="E3324" s="157" t="str">
        <f>IF('MAIN CB'!E3338="","",'MAIN CB'!E3338)</f>
        <v>Airtel Money Withdraw</v>
      </c>
      <c r="F3324" s="238">
        <f>IF('MAIN CB'!C3338="Asset",'MAIN CB'!F3338,"")</f>
        <v>-100</v>
      </c>
      <c r="G3324" s="162" t="str">
        <f>IF('MAIN CB'!C3338="Capital",'MAIN CB'!F3338,IF('MAIN CB'!C3338="Income",'MAIN CB'!F3338,IF('MAIN CB'!C3338="Liability",'MAIN CB'!F3338,"")))</f>
        <v/>
      </c>
      <c r="H3324" s="163" t="str">
        <f>IF('MAIN CB'!C3338="Expense",'MAIN CB'!F3338,IF('MAIN CB'!C3338="Drawing",'MAIN CB'!F3338,IF('MAIN CB'!C3338="COS",'MAIN CB'!F3338,"")))</f>
        <v/>
      </c>
    </row>
    <row r="3325" spans="2:8" x14ac:dyDescent="0.3">
      <c r="B3325" s="160">
        <f>IF('MAIN CB'!B3339="","",'MAIN CB'!B3339)</f>
        <v>45744</v>
      </c>
      <c r="C3325" s="161" t="str">
        <f>IF('MAIN CB'!C3339="","",'MAIN CB'!C3339)</f>
        <v>Asset</v>
      </c>
      <c r="D3325" s="237" t="str">
        <f>IF('MAIN CB'!D3339="","",'MAIN CB'!D3339)</f>
        <v>Airtel Money</v>
      </c>
      <c r="E3325" s="157" t="str">
        <f>IF('MAIN CB'!E3339="","",'MAIN CB'!E3339)</f>
        <v>Airtel Money Withdraw</v>
      </c>
      <c r="F3325" s="238">
        <f>IF('MAIN CB'!C3339="Asset",'MAIN CB'!F3339,"")</f>
        <v>100</v>
      </c>
      <c r="G3325" s="162" t="str">
        <f>IF('MAIN CB'!C3339="Capital",'MAIN CB'!F3339,IF('MAIN CB'!C3339="Income",'MAIN CB'!F3339,IF('MAIN CB'!C3339="Liability",'MAIN CB'!F3339,"")))</f>
        <v/>
      </c>
      <c r="H3325" s="163" t="str">
        <f>IF('MAIN CB'!C3339="Expense",'MAIN CB'!F3339,IF('MAIN CB'!C3339="Drawing",'MAIN CB'!F3339,IF('MAIN CB'!C3339="COS",'MAIN CB'!F3339,"")))</f>
        <v/>
      </c>
    </row>
    <row r="3326" spans="2:8" x14ac:dyDescent="0.3">
      <c r="B3326" s="160">
        <f>IF('MAIN CB'!B3340="","",'MAIN CB'!B3340)</f>
        <v>45744</v>
      </c>
      <c r="C3326" s="161" t="str">
        <f>IF('MAIN CB'!C3340="","",'MAIN CB'!C3340)</f>
        <v>Income</v>
      </c>
      <c r="D3326" s="237" t="str">
        <f>IF('MAIN CB'!D3340="","",'MAIN CB'!D3340)</f>
        <v>Sales</v>
      </c>
      <c r="E3326" s="157" t="str">
        <f>IF('MAIN CB'!E3340="","",'MAIN CB'!E3340)</f>
        <v xml:space="preserve">Takeaway Sale </v>
      </c>
      <c r="F3326" s="238" t="str">
        <f>IF('MAIN CB'!C3340="Asset",'MAIN CB'!F3340,"")</f>
        <v/>
      </c>
      <c r="G3326" s="162">
        <f>IF('MAIN CB'!C3340="Capital",'MAIN CB'!F3340,IF('MAIN CB'!C3340="Income",'MAIN CB'!F3340,IF('MAIN CB'!C3340="Liability",'MAIN CB'!F3340,"")))</f>
        <v>-105</v>
      </c>
      <c r="H3326" s="163" t="str">
        <f>IF('MAIN CB'!C3340="Expense",'MAIN CB'!F3340,IF('MAIN CB'!C3340="Drawing",'MAIN CB'!F3340,IF('MAIN CB'!C3340="COS",'MAIN CB'!F3340,"")))</f>
        <v/>
      </c>
    </row>
    <row r="3327" spans="2:8" x14ac:dyDescent="0.3">
      <c r="B3327" s="160">
        <f>IF('MAIN CB'!B3341="","",'MAIN CB'!B3341)</f>
        <v>45744</v>
      </c>
      <c r="C3327" s="161" t="str">
        <f>IF('MAIN CB'!C3341="","",'MAIN CB'!C3341)</f>
        <v>Asset</v>
      </c>
      <c r="D3327" s="237" t="str">
        <f>IF('MAIN CB'!D3341="","",'MAIN CB'!D3341)</f>
        <v>Vault Cash</v>
      </c>
      <c r="E3327" s="157" t="str">
        <f>IF('MAIN CB'!E3341="","",'MAIN CB'!E3341)</f>
        <v xml:space="preserve">Takeaway Sale </v>
      </c>
      <c r="F3327" s="238">
        <f>IF('MAIN CB'!C3341="Asset",'MAIN CB'!F3341,"")</f>
        <v>105</v>
      </c>
      <c r="G3327" s="162" t="str">
        <f>IF('MAIN CB'!C3341="Capital",'MAIN CB'!F3341,IF('MAIN CB'!C3341="Income",'MAIN CB'!F3341,IF('MAIN CB'!C3341="Liability",'MAIN CB'!F3341,"")))</f>
        <v/>
      </c>
      <c r="H3327" s="163" t="str">
        <f>IF('MAIN CB'!C3341="Expense",'MAIN CB'!F3341,IF('MAIN CB'!C3341="Drawing",'MAIN CB'!F3341,IF('MAIN CB'!C3341="COS",'MAIN CB'!F3341,"")))</f>
        <v/>
      </c>
    </row>
    <row r="3328" spans="2:8" x14ac:dyDescent="0.3">
      <c r="B3328" s="160">
        <f>IF('MAIN CB'!B3342="","",'MAIN CB'!B3342)</f>
        <v>45744</v>
      </c>
      <c r="C3328" s="161" t="str">
        <f>IF('MAIN CB'!C3342="","",'MAIN CB'!C3342)</f>
        <v>Asset</v>
      </c>
      <c r="D3328" s="237" t="str">
        <f>IF('MAIN CB'!D3342="","",'MAIN CB'!D3342)</f>
        <v>Vault Cash</v>
      </c>
      <c r="E3328" s="157" t="str">
        <f>IF('MAIN CB'!E3342="","",'MAIN CB'!E3342)</f>
        <v>Airtel Money Deposit</v>
      </c>
      <c r="F3328" s="238">
        <f>IF('MAIN CB'!C3342="Asset",'MAIN CB'!F3342,"")</f>
        <v>30</v>
      </c>
      <c r="G3328" s="162" t="str">
        <f>IF('MAIN CB'!C3342="Capital",'MAIN CB'!F3342,IF('MAIN CB'!C3342="Income",'MAIN CB'!F3342,IF('MAIN CB'!C3342="Liability",'MAIN CB'!F3342,"")))</f>
        <v/>
      </c>
      <c r="H3328" s="163" t="str">
        <f>IF('MAIN CB'!C3342="Expense",'MAIN CB'!F3342,IF('MAIN CB'!C3342="Drawing",'MAIN CB'!F3342,IF('MAIN CB'!C3342="COS",'MAIN CB'!F3342,"")))</f>
        <v/>
      </c>
    </row>
    <row r="3329" spans="2:8" x14ac:dyDescent="0.3">
      <c r="B3329" s="160">
        <f>IF('MAIN CB'!B3343="","",'MAIN CB'!B3343)</f>
        <v>45744</v>
      </c>
      <c r="C3329" s="161" t="str">
        <f>IF('MAIN CB'!C3343="","",'MAIN CB'!C3343)</f>
        <v>Asset</v>
      </c>
      <c r="D3329" s="237" t="str">
        <f>IF('MAIN CB'!D3343="","",'MAIN CB'!D3343)</f>
        <v>Airtel Money</v>
      </c>
      <c r="E3329" s="157" t="str">
        <f>IF('MAIN CB'!E3343="","",'MAIN CB'!E3343)</f>
        <v>Airtel Money Deposit</v>
      </c>
      <c r="F3329" s="238">
        <f>IF('MAIN CB'!C3343="Asset",'MAIN CB'!F3343,"")</f>
        <v>-30</v>
      </c>
      <c r="G3329" s="162" t="str">
        <f>IF('MAIN CB'!C3343="Capital",'MAIN CB'!F3343,IF('MAIN CB'!C3343="Income",'MAIN CB'!F3343,IF('MAIN CB'!C3343="Liability",'MAIN CB'!F3343,"")))</f>
        <v/>
      </c>
      <c r="H3329" s="163" t="str">
        <f>IF('MAIN CB'!C3343="Expense",'MAIN CB'!F3343,IF('MAIN CB'!C3343="Drawing",'MAIN CB'!F3343,IF('MAIN CB'!C3343="COS",'MAIN CB'!F3343,"")))</f>
        <v/>
      </c>
    </row>
    <row r="3330" spans="2:8" x14ac:dyDescent="0.3">
      <c r="B3330" s="160">
        <f>IF('MAIN CB'!B3344="","",'MAIN CB'!B3344)</f>
        <v>45744</v>
      </c>
      <c r="C3330" s="161" t="str">
        <f>IF('MAIN CB'!C3344="","",'MAIN CB'!C3344)</f>
        <v>Income</v>
      </c>
      <c r="D3330" s="237" t="str">
        <f>IF('MAIN CB'!D3344="","",'MAIN CB'!D3344)</f>
        <v>Sales</v>
      </c>
      <c r="E3330" s="157" t="str">
        <f>IF('MAIN CB'!E3344="","",'MAIN CB'!E3344)</f>
        <v xml:space="preserve">Takeaway Sale </v>
      </c>
      <c r="F3330" s="238" t="str">
        <f>IF('MAIN CB'!C3344="Asset",'MAIN CB'!F3344,"")</f>
        <v/>
      </c>
      <c r="G3330" s="162">
        <f>IF('MAIN CB'!C3344="Capital",'MAIN CB'!F3344,IF('MAIN CB'!C3344="Income",'MAIN CB'!F3344,IF('MAIN CB'!C3344="Liability",'MAIN CB'!F3344,"")))</f>
        <v>-35</v>
      </c>
      <c r="H3330" s="163" t="str">
        <f>IF('MAIN CB'!C3344="Expense",'MAIN CB'!F3344,IF('MAIN CB'!C3344="Drawing",'MAIN CB'!F3344,IF('MAIN CB'!C3344="COS",'MAIN CB'!F3344,"")))</f>
        <v/>
      </c>
    </row>
    <row r="3331" spans="2:8" x14ac:dyDescent="0.3">
      <c r="B3331" s="160">
        <f>IF('MAIN CB'!B3345="","",'MAIN CB'!B3345)</f>
        <v>45744</v>
      </c>
      <c r="C3331" s="161" t="str">
        <f>IF('MAIN CB'!C3345="","",'MAIN CB'!C3345)</f>
        <v>Asset</v>
      </c>
      <c r="D3331" s="237" t="str">
        <f>IF('MAIN CB'!D3345="","",'MAIN CB'!D3345)</f>
        <v>Airtel Money</v>
      </c>
      <c r="E3331" s="157" t="str">
        <f>IF('MAIN CB'!E3345="","",'MAIN CB'!E3345)</f>
        <v xml:space="preserve">Takeaway Sale </v>
      </c>
      <c r="F3331" s="238">
        <f>IF('MAIN CB'!C3345="Asset",'MAIN CB'!F3345,"")</f>
        <v>35</v>
      </c>
      <c r="G3331" s="162" t="str">
        <f>IF('MAIN CB'!C3345="Capital",'MAIN CB'!F3345,IF('MAIN CB'!C3345="Income",'MAIN CB'!F3345,IF('MAIN CB'!C3345="Liability",'MAIN CB'!F3345,"")))</f>
        <v/>
      </c>
      <c r="H3331" s="163" t="str">
        <f>IF('MAIN CB'!C3345="Expense",'MAIN CB'!F3345,IF('MAIN CB'!C3345="Drawing",'MAIN CB'!F3345,IF('MAIN CB'!C3345="COS",'MAIN CB'!F3345,"")))</f>
        <v/>
      </c>
    </row>
    <row r="3332" spans="2:8" x14ac:dyDescent="0.3">
      <c r="B3332" s="160">
        <f>IF('MAIN CB'!B3346="","",'MAIN CB'!B3346)</f>
        <v>45744</v>
      </c>
      <c r="C3332" s="161" t="str">
        <f>IF('MAIN CB'!C3346="","",'MAIN CB'!C3346)</f>
        <v>Income</v>
      </c>
      <c r="D3332" s="237" t="str">
        <f>IF('MAIN CB'!D3346="","",'MAIN CB'!D3346)</f>
        <v>Sales</v>
      </c>
      <c r="E3332" s="157" t="str">
        <f>IF('MAIN CB'!E3346="","",'MAIN CB'!E3346)</f>
        <v xml:space="preserve">Takeaway Sale </v>
      </c>
      <c r="F3332" s="238" t="str">
        <f>IF('MAIN CB'!C3346="Asset",'MAIN CB'!F3346,"")</f>
        <v/>
      </c>
      <c r="G3332" s="162">
        <f>IF('MAIN CB'!C3346="Capital",'MAIN CB'!F3346,IF('MAIN CB'!C3346="Income",'MAIN CB'!F3346,IF('MAIN CB'!C3346="Liability",'MAIN CB'!F3346,"")))</f>
        <v>-35</v>
      </c>
      <c r="H3332" s="163" t="str">
        <f>IF('MAIN CB'!C3346="Expense",'MAIN CB'!F3346,IF('MAIN CB'!C3346="Drawing",'MAIN CB'!F3346,IF('MAIN CB'!C3346="COS",'MAIN CB'!F3346,"")))</f>
        <v/>
      </c>
    </row>
    <row r="3333" spans="2:8" x14ac:dyDescent="0.3">
      <c r="B3333" s="160">
        <f>IF('MAIN CB'!B3347="","",'MAIN CB'!B3347)</f>
        <v>45744</v>
      </c>
      <c r="C3333" s="161" t="str">
        <f>IF('MAIN CB'!C3347="","",'MAIN CB'!C3347)</f>
        <v>Asset</v>
      </c>
      <c r="D3333" s="237" t="str">
        <f>IF('MAIN CB'!D3347="","",'MAIN CB'!D3347)</f>
        <v>Vault Cash</v>
      </c>
      <c r="E3333" s="157" t="str">
        <f>IF('MAIN CB'!E3347="","",'MAIN CB'!E3347)</f>
        <v xml:space="preserve">Takeaway Sale </v>
      </c>
      <c r="F3333" s="238">
        <f>IF('MAIN CB'!C3347="Asset",'MAIN CB'!F3347,"")</f>
        <v>35</v>
      </c>
      <c r="G3333" s="162" t="str">
        <f>IF('MAIN CB'!C3347="Capital",'MAIN CB'!F3347,IF('MAIN CB'!C3347="Income",'MAIN CB'!F3347,IF('MAIN CB'!C3347="Liability",'MAIN CB'!F3347,"")))</f>
        <v/>
      </c>
      <c r="H3333" s="163" t="str">
        <f>IF('MAIN CB'!C3347="Expense",'MAIN CB'!F3347,IF('MAIN CB'!C3347="Drawing",'MAIN CB'!F3347,IF('MAIN CB'!C3347="COS",'MAIN CB'!F3347,"")))</f>
        <v/>
      </c>
    </row>
    <row r="3334" spans="2:8" x14ac:dyDescent="0.3">
      <c r="B3334" s="160">
        <f>IF('MAIN CB'!B3348="","",'MAIN CB'!B3348)</f>
        <v>45744</v>
      </c>
      <c r="C3334" s="161" t="str">
        <f>IF('MAIN CB'!C3348="","",'MAIN CB'!C3348)</f>
        <v>Income</v>
      </c>
      <c r="D3334" s="237" t="str">
        <f>IF('MAIN CB'!D3348="","",'MAIN CB'!D3348)</f>
        <v>Sales</v>
      </c>
      <c r="E3334" s="157" t="str">
        <f>IF('MAIN CB'!E3348="","",'MAIN CB'!E3348)</f>
        <v xml:space="preserve">Takeaway Sale </v>
      </c>
      <c r="F3334" s="238" t="str">
        <f>IF('MAIN CB'!C3348="Asset",'MAIN CB'!F3348,"")</f>
        <v/>
      </c>
      <c r="G3334" s="162">
        <f>IF('MAIN CB'!C3348="Capital",'MAIN CB'!F3348,IF('MAIN CB'!C3348="Income",'MAIN CB'!F3348,IF('MAIN CB'!C3348="Liability",'MAIN CB'!F3348,"")))</f>
        <v>-70</v>
      </c>
      <c r="H3334" s="163" t="str">
        <f>IF('MAIN CB'!C3348="Expense",'MAIN CB'!F3348,IF('MAIN CB'!C3348="Drawing",'MAIN CB'!F3348,IF('MAIN CB'!C3348="COS",'MAIN CB'!F3348,"")))</f>
        <v/>
      </c>
    </row>
    <row r="3335" spans="2:8" x14ac:dyDescent="0.3">
      <c r="B3335" s="160">
        <f>IF('MAIN CB'!B3349="","",'MAIN CB'!B3349)</f>
        <v>45744</v>
      </c>
      <c r="C3335" s="161" t="str">
        <f>IF('MAIN CB'!C3349="","",'MAIN CB'!C3349)</f>
        <v>Asset</v>
      </c>
      <c r="D3335" s="237" t="str">
        <f>IF('MAIN CB'!D3349="","",'MAIN CB'!D3349)</f>
        <v>Vault Cash</v>
      </c>
      <c r="E3335" s="157" t="str">
        <f>IF('MAIN CB'!E3349="","",'MAIN CB'!E3349)</f>
        <v xml:space="preserve">Takeaway Sale </v>
      </c>
      <c r="F3335" s="238">
        <f>IF('MAIN CB'!C3349="Asset",'MAIN CB'!F3349,"")</f>
        <v>70</v>
      </c>
      <c r="G3335" s="162" t="str">
        <f>IF('MAIN CB'!C3349="Capital",'MAIN CB'!F3349,IF('MAIN CB'!C3349="Income",'MAIN CB'!F3349,IF('MAIN CB'!C3349="Liability",'MAIN CB'!F3349,"")))</f>
        <v/>
      </c>
      <c r="H3335" s="163" t="str">
        <f>IF('MAIN CB'!C3349="Expense",'MAIN CB'!F3349,IF('MAIN CB'!C3349="Drawing",'MAIN CB'!F3349,IF('MAIN CB'!C3349="COS",'MAIN CB'!F3349,"")))</f>
        <v/>
      </c>
    </row>
    <row r="3336" spans="2:8" x14ac:dyDescent="0.3">
      <c r="B3336" s="160">
        <f>IF('MAIN CB'!B3350="","",'MAIN CB'!B3350)</f>
        <v>45744</v>
      </c>
      <c r="C3336" s="161" t="str">
        <f>IF('MAIN CB'!C3350="","",'MAIN CB'!C3350)</f>
        <v>Income</v>
      </c>
      <c r="D3336" s="237" t="str">
        <f>IF('MAIN CB'!D3350="","",'MAIN CB'!D3350)</f>
        <v>Sales</v>
      </c>
      <c r="E3336" s="157" t="str">
        <f>IF('MAIN CB'!E3350="","",'MAIN CB'!E3350)</f>
        <v xml:space="preserve">Takeaway Sale </v>
      </c>
      <c r="F3336" s="238" t="str">
        <f>IF('MAIN CB'!C3350="Asset",'MAIN CB'!F3350,"")</f>
        <v/>
      </c>
      <c r="G3336" s="162">
        <f>IF('MAIN CB'!C3350="Capital",'MAIN CB'!F3350,IF('MAIN CB'!C3350="Income",'MAIN CB'!F3350,IF('MAIN CB'!C3350="Liability",'MAIN CB'!F3350,"")))</f>
        <v>-35</v>
      </c>
      <c r="H3336" s="163" t="str">
        <f>IF('MAIN CB'!C3350="Expense",'MAIN CB'!F3350,IF('MAIN CB'!C3350="Drawing",'MAIN CB'!F3350,IF('MAIN CB'!C3350="COS",'MAIN CB'!F3350,"")))</f>
        <v/>
      </c>
    </row>
    <row r="3337" spans="2:8" x14ac:dyDescent="0.3">
      <c r="B3337" s="160">
        <f>IF('MAIN CB'!B3351="","",'MAIN CB'!B3351)</f>
        <v>45744</v>
      </c>
      <c r="C3337" s="161" t="str">
        <f>IF('MAIN CB'!C3351="","",'MAIN CB'!C3351)</f>
        <v>Asset</v>
      </c>
      <c r="D3337" s="237" t="str">
        <f>IF('MAIN CB'!D3351="","",'MAIN CB'!D3351)</f>
        <v>Vault Cash</v>
      </c>
      <c r="E3337" s="157" t="str">
        <f>IF('MAIN CB'!E3351="","",'MAIN CB'!E3351)</f>
        <v xml:space="preserve">Takeaway Sale </v>
      </c>
      <c r="F3337" s="238">
        <f>IF('MAIN CB'!C3351="Asset",'MAIN CB'!F3351,"")</f>
        <v>35</v>
      </c>
      <c r="G3337" s="162" t="str">
        <f>IF('MAIN CB'!C3351="Capital",'MAIN CB'!F3351,IF('MAIN CB'!C3351="Income",'MAIN CB'!F3351,IF('MAIN CB'!C3351="Liability",'MAIN CB'!F3351,"")))</f>
        <v/>
      </c>
      <c r="H3337" s="163" t="str">
        <f>IF('MAIN CB'!C3351="Expense",'MAIN CB'!F3351,IF('MAIN CB'!C3351="Drawing",'MAIN CB'!F3351,IF('MAIN CB'!C3351="COS",'MAIN CB'!F3351,"")))</f>
        <v/>
      </c>
    </row>
    <row r="3338" spans="2:8" x14ac:dyDescent="0.3">
      <c r="B3338" s="160">
        <f>IF('MAIN CB'!B3352="","",'MAIN CB'!B3352)</f>
        <v>45744</v>
      </c>
      <c r="C3338" s="161" t="str">
        <f>IF('MAIN CB'!C3352="","",'MAIN CB'!C3352)</f>
        <v>Asset</v>
      </c>
      <c r="D3338" s="237" t="str">
        <f>IF('MAIN CB'!D3352="","",'MAIN CB'!D3352)</f>
        <v>Vault Cash</v>
      </c>
      <c r="E3338" s="157" t="str">
        <f>IF('MAIN CB'!E3352="","",'MAIN CB'!E3352)</f>
        <v>Zanaco Xpress Deposit</v>
      </c>
      <c r="F3338" s="238">
        <f>IF('MAIN CB'!C3352="Asset",'MAIN CB'!F3352,"")</f>
        <v>5600</v>
      </c>
      <c r="G3338" s="162" t="str">
        <f>IF('MAIN CB'!C3352="Capital",'MAIN CB'!F3352,IF('MAIN CB'!C3352="Income",'MAIN CB'!F3352,IF('MAIN CB'!C3352="Liability",'MAIN CB'!F3352,"")))</f>
        <v/>
      </c>
      <c r="H3338" s="163" t="str">
        <f>IF('MAIN CB'!C3352="Expense",'MAIN CB'!F3352,IF('MAIN CB'!C3352="Drawing",'MAIN CB'!F3352,IF('MAIN CB'!C3352="COS",'MAIN CB'!F3352,"")))</f>
        <v/>
      </c>
    </row>
    <row r="3339" spans="2:8" x14ac:dyDescent="0.3">
      <c r="B3339" s="160">
        <f>IF('MAIN CB'!B3353="","",'MAIN CB'!B3353)</f>
        <v>45744</v>
      </c>
      <c r="C3339" s="161" t="str">
        <f>IF('MAIN CB'!C3353="","",'MAIN CB'!C3353)</f>
        <v>Asset</v>
      </c>
      <c r="D3339" s="237" t="str">
        <f>IF('MAIN CB'!D3353="","",'MAIN CB'!D3353)</f>
        <v>Zanaco Xpress</v>
      </c>
      <c r="E3339" s="157" t="str">
        <f>IF('MAIN CB'!E3353="","",'MAIN CB'!E3353)</f>
        <v>Zanaco Xpress Deposit</v>
      </c>
      <c r="F3339" s="238">
        <f>IF('MAIN CB'!C3353="Asset",'MAIN CB'!F3353,"")</f>
        <v>-5600</v>
      </c>
      <c r="G3339" s="162" t="str">
        <f>IF('MAIN CB'!C3353="Capital",'MAIN CB'!F3353,IF('MAIN CB'!C3353="Income",'MAIN CB'!F3353,IF('MAIN CB'!C3353="Liability",'MAIN CB'!F3353,"")))</f>
        <v/>
      </c>
      <c r="H3339" s="163" t="str">
        <f>IF('MAIN CB'!C3353="Expense",'MAIN CB'!F3353,IF('MAIN CB'!C3353="Drawing",'MAIN CB'!F3353,IF('MAIN CB'!C3353="COS",'MAIN CB'!F3353,"")))</f>
        <v/>
      </c>
    </row>
    <row r="3340" spans="2:8" x14ac:dyDescent="0.3">
      <c r="B3340" s="160">
        <f>IF('MAIN CB'!B3354="","",'MAIN CB'!B3354)</f>
        <v>45744</v>
      </c>
      <c r="C3340" s="161" t="str">
        <f>IF('MAIN CB'!C3354="","",'MAIN CB'!C3354)</f>
        <v>Income</v>
      </c>
      <c r="D3340" s="237" t="str">
        <f>IF('MAIN CB'!D3354="","",'MAIN CB'!D3354)</f>
        <v>Sales</v>
      </c>
      <c r="E3340" s="157" t="str">
        <f>IF('MAIN CB'!E3354="","",'MAIN CB'!E3354)</f>
        <v xml:space="preserve">Takeaway Sale </v>
      </c>
      <c r="F3340" s="238" t="str">
        <f>IF('MAIN CB'!C3354="Asset",'MAIN CB'!F3354,"")</f>
        <v/>
      </c>
      <c r="G3340" s="162">
        <f>IF('MAIN CB'!C3354="Capital",'MAIN CB'!F3354,IF('MAIN CB'!C3354="Income",'MAIN CB'!F3354,IF('MAIN CB'!C3354="Liability",'MAIN CB'!F3354,"")))</f>
        <v>-35</v>
      </c>
      <c r="H3340" s="163" t="str">
        <f>IF('MAIN CB'!C3354="Expense",'MAIN CB'!F3354,IF('MAIN CB'!C3354="Drawing",'MAIN CB'!F3354,IF('MAIN CB'!C3354="COS",'MAIN CB'!F3354,"")))</f>
        <v/>
      </c>
    </row>
    <row r="3341" spans="2:8" x14ac:dyDescent="0.3">
      <c r="B3341" s="160">
        <f>IF('MAIN CB'!B3355="","",'MAIN CB'!B3355)</f>
        <v>45744</v>
      </c>
      <c r="C3341" s="161" t="str">
        <f>IF('MAIN CB'!C3355="","",'MAIN CB'!C3355)</f>
        <v>Asset</v>
      </c>
      <c r="D3341" s="237" t="str">
        <f>IF('MAIN CB'!D3355="","",'MAIN CB'!D3355)</f>
        <v>Vault Cash</v>
      </c>
      <c r="E3341" s="157" t="str">
        <f>IF('MAIN CB'!E3355="","",'MAIN CB'!E3355)</f>
        <v xml:space="preserve">Takeaway Sale </v>
      </c>
      <c r="F3341" s="238">
        <f>IF('MAIN CB'!C3355="Asset",'MAIN CB'!F3355,"")</f>
        <v>35</v>
      </c>
      <c r="G3341" s="162" t="str">
        <f>IF('MAIN CB'!C3355="Capital",'MAIN CB'!F3355,IF('MAIN CB'!C3355="Income",'MAIN CB'!F3355,IF('MAIN CB'!C3355="Liability",'MAIN CB'!F3355,"")))</f>
        <v/>
      </c>
      <c r="H3341" s="163" t="str">
        <f>IF('MAIN CB'!C3355="Expense",'MAIN CB'!F3355,IF('MAIN CB'!C3355="Drawing",'MAIN CB'!F3355,IF('MAIN CB'!C3355="COS",'MAIN CB'!F3355,"")))</f>
        <v/>
      </c>
    </row>
    <row r="3342" spans="2:8" x14ac:dyDescent="0.3">
      <c r="B3342" s="160">
        <f>IF('MAIN CB'!B3356="","",'MAIN CB'!B3356)</f>
        <v>45744</v>
      </c>
      <c r="C3342" s="161" t="str">
        <f>IF('MAIN CB'!C3356="","",'MAIN CB'!C3356)</f>
        <v>Income</v>
      </c>
      <c r="D3342" s="237" t="str">
        <f>IF('MAIN CB'!D3356="","",'MAIN CB'!D3356)</f>
        <v>Sales</v>
      </c>
      <c r="E3342" s="157" t="str">
        <f>IF('MAIN CB'!E3356="","",'MAIN CB'!E3356)</f>
        <v xml:space="preserve">Takeaway Sale </v>
      </c>
      <c r="F3342" s="238" t="str">
        <f>IF('MAIN CB'!C3356="Asset",'MAIN CB'!F3356,"")</f>
        <v/>
      </c>
      <c r="G3342" s="162">
        <f>IF('MAIN CB'!C3356="Capital",'MAIN CB'!F3356,IF('MAIN CB'!C3356="Income",'MAIN CB'!F3356,IF('MAIN CB'!C3356="Liability",'MAIN CB'!F3356,"")))</f>
        <v>-70</v>
      </c>
      <c r="H3342" s="163" t="str">
        <f>IF('MAIN CB'!C3356="Expense",'MAIN CB'!F3356,IF('MAIN CB'!C3356="Drawing",'MAIN CB'!F3356,IF('MAIN CB'!C3356="COS",'MAIN CB'!F3356,"")))</f>
        <v/>
      </c>
    </row>
    <row r="3343" spans="2:8" x14ac:dyDescent="0.3">
      <c r="B3343" s="160">
        <f>IF('MAIN CB'!B3357="","",'MAIN CB'!B3357)</f>
        <v>45744</v>
      </c>
      <c r="C3343" s="161" t="str">
        <f>IF('MAIN CB'!C3357="","",'MAIN CB'!C3357)</f>
        <v>Asset</v>
      </c>
      <c r="D3343" s="237" t="str">
        <f>IF('MAIN CB'!D3357="","",'MAIN CB'!D3357)</f>
        <v>Airtel Money</v>
      </c>
      <c r="E3343" s="157" t="str">
        <f>IF('MAIN CB'!E3357="","",'MAIN CB'!E3357)</f>
        <v xml:space="preserve">Takeaway Sale </v>
      </c>
      <c r="F3343" s="238">
        <f>IF('MAIN CB'!C3357="Asset",'MAIN CB'!F3357,"")</f>
        <v>70</v>
      </c>
      <c r="G3343" s="162" t="str">
        <f>IF('MAIN CB'!C3357="Capital",'MAIN CB'!F3357,IF('MAIN CB'!C3357="Income",'MAIN CB'!F3357,IF('MAIN CB'!C3357="Liability",'MAIN CB'!F3357,"")))</f>
        <v/>
      </c>
      <c r="H3343" s="163" t="str">
        <f>IF('MAIN CB'!C3357="Expense",'MAIN CB'!F3357,IF('MAIN CB'!C3357="Drawing",'MAIN CB'!F3357,IF('MAIN CB'!C3357="COS",'MAIN CB'!F3357,"")))</f>
        <v/>
      </c>
    </row>
    <row r="3344" spans="2:8" x14ac:dyDescent="0.3">
      <c r="B3344" s="160">
        <f>IF('MAIN CB'!B3358="","",'MAIN CB'!B3358)</f>
        <v>45744</v>
      </c>
      <c r="C3344" s="161" t="str">
        <f>IF('MAIN CB'!C3358="","",'MAIN CB'!C3358)</f>
        <v>Asset</v>
      </c>
      <c r="D3344" s="237" t="str">
        <f>IF('MAIN CB'!D3358="","",'MAIN CB'!D3358)</f>
        <v>Vault Cash</v>
      </c>
      <c r="E3344" s="157" t="str">
        <f>IF('MAIN CB'!E3358="","",'MAIN CB'!E3358)</f>
        <v>Airtel Money Withdraw</v>
      </c>
      <c r="F3344" s="238">
        <f>IF('MAIN CB'!C3358="Asset",'MAIN CB'!F3358,"")</f>
        <v>-475</v>
      </c>
      <c r="G3344" s="162" t="str">
        <f>IF('MAIN CB'!C3358="Capital",'MAIN CB'!F3358,IF('MAIN CB'!C3358="Income",'MAIN CB'!F3358,IF('MAIN CB'!C3358="Liability",'MAIN CB'!F3358,"")))</f>
        <v/>
      </c>
      <c r="H3344" s="163" t="str">
        <f>IF('MAIN CB'!C3358="Expense",'MAIN CB'!F3358,IF('MAIN CB'!C3358="Drawing",'MAIN CB'!F3358,IF('MAIN CB'!C3358="COS",'MAIN CB'!F3358,"")))</f>
        <v/>
      </c>
    </row>
    <row r="3345" spans="2:8" x14ac:dyDescent="0.3">
      <c r="B3345" s="160">
        <f>IF('MAIN CB'!B3359="","",'MAIN CB'!B3359)</f>
        <v>45744</v>
      </c>
      <c r="C3345" s="161" t="str">
        <f>IF('MAIN CB'!C3359="","",'MAIN CB'!C3359)</f>
        <v>Asset</v>
      </c>
      <c r="D3345" s="237" t="str">
        <f>IF('MAIN CB'!D3359="","",'MAIN CB'!D3359)</f>
        <v>Airtel Money</v>
      </c>
      <c r="E3345" s="157" t="str">
        <f>IF('MAIN CB'!E3359="","",'MAIN CB'!E3359)</f>
        <v>Airtel Money Withdraw</v>
      </c>
      <c r="F3345" s="238">
        <f>IF('MAIN CB'!C3359="Asset",'MAIN CB'!F3359,"")</f>
        <v>475</v>
      </c>
      <c r="G3345" s="162" t="str">
        <f>IF('MAIN CB'!C3359="Capital",'MAIN CB'!F3359,IF('MAIN CB'!C3359="Income",'MAIN CB'!F3359,IF('MAIN CB'!C3359="Liability",'MAIN CB'!F3359,"")))</f>
        <v/>
      </c>
      <c r="H3345" s="163" t="str">
        <f>IF('MAIN CB'!C3359="Expense",'MAIN CB'!F3359,IF('MAIN CB'!C3359="Drawing",'MAIN CB'!F3359,IF('MAIN CB'!C3359="COS",'MAIN CB'!F3359,"")))</f>
        <v/>
      </c>
    </row>
    <row r="3346" spans="2:8" x14ac:dyDescent="0.3">
      <c r="B3346" s="160">
        <f>IF('MAIN CB'!B3360="","",'MAIN CB'!B3360)</f>
        <v>45744</v>
      </c>
      <c r="C3346" s="161" t="str">
        <f>IF('MAIN CB'!C3360="","",'MAIN CB'!C3360)</f>
        <v>Asset</v>
      </c>
      <c r="D3346" s="237" t="str">
        <f>IF('MAIN CB'!D3360="","",'MAIN CB'!D3360)</f>
        <v>Vault Cash</v>
      </c>
      <c r="E3346" s="157" t="str">
        <f>IF('MAIN CB'!E3360="","",'MAIN CB'!E3360)</f>
        <v>Airtel Money Withdraw</v>
      </c>
      <c r="F3346" s="238">
        <f>IF('MAIN CB'!C3360="Asset",'MAIN CB'!F3360,"")</f>
        <v>-500</v>
      </c>
      <c r="G3346" s="162" t="str">
        <f>IF('MAIN CB'!C3360="Capital",'MAIN CB'!F3360,IF('MAIN CB'!C3360="Income",'MAIN CB'!F3360,IF('MAIN CB'!C3360="Liability",'MAIN CB'!F3360,"")))</f>
        <v/>
      </c>
      <c r="H3346" s="163" t="str">
        <f>IF('MAIN CB'!C3360="Expense",'MAIN CB'!F3360,IF('MAIN CB'!C3360="Drawing",'MAIN CB'!F3360,IF('MAIN CB'!C3360="COS",'MAIN CB'!F3360,"")))</f>
        <v/>
      </c>
    </row>
    <row r="3347" spans="2:8" x14ac:dyDescent="0.3">
      <c r="B3347" s="160">
        <f>IF('MAIN CB'!B3361="","",'MAIN CB'!B3361)</f>
        <v>45744</v>
      </c>
      <c r="C3347" s="161" t="str">
        <f>IF('MAIN CB'!C3361="","",'MAIN CB'!C3361)</f>
        <v>Asset</v>
      </c>
      <c r="D3347" s="237" t="str">
        <f>IF('MAIN CB'!D3361="","",'MAIN CB'!D3361)</f>
        <v>Airtel Money</v>
      </c>
      <c r="E3347" s="157" t="str">
        <f>IF('MAIN CB'!E3361="","",'MAIN CB'!E3361)</f>
        <v>Airtel Money Withdraw</v>
      </c>
      <c r="F3347" s="238">
        <f>IF('MAIN CB'!C3361="Asset",'MAIN CB'!F3361,"")</f>
        <v>500</v>
      </c>
      <c r="G3347" s="162" t="str">
        <f>IF('MAIN CB'!C3361="Capital",'MAIN CB'!F3361,IF('MAIN CB'!C3361="Income",'MAIN CB'!F3361,IF('MAIN CB'!C3361="Liability",'MAIN CB'!F3361,"")))</f>
        <v/>
      </c>
      <c r="H3347" s="163" t="str">
        <f>IF('MAIN CB'!C3361="Expense",'MAIN CB'!F3361,IF('MAIN CB'!C3361="Drawing",'MAIN CB'!F3361,IF('MAIN CB'!C3361="COS",'MAIN CB'!F3361,"")))</f>
        <v/>
      </c>
    </row>
    <row r="3348" spans="2:8" x14ac:dyDescent="0.3">
      <c r="B3348" s="160">
        <f>IF('MAIN CB'!B3362="","",'MAIN CB'!B3362)</f>
        <v>45744</v>
      </c>
      <c r="C3348" s="161" t="str">
        <f>IF('MAIN CB'!C3362="","",'MAIN CB'!C3362)</f>
        <v>Asset</v>
      </c>
      <c r="D3348" s="237" t="str">
        <f>IF('MAIN CB'!D3362="","",'MAIN CB'!D3362)</f>
        <v>Vault Cash</v>
      </c>
      <c r="E3348" s="157" t="str">
        <f>IF('MAIN CB'!E3362="","",'MAIN CB'!E3362)</f>
        <v>Zanaco Xpress Deposit</v>
      </c>
      <c r="F3348" s="238">
        <f>IF('MAIN CB'!C3362="Asset",'MAIN CB'!F3362,"")</f>
        <v>475</v>
      </c>
      <c r="G3348" s="162" t="str">
        <f>IF('MAIN CB'!C3362="Capital",'MAIN CB'!F3362,IF('MAIN CB'!C3362="Income",'MAIN CB'!F3362,IF('MAIN CB'!C3362="Liability",'MAIN CB'!F3362,"")))</f>
        <v/>
      </c>
      <c r="H3348" s="163" t="str">
        <f>IF('MAIN CB'!C3362="Expense",'MAIN CB'!F3362,IF('MAIN CB'!C3362="Drawing",'MAIN CB'!F3362,IF('MAIN CB'!C3362="COS",'MAIN CB'!F3362,"")))</f>
        <v/>
      </c>
    </row>
    <row r="3349" spans="2:8" x14ac:dyDescent="0.3">
      <c r="B3349" s="160">
        <f>IF('MAIN CB'!B3363="","",'MAIN CB'!B3363)</f>
        <v>45744</v>
      </c>
      <c r="C3349" s="161" t="str">
        <f>IF('MAIN CB'!C3363="","",'MAIN CB'!C3363)</f>
        <v>Asset</v>
      </c>
      <c r="D3349" s="237" t="str">
        <f>IF('MAIN CB'!D3363="","",'MAIN CB'!D3363)</f>
        <v>Zanaco Xpress</v>
      </c>
      <c r="E3349" s="157" t="str">
        <f>IF('MAIN CB'!E3363="","",'MAIN CB'!E3363)</f>
        <v>Zanaco Xpress Deposit</v>
      </c>
      <c r="F3349" s="238">
        <f>IF('MAIN CB'!C3363="Asset",'MAIN CB'!F3363,"")</f>
        <v>-475</v>
      </c>
      <c r="G3349" s="162" t="str">
        <f>IF('MAIN CB'!C3363="Capital",'MAIN CB'!F3363,IF('MAIN CB'!C3363="Income",'MAIN CB'!F3363,IF('MAIN CB'!C3363="Liability",'MAIN CB'!F3363,"")))</f>
        <v/>
      </c>
      <c r="H3349" s="163" t="str">
        <f>IF('MAIN CB'!C3363="Expense",'MAIN CB'!F3363,IF('MAIN CB'!C3363="Drawing",'MAIN CB'!F3363,IF('MAIN CB'!C3363="COS",'MAIN CB'!F3363,"")))</f>
        <v/>
      </c>
    </row>
    <row r="3350" spans="2:8" x14ac:dyDescent="0.3">
      <c r="B3350" s="160">
        <f>IF('MAIN CB'!B3364="","",'MAIN CB'!B3364)</f>
        <v>45744</v>
      </c>
      <c r="C3350" s="161" t="str">
        <f>IF('MAIN CB'!C3364="","",'MAIN CB'!C3364)</f>
        <v>Asset</v>
      </c>
      <c r="D3350" s="237" t="str">
        <f>IF('MAIN CB'!D3364="","",'MAIN CB'!D3364)</f>
        <v>Vault Cash</v>
      </c>
      <c r="E3350" s="157" t="str">
        <f>IF('MAIN CB'!E3364="","",'MAIN CB'!E3364)</f>
        <v>Airtel Money Deposit</v>
      </c>
      <c r="F3350" s="238">
        <f>IF('MAIN CB'!C3364="Asset",'MAIN CB'!F3364,"")</f>
        <v>290</v>
      </c>
      <c r="G3350" s="162" t="str">
        <f>IF('MAIN CB'!C3364="Capital",'MAIN CB'!F3364,IF('MAIN CB'!C3364="Income",'MAIN CB'!F3364,IF('MAIN CB'!C3364="Liability",'MAIN CB'!F3364,"")))</f>
        <v/>
      </c>
      <c r="H3350" s="163" t="str">
        <f>IF('MAIN CB'!C3364="Expense",'MAIN CB'!F3364,IF('MAIN CB'!C3364="Drawing",'MAIN CB'!F3364,IF('MAIN CB'!C3364="COS",'MAIN CB'!F3364,"")))</f>
        <v/>
      </c>
    </row>
    <row r="3351" spans="2:8" x14ac:dyDescent="0.3">
      <c r="B3351" s="160">
        <f>IF('MAIN CB'!B3365="","",'MAIN CB'!B3365)</f>
        <v>45744</v>
      </c>
      <c r="C3351" s="161" t="str">
        <f>IF('MAIN CB'!C3365="","",'MAIN CB'!C3365)</f>
        <v>Asset</v>
      </c>
      <c r="D3351" s="237" t="str">
        <f>IF('MAIN CB'!D3365="","",'MAIN CB'!D3365)</f>
        <v>Airtel Money</v>
      </c>
      <c r="E3351" s="157" t="str">
        <f>IF('MAIN CB'!E3365="","",'MAIN CB'!E3365)</f>
        <v>Airtel Money Deposit</v>
      </c>
      <c r="F3351" s="238">
        <f>IF('MAIN CB'!C3365="Asset",'MAIN CB'!F3365,"")</f>
        <v>-290</v>
      </c>
      <c r="G3351" s="162" t="str">
        <f>IF('MAIN CB'!C3365="Capital",'MAIN CB'!F3365,IF('MAIN CB'!C3365="Income",'MAIN CB'!F3365,IF('MAIN CB'!C3365="Liability",'MAIN CB'!F3365,"")))</f>
        <v/>
      </c>
      <c r="H3351" s="163" t="str">
        <f>IF('MAIN CB'!C3365="Expense",'MAIN CB'!F3365,IF('MAIN CB'!C3365="Drawing",'MAIN CB'!F3365,IF('MAIN CB'!C3365="COS",'MAIN CB'!F3365,"")))</f>
        <v/>
      </c>
    </row>
    <row r="3352" spans="2:8" x14ac:dyDescent="0.3">
      <c r="B3352" s="160">
        <f>IF('MAIN CB'!B3366="","",'MAIN CB'!B3366)</f>
        <v>45744</v>
      </c>
      <c r="C3352" s="161" t="str">
        <f>IF('MAIN CB'!C3366="","",'MAIN CB'!C3366)</f>
        <v>Asset</v>
      </c>
      <c r="D3352" s="237" t="str">
        <f>IF('MAIN CB'!D3366="","",'MAIN CB'!D3366)</f>
        <v>Vault Cash</v>
      </c>
      <c r="E3352" s="157" t="str">
        <f>IF('MAIN CB'!E3366="","",'MAIN CB'!E3366)</f>
        <v>Cash Added</v>
      </c>
      <c r="F3352" s="238">
        <f>IF('MAIN CB'!C3366="Asset",'MAIN CB'!F3366,"")</f>
        <v>2</v>
      </c>
      <c r="G3352" s="162" t="str">
        <f>IF('MAIN CB'!C3366="Capital",'MAIN CB'!F3366,IF('MAIN CB'!C3366="Income",'MAIN CB'!F3366,IF('MAIN CB'!C3366="Liability",'MAIN CB'!F3366,"")))</f>
        <v/>
      </c>
      <c r="H3352" s="163" t="str">
        <f>IF('MAIN CB'!C3366="Expense",'MAIN CB'!F3366,IF('MAIN CB'!C3366="Drawing",'MAIN CB'!F3366,IF('MAIN CB'!C3366="COS",'MAIN CB'!F3366,"")))</f>
        <v/>
      </c>
    </row>
    <row r="3353" spans="2:8" x14ac:dyDescent="0.3">
      <c r="B3353" s="160">
        <f>IF('MAIN CB'!B3367="","",'MAIN CB'!B3367)</f>
        <v>45744</v>
      </c>
      <c r="C3353" s="161" t="str">
        <f>IF('MAIN CB'!C3367="","",'MAIN CB'!C3367)</f>
        <v>Capital</v>
      </c>
      <c r="D3353" s="237" t="str">
        <f>IF('MAIN CB'!D3367="","",'MAIN CB'!D3367)</f>
        <v>Capital (Net-worth)</v>
      </c>
      <c r="E3353" s="157" t="str">
        <f>IF('MAIN CB'!E3367="","",'MAIN CB'!E3367)</f>
        <v>Cash Added</v>
      </c>
      <c r="F3353" s="238" t="str">
        <f>IF('MAIN CB'!C3367="Asset",'MAIN CB'!F3367,"")</f>
        <v/>
      </c>
      <c r="G3353" s="162">
        <f>IF('MAIN CB'!C3367="Capital",'MAIN CB'!F3367,IF('MAIN CB'!C3367="Income",'MAIN CB'!F3367,IF('MAIN CB'!C3367="Liability",'MAIN CB'!F3367,"")))</f>
        <v>-2</v>
      </c>
      <c r="H3353" s="163" t="str">
        <f>IF('MAIN CB'!C3367="Expense",'MAIN CB'!F3367,IF('MAIN CB'!C3367="Drawing",'MAIN CB'!F3367,IF('MAIN CB'!C3367="COS",'MAIN CB'!F3367,"")))</f>
        <v/>
      </c>
    </row>
    <row r="3354" spans="2:8" x14ac:dyDescent="0.3">
      <c r="B3354" s="160">
        <f>IF('MAIN CB'!B3368="","",'MAIN CB'!B3368)</f>
        <v>45744</v>
      </c>
      <c r="C3354" s="161" t="str">
        <f>IF('MAIN CB'!C3368="","",'MAIN CB'!C3368)</f>
        <v>Income</v>
      </c>
      <c r="D3354" s="237" t="str">
        <f>IF('MAIN CB'!D3368="","",'MAIN CB'!D3368)</f>
        <v>Sales</v>
      </c>
      <c r="E3354" s="157" t="str">
        <f>IF('MAIN CB'!E3368="","",'MAIN CB'!E3368)</f>
        <v xml:space="preserve">Takeaway Sale </v>
      </c>
      <c r="F3354" s="238" t="str">
        <f>IF('MAIN CB'!C3368="Asset",'MAIN CB'!F3368,"")</f>
        <v/>
      </c>
      <c r="G3354" s="162">
        <f>IF('MAIN CB'!C3368="Capital",'MAIN CB'!F3368,IF('MAIN CB'!C3368="Income",'MAIN CB'!F3368,IF('MAIN CB'!C3368="Liability",'MAIN CB'!F3368,"")))</f>
        <v>-35</v>
      </c>
      <c r="H3354" s="163" t="str">
        <f>IF('MAIN CB'!C3368="Expense",'MAIN CB'!F3368,IF('MAIN CB'!C3368="Drawing",'MAIN CB'!F3368,IF('MAIN CB'!C3368="COS",'MAIN CB'!F3368,"")))</f>
        <v/>
      </c>
    </row>
    <row r="3355" spans="2:8" x14ac:dyDescent="0.3">
      <c r="B3355" s="160">
        <f>IF('MAIN CB'!B3369="","",'MAIN CB'!B3369)</f>
        <v>45744</v>
      </c>
      <c r="C3355" s="161" t="str">
        <f>IF('MAIN CB'!C3369="","",'MAIN CB'!C3369)</f>
        <v>Asset</v>
      </c>
      <c r="D3355" s="237" t="str">
        <f>IF('MAIN CB'!D3369="","",'MAIN CB'!D3369)</f>
        <v>Vault Cash</v>
      </c>
      <c r="E3355" s="157" t="str">
        <f>IF('MAIN CB'!E3369="","",'MAIN CB'!E3369)</f>
        <v xml:space="preserve">Takeaway Sale </v>
      </c>
      <c r="F3355" s="238">
        <f>IF('MAIN CB'!C3369="Asset",'MAIN CB'!F3369,"")</f>
        <v>35</v>
      </c>
      <c r="G3355" s="162" t="str">
        <f>IF('MAIN CB'!C3369="Capital",'MAIN CB'!F3369,IF('MAIN CB'!C3369="Income",'MAIN CB'!F3369,IF('MAIN CB'!C3369="Liability",'MAIN CB'!F3369,"")))</f>
        <v/>
      </c>
      <c r="H3355" s="163" t="str">
        <f>IF('MAIN CB'!C3369="Expense",'MAIN CB'!F3369,IF('MAIN CB'!C3369="Drawing",'MAIN CB'!F3369,IF('MAIN CB'!C3369="COS",'MAIN CB'!F3369,"")))</f>
        <v/>
      </c>
    </row>
    <row r="3356" spans="2:8" x14ac:dyDescent="0.3">
      <c r="B3356" s="160">
        <f>IF('MAIN CB'!B3370="","",'MAIN CB'!B3370)</f>
        <v>45744</v>
      </c>
      <c r="C3356" s="161" t="str">
        <f>IF('MAIN CB'!C3370="","",'MAIN CB'!C3370)</f>
        <v>Asset</v>
      </c>
      <c r="D3356" s="237" t="str">
        <f>IF('MAIN CB'!D3370="","",'MAIN CB'!D3370)</f>
        <v>Vault Cash</v>
      </c>
      <c r="E3356" s="157" t="str">
        <f>IF('MAIN CB'!E3370="","",'MAIN CB'!E3370)</f>
        <v>Airtel Money Deposit</v>
      </c>
      <c r="F3356" s="238">
        <f>IF('MAIN CB'!C3370="Asset",'MAIN CB'!F3370,"")</f>
        <v>10</v>
      </c>
      <c r="G3356" s="162" t="str">
        <f>IF('MAIN CB'!C3370="Capital",'MAIN CB'!F3370,IF('MAIN CB'!C3370="Income",'MAIN CB'!F3370,IF('MAIN CB'!C3370="Liability",'MAIN CB'!F3370,"")))</f>
        <v/>
      </c>
      <c r="H3356" s="163" t="str">
        <f>IF('MAIN CB'!C3370="Expense",'MAIN CB'!F3370,IF('MAIN CB'!C3370="Drawing",'MAIN CB'!F3370,IF('MAIN CB'!C3370="COS",'MAIN CB'!F3370,"")))</f>
        <v/>
      </c>
    </row>
    <row r="3357" spans="2:8" x14ac:dyDescent="0.3">
      <c r="B3357" s="160">
        <f>IF('MAIN CB'!B3371="","",'MAIN CB'!B3371)</f>
        <v>45744</v>
      </c>
      <c r="C3357" s="161" t="str">
        <f>IF('MAIN CB'!C3371="","",'MAIN CB'!C3371)</f>
        <v>Asset</v>
      </c>
      <c r="D3357" s="237" t="str">
        <f>IF('MAIN CB'!D3371="","",'MAIN CB'!D3371)</f>
        <v>Airtel Money</v>
      </c>
      <c r="E3357" s="157" t="str">
        <f>IF('MAIN CB'!E3371="","",'MAIN CB'!E3371)</f>
        <v>Airtel Money Deposit</v>
      </c>
      <c r="F3357" s="238">
        <f>IF('MAIN CB'!C3371="Asset",'MAIN CB'!F3371,"")</f>
        <v>-10</v>
      </c>
      <c r="G3357" s="162" t="str">
        <f>IF('MAIN CB'!C3371="Capital",'MAIN CB'!F3371,IF('MAIN CB'!C3371="Income",'MAIN CB'!F3371,IF('MAIN CB'!C3371="Liability",'MAIN CB'!F3371,"")))</f>
        <v/>
      </c>
      <c r="H3357" s="163" t="str">
        <f>IF('MAIN CB'!C3371="Expense",'MAIN CB'!F3371,IF('MAIN CB'!C3371="Drawing",'MAIN CB'!F3371,IF('MAIN CB'!C3371="COS",'MAIN CB'!F3371,"")))</f>
        <v/>
      </c>
    </row>
    <row r="3358" spans="2:8" x14ac:dyDescent="0.3">
      <c r="B3358" s="160">
        <f>IF('MAIN CB'!B3372="","",'MAIN CB'!B3372)</f>
        <v>45744</v>
      </c>
      <c r="C3358" s="161" t="str">
        <f>IF('MAIN CB'!C3372="","",'MAIN CB'!C3372)</f>
        <v>Asset</v>
      </c>
      <c r="D3358" s="237" t="str">
        <f>IF('MAIN CB'!D3372="","",'MAIN CB'!D3372)</f>
        <v>Vault Cash</v>
      </c>
      <c r="E3358" s="157" t="str">
        <f>IF('MAIN CB'!E3372="","",'MAIN CB'!E3372)</f>
        <v>Airtel Money Withdraw</v>
      </c>
      <c r="F3358" s="238">
        <f>IF('MAIN CB'!C3372="Asset",'MAIN CB'!F3372,"")</f>
        <v>-80</v>
      </c>
      <c r="G3358" s="162" t="str">
        <f>IF('MAIN CB'!C3372="Capital",'MAIN CB'!F3372,IF('MAIN CB'!C3372="Income",'MAIN CB'!F3372,IF('MAIN CB'!C3372="Liability",'MAIN CB'!F3372,"")))</f>
        <v/>
      </c>
      <c r="H3358" s="163" t="str">
        <f>IF('MAIN CB'!C3372="Expense",'MAIN CB'!F3372,IF('MAIN CB'!C3372="Drawing",'MAIN CB'!F3372,IF('MAIN CB'!C3372="COS",'MAIN CB'!F3372,"")))</f>
        <v/>
      </c>
    </row>
    <row r="3359" spans="2:8" x14ac:dyDescent="0.3">
      <c r="B3359" s="160">
        <f>IF('MAIN CB'!B3373="","",'MAIN CB'!B3373)</f>
        <v>45744</v>
      </c>
      <c r="C3359" s="161" t="str">
        <f>IF('MAIN CB'!C3373="","",'MAIN CB'!C3373)</f>
        <v>Asset</v>
      </c>
      <c r="D3359" s="237" t="str">
        <f>IF('MAIN CB'!D3373="","",'MAIN CB'!D3373)</f>
        <v>Airtel Money</v>
      </c>
      <c r="E3359" s="157" t="str">
        <f>IF('MAIN CB'!E3373="","",'MAIN CB'!E3373)</f>
        <v>Airtel Money Withdraw</v>
      </c>
      <c r="F3359" s="238">
        <f>IF('MAIN CB'!C3373="Asset",'MAIN CB'!F3373,"")</f>
        <v>80</v>
      </c>
      <c r="G3359" s="162" t="str">
        <f>IF('MAIN CB'!C3373="Capital",'MAIN CB'!F3373,IF('MAIN CB'!C3373="Income",'MAIN CB'!F3373,IF('MAIN CB'!C3373="Liability",'MAIN CB'!F3373,"")))</f>
        <v/>
      </c>
      <c r="H3359" s="163" t="str">
        <f>IF('MAIN CB'!C3373="Expense",'MAIN CB'!F3373,IF('MAIN CB'!C3373="Drawing",'MAIN CB'!F3373,IF('MAIN CB'!C3373="COS",'MAIN CB'!F3373,"")))</f>
        <v/>
      </c>
    </row>
    <row r="3360" spans="2:8" x14ac:dyDescent="0.3">
      <c r="B3360" s="160">
        <f>IF('MAIN CB'!B3374="","",'MAIN CB'!B3374)</f>
        <v>45744</v>
      </c>
      <c r="C3360" s="161" t="str">
        <f>IF('MAIN CB'!C3374="","",'MAIN CB'!C3374)</f>
        <v>Asset</v>
      </c>
      <c r="D3360" s="237" t="str">
        <f>IF('MAIN CB'!D3374="","",'MAIN CB'!D3374)</f>
        <v>Vault Cash</v>
      </c>
      <c r="E3360" s="157" t="str">
        <f>IF('MAIN CB'!E3374="","",'MAIN CB'!E3374)</f>
        <v>Zanaco Xpress Deposit</v>
      </c>
      <c r="F3360" s="238">
        <f>IF('MAIN CB'!C3374="Asset",'MAIN CB'!F3374,"")</f>
        <v>447</v>
      </c>
      <c r="G3360" s="162" t="str">
        <f>IF('MAIN CB'!C3374="Capital",'MAIN CB'!F3374,IF('MAIN CB'!C3374="Income",'MAIN CB'!F3374,IF('MAIN CB'!C3374="Liability",'MAIN CB'!F3374,"")))</f>
        <v/>
      </c>
      <c r="H3360" s="163" t="str">
        <f>IF('MAIN CB'!C3374="Expense",'MAIN CB'!F3374,IF('MAIN CB'!C3374="Drawing",'MAIN CB'!F3374,IF('MAIN CB'!C3374="COS",'MAIN CB'!F3374,"")))</f>
        <v/>
      </c>
    </row>
    <row r="3361" spans="2:8" x14ac:dyDescent="0.3">
      <c r="B3361" s="160">
        <f>IF('MAIN CB'!B3375="","",'MAIN CB'!B3375)</f>
        <v>45744</v>
      </c>
      <c r="C3361" s="161" t="str">
        <f>IF('MAIN CB'!C3375="","",'MAIN CB'!C3375)</f>
        <v>Asset</v>
      </c>
      <c r="D3361" s="237" t="str">
        <f>IF('MAIN CB'!D3375="","",'MAIN CB'!D3375)</f>
        <v>Zanaco Xpress</v>
      </c>
      <c r="E3361" s="157" t="str">
        <f>IF('MAIN CB'!E3375="","",'MAIN CB'!E3375)</f>
        <v>Zanaco Xpress Deposit</v>
      </c>
      <c r="F3361" s="238">
        <f>IF('MAIN CB'!C3375="Asset",'MAIN CB'!F3375,"")</f>
        <v>-447</v>
      </c>
      <c r="G3361" s="162" t="str">
        <f>IF('MAIN CB'!C3375="Capital",'MAIN CB'!F3375,IF('MAIN CB'!C3375="Income",'MAIN CB'!F3375,IF('MAIN CB'!C3375="Liability",'MAIN CB'!F3375,"")))</f>
        <v/>
      </c>
      <c r="H3361" s="163" t="str">
        <f>IF('MAIN CB'!C3375="Expense",'MAIN CB'!F3375,IF('MAIN CB'!C3375="Drawing",'MAIN CB'!F3375,IF('MAIN CB'!C3375="COS",'MAIN CB'!F3375,"")))</f>
        <v/>
      </c>
    </row>
    <row r="3362" spans="2:8" x14ac:dyDescent="0.3">
      <c r="B3362" s="160">
        <f>IF('MAIN CB'!B3376="","",'MAIN CB'!B3376)</f>
        <v>45744</v>
      </c>
      <c r="C3362" s="161" t="str">
        <f>IF('MAIN CB'!C3376="","",'MAIN CB'!C3376)</f>
        <v>Asset</v>
      </c>
      <c r="D3362" s="237" t="str">
        <f>IF('MAIN CB'!D3376="","",'MAIN CB'!D3376)</f>
        <v>Vault Cash</v>
      </c>
      <c r="E3362" s="157" t="str">
        <f>IF('MAIN CB'!E3376="","",'MAIN CB'!E3376)</f>
        <v>Airtel Money Deposit</v>
      </c>
      <c r="F3362" s="238">
        <f>IF('MAIN CB'!C3376="Asset",'MAIN CB'!F3376,"")</f>
        <v>0</v>
      </c>
      <c r="G3362" s="162" t="str">
        <f>IF('MAIN CB'!C3376="Capital",'MAIN CB'!F3376,IF('MAIN CB'!C3376="Income",'MAIN CB'!F3376,IF('MAIN CB'!C3376="Liability",'MAIN CB'!F3376,"")))</f>
        <v/>
      </c>
      <c r="H3362" s="163" t="str">
        <f>IF('MAIN CB'!C3376="Expense",'MAIN CB'!F3376,IF('MAIN CB'!C3376="Drawing",'MAIN CB'!F3376,IF('MAIN CB'!C3376="COS",'MAIN CB'!F3376,"")))</f>
        <v/>
      </c>
    </row>
    <row r="3363" spans="2:8" x14ac:dyDescent="0.3">
      <c r="B3363" s="160">
        <f>IF('MAIN CB'!B3377="","",'MAIN CB'!B3377)</f>
        <v>45744</v>
      </c>
      <c r="C3363" s="161" t="str">
        <f>IF('MAIN CB'!C3377="","",'MAIN CB'!C3377)</f>
        <v>Asset</v>
      </c>
      <c r="D3363" s="237" t="str">
        <f>IF('MAIN CB'!D3377="","",'MAIN CB'!D3377)</f>
        <v>Airtel Money</v>
      </c>
      <c r="E3363" s="157" t="str">
        <f>IF('MAIN CB'!E3377="","",'MAIN CB'!E3377)</f>
        <v>Airtel Money Deposit</v>
      </c>
      <c r="F3363" s="238">
        <f>IF('MAIN CB'!C3377="Asset",'MAIN CB'!F3377,"")</f>
        <v>0</v>
      </c>
      <c r="G3363" s="162" t="str">
        <f>IF('MAIN CB'!C3377="Capital",'MAIN CB'!F3377,IF('MAIN CB'!C3377="Income",'MAIN CB'!F3377,IF('MAIN CB'!C3377="Liability",'MAIN CB'!F3377,"")))</f>
        <v/>
      </c>
      <c r="H3363" s="163" t="str">
        <f>IF('MAIN CB'!C3377="Expense",'MAIN CB'!F3377,IF('MAIN CB'!C3377="Drawing",'MAIN CB'!F3377,IF('MAIN CB'!C3377="COS",'MAIN CB'!F3377,"")))</f>
        <v/>
      </c>
    </row>
    <row r="3364" spans="2:8" x14ac:dyDescent="0.3">
      <c r="B3364" s="160">
        <f>IF('MAIN CB'!B3378="","",'MAIN CB'!B3378)</f>
        <v>45744</v>
      </c>
      <c r="C3364" s="161" t="str">
        <f>IF('MAIN CB'!C3378="","",'MAIN CB'!C3378)</f>
        <v>Asset</v>
      </c>
      <c r="D3364" s="237" t="str">
        <f>IF('MAIN CB'!D3378="","",'MAIN CB'!D3378)</f>
        <v>Vault Cash</v>
      </c>
      <c r="E3364" s="157" t="str">
        <f>IF('MAIN CB'!E3378="","",'MAIN CB'!E3378)</f>
        <v>Customer change held</v>
      </c>
      <c r="F3364" s="238">
        <f>IF('MAIN CB'!C3378="Asset",'MAIN CB'!F3378,"")</f>
        <v>3</v>
      </c>
      <c r="G3364" s="162" t="str">
        <f>IF('MAIN CB'!C3378="Capital",'MAIN CB'!F3378,IF('MAIN CB'!C3378="Income",'MAIN CB'!F3378,IF('MAIN CB'!C3378="Liability",'MAIN CB'!F3378,"")))</f>
        <v/>
      </c>
      <c r="H3364" s="163" t="str">
        <f>IF('MAIN CB'!C3378="Expense",'MAIN CB'!F3378,IF('MAIN CB'!C3378="Drawing",'MAIN CB'!F3378,IF('MAIN CB'!C3378="COS",'MAIN CB'!F3378,"")))</f>
        <v/>
      </c>
    </row>
    <row r="3365" spans="2:8" x14ac:dyDescent="0.3">
      <c r="B3365" s="160">
        <f>IF('MAIN CB'!B3379="","",'MAIN CB'!B3379)</f>
        <v>45744</v>
      </c>
      <c r="C3365" s="161" t="str">
        <f>IF('MAIN CB'!C3379="","",'MAIN CB'!C3379)</f>
        <v>Liability</v>
      </c>
      <c r="D3365" s="237" t="str">
        <f>IF('MAIN CB'!D3379="","",'MAIN CB'!D3379)</f>
        <v>Customer Change</v>
      </c>
      <c r="E3365" s="157" t="str">
        <f>IF('MAIN CB'!E3379="","",'MAIN CB'!E3379)</f>
        <v>Customer change held</v>
      </c>
      <c r="F3365" s="238" t="str">
        <f>IF('MAIN CB'!C3379="Asset",'MAIN CB'!F3379,"")</f>
        <v/>
      </c>
      <c r="G3365" s="162">
        <f>IF('MAIN CB'!C3379="Capital",'MAIN CB'!F3379,IF('MAIN CB'!C3379="Income",'MAIN CB'!F3379,IF('MAIN CB'!C3379="Liability",'MAIN CB'!F3379,"")))</f>
        <v>-3</v>
      </c>
      <c r="H3365" s="163" t="str">
        <f>IF('MAIN CB'!C3379="Expense",'MAIN CB'!F3379,IF('MAIN CB'!C3379="Drawing",'MAIN CB'!F3379,IF('MAIN CB'!C3379="COS",'MAIN CB'!F3379,"")))</f>
        <v/>
      </c>
    </row>
    <row r="3366" spans="2:8" x14ac:dyDescent="0.3">
      <c r="B3366" s="160">
        <f>IF('MAIN CB'!B3380="","",'MAIN CB'!B3380)</f>
        <v>45744</v>
      </c>
      <c r="C3366" s="161" t="str">
        <f>IF('MAIN CB'!C3380="","",'MAIN CB'!C3380)</f>
        <v>Asset</v>
      </c>
      <c r="D3366" s="237" t="str">
        <f>IF('MAIN CB'!D3380="","",'MAIN CB'!D3380)</f>
        <v>Vault Cash</v>
      </c>
      <c r="E3366" s="157" t="str">
        <f>IF('MAIN CB'!E3380="","",'MAIN CB'!E3380)</f>
        <v>Airtel Money Withdraw</v>
      </c>
      <c r="F3366" s="238">
        <f>IF('MAIN CB'!C3380="Asset",'MAIN CB'!F3380,"")</f>
        <v>-120</v>
      </c>
      <c r="G3366" s="162" t="str">
        <f>IF('MAIN CB'!C3380="Capital",'MAIN CB'!F3380,IF('MAIN CB'!C3380="Income",'MAIN CB'!F3380,IF('MAIN CB'!C3380="Liability",'MAIN CB'!F3380,"")))</f>
        <v/>
      </c>
      <c r="H3366" s="163" t="str">
        <f>IF('MAIN CB'!C3380="Expense",'MAIN CB'!F3380,IF('MAIN CB'!C3380="Drawing",'MAIN CB'!F3380,IF('MAIN CB'!C3380="COS",'MAIN CB'!F3380,"")))</f>
        <v/>
      </c>
    </row>
    <row r="3367" spans="2:8" x14ac:dyDescent="0.3">
      <c r="B3367" s="160">
        <f>IF('MAIN CB'!B3381="","",'MAIN CB'!B3381)</f>
        <v>45744</v>
      </c>
      <c r="C3367" s="161" t="str">
        <f>IF('MAIN CB'!C3381="","",'MAIN CB'!C3381)</f>
        <v>Asset</v>
      </c>
      <c r="D3367" s="237" t="str">
        <f>IF('MAIN CB'!D3381="","",'MAIN CB'!D3381)</f>
        <v>Airtel Money</v>
      </c>
      <c r="E3367" s="157" t="str">
        <f>IF('MAIN CB'!E3381="","",'MAIN CB'!E3381)</f>
        <v>Airtel Money Withdraw</v>
      </c>
      <c r="F3367" s="238">
        <f>IF('MAIN CB'!C3381="Asset",'MAIN CB'!F3381,"")</f>
        <v>120</v>
      </c>
      <c r="G3367" s="162" t="str">
        <f>IF('MAIN CB'!C3381="Capital",'MAIN CB'!F3381,IF('MAIN CB'!C3381="Income",'MAIN CB'!F3381,IF('MAIN CB'!C3381="Liability",'MAIN CB'!F3381,"")))</f>
        <v/>
      </c>
      <c r="H3367" s="163" t="str">
        <f>IF('MAIN CB'!C3381="Expense",'MAIN CB'!F3381,IF('MAIN CB'!C3381="Drawing",'MAIN CB'!F3381,IF('MAIN CB'!C3381="COS",'MAIN CB'!F3381,"")))</f>
        <v/>
      </c>
    </row>
    <row r="3368" spans="2:8" x14ac:dyDescent="0.3">
      <c r="B3368" s="160">
        <f>IF('MAIN CB'!B3382="","",'MAIN CB'!B3382)</f>
        <v>45744</v>
      </c>
      <c r="C3368" s="161" t="str">
        <f>IF('MAIN CB'!C3382="","",'MAIN CB'!C3382)</f>
        <v>Asset</v>
      </c>
      <c r="D3368" s="237" t="str">
        <f>IF('MAIN CB'!D3382="","",'MAIN CB'!D3382)</f>
        <v>Vault Cash</v>
      </c>
      <c r="E3368" s="157" t="str">
        <f>IF('MAIN CB'!E3382="","",'MAIN CB'!E3382)</f>
        <v>?</v>
      </c>
      <c r="F3368" s="238">
        <f>IF('MAIN CB'!C3382="Asset",'MAIN CB'!F3382,"")</f>
        <v>-20</v>
      </c>
      <c r="G3368" s="162" t="str">
        <f>IF('MAIN CB'!C3382="Capital",'MAIN CB'!F3382,IF('MAIN CB'!C3382="Income",'MAIN CB'!F3382,IF('MAIN CB'!C3382="Liability",'MAIN CB'!F3382,"")))</f>
        <v/>
      </c>
      <c r="H3368" s="163" t="str">
        <f>IF('MAIN CB'!C3382="Expense",'MAIN CB'!F3382,IF('MAIN CB'!C3382="Drawing",'MAIN CB'!F3382,IF('MAIN CB'!C3382="COS",'MAIN CB'!F3382,"")))</f>
        <v/>
      </c>
    </row>
    <row r="3369" spans="2:8" x14ac:dyDescent="0.3">
      <c r="B3369" s="160">
        <f>IF('MAIN CB'!B3383="","",'MAIN CB'!B3383)</f>
        <v>45744</v>
      </c>
      <c r="C3369" s="161" t="str">
        <f>IF('MAIN CB'!C3383="","",'MAIN CB'!C3383)</f>
        <v>Expense</v>
      </c>
      <c r="D3369" s="237" t="str">
        <f>IF('MAIN CB'!D3383="","",'MAIN CB'!D3383)</f>
        <v>Transport Costs</v>
      </c>
      <c r="E3369" s="157" t="str">
        <f>IF('MAIN CB'!E3383="","",'MAIN CB'!E3383)</f>
        <v>?</v>
      </c>
      <c r="F3369" s="238" t="str">
        <f>IF('MAIN CB'!C3383="Asset",'MAIN CB'!F3383,"")</f>
        <v/>
      </c>
      <c r="G3369" s="162" t="str">
        <f>IF('MAIN CB'!C3383="Capital",'MAIN CB'!F3383,IF('MAIN CB'!C3383="Income",'MAIN CB'!F3383,IF('MAIN CB'!C3383="Liability",'MAIN CB'!F3383,"")))</f>
        <v/>
      </c>
      <c r="H3369" s="163">
        <f>IF('MAIN CB'!C3383="Expense",'MAIN CB'!F3383,IF('MAIN CB'!C3383="Drawing",'MAIN CB'!F3383,IF('MAIN CB'!C3383="COS",'MAIN CB'!F3383,"")))</f>
        <v>20</v>
      </c>
    </row>
    <row r="3370" spans="2:8" x14ac:dyDescent="0.3">
      <c r="B3370" s="160">
        <f>IF('MAIN CB'!B3384="","",'MAIN CB'!B3384)</f>
        <v>45744</v>
      </c>
      <c r="C3370" s="161" t="str">
        <f>IF('MAIN CB'!C3384="","",'MAIN CB'!C3384)</f>
        <v>Asset</v>
      </c>
      <c r="D3370" s="237" t="str">
        <f>IF('MAIN CB'!D3384="","",'MAIN CB'!D3384)</f>
        <v>Vault Cash</v>
      </c>
      <c r="E3370" s="157" t="str">
        <f>IF('MAIN CB'!E3384="","",'MAIN CB'!E3384)</f>
        <v>Airtel Money Withdraw</v>
      </c>
      <c r="F3370" s="238">
        <f>IF('MAIN CB'!C3384="Asset",'MAIN CB'!F3384,"")</f>
        <v>-300</v>
      </c>
      <c r="G3370" s="162" t="str">
        <f>IF('MAIN CB'!C3384="Capital",'MAIN CB'!F3384,IF('MAIN CB'!C3384="Income",'MAIN CB'!F3384,IF('MAIN CB'!C3384="Liability",'MAIN CB'!F3384,"")))</f>
        <v/>
      </c>
      <c r="H3370" s="163" t="str">
        <f>IF('MAIN CB'!C3384="Expense",'MAIN CB'!F3384,IF('MAIN CB'!C3384="Drawing",'MAIN CB'!F3384,IF('MAIN CB'!C3384="COS",'MAIN CB'!F3384,"")))</f>
        <v/>
      </c>
    </row>
    <row r="3371" spans="2:8" x14ac:dyDescent="0.3">
      <c r="B3371" s="160">
        <f>IF('MAIN CB'!B3385="","",'MAIN CB'!B3385)</f>
        <v>45744</v>
      </c>
      <c r="C3371" s="161" t="str">
        <f>IF('MAIN CB'!C3385="","",'MAIN CB'!C3385)</f>
        <v>Asset</v>
      </c>
      <c r="D3371" s="237" t="str">
        <f>IF('MAIN CB'!D3385="","",'MAIN CB'!D3385)</f>
        <v>Airtel Money</v>
      </c>
      <c r="E3371" s="157" t="str">
        <f>IF('MAIN CB'!E3385="","",'MAIN CB'!E3385)</f>
        <v>Airtel Money Withdraw</v>
      </c>
      <c r="F3371" s="238">
        <f>IF('MAIN CB'!C3385="Asset",'MAIN CB'!F3385,"")</f>
        <v>300</v>
      </c>
      <c r="G3371" s="162" t="str">
        <f>IF('MAIN CB'!C3385="Capital",'MAIN CB'!F3385,IF('MAIN CB'!C3385="Income",'MAIN CB'!F3385,IF('MAIN CB'!C3385="Liability",'MAIN CB'!F3385,"")))</f>
        <v/>
      </c>
      <c r="H3371" s="163" t="str">
        <f>IF('MAIN CB'!C3385="Expense",'MAIN CB'!F3385,IF('MAIN CB'!C3385="Drawing",'MAIN CB'!F3385,IF('MAIN CB'!C3385="COS",'MAIN CB'!F3385,"")))</f>
        <v/>
      </c>
    </row>
    <row r="3372" spans="2:8" x14ac:dyDescent="0.3">
      <c r="B3372" s="160">
        <f>IF('MAIN CB'!B3386="","",'MAIN CB'!B3386)</f>
        <v>45744</v>
      </c>
      <c r="C3372" s="161" t="str">
        <f>IF('MAIN CB'!C3386="","",'MAIN CB'!C3386)</f>
        <v>Asset</v>
      </c>
      <c r="D3372" s="237" t="str">
        <f>IF('MAIN CB'!D3386="","",'MAIN CB'!D3386)</f>
        <v>Vault Cash</v>
      </c>
      <c r="E3372" s="157" t="str">
        <f>IF('MAIN CB'!E3386="","",'MAIN CB'!E3386)</f>
        <v>Zanaco Xpress Deposit</v>
      </c>
      <c r="F3372" s="238">
        <f>IF('MAIN CB'!C3386="Asset",'MAIN CB'!F3386,"")</f>
        <v>195</v>
      </c>
      <c r="G3372" s="162" t="str">
        <f>IF('MAIN CB'!C3386="Capital",'MAIN CB'!F3386,IF('MAIN CB'!C3386="Income",'MAIN CB'!F3386,IF('MAIN CB'!C3386="Liability",'MAIN CB'!F3386,"")))</f>
        <v/>
      </c>
      <c r="H3372" s="163" t="str">
        <f>IF('MAIN CB'!C3386="Expense",'MAIN CB'!F3386,IF('MAIN CB'!C3386="Drawing",'MAIN CB'!F3386,IF('MAIN CB'!C3386="COS",'MAIN CB'!F3386,"")))</f>
        <v/>
      </c>
    </row>
    <row r="3373" spans="2:8" x14ac:dyDescent="0.3">
      <c r="B3373" s="160">
        <f>IF('MAIN CB'!B3387="","",'MAIN CB'!B3387)</f>
        <v>45744</v>
      </c>
      <c r="C3373" s="161" t="str">
        <f>IF('MAIN CB'!C3387="","",'MAIN CB'!C3387)</f>
        <v>Asset</v>
      </c>
      <c r="D3373" s="237" t="str">
        <f>IF('MAIN CB'!D3387="","",'MAIN CB'!D3387)</f>
        <v>Zanaco Xpress</v>
      </c>
      <c r="E3373" s="157" t="str">
        <f>IF('MAIN CB'!E3387="","",'MAIN CB'!E3387)</f>
        <v>Zanaco Xpress Deposit</v>
      </c>
      <c r="F3373" s="238">
        <f>IF('MAIN CB'!C3387="Asset",'MAIN CB'!F3387,"")</f>
        <v>-195</v>
      </c>
      <c r="G3373" s="162" t="str">
        <f>IF('MAIN CB'!C3387="Capital",'MAIN CB'!F3387,IF('MAIN CB'!C3387="Income",'MAIN CB'!F3387,IF('MAIN CB'!C3387="Liability",'MAIN CB'!F3387,"")))</f>
        <v/>
      </c>
      <c r="H3373" s="163" t="str">
        <f>IF('MAIN CB'!C3387="Expense",'MAIN CB'!F3387,IF('MAIN CB'!C3387="Drawing",'MAIN CB'!F3387,IF('MAIN CB'!C3387="COS",'MAIN CB'!F3387,"")))</f>
        <v/>
      </c>
    </row>
    <row r="3374" spans="2:8" x14ac:dyDescent="0.3">
      <c r="B3374" s="160">
        <f>IF('MAIN CB'!B3388="","",'MAIN CB'!B3388)</f>
        <v>45744</v>
      </c>
      <c r="C3374" s="161" t="str">
        <f>IF('MAIN CB'!C3388="","",'MAIN CB'!C3388)</f>
        <v>Asset</v>
      </c>
      <c r="D3374" s="237" t="str">
        <f>IF('MAIN CB'!D3388="","",'MAIN CB'!D3388)</f>
        <v>Vault Cash</v>
      </c>
      <c r="E3374" s="157" t="str">
        <f>IF('MAIN CB'!E3388="","",'MAIN CB'!E3388)</f>
        <v>Airtel Money Withdraw</v>
      </c>
      <c r="F3374" s="238">
        <f>IF('MAIN CB'!C3388="Asset",'MAIN CB'!F3388,"")</f>
        <v>-3100</v>
      </c>
      <c r="G3374" s="162" t="str">
        <f>IF('MAIN CB'!C3388="Capital",'MAIN CB'!F3388,IF('MAIN CB'!C3388="Income",'MAIN CB'!F3388,IF('MAIN CB'!C3388="Liability",'MAIN CB'!F3388,"")))</f>
        <v/>
      </c>
      <c r="H3374" s="163" t="str">
        <f>IF('MAIN CB'!C3388="Expense",'MAIN CB'!F3388,IF('MAIN CB'!C3388="Drawing",'MAIN CB'!F3388,IF('MAIN CB'!C3388="COS",'MAIN CB'!F3388,"")))</f>
        <v/>
      </c>
    </row>
    <row r="3375" spans="2:8" x14ac:dyDescent="0.3">
      <c r="B3375" s="160">
        <f>IF('MAIN CB'!B3389="","",'MAIN CB'!B3389)</f>
        <v>45744</v>
      </c>
      <c r="C3375" s="161" t="str">
        <f>IF('MAIN CB'!C3389="","",'MAIN CB'!C3389)</f>
        <v>Asset</v>
      </c>
      <c r="D3375" s="237" t="str">
        <f>IF('MAIN CB'!D3389="","",'MAIN CB'!D3389)</f>
        <v>Airtel Money</v>
      </c>
      <c r="E3375" s="157" t="str">
        <f>IF('MAIN CB'!E3389="","",'MAIN CB'!E3389)</f>
        <v>Airtel Money Withdraw</v>
      </c>
      <c r="F3375" s="238">
        <f>IF('MAIN CB'!C3389="Asset",'MAIN CB'!F3389,"")</f>
        <v>3100</v>
      </c>
      <c r="G3375" s="162" t="str">
        <f>IF('MAIN CB'!C3389="Capital",'MAIN CB'!F3389,IF('MAIN CB'!C3389="Income",'MAIN CB'!F3389,IF('MAIN CB'!C3389="Liability",'MAIN CB'!F3389,"")))</f>
        <v/>
      </c>
      <c r="H3375" s="163" t="str">
        <f>IF('MAIN CB'!C3389="Expense",'MAIN CB'!F3389,IF('MAIN CB'!C3389="Drawing",'MAIN CB'!F3389,IF('MAIN CB'!C3389="COS",'MAIN CB'!F3389,"")))</f>
        <v/>
      </c>
    </row>
    <row r="3376" spans="2:8" x14ac:dyDescent="0.3">
      <c r="B3376" s="160">
        <f>IF('MAIN CB'!B3390="","",'MAIN CB'!B3390)</f>
        <v>45744</v>
      </c>
      <c r="C3376" s="161" t="str">
        <f>IF('MAIN CB'!C3390="","",'MAIN CB'!C3390)</f>
        <v>Asset</v>
      </c>
      <c r="D3376" s="237" t="str">
        <f>IF('MAIN CB'!D3390="","",'MAIN CB'!D3390)</f>
        <v>Vault Cash</v>
      </c>
      <c r="E3376" s="157" t="str">
        <f>IF('MAIN CB'!E3390="","",'MAIN CB'!E3390)</f>
        <v>Zanaco Xpress Deposit</v>
      </c>
      <c r="F3376" s="238">
        <f>IF('MAIN CB'!C3390="Asset",'MAIN CB'!F3390,"")</f>
        <v>3100</v>
      </c>
      <c r="G3376" s="162" t="str">
        <f>IF('MAIN CB'!C3390="Capital",'MAIN CB'!F3390,IF('MAIN CB'!C3390="Income",'MAIN CB'!F3390,IF('MAIN CB'!C3390="Liability",'MAIN CB'!F3390,"")))</f>
        <v/>
      </c>
      <c r="H3376" s="163" t="str">
        <f>IF('MAIN CB'!C3390="Expense",'MAIN CB'!F3390,IF('MAIN CB'!C3390="Drawing",'MAIN CB'!F3390,IF('MAIN CB'!C3390="COS",'MAIN CB'!F3390,"")))</f>
        <v/>
      </c>
    </row>
    <row r="3377" spans="2:8" x14ac:dyDescent="0.3">
      <c r="B3377" s="160">
        <f>IF('MAIN CB'!B3391="","",'MAIN CB'!B3391)</f>
        <v>45744</v>
      </c>
      <c r="C3377" s="161" t="str">
        <f>IF('MAIN CB'!C3391="","",'MAIN CB'!C3391)</f>
        <v>Asset</v>
      </c>
      <c r="D3377" s="237" t="str">
        <f>IF('MAIN CB'!D3391="","",'MAIN CB'!D3391)</f>
        <v>Zanaco Xpress</v>
      </c>
      <c r="E3377" s="157" t="str">
        <f>IF('MAIN CB'!E3391="","",'MAIN CB'!E3391)</f>
        <v>Zanaco Xpress Deposit</v>
      </c>
      <c r="F3377" s="238">
        <f>IF('MAIN CB'!C3391="Asset",'MAIN CB'!F3391,"")</f>
        <v>-3100</v>
      </c>
      <c r="G3377" s="162" t="str">
        <f>IF('MAIN CB'!C3391="Capital",'MAIN CB'!F3391,IF('MAIN CB'!C3391="Income",'MAIN CB'!F3391,IF('MAIN CB'!C3391="Liability",'MAIN CB'!F3391,"")))</f>
        <v/>
      </c>
      <c r="H3377" s="163" t="str">
        <f>IF('MAIN CB'!C3391="Expense",'MAIN CB'!F3391,IF('MAIN CB'!C3391="Drawing",'MAIN CB'!F3391,IF('MAIN CB'!C3391="COS",'MAIN CB'!F3391,"")))</f>
        <v/>
      </c>
    </row>
    <row r="3378" spans="2:8" x14ac:dyDescent="0.3">
      <c r="B3378" s="160">
        <f>IF('MAIN CB'!B3392="","",'MAIN CB'!B3392)</f>
        <v>45744</v>
      </c>
      <c r="C3378" s="161" t="str">
        <f>IF('MAIN CB'!C3392="","",'MAIN CB'!C3392)</f>
        <v>Asset</v>
      </c>
      <c r="D3378" s="237" t="str">
        <f>IF('MAIN CB'!D3392="","",'MAIN CB'!D3392)</f>
        <v>Vault Cash</v>
      </c>
      <c r="E3378" s="157" t="str">
        <f>IF('MAIN CB'!E3392="","",'MAIN CB'!E3392)</f>
        <v>Airtel Money Withdraw</v>
      </c>
      <c r="F3378" s="238">
        <f>IF('MAIN CB'!C3392="Asset",'MAIN CB'!F3392,"")</f>
        <v>-110</v>
      </c>
      <c r="G3378" s="162" t="str">
        <f>IF('MAIN CB'!C3392="Capital",'MAIN CB'!F3392,IF('MAIN CB'!C3392="Income",'MAIN CB'!F3392,IF('MAIN CB'!C3392="Liability",'MAIN CB'!F3392,"")))</f>
        <v/>
      </c>
      <c r="H3378" s="163" t="str">
        <f>IF('MAIN CB'!C3392="Expense",'MAIN CB'!F3392,IF('MAIN CB'!C3392="Drawing",'MAIN CB'!F3392,IF('MAIN CB'!C3392="COS",'MAIN CB'!F3392,"")))</f>
        <v/>
      </c>
    </row>
    <row r="3379" spans="2:8" x14ac:dyDescent="0.3">
      <c r="B3379" s="160">
        <f>IF('MAIN CB'!B3393="","",'MAIN CB'!B3393)</f>
        <v>45744</v>
      </c>
      <c r="C3379" s="161" t="str">
        <f>IF('MAIN CB'!C3393="","",'MAIN CB'!C3393)</f>
        <v>Asset</v>
      </c>
      <c r="D3379" s="237" t="str">
        <f>IF('MAIN CB'!D3393="","",'MAIN CB'!D3393)</f>
        <v>Airtel Money</v>
      </c>
      <c r="E3379" s="157" t="str">
        <f>IF('MAIN CB'!E3393="","",'MAIN CB'!E3393)</f>
        <v>Airtel Money Withdraw</v>
      </c>
      <c r="F3379" s="238">
        <f>IF('MAIN CB'!C3393="Asset",'MAIN CB'!F3393,"")</f>
        <v>110</v>
      </c>
      <c r="G3379" s="162" t="str">
        <f>IF('MAIN CB'!C3393="Capital",'MAIN CB'!F3393,IF('MAIN CB'!C3393="Income",'MAIN CB'!F3393,IF('MAIN CB'!C3393="Liability",'MAIN CB'!F3393,"")))</f>
        <v/>
      </c>
      <c r="H3379" s="163" t="str">
        <f>IF('MAIN CB'!C3393="Expense",'MAIN CB'!F3393,IF('MAIN CB'!C3393="Drawing",'MAIN CB'!F3393,IF('MAIN CB'!C3393="COS",'MAIN CB'!F3393,"")))</f>
        <v/>
      </c>
    </row>
    <row r="3380" spans="2:8" x14ac:dyDescent="0.3">
      <c r="B3380" s="160">
        <f>IF('MAIN CB'!B3394="","",'MAIN CB'!B3394)</f>
        <v>45744</v>
      </c>
      <c r="C3380" s="161" t="str">
        <f>IF('MAIN CB'!C3394="","",'MAIN CB'!C3394)</f>
        <v>Asset</v>
      </c>
      <c r="D3380" s="237" t="str">
        <f>IF('MAIN CB'!D3394="","",'MAIN CB'!D3394)</f>
        <v>Vault Cash</v>
      </c>
      <c r="E3380" s="157" t="str">
        <f>IF('MAIN CB'!E3394="","",'MAIN CB'!E3394)</f>
        <v>Airtel Money Withdraw</v>
      </c>
      <c r="F3380" s="238">
        <f>IF('MAIN CB'!C3394="Asset",'MAIN CB'!F3394,"")</f>
        <v>-500</v>
      </c>
      <c r="G3380" s="162" t="str">
        <f>IF('MAIN CB'!C3394="Capital",'MAIN CB'!F3394,IF('MAIN CB'!C3394="Income",'MAIN CB'!F3394,IF('MAIN CB'!C3394="Liability",'MAIN CB'!F3394,"")))</f>
        <v/>
      </c>
      <c r="H3380" s="163" t="str">
        <f>IF('MAIN CB'!C3394="Expense",'MAIN CB'!F3394,IF('MAIN CB'!C3394="Drawing",'MAIN CB'!F3394,IF('MAIN CB'!C3394="COS",'MAIN CB'!F3394,"")))</f>
        <v/>
      </c>
    </row>
    <row r="3381" spans="2:8" x14ac:dyDescent="0.3">
      <c r="B3381" s="160">
        <f>IF('MAIN CB'!B3395="","",'MAIN CB'!B3395)</f>
        <v>45744</v>
      </c>
      <c r="C3381" s="161" t="str">
        <f>IF('MAIN CB'!C3395="","",'MAIN CB'!C3395)</f>
        <v>Asset</v>
      </c>
      <c r="D3381" s="237" t="str">
        <f>IF('MAIN CB'!D3395="","",'MAIN CB'!D3395)</f>
        <v>Airtel Money</v>
      </c>
      <c r="E3381" s="157" t="str">
        <f>IF('MAIN CB'!E3395="","",'MAIN CB'!E3395)</f>
        <v>Airtel Money Withdraw</v>
      </c>
      <c r="F3381" s="238">
        <f>IF('MAIN CB'!C3395="Asset",'MAIN CB'!F3395,"")</f>
        <v>500</v>
      </c>
      <c r="G3381" s="162" t="str">
        <f>IF('MAIN CB'!C3395="Capital",'MAIN CB'!F3395,IF('MAIN CB'!C3395="Income",'MAIN CB'!F3395,IF('MAIN CB'!C3395="Liability",'MAIN CB'!F3395,"")))</f>
        <v/>
      </c>
      <c r="H3381" s="163" t="str">
        <f>IF('MAIN CB'!C3395="Expense",'MAIN CB'!F3395,IF('MAIN CB'!C3395="Drawing",'MAIN CB'!F3395,IF('MAIN CB'!C3395="COS",'MAIN CB'!F3395,"")))</f>
        <v/>
      </c>
    </row>
    <row r="3382" spans="2:8" x14ac:dyDescent="0.3">
      <c r="B3382" s="160">
        <f>IF('MAIN CB'!B3396="","",'MAIN CB'!B3396)</f>
        <v>45744</v>
      </c>
      <c r="C3382" s="161" t="str">
        <f>IF('MAIN CB'!C3396="","",'MAIN CB'!C3396)</f>
        <v>Asset</v>
      </c>
      <c r="D3382" s="237" t="str">
        <f>IF('MAIN CB'!D3396="","",'MAIN CB'!D3396)</f>
        <v>Vault Cash</v>
      </c>
      <c r="E3382" s="157" t="str">
        <f>IF('MAIN CB'!E3396="","",'MAIN CB'!E3396)</f>
        <v>Zanaco Xpress Deposit</v>
      </c>
      <c r="F3382" s="238">
        <f>IF('MAIN CB'!C3396="Asset",'MAIN CB'!F3396,"")</f>
        <v>500</v>
      </c>
      <c r="G3382" s="162" t="str">
        <f>IF('MAIN CB'!C3396="Capital",'MAIN CB'!F3396,IF('MAIN CB'!C3396="Income",'MAIN CB'!F3396,IF('MAIN CB'!C3396="Liability",'MAIN CB'!F3396,"")))</f>
        <v/>
      </c>
      <c r="H3382" s="163" t="str">
        <f>IF('MAIN CB'!C3396="Expense",'MAIN CB'!F3396,IF('MAIN CB'!C3396="Drawing",'MAIN CB'!F3396,IF('MAIN CB'!C3396="COS",'MAIN CB'!F3396,"")))</f>
        <v/>
      </c>
    </row>
    <row r="3383" spans="2:8" x14ac:dyDescent="0.3">
      <c r="B3383" s="160">
        <f>IF('MAIN CB'!B3397="","",'MAIN CB'!B3397)</f>
        <v>45744</v>
      </c>
      <c r="C3383" s="161" t="str">
        <f>IF('MAIN CB'!C3397="","",'MAIN CB'!C3397)</f>
        <v>Asset</v>
      </c>
      <c r="D3383" s="237" t="str">
        <f>IF('MAIN CB'!D3397="","",'MAIN CB'!D3397)</f>
        <v>Zanaco Xpress</v>
      </c>
      <c r="E3383" s="157" t="str">
        <f>IF('MAIN CB'!E3397="","",'MAIN CB'!E3397)</f>
        <v>Zanaco Xpress Deposit</v>
      </c>
      <c r="F3383" s="238">
        <f>IF('MAIN CB'!C3397="Asset",'MAIN CB'!F3397,"")</f>
        <v>-500</v>
      </c>
      <c r="G3383" s="162" t="str">
        <f>IF('MAIN CB'!C3397="Capital",'MAIN CB'!F3397,IF('MAIN CB'!C3397="Income",'MAIN CB'!F3397,IF('MAIN CB'!C3397="Liability",'MAIN CB'!F3397,"")))</f>
        <v/>
      </c>
      <c r="H3383" s="163" t="str">
        <f>IF('MAIN CB'!C3397="Expense",'MAIN CB'!F3397,IF('MAIN CB'!C3397="Drawing",'MAIN CB'!F3397,IF('MAIN CB'!C3397="COS",'MAIN CB'!F3397,"")))</f>
        <v/>
      </c>
    </row>
    <row r="3384" spans="2:8" x14ac:dyDescent="0.3">
      <c r="B3384" s="160">
        <f>IF('MAIN CB'!B3398="","",'MAIN CB'!B3398)</f>
        <v>45744</v>
      </c>
      <c r="C3384" s="161" t="str">
        <f>IF('MAIN CB'!C3398="","",'MAIN CB'!C3398)</f>
        <v>Asset</v>
      </c>
      <c r="D3384" s="237" t="str">
        <f>IF('MAIN CB'!D3398="","",'MAIN CB'!D3398)</f>
        <v>Vault Cash</v>
      </c>
      <c r="E3384" s="157" t="str">
        <f>IF('MAIN CB'!E3398="","",'MAIN CB'!E3398)</f>
        <v>Zanaco Xpress Deposit</v>
      </c>
      <c r="F3384" s="238">
        <f>IF('MAIN CB'!C3398="Asset",'MAIN CB'!F3398,"")</f>
        <v>67</v>
      </c>
      <c r="G3384" s="162" t="str">
        <f>IF('MAIN CB'!C3398="Capital",'MAIN CB'!F3398,IF('MAIN CB'!C3398="Income",'MAIN CB'!F3398,IF('MAIN CB'!C3398="Liability",'MAIN CB'!F3398,"")))</f>
        <v/>
      </c>
      <c r="H3384" s="163" t="str">
        <f>IF('MAIN CB'!C3398="Expense",'MAIN CB'!F3398,IF('MAIN CB'!C3398="Drawing",'MAIN CB'!F3398,IF('MAIN CB'!C3398="COS",'MAIN CB'!F3398,"")))</f>
        <v/>
      </c>
    </row>
    <row r="3385" spans="2:8" x14ac:dyDescent="0.3">
      <c r="B3385" s="160">
        <f>IF('MAIN CB'!B3399="","",'MAIN CB'!B3399)</f>
        <v>45744</v>
      </c>
      <c r="C3385" s="161" t="str">
        <f>IF('MAIN CB'!C3399="","",'MAIN CB'!C3399)</f>
        <v>Asset</v>
      </c>
      <c r="D3385" s="237" t="str">
        <f>IF('MAIN CB'!D3399="","",'MAIN CB'!D3399)</f>
        <v>Zanaco Xpress</v>
      </c>
      <c r="E3385" s="157" t="str">
        <f>IF('MAIN CB'!E3399="","",'MAIN CB'!E3399)</f>
        <v>Zanaco Xpress Deposit</v>
      </c>
      <c r="F3385" s="238">
        <f>IF('MAIN CB'!C3399="Asset",'MAIN CB'!F3399,"")</f>
        <v>-67</v>
      </c>
      <c r="G3385" s="162" t="str">
        <f>IF('MAIN CB'!C3399="Capital",'MAIN CB'!F3399,IF('MAIN CB'!C3399="Income",'MAIN CB'!F3399,IF('MAIN CB'!C3399="Liability",'MAIN CB'!F3399,"")))</f>
        <v/>
      </c>
      <c r="H3385" s="163" t="str">
        <f>IF('MAIN CB'!C3399="Expense",'MAIN CB'!F3399,IF('MAIN CB'!C3399="Drawing",'MAIN CB'!F3399,IF('MAIN CB'!C3399="COS",'MAIN CB'!F3399,"")))</f>
        <v/>
      </c>
    </row>
    <row r="3386" spans="2:8" x14ac:dyDescent="0.3">
      <c r="B3386" s="160">
        <f>IF('MAIN CB'!B3400="","",'MAIN CB'!B3400)</f>
        <v>45744</v>
      </c>
      <c r="C3386" s="161" t="str">
        <f>IF('MAIN CB'!C3400="","",'MAIN CB'!C3400)</f>
        <v>Asset</v>
      </c>
      <c r="D3386" s="237" t="str">
        <f>IF('MAIN CB'!D3400="","",'MAIN CB'!D3400)</f>
        <v>Vault Cash</v>
      </c>
      <c r="E3386" s="157" t="str">
        <f>IF('MAIN CB'!E3400="","",'MAIN CB'!E3400)</f>
        <v>Airtel Money Deposit</v>
      </c>
      <c r="F3386" s="238">
        <f>IF('MAIN CB'!C3400="Asset",'MAIN CB'!F3400,"")</f>
        <v>13</v>
      </c>
      <c r="G3386" s="162" t="str">
        <f>IF('MAIN CB'!C3400="Capital",'MAIN CB'!F3400,IF('MAIN CB'!C3400="Income",'MAIN CB'!F3400,IF('MAIN CB'!C3400="Liability",'MAIN CB'!F3400,"")))</f>
        <v/>
      </c>
      <c r="H3386" s="163" t="str">
        <f>IF('MAIN CB'!C3400="Expense",'MAIN CB'!F3400,IF('MAIN CB'!C3400="Drawing",'MAIN CB'!F3400,IF('MAIN CB'!C3400="COS",'MAIN CB'!F3400,"")))</f>
        <v/>
      </c>
    </row>
    <row r="3387" spans="2:8" x14ac:dyDescent="0.3">
      <c r="B3387" s="160">
        <f>IF('MAIN CB'!B3401="","",'MAIN CB'!B3401)</f>
        <v>45744</v>
      </c>
      <c r="C3387" s="161" t="str">
        <f>IF('MAIN CB'!C3401="","",'MAIN CB'!C3401)</f>
        <v>Asset</v>
      </c>
      <c r="D3387" s="237" t="str">
        <f>IF('MAIN CB'!D3401="","",'MAIN CB'!D3401)</f>
        <v>Airtel Money</v>
      </c>
      <c r="E3387" s="157" t="str">
        <f>IF('MAIN CB'!E3401="","",'MAIN CB'!E3401)</f>
        <v>Airtel Money Deposit</v>
      </c>
      <c r="F3387" s="238">
        <f>IF('MAIN CB'!C3401="Asset",'MAIN CB'!F3401,"")</f>
        <v>-13</v>
      </c>
      <c r="G3387" s="162" t="str">
        <f>IF('MAIN CB'!C3401="Capital",'MAIN CB'!F3401,IF('MAIN CB'!C3401="Income",'MAIN CB'!F3401,IF('MAIN CB'!C3401="Liability",'MAIN CB'!F3401,"")))</f>
        <v/>
      </c>
      <c r="H3387" s="163" t="str">
        <f>IF('MAIN CB'!C3401="Expense",'MAIN CB'!F3401,IF('MAIN CB'!C3401="Drawing",'MAIN CB'!F3401,IF('MAIN CB'!C3401="COS",'MAIN CB'!F3401,"")))</f>
        <v/>
      </c>
    </row>
    <row r="3388" spans="2:8" x14ac:dyDescent="0.3">
      <c r="B3388" s="160">
        <f>IF('MAIN CB'!B3402="","",'MAIN CB'!B3402)</f>
        <v>45744</v>
      </c>
      <c r="C3388" s="161" t="str">
        <f>IF('MAIN CB'!C3402="","",'MAIN CB'!C3402)</f>
        <v>Income</v>
      </c>
      <c r="D3388" s="237" t="str">
        <f>IF('MAIN CB'!D3402="","",'MAIN CB'!D3402)</f>
        <v>Sales</v>
      </c>
      <c r="E3388" s="157" t="str">
        <f>IF('MAIN CB'!E3402="","",'MAIN CB'!E3402)</f>
        <v xml:space="preserve">Takeaway Sale </v>
      </c>
      <c r="F3388" s="238" t="str">
        <f>IF('MAIN CB'!C3402="Asset",'MAIN CB'!F3402,"")</f>
        <v/>
      </c>
      <c r="G3388" s="162">
        <f>IF('MAIN CB'!C3402="Capital",'MAIN CB'!F3402,IF('MAIN CB'!C3402="Income",'MAIN CB'!F3402,IF('MAIN CB'!C3402="Liability",'MAIN CB'!F3402,"")))</f>
        <v>-35</v>
      </c>
      <c r="H3388" s="163" t="str">
        <f>IF('MAIN CB'!C3402="Expense",'MAIN CB'!F3402,IF('MAIN CB'!C3402="Drawing",'MAIN CB'!F3402,IF('MAIN CB'!C3402="COS",'MAIN CB'!F3402,"")))</f>
        <v/>
      </c>
    </row>
    <row r="3389" spans="2:8" x14ac:dyDescent="0.3">
      <c r="B3389" s="160">
        <f>IF('MAIN CB'!B3403="","",'MAIN CB'!B3403)</f>
        <v>45744</v>
      </c>
      <c r="C3389" s="161" t="str">
        <f>IF('MAIN CB'!C3403="","",'MAIN CB'!C3403)</f>
        <v>Asset</v>
      </c>
      <c r="D3389" s="237" t="str">
        <f>IF('MAIN CB'!D3403="","",'MAIN CB'!D3403)</f>
        <v>543 Konse Konse</v>
      </c>
      <c r="E3389" s="157" t="str">
        <f>IF('MAIN CB'!E3403="","",'MAIN CB'!E3403)</f>
        <v xml:space="preserve">Takeaway Sale </v>
      </c>
      <c r="F3389" s="238">
        <f>IF('MAIN CB'!C3403="Asset",'MAIN CB'!F3403,"")</f>
        <v>35</v>
      </c>
      <c r="G3389" s="162" t="str">
        <f>IF('MAIN CB'!C3403="Capital",'MAIN CB'!F3403,IF('MAIN CB'!C3403="Income",'MAIN CB'!F3403,IF('MAIN CB'!C3403="Liability",'MAIN CB'!F3403,"")))</f>
        <v/>
      </c>
      <c r="H3389" s="163" t="str">
        <f>IF('MAIN CB'!C3403="Expense",'MAIN CB'!F3403,IF('MAIN CB'!C3403="Drawing",'MAIN CB'!F3403,IF('MAIN CB'!C3403="COS",'MAIN CB'!F3403,"")))</f>
        <v/>
      </c>
    </row>
    <row r="3390" spans="2:8" x14ac:dyDescent="0.3">
      <c r="B3390" s="160">
        <f>IF('MAIN CB'!B3404="","",'MAIN CB'!B3404)</f>
        <v>45744</v>
      </c>
      <c r="C3390" s="161" t="str">
        <f>IF('MAIN CB'!C3404="","",'MAIN CB'!C3404)</f>
        <v>Income</v>
      </c>
      <c r="D3390" s="237" t="str">
        <f>IF('MAIN CB'!D3404="","",'MAIN CB'!D3404)</f>
        <v>Sales</v>
      </c>
      <c r="E3390" s="157" t="str">
        <f>IF('MAIN CB'!E3404="","",'MAIN CB'!E3404)</f>
        <v xml:space="preserve">Takeaway Sale </v>
      </c>
      <c r="F3390" s="238" t="str">
        <f>IF('MAIN CB'!C3404="Asset",'MAIN CB'!F3404,"")</f>
        <v/>
      </c>
      <c r="G3390" s="162">
        <f>IF('MAIN CB'!C3404="Capital",'MAIN CB'!F3404,IF('MAIN CB'!C3404="Income",'MAIN CB'!F3404,IF('MAIN CB'!C3404="Liability",'MAIN CB'!F3404,"")))</f>
        <v>-35</v>
      </c>
      <c r="H3390" s="163" t="str">
        <f>IF('MAIN CB'!C3404="Expense",'MAIN CB'!F3404,IF('MAIN CB'!C3404="Drawing",'MAIN CB'!F3404,IF('MAIN CB'!C3404="COS",'MAIN CB'!F3404,"")))</f>
        <v/>
      </c>
    </row>
    <row r="3391" spans="2:8" x14ac:dyDescent="0.3">
      <c r="B3391" s="160">
        <f>IF('MAIN CB'!B3405="","",'MAIN CB'!B3405)</f>
        <v>45744</v>
      </c>
      <c r="C3391" s="161" t="str">
        <f>IF('MAIN CB'!C3405="","",'MAIN CB'!C3405)</f>
        <v>Asset</v>
      </c>
      <c r="D3391" s="237" t="str">
        <f>IF('MAIN CB'!D3405="","",'MAIN CB'!D3405)</f>
        <v>Vault Cash</v>
      </c>
      <c r="E3391" s="157" t="str">
        <f>IF('MAIN CB'!E3405="","",'MAIN CB'!E3405)</f>
        <v xml:space="preserve">Takeaway Sale </v>
      </c>
      <c r="F3391" s="238">
        <f>IF('MAIN CB'!C3405="Asset",'MAIN CB'!F3405,"")</f>
        <v>35</v>
      </c>
      <c r="G3391" s="162" t="str">
        <f>IF('MAIN CB'!C3405="Capital",'MAIN CB'!F3405,IF('MAIN CB'!C3405="Income",'MAIN CB'!F3405,IF('MAIN CB'!C3405="Liability",'MAIN CB'!F3405,"")))</f>
        <v/>
      </c>
      <c r="H3391" s="163" t="str">
        <f>IF('MAIN CB'!C3405="Expense",'MAIN CB'!F3405,IF('MAIN CB'!C3405="Drawing",'MAIN CB'!F3405,IF('MAIN CB'!C3405="COS",'MAIN CB'!F3405,"")))</f>
        <v/>
      </c>
    </row>
    <row r="3392" spans="2:8" x14ac:dyDescent="0.3">
      <c r="B3392" s="160">
        <f>IF('MAIN CB'!B3406="","",'MAIN CB'!B3406)</f>
        <v>45744</v>
      </c>
      <c r="C3392" s="161" t="str">
        <f>IF('MAIN CB'!C3406="","",'MAIN CB'!C3406)</f>
        <v>Asset</v>
      </c>
      <c r="D3392" s="237" t="str">
        <f>IF('MAIN CB'!D3406="","",'MAIN CB'!D3406)</f>
        <v>Vault Cash</v>
      </c>
      <c r="E3392" s="157" t="str">
        <f>IF('MAIN CB'!E3406="","",'MAIN CB'!E3406)</f>
        <v>Zanaco Xpress Withdraw</v>
      </c>
      <c r="F3392" s="238">
        <f>IF('MAIN CB'!C3406="Asset",'MAIN CB'!F3406,"")</f>
        <v>-600</v>
      </c>
      <c r="G3392" s="162" t="str">
        <f>IF('MAIN CB'!C3406="Capital",'MAIN CB'!F3406,IF('MAIN CB'!C3406="Income",'MAIN CB'!F3406,IF('MAIN CB'!C3406="Liability",'MAIN CB'!F3406,"")))</f>
        <v/>
      </c>
      <c r="H3392" s="163" t="str">
        <f>IF('MAIN CB'!C3406="Expense",'MAIN CB'!F3406,IF('MAIN CB'!C3406="Drawing",'MAIN CB'!F3406,IF('MAIN CB'!C3406="COS",'MAIN CB'!F3406,"")))</f>
        <v/>
      </c>
    </row>
    <row r="3393" spans="2:8" x14ac:dyDescent="0.3">
      <c r="B3393" s="160">
        <f>IF('MAIN CB'!B3407="","",'MAIN CB'!B3407)</f>
        <v>45744</v>
      </c>
      <c r="C3393" s="161" t="str">
        <f>IF('MAIN CB'!C3407="","",'MAIN CB'!C3407)</f>
        <v>Asset</v>
      </c>
      <c r="D3393" s="237" t="str">
        <f>IF('MAIN CB'!D3407="","",'MAIN CB'!D3407)</f>
        <v>Zanaco Xpress</v>
      </c>
      <c r="E3393" s="157" t="str">
        <f>IF('MAIN CB'!E3407="","",'MAIN CB'!E3407)</f>
        <v>Zanaco Xpress Withdraw</v>
      </c>
      <c r="F3393" s="238">
        <f>IF('MAIN CB'!C3407="Asset",'MAIN CB'!F3407,"")</f>
        <v>600</v>
      </c>
      <c r="G3393" s="162" t="str">
        <f>IF('MAIN CB'!C3407="Capital",'MAIN CB'!F3407,IF('MAIN CB'!C3407="Income",'MAIN CB'!F3407,IF('MAIN CB'!C3407="Liability",'MAIN CB'!F3407,"")))</f>
        <v/>
      </c>
      <c r="H3393" s="163" t="str">
        <f>IF('MAIN CB'!C3407="Expense",'MAIN CB'!F3407,IF('MAIN CB'!C3407="Drawing",'MAIN CB'!F3407,IF('MAIN CB'!C3407="COS",'MAIN CB'!F3407,"")))</f>
        <v/>
      </c>
    </row>
    <row r="3394" spans="2:8" x14ac:dyDescent="0.3">
      <c r="B3394" s="160">
        <f>IF('MAIN CB'!B3408="","",'MAIN CB'!B3408)</f>
        <v>45744</v>
      </c>
      <c r="C3394" s="161" t="str">
        <f>IF('MAIN CB'!C3408="","",'MAIN CB'!C3408)</f>
        <v>Asset</v>
      </c>
      <c r="D3394" s="237" t="str">
        <f>IF('MAIN CB'!D3408="","",'MAIN CB'!D3408)</f>
        <v>Vault Cash</v>
      </c>
      <c r="E3394" s="157" t="str">
        <f>IF('MAIN CB'!E3408="","",'MAIN CB'!E3408)</f>
        <v>Airtel Money Deposit</v>
      </c>
      <c r="F3394" s="238">
        <f>IF('MAIN CB'!C3408="Asset",'MAIN CB'!F3408,"")</f>
        <v>30</v>
      </c>
      <c r="G3394" s="162" t="str">
        <f>IF('MAIN CB'!C3408="Capital",'MAIN CB'!F3408,IF('MAIN CB'!C3408="Income",'MAIN CB'!F3408,IF('MAIN CB'!C3408="Liability",'MAIN CB'!F3408,"")))</f>
        <v/>
      </c>
      <c r="H3394" s="163" t="str">
        <f>IF('MAIN CB'!C3408="Expense",'MAIN CB'!F3408,IF('MAIN CB'!C3408="Drawing",'MAIN CB'!F3408,IF('MAIN CB'!C3408="COS",'MAIN CB'!F3408,"")))</f>
        <v/>
      </c>
    </row>
    <row r="3395" spans="2:8" x14ac:dyDescent="0.3">
      <c r="B3395" s="160">
        <f>IF('MAIN CB'!B3409="","",'MAIN CB'!B3409)</f>
        <v>45744</v>
      </c>
      <c r="C3395" s="161" t="str">
        <f>IF('MAIN CB'!C3409="","",'MAIN CB'!C3409)</f>
        <v>Asset</v>
      </c>
      <c r="D3395" s="237" t="str">
        <f>IF('MAIN CB'!D3409="","",'MAIN CB'!D3409)</f>
        <v>Airtel Money</v>
      </c>
      <c r="E3395" s="157" t="str">
        <f>IF('MAIN CB'!E3409="","",'MAIN CB'!E3409)</f>
        <v>Airtel Money Deposit</v>
      </c>
      <c r="F3395" s="238">
        <f>IF('MAIN CB'!C3409="Asset",'MAIN CB'!F3409,"")</f>
        <v>-30</v>
      </c>
      <c r="G3395" s="162" t="str">
        <f>IF('MAIN CB'!C3409="Capital",'MAIN CB'!F3409,IF('MAIN CB'!C3409="Income",'MAIN CB'!F3409,IF('MAIN CB'!C3409="Liability",'MAIN CB'!F3409,"")))</f>
        <v/>
      </c>
      <c r="H3395" s="163" t="str">
        <f>IF('MAIN CB'!C3409="Expense",'MAIN CB'!F3409,IF('MAIN CB'!C3409="Drawing",'MAIN CB'!F3409,IF('MAIN CB'!C3409="COS",'MAIN CB'!F3409,"")))</f>
        <v/>
      </c>
    </row>
    <row r="3396" spans="2:8" x14ac:dyDescent="0.3">
      <c r="B3396" s="160">
        <f>IF('MAIN CB'!B3410="","",'MAIN CB'!B3410)</f>
        <v>45744</v>
      </c>
      <c r="C3396" s="161" t="str">
        <f>IF('MAIN CB'!C3410="","",'MAIN CB'!C3410)</f>
        <v>Asset</v>
      </c>
      <c r="D3396" s="237" t="str">
        <f>IF('MAIN CB'!D3410="","",'MAIN CB'!D3410)</f>
        <v>Vault Cash</v>
      </c>
      <c r="E3396" s="157" t="str">
        <f>IF('MAIN CB'!E3410="","",'MAIN CB'!E3410)</f>
        <v>Airtel Money Withdraw</v>
      </c>
      <c r="F3396" s="238">
        <f>IF('MAIN CB'!C3410="Asset",'MAIN CB'!F3410,"")</f>
        <v>-280</v>
      </c>
      <c r="G3396" s="162" t="str">
        <f>IF('MAIN CB'!C3410="Capital",'MAIN CB'!F3410,IF('MAIN CB'!C3410="Income",'MAIN CB'!F3410,IF('MAIN CB'!C3410="Liability",'MAIN CB'!F3410,"")))</f>
        <v/>
      </c>
      <c r="H3396" s="163" t="str">
        <f>IF('MAIN CB'!C3410="Expense",'MAIN CB'!F3410,IF('MAIN CB'!C3410="Drawing",'MAIN CB'!F3410,IF('MAIN CB'!C3410="COS",'MAIN CB'!F3410,"")))</f>
        <v/>
      </c>
    </row>
    <row r="3397" spans="2:8" x14ac:dyDescent="0.3">
      <c r="B3397" s="160">
        <f>IF('MAIN CB'!B3411="","",'MAIN CB'!B3411)</f>
        <v>45744</v>
      </c>
      <c r="C3397" s="161" t="str">
        <f>IF('MAIN CB'!C3411="","",'MAIN CB'!C3411)</f>
        <v>Asset</v>
      </c>
      <c r="D3397" s="237" t="str">
        <f>IF('MAIN CB'!D3411="","",'MAIN CB'!D3411)</f>
        <v>Airtel Money</v>
      </c>
      <c r="E3397" s="157" t="str">
        <f>IF('MAIN CB'!E3411="","",'MAIN CB'!E3411)</f>
        <v>Airtel Money Withdraw</v>
      </c>
      <c r="F3397" s="238">
        <f>IF('MAIN CB'!C3411="Asset",'MAIN CB'!F3411,"")</f>
        <v>280</v>
      </c>
      <c r="G3397" s="162" t="str">
        <f>IF('MAIN CB'!C3411="Capital",'MAIN CB'!F3411,IF('MAIN CB'!C3411="Income",'MAIN CB'!F3411,IF('MAIN CB'!C3411="Liability",'MAIN CB'!F3411,"")))</f>
        <v/>
      </c>
      <c r="H3397" s="163" t="str">
        <f>IF('MAIN CB'!C3411="Expense",'MAIN CB'!F3411,IF('MAIN CB'!C3411="Drawing",'MAIN CB'!F3411,IF('MAIN CB'!C3411="COS",'MAIN CB'!F3411,"")))</f>
        <v/>
      </c>
    </row>
    <row r="3398" spans="2:8" x14ac:dyDescent="0.3">
      <c r="B3398" s="160">
        <f>IF('MAIN CB'!B3412="","",'MAIN CB'!B3412)</f>
        <v>45744</v>
      </c>
      <c r="C3398" s="161" t="str">
        <f>IF('MAIN CB'!C3412="","",'MAIN CB'!C3412)</f>
        <v>Asset</v>
      </c>
      <c r="D3398" s="237" t="str">
        <f>IF('MAIN CB'!D3412="","",'MAIN CB'!D3412)</f>
        <v>Vault Cash</v>
      </c>
      <c r="E3398" s="157" t="str">
        <f>IF('MAIN CB'!E3412="","",'MAIN CB'!E3412)</f>
        <v>Zanaco Xpress Deposit</v>
      </c>
      <c r="F3398" s="238">
        <f>IF('MAIN CB'!C3412="Asset",'MAIN CB'!F3412,"")</f>
        <v>210</v>
      </c>
      <c r="G3398" s="162" t="str">
        <f>IF('MAIN CB'!C3412="Capital",'MAIN CB'!F3412,IF('MAIN CB'!C3412="Income",'MAIN CB'!F3412,IF('MAIN CB'!C3412="Liability",'MAIN CB'!F3412,"")))</f>
        <v/>
      </c>
      <c r="H3398" s="163" t="str">
        <f>IF('MAIN CB'!C3412="Expense",'MAIN CB'!F3412,IF('MAIN CB'!C3412="Drawing",'MAIN CB'!F3412,IF('MAIN CB'!C3412="COS",'MAIN CB'!F3412,"")))</f>
        <v/>
      </c>
    </row>
    <row r="3399" spans="2:8" x14ac:dyDescent="0.3">
      <c r="B3399" s="160">
        <f>IF('MAIN CB'!B3413="","",'MAIN CB'!B3413)</f>
        <v>45744</v>
      </c>
      <c r="C3399" s="161" t="str">
        <f>IF('MAIN CB'!C3413="","",'MAIN CB'!C3413)</f>
        <v>Asset</v>
      </c>
      <c r="D3399" s="237" t="str">
        <f>IF('MAIN CB'!D3413="","",'MAIN CB'!D3413)</f>
        <v>Zanaco Xpress</v>
      </c>
      <c r="E3399" s="157" t="str">
        <f>IF('MAIN CB'!E3413="","",'MAIN CB'!E3413)</f>
        <v>Zanaco Xpress Deposit</v>
      </c>
      <c r="F3399" s="238">
        <f>IF('MAIN CB'!C3413="Asset",'MAIN CB'!F3413,"")</f>
        <v>-210</v>
      </c>
      <c r="G3399" s="162" t="str">
        <f>IF('MAIN CB'!C3413="Capital",'MAIN CB'!F3413,IF('MAIN CB'!C3413="Income",'MAIN CB'!F3413,IF('MAIN CB'!C3413="Liability",'MAIN CB'!F3413,"")))</f>
        <v/>
      </c>
      <c r="H3399" s="163" t="str">
        <f>IF('MAIN CB'!C3413="Expense",'MAIN CB'!F3413,IF('MAIN CB'!C3413="Drawing",'MAIN CB'!F3413,IF('MAIN CB'!C3413="COS",'MAIN CB'!F3413,"")))</f>
        <v/>
      </c>
    </row>
    <row r="3400" spans="2:8" x14ac:dyDescent="0.3">
      <c r="B3400" s="160">
        <f>IF('MAIN CB'!B3414="","",'MAIN CB'!B3414)</f>
        <v>45744</v>
      </c>
      <c r="C3400" s="161" t="str">
        <f>IF('MAIN CB'!C3414="","",'MAIN CB'!C3414)</f>
        <v>Asset</v>
      </c>
      <c r="D3400" s="237" t="str">
        <f>IF('MAIN CB'!D3414="","",'MAIN CB'!D3414)</f>
        <v>Vault Cash</v>
      </c>
      <c r="E3400" s="157" t="str">
        <f>IF('MAIN CB'!E3414="","",'MAIN CB'!E3414)</f>
        <v>Airtel Money Withdraw</v>
      </c>
      <c r="F3400" s="238">
        <f>IF('MAIN CB'!C3414="Asset",'MAIN CB'!F3414,"")</f>
        <v>-550</v>
      </c>
      <c r="G3400" s="162" t="str">
        <f>IF('MAIN CB'!C3414="Capital",'MAIN CB'!F3414,IF('MAIN CB'!C3414="Income",'MAIN CB'!F3414,IF('MAIN CB'!C3414="Liability",'MAIN CB'!F3414,"")))</f>
        <v/>
      </c>
      <c r="H3400" s="163" t="str">
        <f>IF('MAIN CB'!C3414="Expense",'MAIN CB'!F3414,IF('MAIN CB'!C3414="Drawing",'MAIN CB'!F3414,IF('MAIN CB'!C3414="COS",'MAIN CB'!F3414,"")))</f>
        <v/>
      </c>
    </row>
    <row r="3401" spans="2:8" x14ac:dyDescent="0.3">
      <c r="B3401" s="160">
        <f>IF('MAIN CB'!B3415="","",'MAIN CB'!B3415)</f>
        <v>45744</v>
      </c>
      <c r="C3401" s="161" t="str">
        <f>IF('MAIN CB'!C3415="","",'MAIN CB'!C3415)</f>
        <v>Asset</v>
      </c>
      <c r="D3401" s="237" t="str">
        <f>IF('MAIN CB'!D3415="","",'MAIN CB'!D3415)</f>
        <v>Airtel Money</v>
      </c>
      <c r="E3401" s="157" t="str">
        <f>IF('MAIN CB'!E3415="","",'MAIN CB'!E3415)</f>
        <v>Airtel Money Withdraw</v>
      </c>
      <c r="F3401" s="238">
        <f>IF('MAIN CB'!C3415="Asset",'MAIN CB'!F3415,"")</f>
        <v>550</v>
      </c>
      <c r="G3401" s="162" t="str">
        <f>IF('MAIN CB'!C3415="Capital",'MAIN CB'!F3415,IF('MAIN CB'!C3415="Income",'MAIN CB'!F3415,IF('MAIN CB'!C3415="Liability",'MAIN CB'!F3415,"")))</f>
        <v/>
      </c>
      <c r="H3401" s="163" t="str">
        <f>IF('MAIN CB'!C3415="Expense",'MAIN CB'!F3415,IF('MAIN CB'!C3415="Drawing",'MAIN CB'!F3415,IF('MAIN CB'!C3415="COS",'MAIN CB'!F3415,"")))</f>
        <v/>
      </c>
    </row>
    <row r="3402" spans="2:8" x14ac:dyDescent="0.3">
      <c r="B3402" s="160">
        <f>IF('MAIN CB'!B3416="","",'MAIN CB'!B3416)</f>
        <v>45744</v>
      </c>
      <c r="C3402" s="161" t="str">
        <f>IF('MAIN CB'!C3416="","",'MAIN CB'!C3416)</f>
        <v>Asset</v>
      </c>
      <c r="D3402" s="237" t="str">
        <f>IF('MAIN CB'!D3416="","",'MAIN CB'!D3416)</f>
        <v>Vault Cash</v>
      </c>
      <c r="E3402" s="157" t="str">
        <f>IF('MAIN CB'!E3416="","",'MAIN CB'!E3416)</f>
        <v>Zanaco Xpress Deposit</v>
      </c>
      <c r="F3402" s="238">
        <f>IF('MAIN CB'!C3416="Asset",'MAIN CB'!F3416,"")</f>
        <v>550</v>
      </c>
      <c r="G3402" s="162" t="str">
        <f>IF('MAIN CB'!C3416="Capital",'MAIN CB'!F3416,IF('MAIN CB'!C3416="Income",'MAIN CB'!F3416,IF('MAIN CB'!C3416="Liability",'MAIN CB'!F3416,"")))</f>
        <v/>
      </c>
      <c r="H3402" s="163" t="str">
        <f>IF('MAIN CB'!C3416="Expense",'MAIN CB'!F3416,IF('MAIN CB'!C3416="Drawing",'MAIN CB'!F3416,IF('MAIN CB'!C3416="COS",'MAIN CB'!F3416,"")))</f>
        <v/>
      </c>
    </row>
    <row r="3403" spans="2:8" x14ac:dyDescent="0.3">
      <c r="B3403" s="160">
        <f>IF('MAIN CB'!B3417="","",'MAIN CB'!B3417)</f>
        <v>45744</v>
      </c>
      <c r="C3403" s="161" t="str">
        <f>IF('MAIN CB'!C3417="","",'MAIN CB'!C3417)</f>
        <v>Asset</v>
      </c>
      <c r="D3403" s="237" t="str">
        <f>IF('MAIN CB'!D3417="","",'MAIN CB'!D3417)</f>
        <v>Zanaco Xpress</v>
      </c>
      <c r="E3403" s="157" t="str">
        <f>IF('MAIN CB'!E3417="","",'MAIN CB'!E3417)</f>
        <v>Zanaco Xpress Deposit</v>
      </c>
      <c r="F3403" s="238">
        <f>IF('MAIN CB'!C3417="Asset",'MAIN CB'!F3417,"")</f>
        <v>-550</v>
      </c>
      <c r="G3403" s="162" t="str">
        <f>IF('MAIN CB'!C3417="Capital",'MAIN CB'!F3417,IF('MAIN CB'!C3417="Income",'MAIN CB'!F3417,IF('MAIN CB'!C3417="Liability",'MAIN CB'!F3417,"")))</f>
        <v/>
      </c>
      <c r="H3403" s="163" t="str">
        <f>IF('MAIN CB'!C3417="Expense",'MAIN CB'!F3417,IF('MAIN CB'!C3417="Drawing",'MAIN CB'!F3417,IF('MAIN CB'!C3417="COS",'MAIN CB'!F3417,"")))</f>
        <v/>
      </c>
    </row>
    <row r="3404" spans="2:8" x14ac:dyDescent="0.3">
      <c r="B3404" s="160">
        <f>IF('MAIN CB'!B3418="","",'MAIN CB'!B3418)</f>
        <v>45744</v>
      </c>
      <c r="C3404" s="161" t="str">
        <f>IF('MAIN CB'!C3418="","",'MAIN CB'!C3418)</f>
        <v>Income</v>
      </c>
      <c r="D3404" s="237" t="str">
        <f>IF('MAIN CB'!D3418="","",'MAIN CB'!D3418)</f>
        <v>Sales</v>
      </c>
      <c r="E3404" s="157" t="str">
        <f>IF('MAIN CB'!E3418="","",'MAIN CB'!E3418)</f>
        <v xml:space="preserve">Takeaway Sale </v>
      </c>
      <c r="F3404" s="238" t="str">
        <f>IF('MAIN CB'!C3418="Asset",'MAIN CB'!F3418,"")</f>
        <v/>
      </c>
      <c r="G3404" s="162">
        <f>IF('MAIN CB'!C3418="Capital",'MAIN CB'!F3418,IF('MAIN CB'!C3418="Income",'MAIN CB'!F3418,IF('MAIN CB'!C3418="Liability",'MAIN CB'!F3418,"")))</f>
        <v>-70</v>
      </c>
      <c r="H3404" s="163" t="str">
        <f>IF('MAIN CB'!C3418="Expense",'MAIN CB'!F3418,IF('MAIN CB'!C3418="Drawing",'MAIN CB'!F3418,IF('MAIN CB'!C3418="COS",'MAIN CB'!F3418,"")))</f>
        <v/>
      </c>
    </row>
    <row r="3405" spans="2:8" x14ac:dyDescent="0.3">
      <c r="B3405" s="160">
        <f>IF('MAIN CB'!B3419="","",'MAIN CB'!B3419)</f>
        <v>45744</v>
      </c>
      <c r="C3405" s="161" t="str">
        <f>IF('MAIN CB'!C3419="","",'MAIN CB'!C3419)</f>
        <v>Asset</v>
      </c>
      <c r="D3405" s="237" t="str">
        <f>IF('MAIN CB'!D3419="","",'MAIN CB'!D3419)</f>
        <v>Vault Cash</v>
      </c>
      <c r="E3405" s="157" t="str">
        <f>IF('MAIN CB'!E3419="","",'MAIN CB'!E3419)</f>
        <v xml:space="preserve">Takeaway Sale </v>
      </c>
      <c r="F3405" s="238">
        <f>IF('MAIN CB'!C3419="Asset",'MAIN CB'!F3419,"")</f>
        <v>70</v>
      </c>
      <c r="G3405" s="162" t="str">
        <f>IF('MAIN CB'!C3419="Capital",'MAIN CB'!F3419,IF('MAIN CB'!C3419="Income",'MAIN CB'!F3419,IF('MAIN CB'!C3419="Liability",'MAIN CB'!F3419,"")))</f>
        <v/>
      </c>
      <c r="H3405" s="163" t="str">
        <f>IF('MAIN CB'!C3419="Expense",'MAIN CB'!F3419,IF('MAIN CB'!C3419="Drawing",'MAIN CB'!F3419,IF('MAIN CB'!C3419="COS",'MAIN CB'!F3419,"")))</f>
        <v/>
      </c>
    </row>
    <row r="3406" spans="2:8" x14ac:dyDescent="0.3">
      <c r="B3406" s="160">
        <f>IF('MAIN CB'!B3420="","",'MAIN CB'!B3420)</f>
        <v>45744</v>
      </c>
      <c r="C3406" s="161" t="str">
        <f>IF('MAIN CB'!C3420="","",'MAIN CB'!C3420)</f>
        <v>Asset</v>
      </c>
      <c r="D3406" s="237" t="str">
        <f>IF('MAIN CB'!D3420="","",'MAIN CB'!D3420)</f>
        <v>Vault Cash</v>
      </c>
      <c r="E3406" s="157" t="str">
        <f>IF('MAIN CB'!E3420="","",'MAIN CB'!E3420)</f>
        <v>Airtel Money Withdraw</v>
      </c>
      <c r="F3406" s="238">
        <f>IF('MAIN CB'!C3420="Asset",'MAIN CB'!F3420,"")</f>
        <v>-50</v>
      </c>
      <c r="G3406" s="162" t="str">
        <f>IF('MAIN CB'!C3420="Capital",'MAIN CB'!F3420,IF('MAIN CB'!C3420="Income",'MAIN CB'!F3420,IF('MAIN CB'!C3420="Liability",'MAIN CB'!F3420,"")))</f>
        <v/>
      </c>
      <c r="H3406" s="163" t="str">
        <f>IF('MAIN CB'!C3420="Expense",'MAIN CB'!F3420,IF('MAIN CB'!C3420="Drawing",'MAIN CB'!F3420,IF('MAIN CB'!C3420="COS",'MAIN CB'!F3420,"")))</f>
        <v/>
      </c>
    </row>
    <row r="3407" spans="2:8" x14ac:dyDescent="0.3">
      <c r="B3407" s="160">
        <f>IF('MAIN CB'!B3421="","",'MAIN CB'!B3421)</f>
        <v>45744</v>
      </c>
      <c r="C3407" s="161" t="str">
        <f>IF('MAIN CB'!C3421="","",'MAIN CB'!C3421)</f>
        <v>Asset</v>
      </c>
      <c r="D3407" s="237" t="str">
        <f>IF('MAIN CB'!D3421="","",'MAIN CB'!D3421)</f>
        <v>Airtel Money</v>
      </c>
      <c r="E3407" s="157" t="str">
        <f>IF('MAIN CB'!E3421="","",'MAIN CB'!E3421)</f>
        <v>Airtel Money Withdraw</v>
      </c>
      <c r="F3407" s="238">
        <f>IF('MAIN CB'!C3421="Asset",'MAIN CB'!F3421,"")</f>
        <v>50</v>
      </c>
      <c r="G3407" s="162" t="str">
        <f>IF('MAIN CB'!C3421="Capital",'MAIN CB'!F3421,IF('MAIN CB'!C3421="Income",'MAIN CB'!F3421,IF('MAIN CB'!C3421="Liability",'MAIN CB'!F3421,"")))</f>
        <v/>
      </c>
      <c r="H3407" s="163" t="str">
        <f>IF('MAIN CB'!C3421="Expense",'MAIN CB'!F3421,IF('MAIN CB'!C3421="Drawing",'MAIN CB'!F3421,IF('MAIN CB'!C3421="COS",'MAIN CB'!F3421,"")))</f>
        <v/>
      </c>
    </row>
    <row r="3408" spans="2:8" x14ac:dyDescent="0.3">
      <c r="B3408" s="160">
        <f>IF('MAIN CB'!B3422="","",'MAIN CB'!B3422)</f>
        <v>45744</v>
      </c>
      <c r="C3408" s="161" t="str">
        <f>IF('MAIN CB'!C3422="","",'MAIN CB'!C3422)</f>
        <v>Asset</v>
      </c>
      <c r="D3408" s="237" t="str">
        <f>IF('MAIN CB'!D3422="","",'MAIN CB'!D3422)</f>
        <v>Vault Cash</v>
      </c>
      <c r="E3408" s="157" t="str">
        <f>IF('MAIN CB'!E3422="","",'MAIN CB'!E3422)</f>
        <v>Zanaco Xpress Deposit</v>
      </c>
      <c r="F3408" s="238">
        <f>IF('MAIN CB'!C3422="Asset",'MAIN CB'!F3422,"")</f>
        <v>210</v>
      </c>
      <c r="G3408" s="162" t="str">
        <f>IF('MAIN CB'!C3422="Capital",'MAIN CB'!F3422,IF('MAIN CB'!C3422="Income",'MAIN CB'!F3422,IF('MAIN CB'!C3422="Liability",'MAIN CB'!F3422,"")))</f>
        <v/>
      </c>
      <c r="H3408" s="163" t="str">
        <f>IF('MAIN CB'!C3422="Expense",'MAIN CB'!F3422,IF('MAIN CB'!C3422="Drawing",'MAIN CB'!F3422,IF('MAIN CB'!C3422="COS",'MAIN CB'!F3422,"")))</f>
        <v/>
      </c>
    </row>
    <row r="3409" spans="2:8" x14ac:dyDescent="0.3">
      <c r="B3409" s="160">
        <f>IF('MAIN CB'!B3423="","",'MAIN CB'!B3423)</f>
        <v>45744</v>
      </c>
      <c r="C3409" s="161" t="str">
        <f>IF('MAIN CB'!C3423="","",'MAIN CB'!C3423)</f>
        <v>Asset</v>
      </c>
      <c r="D3409" s="237" t="str">
        <f>IF('MAIN CB'!D3423="","",'MAIN CB'!D3423)</f>
        <v>Zanaco Xpress</v>
      </c>
      <c r="E3409" s="157" t="str">
        <f>IF('MAIN CB'!E3423="","",'MAIN CB'!E3423)</f>
        <v>Zanaco Xpress Deposit</v>
      </c>
      <c r="F3409" s="238">
        <f>IF('MAIN CB'!C3423="Asset",'MAIN CB'!F3423,"")</f>
        <v>-210</v>
      </c>
      <c r="G3409" s="162" t="str">
        <f>IF('MAIN CB'!C3423="Capital",'MAIN CB'!F3423,IF('MAIN CB'!C3423="Income",'MAIN CB'!F3423,IF('MAIN CB'!C3423="Liability",'MAIN CB'!F3423,"")))</f>
        <v/>
      </c>
      <c r="H3409" s="163" t="str">
        <f>IF('MAIN CB'!C3423="Expense",'MAIN CB'!F3423,IF('MAIN CB'!C3423="Drawing",'MAIN CB'!F3423,IF('MAIN CB'!C3423="COS",'MAIN CB'!F3423,"")))</f>
        <v/>
      </c>
    </row>
    <row r="3410" spans="2:8" x14ac:dyDescent="0.3">
      <c r="B3410" s="160">
        <f>IF('MAIN CB'!B3424="","",'MAIN CB'!B3424)</f>
        <v>45744</v>
      </c>
      <c r="C3410" s="161" t="str">
        <f>IF('MAIN CB'!C3424="","",'MAIN CB'!C3424)</f>
        <v>Asset</v>
      </c>
      <c r="D3410" s="237" t="str">
        <f>IF('MAIN CB'!D3424="","",'MAIN CB'!D3424)</f>
        <v>Vault Cash</v>
      </c>
      <c r="E3410" s="157" t="str">
        <f>IF('MAIN CB'!E3424="","",'MAIN CB'!E3424)</f>
        <v>Customer change held</v>
      </c>
      <c r="F3410" s="238">
        <f>IF('MAIN CB'!C3424="Asset",'MAIN CB'!F3424,"")</f>
        <v>40</v>
      </c>
      <c r="G3410" s="162" t="str">
        <f>IF('MAIN CB'!C3424="Capital",'MAIN CB'!F3424,IF('MAIN CB'!C3424="Income",'MAIN CB'!F3424,IF('MAIN CB'!C3424="Liability",'MAIN CB'!F3424,"")))</f>
        <v/>
      </c>
      <c r="H3410" s="163" t="str">
        <f>IF('MAIN CB'!C3424="Expense",'MAIN CB'!F3424,IF('MAIN CB'!C3424="Drawing",'MAIN CB'!F3424,IF('MAIN CB'!C3424="COS",'MAIN CB'!F3424,"")))</f>
        <v/>
      </c>
    </row>
    <row r="3411" spans="2:8" x14ac:dyDescent="0.3">
      <c r="B3411" s="160">
        <f>IF('MAIN CB'!B3425="","",'MAIN CB'!B3425)</f>
        <v>45744</v>
      </c>
      <c r="C3411" s="161" t="str">
        <f>IF('MAIN CB'!C3425="","",'MAIN CB'!C3425)</f>
        <v>Liability</v>
      </c>
      <c r="D3411" s="237" t="str">
        <f>IF('MAIN CB'!D3425="","",'MAIN CB'!D3425)</f>
        <v>Customer Change</v>
      </c>
      <c r="E3411" s="157" t="str">
        <f>IF('MAIN CB'!E3425="","",'MAIN CB'!E3425)</f>
        <v>Customer change held</v>
      </c>
      <c r="F3411" s="238" t="str">
        <f>IF('MAIN CB'!C3425="Asset",'MAIN CB'!F3425,"")</f>
        <v/>
      </c>
      <c r="G3411" s="162">
        <f>IF('MAIN CB'!C3425="Capital",'MAIN CB'!F3425,IF('MAIN CB'!C3425="Income",'MAIN CB'!F3425,IF('MAIN CB'!C3425="Liability",'MAIN CB'!F3425,"")))</f>
        <v>-40</v>
      </c>
      <c r="H3411" s="163" t="str">
        <f>IF('MAIN CB'!C3425="Expense",'MAIN CB'!F3425,IF('MAIN CB'!C3425="Drawing",'MAIN CB'!F3425,IF('MAIN CB'!C3425="COS",'MAIN CB'!F3425,"")))</f>
        <v/>
      </c>
    </row>
    <row r="3412" spans="2:8" x14ac:dyDescent="0.3">
      <c r="B3412" s="160">
        <f>IF('MAIN CB'!B3426="","",'MAIN CB'!B3426)</f>
        <v>45744</v>
      </c>
      <c r="C3412" s="161" t="str">
        <f>IF('MAIN CB'!C3426="","",'MAIN CB'!C3426)</f>
        <v>Asset</v>
      </c>
      <c r="D3412" s="237" t="str">
        <f>IF('MAIN CB'!D3426="","",'MAIN CB'!D3426)</f>
        <v>Vault Cash</v>
      </c>
      <c r="E3412" s="157" t="str">
        <f>IF('MAIN CB'!E3426="","",'MAIN CB'!E3426)</f>
        <v>Airtel Money Withdraw</v>
      </c>
      <c r="F3412" s="238">
        <f>IF('MAIN CB'!C3426="Asset",'MAIN CB'!F3426,"")</f>
        <v>-50</v>
      </c>
      <c r="G3412" s="162" t="str">
        <f>IF('MAIN CB'!C3426="Capital",'MAIN CB'!F3426,IF('MAIN CB'!C3426="Income",'MAIN CB'!F3426,IF('MAIN CB'!C3426="Liability",'MAIN CB'!F3426,"")))</f>
        <v/>
      </c>
      <c r="H3412" s="163" t="str">
        <f>IF('MAIN CB'!C3426="Expense",'MAIN CB'!F3426,IF('MAIN CB'!C3426="Drawing",'MAIN CB'!F3426,IF('MAIN CB'!C3426="COS",'MAIN CB'!F3426,"")))</f>
        <v/>
      </c>
    </row>
    <row r="3413" spans="2:8" x14ac:dyDescent="0.3">
      <c r="B3413" s="160">
        <f>IF('MAIN CB'!B3427="","",'MAIN CB'!B3427)</f>
        <v>45744</v>
      </c>
      <c r="C3413" s="161" t="str">
        <f>IF('MAIN CB'!C3427="","",'MAIN CB'!C3427)</f>
        <v>Asset</v>
      </c>
      <c r="D3413" s="237" t="str">
        <f>IF('MAIN CB'!D3427="","",'MAIN CB'!D3427)</f>
        <v>Airtel Money</v>
      </c>
      <c r="E3413" s="157" t="str">
        <f>IF('MAIN CB'!E3427="","",'MAIN CB'!E3427)</f>
        <v>Airtel Money Withdraw</v>
      </c>
      <c r="F3413" s="238">
        <f>IF('MAIN CB'!C3427="Asset",'MAIN CB'!F3427,"")</f>
        <v>50</v>
      </c>
      <c r="G3413" s="162" t="str">
        <f>IF('MAIN CB'!C3427="Capital",'MAIN CB'!F3427,IF('MAIN CB'!C3427="Income",'MAIN CB'!F3427,IF('MAIN CB'!C3427="Liability",'MAIN CB'!F3427,"")))</f>
        <v/>
      </c>
      <c r="H3413" s="163" t="str">
        <f>IF('MAIN CB'!C3427="Expense",'MAIN CB'!F3427,IF('MAIN CB'!C3427="Drawing",'MAIN CB'!F3427,IF('MAIN CB'!C3427="COS",'MAIN CB'!F3427,"")))</f>
        <v/>
      </c>
    </row>
    <row r="3414" spans="2:8" x14ac:dyDescent="0.3">
      <c r="B3414" s="160">
        <f>IF('MAIN CB'!B3428="","",'MAIN CB'!B3428)</f>
        <v>45744</v>
      </c>
      <c r="C3414" s="161" t="str">
        <f>IF('MAIN CB'!C3428="","",'MAIN CB'!C3428)</f>
        <v>Asset</v>
      </c>
      <c r="D3414" s="237" t="str">
        <f>IF('MAIN CB'!D3428="","",'MAIN CB'!D3428)</f>
        <v>Vault Cash</v>
      </c>
      <c r="E3414" s="157" t="str">
        <f>IF('MAIN CB'!E3428="","",'MAIN CB'!E3428)</f>
        <v>Airtel Money Deposit</v>
      </c>
      <c r="F3414" s="238">
        <f>IF('MAIN CB'!C3428="Asset",'MAIN CB'!F3428,"")</f>
        <v>150</v>
      </c>
      <c r="G3414" s="162" t="str">
        <f>IF('MAIN CB'!C3428="Capital",'MAIN CB'!F3428,IF('MAIN CB'!C3428="Income",'MAIN CB'!F3428,IF('MAIN CB'!C3428="Liability",'MAIN CB'!F3428,"")))</f>
        <v/>
      </c>
      <c r="H3414" s="163" t="str">
        <f>IF('MAIN CB'!C3428="Expense",'MAIN CB'!F3428,IF('MAIN CB'!C3428="Drawing",'MAIN CB'!F3428,IF('MAIN CB'!C3428="COS",'MAIN CB'!F3428,"")))</f>
        <v/>
      </c>
    </row>
    <row r="3415" spans="2:8" x14ac:dyDescent="0.3">
      <c r="B3415" s="160">
        <f>IF('MAIN CB'!B3429="","",'MAIN CB'!B3429)</f>
        <v>45744</v>
      </c>
      <c r="C3415" s="161" t="str">
        <f>IF('MAIN CB'!C3429="","",'MAIN CB'!C3429)</f>
        <v>Asset</v>
      </c>
      <c r="D3415" s="237" t="str">
        <f>IF('MAIN CB'!D3429="","",'MAIN CB'!D3429)</f>
        <v>Airtel Money</v>
      </c>
      <c r="E3415" s="157" t="str">
        <f>IF('MAIN CB'!E3429="","",'MAIN CB'!E3429)</f>
        <v>Airtel Money Deposit</v>
      </c>
      <c r="F3415" s="238">
        <f>IF('MAIN CB'!C3429="Asset",'MAIN CB'!F3429,"")</f>
        <v>-150</v>
      </c>
      <c r="G3415" s="162" t="str">
        <f>IF('MAIN CB'!C3429="Capital",'MAIN CB'!F3429,IF('MAIN CB'!C3429="Income",'MAIN CB'!F3429,IF('MAIN CB'!C3429="Liability",'MAIN CB'!F3429,"")))</f>
        <v/>
      </c>
      <c r="H3415" s="163" t="str">
        <f>IF('MAIN CB'!C3429="Expense",'MAIN CB'!F3429,IF('MAIN CB'!C3429="Drawing",'MAIN CB'!F3429,IF('MAIN CB'!C3429="COS",'MAIN CB'!F3429,"")))</f>
        <v/>
      </c>
    </row>
    <row r="3416" spans="2:8" x14ac:dyDescent="0.3">
      <c r="B3416" s="160">
        <f>IF('MAIN CB'!B3430="","",'MAIN CB'!B3430)</f>
        <v>45744</v>
      </c>
      <c r="C3416" s="161" t="str">
        <f>IF('MAIN CB'!C3430="","",'MAIN CB'!C3430)</f>
        <v>Asset</v>
      </c>
      <c r="D3416" s="237" t="str">
        <f>IF('MAIN CB'!D3430="","",'MAIN CB'!D3430)</f>
        <v>Vault Cash</v>
      </c>
      <c r="E3416" s="157" t="str">
        <f>IF('MAIN CB'!E3430="","",'MAIN CB'!E3430)</f>
        <v>Zanaco Xpress Deposit</v>
      </c>
      <c r="F3416" s="238">
        <f>IF('MAIN CB'!C3430="Asset",'MAIN CB'!F3430,"")</f>
        <v>1089</v>
      </c>
      <c r="G3416" s="162" t="str">
        <f>IF('MAIN CB'!C3430="Capital",'MAIN CB'!F3430,IF('MAIN CB'!C3430="Income",'MAIN CB'!F3430,IF('MAIN CB'!C3430="Liability",'MAIN CB'!F3430,"")))</f>
        <v/>
      </c>
      <c r="H3416" s="163" t="str">
        <f>IF('MAIN CB'!C3430="Expense",'MAIN CB'!F3430,IF('MAIN CB'!C3430="Drawing",'MAIN CB'!F3430,IF('MAIN CB'!C3430="COS",'MAIN CB'!F3430,"")))</f>
        <v/>
      </c>
    </row>
    <row r="3417" spans="2:8" x14ac:dyDescent="0.3">
      <c r="B3417" s="160">
        <f>IF('MAIN CB'!B3431="","",'MAIN CB'!B3431)</f>
        <v>45744</v>
      </c>
      <c r="C3417" s="161" t="str">
        <f>IF('MAIN CB'!C3431="","",'MAIN CB'!C3431)</f>
        <v>Asset</v>
      </c>
      <c r="D3417" s="237" t="str">
        <f>IF('MAIN CB'!D3431="","",'MAIN CB'!D3431)</f>
        <v>Zanaco Xpress</v>
      </c>
      <c r="E3417" s="157" t="str">
        <f>IF('MAIN CB'!E3431="","",'MAIN CB'!E3431)</f>
        <v>Zanaco Xpress Deposit</v>
      </c>
      <c r="F3417" s="238">
        <f>IF('MAIN CB'!C3431="Asset",'MAIN CB'!F3431,"")</f>
        <v>-1089</v>
      </c>
      <c r="G3417" s="162" t="str">
        <f>IF('MAIN CB'!C3431="Capital",'MAIN CB'!F3431,IF('MAIN CB'!C3431="Income",'MAIN CB'!F3431,IF('MAIN CB'!C3431="Liability",'MAIN CB'!F3431,"")))</f>
        <v/>
      </c>
      <c r="H3417" s="163" t="str">
        <f>IF('MAIN CB'!C3431="Expense",'MAIN CB'!F3431,IF('MAIN CB'!C3431="Drawing",'MAIN CB'!F3431,IF('MAIN CB'!C3431="COS",'MAIN CB'!F3431,"")))</f>
        <v/>
      </c>
    </row>
    <row r="3418" spans="2:8" x14ac:dyDescent="0.3">
      <c r="B3418" s="160">
        <f>IF('MAIN CB'!B3432="","",'MAIN CB'!B3432)</f>
        <v>45744</v>
      </c>
      <c r="C3418" s="161" t="str">
        <f>IF('MAIN CB'!C3432="","",'MAIN CB'!C3432)</f>
        <v>Asset</v>
      </c>
      <c r="D3418" s="237" t="str">
        <f>IF('MAIN CB'!D3432="","",'MAIN CB'!D3432)</f>
        <v>Vault Cash</v>
      </c>
      <c r="E3418" s="157" t="str">
        <f>IF('MAIN CB'!E3432="","",'MAIN CB'!E3432)</f>
        <v>Airtel Money Deposit</v>
      </c>
      <c r="F3418" s="238">
        <f>IF('MAIN CB'!C3432="Asset",'MAIN CB'!F3432,"")</f>
        <v>30</v>
      </c>
      <c r="G3418" s="162" t="str">
        <f>IF('MAIN CB'!C3432="Capital",'MAIN CB'!F3432,IF('MAIN CB'!C3432="Income",'MAIN CB'!F3432,IF('MAIN CB'!C3432="Liability",'MAIN CB'!F3432,"")))</f>
        <v/>
      </c>
      <c r="H3418" s="163" t="str">
        <f>IF('MAIN CB'!C3432="Expense",'MAIN CB'!F3432,IF('MAIN CB'!C3432="Drawing",'MAIN CB'!F3432,IF('MAIN CB'!C3432="COS",'MAIN CB'!F3432,"")))</f>
        <v/>
      </c>
    </row>
    <row r="3419" spans="2:8" x14ac:dyDescent="0.3">
      <c r="B3419" s="160">
        <f>IF('MAIN CB'!B3433="","",'MAIN CB'!B3433)</f>
        <v>45744</v>
      </c>
      <c r="C3419" s="161" t="str">
        <f>IF('MAIN CB'!C3433="","",'MAIN CB'!C3433)</f>
        <v>Asset</v>
      </c>
      <c r="D3419" s="237" t="str">
        <f>IF('MAIN CB'!D3433="","",'MAIN CB'!D3433)</f>
        <v>Airtel Money</v>
      </c>
      <c r="E3419" s="157" t="str">
        <f>IF('MAIN CB'!E3433="","",'MAIN CB'!E3433)</f>
        <v>Airtel Money Deposit</v>
      </c>
      <c r="F3419" s="238">
        <f>IF('MAIN CB'!C3433="Asset",'MAIN CB'!F3433,"")</f>
        <v>-30</v>
      </c>
      <c r="G3419" s="162" t="str">
        <f>IF('MAIN CB'!C3433="Capital",'MAIN CB'!F3433,IF('MAIN CB'!C3433="Income",'MAIN CB'!F3433,IF('MAIN CB'!C3433="Liability",'MAIN CB'!F3433,"")))</f>
        <v/>
      </c>
      <c r="H3419" s="163" t="str">
        <f>IF('MAIN CB'!C3433="Expense",'MAIN CB'!F3433,IF('MAIN CB'!C3433="Drawing",'MAIN CB'!F3433,IF('MAIN CB'!C3433="COS",'MAIN CB'!F3433,"")))</f>
        <v/>
      </c>
    </row>
    <row r="3420" spans="2:8" x14ac:dyDescent="0.3">
      <c r="B3420" s="160">
        <f>IF('MAIN CB'!B3434="","",'MAIN CB'!B3434)</f>
        <v>45744</v>
      </c>
      <c r="C3420" s="161" t="str">
        <f>IF('MAIN CB'!C3434="","",'MAIN CB'!C3434)</f>
        <v>Asset</v>
      </c>
      <c r="D3420" s="237" t="str">
        <f>IF('MAIN CB'!D3434="","",'MAIN CB'!D3434)</f>
        <v>Vault Cash</v>
      </c>
      <c r="E3420" s="157" t="str">
        <f>IF('MAIN CB'!E3434="","",'MAIN CB'!E3434)</f>
        <v>Customer change settled</v>
      </c>
      <c r="F3420" s="238">
        <f>IF('MAIN CB'!C3434="Asset",'MAIN CB'!F3434,"")</f>
        <v>-40</v>
      </c>
      <c r="G3420" s="162" t="str">
        <f>IF('MAIN CB'!C3434="Capital",'MAIN CB'!F3434,IF('MAIN CB'!C3434="Income",'MAIN CB'!F3434,IF('MAIN CB'!C3434="Liability",'MAIN CB'!F3434,"")))</f>
        <v/>
      </c>
      <c r="H3420" s="163" t="str">
        <f>IF('MAIN CB'!C3434="Expense",'MAIN CB'!F3434,IF('MAIN CB'!C3434="Drawing",'MAIN CB'!F3434,IF('MAIN CB'!C3434="COS",'MAIN CB'!F3434,"")))</f>
        <v/>
      </c>
    </row>
    <row r="3421" spans="2:8" x14ac:dyDescent="0.3">
      <c r="B3421" s="160">
        <f>IF('MAIN CB'!B3435="","",'MAIN CB'!B3435)</f>
        <v>45744</v>
      </c>
      <c r="C3421" s="161" t="str">
        <f>IF('MAIN CB'!C3435="","",'MAIN CB'!C3435)</f>
        <v>Liability</v>
      </c>
      <c r="D3421" s="237" t="str">
        <f>IF('MAIN CB'!D3435="","",'MAIN CB'!D3435)</f>
        <v>Customer Change</v>
      </c>
      <c r="E3421" s="157" t="str">
        <f>IF('MAIN CB'!E3435="","",'MAIN CB'!E3435)</f>
        <v>Customer change settled</v>
      </c>
      <c r="F3421" s="238" t="str">
        <f>IF('MAIN CB'!C3435="Asset",'MAIN CB'!F3435,"")</f>
        <v/>
      </c>
      <c r="G3421" s="162">
        <f>IF('MAIN CB'!C3435="Capital",'MAIN CB'!F3435,IF('MAIN CB'!C3435="Income",'MAIN CB'!F3435,IF('MAIN CB'!C3435="Liability",'MAIN CB'!F3435,"")))</f>
        <v>40</v>
      </c>
      <c r="H3421" s="163" t="str">
        <f>IF('MAIN CB'!C3435="Expense",'MAIN CB'!F3435,IF('MAIN CB'!C3435="Drawing",'MAIN CB'!F3435,IF('MAIN CB'!C3435="COS",'MAIN CB'!F3435,"")))</f>
        <v/>
      </c>
    </row>
    <row r="3422" spans="2:8" x14ac:dyDescent="0.3">
      <c r="B3422" s="160">
        <f>IF('MAIN CB'!B3436="","",'MAIN CB'!B3436)</f>
        <v>45744</v>
      </c>
      <c r="C3422" s="161" t="str">
        <f>IF('MAIN CB'!C3436="","",'MAIN CB'!C3436)</f>
        <v>Income</v>
      </c>
      <c r="D3422" s="237" t="str">
        <f>IF('MAIN CB'!D3436="","",'MAIN CB'!D3436)</f>
        <v>Sales</v>
      </c>
      <c r="E3422" s="157" t="str">
        <f>IF('MAIN CB'!E3436="","",'MAIN CB'!E3436)</f>
        <v xml:space="preserve">Takeaway Sale </v>
      </c>
      <c r="F3422" s="238" t="str">
        <f>IF('MAIN CB'!C3436="Asset",'MAIN CB'!F3436,"")</f>
        <v/>
      </c>
      <c r="G3422" s="162">
        <f>IF('MAIN CB'!C3436="Capital",'MAIN CB'!F3436,IF('MAIN CB'!C3436="Income",'MAIN CB'!F3436,IF('MAIN CB'!C3436="Liability",'MAIN CB'!F3436,"")))</f>
        <v>-70</v>
      </c>
      <c r="H3422" s="163" t="str">
        <f>IF('MAIN CB'!C3436="Expense",'MAIN CB'!F3436,IF('MAIN CB'!C3436="Drawing",'MAIN CB'!F3436,IF('MAIN CB'!C3436="COS",'MAIN CB'!F3436,"")))</f>
        <v/>
      </c>
    </row>
    <row r="3423" spans="2:8" x14ac:dyDescent="0.3">
      <c r="B3423" s="160">
        <f>IF('MAIN CB'!B3437="","",'MAIN CB'!B3437)</f>
        <v>45744</v>
      </c>
      <c r="C3423" s="161" t="str">
        <f>IF('MAIN CB'!C3437="","",'MAIN CB'!C3437)</f>
        <v>Asset</v>
      </c>
      <c r="D3423" s="237" t="str">
        <f>IF('MAIN CB'!D3437="","",'MAIN CB'!D3437)</f>
        <v>Vault Cash</v>
      </c>
      <c r="E3423" s="157" t="str">
        <f>IF('MAIN CB'!E3437="","",'MAIN CB'!E3437)</f>
        <v xml:space="preserve">Takeaway Sale </v>
      </c>
      <c r="F3423" s="238">
        <f>IF('MAIN CB'!C3437="Asset",'MAIN CB'!F3437,"")</f>
        <v>70</v>
      </c>
      <c r="G3423" s="162" t="str">
        <f>IF('MAIN CB'!C3437="Capital",'MAIN CB'!F3437,IF('MAIN CB'!C3437="Income",'MAIN CB'!F3437,IF('MAIN CB'!C3437="Liability",'MAIN CB'!F3437,"")))</f>
        <v/>
      </c>
      <c r="H3423" s="163" t="str">
        <f>IF('MAIN CB'!C3437="Expense",'MAIN CB'!F3437,IF('MAIN CB'!C3437="Drawing",'MAIN CB'!F3437,IF('MAIN CB'!C3437="COS",'MAIN CB'!F3437,"")))</f>
        <v/>
      </c>
    </row>
    <row r="3424" spans="2:8" x14ac:dyDescent="0.3">
      <c r="B3424" s="160">
        <f>IF('MAIN CB'!B3438="","",'MAIN CB'!B3438)</f>
        <v>45744</v>
      </c>
      <c r="C3424" s="161" t="str">
        <f>IF('MAIN CB'!C3438="","",'MAIN CB'!C3438)</f>
        <v>Asset</v>
      </c>
      <c r="D3424" s="237" t="str">
        <f>IF('MAIN CB'!D3438="","",'MAIN CB'!D3438)</f>
        <v>Vault Cash</v>
      </c>
      <c r="E3424" s="157" t="str">
        <f>IF('MAIN CB'!E3438="","",'MAIN CB'!E3438)</f>
        <v>Airtel Money Withdraw</v>
      </c>
      <c r="F3424" s="238">
        <f>IF('MAIN CB'!C3438="Asset",'MAIN CB'!F3438,"")</f>
        <v>-5000</v>
      </c>
      <c r="G3424" s="162" t="str">
        <f>IF('MAIN CB'!C3438="Capital",'MAIN CB'!F3438,IF('MAIN CB'!C3438="Income",'MAIN CB'!F3438,IF('MAIN CB'!C3438="Liability",'MAIN CB'!F3438,"")))</f>
        <v/>
      </c>
      <c r="H3424" s="163" t="str">
        <f>IF('MAIN CB'!C3438="Expense",'MAIN CB'!F3438,IF('MAIN CB'!C3438="Drawing",'MAIN CB'!F3438,IF('MAIN CB'!C3438="COS",'MAIN CB'!F3438,"")))</f>
        <v/>
      </c>
    </row>
    <row r="3425" spans="2:8" x14ac:dyDescent="0.3">
      <c r="B3425" s="160">
        <f>IF('MAIN CB'!B3439="","",'MAIN CB'!B3439)</f>
        <v>45744</v>
      </c>
      <c r="C3425" s="161" t="str">
        <f>IF('MAIN CB'!C3439="","",'MAIN CB'!C3439)</f>
        <v>Asset</v>
      </c>
      <c r="D3425" s="237" t="str">
        <f>IF('MAIN CB'!D3439="","",'MAIN CB'!D3439)</f>
        <v>Airtel Money</v>
      </c>
      <c r="E3425" s="157" t="str">
        <f>IF('MAIN CB'!E3439="","",'MAIN CB'!E3439)</f>
        <v>Airtel Money Withdraw</v>
      </c>
      <c r="F3425" s="238">
        <f>IF('MAIN CB'!C3439="Asset",'MAIN CB'!F3439,"")</f>
        <v>5000</v>
      </c>
      <c r="G3425" s="162" t="str">
        <f>IF('MAIN CB'!C3439="Capital",'MAIN CB'!F3439,IF('MAIN CB'!C3439="Income",'MAIN CB'!F3439,IF('MAIN CB'!C3439="Liability",'MAIN CB'!F3439,"")))</f>
        <v/>
      </c>
      <c r="H3425" s="163" t="str">
        <f>IF('MAIN CB'!C3439="Expense",'MAIN CB'!F3439,IF('MAIN CB'!C3439="Drawing",'MAIN CB'!F3439,IF('MAIN CB'!C3439="COS",'MAIN CB'!F3439,"")))</f>
        <v/>
      </c>
    </row>
    <row r="3426" spans="2:8" x14ac:dyDescent="0.3">
      <c r="B3426" s="160">
        <f>IF('MAIN CB'!B3440="","",'MAIN CB'!B3440)</f>
        <v>45744</v>
      </c>
      <c r="C3426" s="161" t="str">
        <f>IF('MAIN CB'!C3440="","",'MAIN CB'!C3440)</f>
        <v>Asset</v>
      </c>
      <c r="D3426" s="237" t="str">
        <f>IF('MAIN CB'!D3440="","",'MAIN CB'!D3440)</f>
        <v>Vault Cash</v>
      </c>
      <c r="E3426" s="157" t="str">
        <f>IF('MAIN CB'!E3440="","",'MAIN CB'!E3440)</f>
        <v>Airtel Money Withdraw</v>
      </c>
      <c r="F3426" s="238">
        <f>IF('MAIN CB'!C3440="Asset",'MAIN CB'!F3440,"")</f>
        <v>-600</v>
      </c>
      <c r="G3426" s="162" t="str">
        <f>IF('MAIN CB'!C3440="Capital",'MAIN CB'!F3440,IF('MAIN CB'!C3440="Income",'MAIN CB'!F3440,IF('MAIN CB'!C3440="Liability",'MAIN CB'!F3440,"")))</f>
        <v/>
      </c>
      <c r="H3426" s="163" t="str">
        <f>IF('MAIN CB'!C3440="Expense",'MAIN CB'!F3440,IF('MAIN CB'!C3440="Drawing",'MAIN CB'!F3440,IF('MAIN CB'!C3440="COS",'MAIN CB'!F3440,"")))</f>
        <v/>
      </c>
    </row>
    <row r="3427" spans="2:8" x14ac:dyDescent="0.3">
      <c r="B3427" s="160">
        <f>IF('MAIN CB'!B3441="","",'MAIN CB'!B3441)</f>
        <v>45744</v>
      </c>
      <c r="C3427" s="161" t="str">
        <f>IF('MAIN CB'!C3441="","",'MAIN CB'!C3441)</f>
        <v>Asset</v>
      </c>
      <c r="D3427" s="237" t="str">
        <f>IF('MAIN CB'!D3441="","",'MAIN CB'!D3441)</f>
        <v>Airtel Money</v>
      </c>
      <c r="E3427" s="157" t="str">
        <f>IF('MAIN CB'!E3441="","",'MAIN CB'!E3441)</f>
        <v>Airtel Money Withdraw</v>
      </c>
      <c r="F3427" s="238">
        <f>IF('MAIN CB'!C3441="Asset",'MAIN CB'!F3441,"")</f>
        <v>600</v>
      </c>
      <c r="G3427" s="162" t="str">
        <f>IF('MAIN CB'!C3441="Capital",'MAIN CB'!F3441,IF('MAIN CB'!C3441="Income",'MAIN CB'!F3441,IF('MAIN CB'!C3441="Liability",'MAIN CB'!F3441,"")))</f>
        <v/>
      </c>
      <c r="H3427" s="163" t="str">
        <f>IF('MAIN CB'!C3441="Expense",'MAIN CB'!F3441,IF('MAIN CB'!C3441="Drawing",'MAIN CB'!F3441,IF('MAIN CB'!C3441="COS",'MAIN CB'!F3441,"")))</f>
        <v/>
      </c>
    </row>
    <row r="3428" spans="2:8" x14ac:dyDescent="0.3">
      <c r="B3428" s="160">
        <f>IF('MAIN CB'!B3442="","",'MAIN CB'!B3442)</f>
        <v>45744</v>
      </c>
      <c r="C3428" s="161" t="str">
        <f>IF('MAIN CB'!C3442="","",'MAIN CB'!C3442)</f>
        <v>Asset</v>
      </c>
      <c r="D3428" s="237" t="str">
        <f>IF('MAIN CB'!D3442="","",'MAIN CB'!D3442)</f>
        <v>Vault Cash</v>
      </c>
      <c r="E3428" s="157" t="str">
        <f>IF('MAIN CB'!E3442="","",'MAIN CB'!E3442)</f>
        <v>Zanaco Xpress Deposit</v>
      </c>
      <c r="F3428" s="238">
        <f>IF('MAIN CB'!C3442="Asset",'MAIN CB'!F3442,"")</f>
        <v>5600</v>
      </c>
      <c r="G3428" s="162" t="str">
        <f>IF('MAIN CB'!C3442="Capital",'MAIN CB'!F3442,IF('MAIN CB'!C3442="Income",'MAIN CB'!F3442,IF('MAIN CB'!C3442="Liability",'MAIN CB'!F3442,"")))</f>
        <v/>
      </c>
      <c r="H3428" s="163" t="str">
        <f>IF('MAIN CB'!C3442="Expense",'MAIN CB'!F3442,IF('MAIN CB'!C3442="Drawing",'MAIN CB'!F3442,IF('MAIN CB'!C3442="COS",'MAIN CB'!F3442,"")))</f>
        <v/>
      </c>
    </row>
    <row r="3429" spans="2:8" x14ac:dyDescent="0.3">
      <c r="B3429" s="160">
        <f>IF('MAIN CB'!B3443="","",'MAIN CB'!B3443)</f>
        <v>45744</v>
      </c>
      <c r="C3429" s="161" t="str">
        <f>IF('MAIN CB'!C3443="","",'MAIN CB'!C3443)</f>
        <v>Asset</v>
      </c>
      <c r="D3429" s="237" t="str">
        <f>IF('MAIN CB'!D3443="","",'MAIN CB'!D3443)</f>
        <v>Zanaco Xpress</v>
      </c>
      <c r="E3429" s="157" t="str">
        <f>IF('MAIN CB'!E3443="","",'MAIN CB'!E3443)</f>
        <v>Zanaco Xpress Deposit</v>
      </c>
      <c r="F3429" s="238">
        <f>IF('MAIN CB'!C3443="Asset",'MAIN CB'!F3443,"")</f>
        <v>-5600</v>
      </c>
      <c r="G3429" s="162" t="str">
        <f>IF('MAIN CB'!C3443="Capital",'MAIN CB'!F3443,IF('MAIN CB'!C3443="Income",'MAIN CB'!F3443,IF('MAIN CB'!C3443="Liability",'MAIN CB'!F3443,"")))</f>
        <v/>
      </c>
      <c r="H3429" s="163" t="str">
        <f>IF('MAIN CB'!C3443="Expense",'MAIN CB'!F3443,IF('MAIN CB'!C3443="Drawing",'MAIN CB'!F3443,IF('MAIN CB'!C3443="COS",'MAIN CB'!F3443,"")))</f>
        <v/>
      </c>
    </row>
    <row r="3430" spans="2:8" x14ac:dyDescent="0.3">
      <c r="B3430" s="160">
        <f>IF('MAIN CB'!B3444="","",'MAIN CB'!B3444)</f>
        <v>45744</v>
      </c>
      <c r="C3430" s="161" t="str">
        <f>IF('MAIN CB'!C3444="","",'MAIN CB'!C3444)</f>
        <v>Asset</v>
      </c>
      <c r="D3430" s="237" t="str">
        <f>IF('MAIN CB'!D3444="","",'MAIN CB'!D3444)</f>
        <v>Vault Cash</v>
      </c>
      <c r="E3430" s="157" t="str">
        <f>IF('MAIN CB'!E3444="","",'MAIN CB'!E3444)</f>
        <v>Zanaco Xpress Deposit</v>
      </c>
      <c r="F3430" s="238">
        <f>IF('MAIN CB'!C3444="Asset",'MAIN CB'!F3444,"")</f>
        <v>265</v>
      </c>
      <c r="G3430" s="162" t="str">
        <f>IF('MAIN CB'!C3444="Capital",'MAIN CB'!F3444,IF('MAIN CB'!C3444="Income",'MAIN CB'!F3444,IF('MAIN CB'!C3444="Liability",'MAIN CB'!F3444,"")))</f>
        <v/>
      </c>
      <c r="H3430" s="163" t="str">
        <f>IF('MAIN CB'!C3444="Expense",'MAIN CB'!F3444,IF('MAIN CB'!C3444="Drawing",'MAIN CB'!F3444,IF('MAIN CB'!C3444="COS",'MAIN CB'!F3444,"")))</f>
        <v/>
      </c>
    </row>
    <row r="3431" spans="2:8" x14ac:dyDescent="0.3">
      <c r="B3431" s="160">
        <f>IF('MAIN CB'!B3445="","",'MAIN CB'!B3445)</f>
        <v>45744</v>
      </c>
      <c r="C3431" s="161" t="str">
        <f>IF('MAIN CB'!C3445="","",'MAIN CB'!C3445)</f>
        <v>Asset</v>
      </c>
      <c r="D3431" s="237" t="str">
        <f>IF('MAIN CB'!D3445="","",'MAIN CB'!D3445)</f>
        <v>Zanaco Xpress</v>
      </c>
      <c r="E3431" s="157" t="str">
        <f>IF('MAIN CB'!E3445="","",'MAIN CB'!E3445)</f>
        <v>Zanaco Xpress Deposit</v>
      </c>
      <c r="F3431" s="238">
        <f>IF('MAIN CB'!C3445="Asset",'MAIN CB'!F3445,"")</f>
        <v>-265</v>
      </c>
      <c r="G3431" s="162" t="str">
        <f>IF('MAIN CB'!C3445="Capital",'MAIN CB'!F3445,IF('MAIN CB'!C3445="Income",'MAIN CB'!F3445,IF('MAIN CB'!C3445="Liability",'MAIN CB'!F3445,"")))</f>
        <v/>
      </c>
      <c r="H3431" s="163" t="str">
        <f>IF('MAIN CB'!C3445="Expense",'MAIN CB'!F3445,IF('MAIN CB'!C3445="Drawing",'MAIN CB'!F3445,IF('MAIN CB'!C3445="COS",'MAIN CB'!F3445,"")))</f>
        <v/>
      </c>
    </row>
    <row r="3432" spans="2:8" x14ac:dyDescent="0.3">
      <c r="B3432" s="160">
        <f>IF('MAIN CB'!B3446="","",'MAIN CB'!B3446)</f>
        <v>45744</v>
      </c>
      <c r="C3432" s="161" t="str">
        <f>IF('MAIN CB'!C3446="","",'MAIN CB'!C3446)</f>
        <v>Asset</v>
      </c>
      <c r="D3432" s="237" t="str">
        <f>IF('MAIN CB'!D3446="","",'MAIN CB'!D3446)</f>
        <v>Vault Cash</v>
      </c>
      <c r="E3432" s="157" t="str">
        <f>IF('MAIN CB'!E3446="","",'MAIN CB'!E3446)</f>
        <v>Zanaco Xpress Deposit</v>
      </c>
      <c r="F3432" s="238">
        <f>IF('MAIN CB'!C3446="Asset",'MAIN CB'!F3446,"")</f>
        <v>10</v>
      </c>
      <c r="G3432" s="162" t="str">
        <f>IF('MAIN CB'!C3446="Capital",'MAIN CB'!F3446,IF('MAIN CB'!C3446="Income",'MAIN CB'!F3446,IF('MAIN CB'!C3446="Liability",'MAIN CB'!F3446,"")))</f>
        <v/>
      </c>
      <c r="H3432" s="163" t="str">
        <f>IF('MAIN CB'!C3446="Expense",'MAIN CB'!F3446,IF('MAIN CB'!C3446="Drawing",'MAIN CB'!F3446,IF('MAIN CB'!C3446="COS",'MAIN CB'!F3446,"")))</f>
        <v/>
      </c>
    </row>
    <row r="3433" spans="2:8" x14ac:dyDescent="0.3">
      <c r="B3433" s="160">
        <f>IF('MAIN CB'!B3447="","",'MAIN CB'!B3447)</f>
        <v>45744</v>
      </c>
      <c r="C3433" s="161" t="str">
        <f>IF('MAIN CB'!C3447="","",'MAIN CB'!C3447)</f>
        <v>Asset</v>
      </c>
      <c r="D3433" s="237" t="str">
        <f>IF('MAIN CB'!D3447="","",'MAIN CB'!D3447)</f>
        <v>Zanaco Xpress</v>
      </c>
      <c r="E3433" s="157" t="str">
        <f>IF('MAIN CB'!E3447="","",'MAIN CB'!E3447)</f>
        <v>Zanaco Xpress Deposit</v>
      </c>
      <c r="F3433" s="238">
        <f>IF('MAIN CB'!C3447="Asset",'MAIN CB'!F3447,"")</f>
        <v>-10</v>
      </c>
      <c r="G3433" s="162" t="str">
        <f>IF('MAIN CB'!C3447="Capital",'MAIN CB'!F3447,IF('MAIN CB'!C3447="Income",'MAIN CB'!F3447,IF('MAIN CB'!C3447="Liability",'MAIN CB'!F3447,"")))</f>
        <v/>
      </c>
      <c r="H3433" s="163" t="str">
        <f>IF('MAIN CB'!C3447="Expense",'MAIN CB'!F3447,IF('MAIN CB'!C3447="Drawing",'MAIN CB'!F3447,IF('MAIN CB'!C3447="COS",'MAIN CB'!F3447,"")))</f>
        <v/>
      </c>
    </row>
    <row r="3434" spans="2:8" x14ac:dyDescent="0.3">
      <c r="B3434" s="160">
        <f>IF('MAIN CB'!B3448="","",'MAIN CB'!B3448)</f>
        <v>45744</v>
      </c>
      <c r="C3434" s="161" t="str">
        <f>IF('MAIN CB'!C3448="","",'MAIN CB'!C3448)</f>
        <v>Asset</v>
      </c>
      <c r="D3434" s="237" t="str">
        <f>IF('MAIN CB'!D3448="","",'MAIN CB'!D3448)</f>
        <v>Vault Cash</v>
      </c>
      <c r="E3434" s="157" t="str">
        <f>IF('MAIN CB'!E3448="","",'MAIN CB'!E3448)</f>
        <v>Airtel Money Deposit</v>
      </c>
      <c r="F3434" s="238">
        <f>IF('MAIN CB'!C3448="Asset",'MAIN CB'!F3448,"")</f>
        <v>25</v>
      </c>
      <c r="G3434" s="162" t="str">
        <f>IF('MAIN CB'!C3448="Capital",'MAIN CB'!F3448,IF('MAIN CB'!C3448="Income",'MAIN CB'!F3448,IF('MAIN CB'!C3448="Liability",'MAIN CB'!F3448,"")))</f>
        <v/>
      </c>
      <c r="H3434" s="163" t="str">
        <f>IF('MAIN CB'!C3448="Expense",'MAIN CB'!F3448,IF('MAIN CB'!C3448="Drawing",'MAIN CB'!F3448,IF('MAIN CB'!C3448="COS",'MAIN CB'!F3448,"")))</f>
        <v/>
      </c>
    </row>
    <row r="3435" spans="2:8" x14ac:dyDescent="0.3">
      <c r="B3435" s="160">
        <f>IF('MAIN CB'!B3449="","",'MAIN CB'!B3449)</f>
        <v>45744</v>
      </c>
      <c r="C3435" s="161" t="str">
        <f>IF('MAIN CB'!C3449="","",'MAIN CB'!C3449)</f>
        <v>Asset</v>
      </c>
      <c r="D3435" s="237" t="str">
        <f>IF('MAIN CB'!D3449="","",'MAIN CB'!D3449)</f>
        <v>Airtel Money</v>
      </c>
      <c r="E3435" s="157" t="str">
        <f>IF('MAIN CB'!E3449="","",'MAIN CB'!E3449)</f>
        <v>Airtel Money Deposit</v>
      </c>
      <c r="F3435" s="238">
        <f>IF('MAIN CB'!C3449="Asset",'MAIN CB'!F3449,"")</f>
        <v>-25</v>
      </c>
      <c r="G3435" s="162" t="str">
        <f>IF('MAIN CB'!C3449="Capital",'MAIN CB'!F3449,IF('MAIN CB'!C3449="Income",'MAIN CB'!F3449,IF('MAIN CB'!C3449="Liability",'MAIN CB'!F3449,"")))</f>
        <v/>
      </c>
      <c r="H3435" s="163" t="str">
        <f>IF('MAIN CB'!C3449="Expense",'MAIN CB'!F3449,IF('MAIN CB'!C3449="Drawing",'MAIN CB'!F3449,IF('MAIN CB'!C3449="COS",'MAIN CB'!F3449,"")))</f>
        <v/>
      </c>
    </row>
    <row r="3436" spans="2:8" x14ac:dyDescent="0.3">
      <c r="B3436" s="160">
        <f>IF('MAIN CB'!B3450="","",'MAIN CB'!B3450)</f>
        <v>45744</v>
      </c>
      <c r="C3436" s="161" t="str">
        <f>IF('MAIN CB'!C3450="","",'MAIN CB'!C3450)</f>
        <v>Asset</v>
      </c>
      <c r="D3436" s="237" t="str">
        <f>IF('MAIN CB'!D3450="","",'MAIN CB'!D3450)</f>
        <v>Vault Cash</v>
      </c>
      <c r="E3436" s="157" t="str">
        <f>IF('MAIN CB'!E3450="","",'MAIN CB'!E3450)</f>
        <v>Airtel Money Withdraw</v>
      </c>
      <c r="F3436" s="238">
        <f>IF('MAIN CB'!C3450="Asset",'MAIN CB'!F3450,"")</f>
        <v>-200</v>
      </c>
      <c r="G3436" s="162" t="str">
        <f>IF('MAIN CB'!C3450="Capital",'MAIN CB'!F3450,IF('MAIN CB'!C3450="Income",'MAIN CB'!F3450,IF('MAIN CB'!C3450="Liability",'MAIN CB'!F3450,"")))</f>
        <v/>
      </c>
      <c r="H3436" s="163" t="str">
        <f>IF('MAIN CB'!C3450="Expense",'MAIN CB'!F3450,IF('MAIN CB'!C3450="Drawing",'MAIN CB'!F3450,IF('MAIN CB'!C3450="COS",'MAIN CB'!F3450,"")))</f>
        <v/>
      </c>
    </row>
    <row r="3437" spans="2:8" x14ac:dyDescent="0.3">
      <c r="B3437" s="160">
        <f>IF('MAIN CB'!B3451="","",'MAIN CB'!B3451)</f>
        <v>45744</v>
      </c>
      <c r="C3437" s="161" t="str">
        <f>IF('MAIN CB'!C3451="","",'MAIN CB'!C3451)</f>
        <v>Asset</v>
      </c>
      <c r="D3437" s="237" t="str">
        <f>IF('MAIN CB'!D3451="","",'MAIN CB'!D3451)</f>
        <v>Airtel Money</v>
      </c>
      <c r="E3437" s="157" t="str">
        <f>IF('MAIN CB'!E3451="","",'MAIN CB'!E3451)</f>
        <v>Airtel Money Withdraw</v>
      </c>
      <c r="F3437" s="238">
        <f>IF('MAIN CB'!C3451="Asset",'MAIN CB'!F3451,"")</f>
        <v>200</v>
      </c>
      <c r="G3437" s="162" t="str">
        <f>IF('MAIN CB'!C3451="Capital",'MAIN CB'!F3451,IF('MAIN CB'!C3451="Income",'MAIN CB'!F3451,IF('MAIN CB'!C3451="Liability",'MAIN CB'!F3451,"")))</f>
        <v/>
      </c>
      <c r="H3437" s="163" t="str">
        <f>IF('MAIN CB'!C3451="Expense",'MAIN CB'!F3451,IF('MAIN CB'!C3451="Drawing",'MAIN CB'!F3451,IF('MAIN CB'!C3451="COS",'MAIN CB'!F3451,"")))</f>
        <v/>
      </c>
    </row>
    <row r="3438" spans="2:8" x14ac:dyDescent="0.3">
      <c r="B3438" s="160">
        <f>IF('MAIN CB'!B3452="","",'MAIN CB'!B3452)</f>
        <v>45744</v>
      </c>
      <c r="C3438" s="161" t="str">
        <f>IF('MAIN CB'!C3452="","",'MAIN CB'!C3452)</f>
        <v>Asset</v>
      </c>
      <c r="D3438" s="237" t="str">
        <f>IF('MAIN CB'!D3452="","",'MAIN CB'!D3452)</f>
        <v>Vault Cash</v>
      </c>
      <c r="E3438" s="157" t="str">
        <f>IF('MAIN CB'!E3452="","",'MAIN CB'!E3452)</f>
        <v>?</v>
      </c>
      <c r="F3438" s="238">
        <f>IF('MAIN CB'!C3452="Asset",'MAIN CB'!F3452,"")</f>
        <v>-1310</v>
      </c>
      <c r="G3438" s="162" t="str">
        <f>IF('MAIN CB'!C3452="Capital",'MAIN CB'!F3452,IF('MAIN CB'!C3452="Income",'MAIN CB'!F3452,IF('MAIN CB'!C3452="Liability",'MAIN CB'!F3452,"")))</f>
        <v/>
      </c>
      <c r="H3438" s="163" t="str">
        <f>IF('MAIN CB'!C3452="Expense",'MAIN CB'!F3452,IF('MAIN CB'!C3452="Drawing",'MAIN CB'!F3452,IF('MAIN CB'!C3452="COS",'MAIN CB'!F3452,"")))</f>
        <v/>
      </c>
    </row>
    <row r="3439" spans="2:8" x14ac:dyDescent="0.3">
      <c r="B3439" s="160">
        <f>IF('MAIN CB'!B3453="","",'MAIN CB'!B3453)</f>
        <v>45744</v>
      </c>
      <c r="C3439" s="161" t="str">
        <f>IF('MAIN CB'!C3453="","",'MAIN CB'!C3453)</f>
        <v>COS</v>
      </c>
      <c r="D3439" s="237" t="str">
        <f>IF('MAIN CB'!D3453="","",'MAIN CB'!D3453)</f>
        <v>Add: Purchases (for business)</v>
      </c>
      <c r="E3439" s="157" t="str">
        <f>IF('MAIN CB'!E3453="","",'MAIN CB'!E3453)</f>
        <v>?</v>
      </c>
      <c r="F3439" s="238" t="str">
        <f>IF('MAIN CB'!C3453="Asset",'MAIN CB'!F3453,"")</f>
        <v/>
      </c>
      <c r="G3439" s="162" t="str">
        <f>IF('MAIN CB'!C3453="Capital",'MAIN CB'!F3453,IF('MAIN CB'!C3453="Income",'MAIN CB'!F3453,IF('MAIN CB'!C3453="Liability",'MAIN CB'!F3453,"")))</f>
        <v/>
      </c>
      <c r="H3439" s="163">
        <f>IF('MAIN CB'!C3453="Expense",'MAIN CB'!F3453,IF('MAIN CB'!C3453="Drawing",'MAIN CB'!F3453,IF('MAIN CB'!C3453="COS",'MAIN CB'!F3453,"")))</f>
        <v>1310</v>
      </c>
    </row>
    <row r="3440" spans="2:8" x14ac:dyDescent="0.3">
      <c r="B3440" s="160">
        <f>IF('MAIN CB'!B3454="","",'MAIN CB'!B3454)</f>
        <v>45744</v>
      </c>
      <c r="C3440" s="161" t="str">
        <f>IF('MAIN CB'!C3454="","",'MAIN CB'!C3454)</f>
        <v>Asset</v>
      </c>
      <c r="D3440" s="237" t="str">
        <f>IF('MAIN CB'!D3454="","",'MAIN CB'!D3454)</f>
        <v>Vault Cash</v>
      </c>
      <c r="E3440" s="157" t="str">
        <f>IF('MAIN CB'!E3454="","",'MAIN CB'!E3454)</f>
        <v>Airtel Money Withdraw</v>
      </c>
      <c r="F3440" s="238">
        <f>IF('MAIN CB'!C3454="Asset",'MAIN CB'!F3454,"")</f>
        <v>-100</v>
      </c>
      <c r="G3440" s="162" t="str">
        <f>IF('MAIN CB'!C3454="Capital",'MAIN CB'!F3454,IF('MAIN CB'!C3454="Income",'MAIN CB'!F3454,IF('MAIN CB'!C3454="Liability",'MAIN CB'!F3454,"")))</f>
        <v/>
      </c>
      <c r="H3440" s="163" t="str">
        <f>IF('MAIN CB'!C3454="Expense",'MAIN CB'!F3454,IF('MAIN CB'!C3454="Drawing",'MAIN CB'!F3454,IF('MAIN CB'!C3454="COS",'MAIN CB'!F3454,"")))</f>
        <v/>
      </c>
    </row>
    <row r="3441" spans="2:8" x14ac:dyDescent="0.3">
      <c r="B3441" s="160">
        <f>IF('MAIN CB'!B3455="","",'MAIN CB'!B3455)</f>
        <v>45744</v>
      </c>
      <c r="C3441" s="161" t="str">
        <f>IF('MAIN CB'!C3455="","",'MAIN CB'!C3455)</f>
        <v>Asset</v>
      </c>
      <c r="D3441" s="237" t="str">
        <f>IF('MAIN CB'!D3455="","",'MAIN CB'!D3455)</f>
        <v>Airtel Money</v>
      </c>
      <c r="E3441" s="157" t="str">
        <f>IF('MAIN CB'!E3455="","",'MAIN CB'!E3455)</f>
        <v>Airtel Money Withdraw</v>
      </c>
      <c r="F3441" s="238">
        <f>IF('MAIN CB'!C3455="Asset",'MAIN CB'!F3455,"")</f>
        <v>100</v>
      </c>
      <c r="G3441" s="162" t="str">
        <f>IF('MAIN CB'!C3455="Capital",'MAIN CB'!F3455,IF('MAIN CB'!C3455="Income",'MAIN CB'!F3455,IF('MAIN CB'!C3455="Liability",'MAIN CB'!F3455,"")))</f>
        <v/>
      </c>
      <c r="H3441" s="163" t="str">
        <f>IF('MAIN CB'!C3455="Expense",'MAIN CB'!F3455,IF('MAIN CB'!C3455="Drawing",'MAIN CB'!F3455,IF('MAIN CB'!C3455="COS",'MAIN CB'!F3455,"")))</f>
        <v/>
      </c>
    </row>
    <row r="3442" spans="2:8" x14ac:dyDescent="0.3">
      <c r="B3442" s="160">
        <f>IF('MAIN CB'!B3456="","",'MAIN CB'!B3456)</f>
        <v>45746</v>
      </c>
      <c r="C3442" s="161" t="str">
        <f>IF('MAIN CB'!C3456="","",'MAIN CB'!C3456)</f>
        <v>Asset</v>
      </c>
      <c r="D3442" s="237" t="str">
        <f>IF('MAIN CB'!D3456="","",'MAIN CB'!D3456)</f>
        <v>Vault Cash</v>
      </c>
      <c r="E3442" s="157" t="str">
        <f>IF('MAIN CB'!E3456="","",'MAIN CB'!E3456)</f>
        <v>Airtel Money Withdraw</v>
      </c>
      <c r="F3442" s="238">
        <f>IF('MAIN CB'!C3456="Asset",'MAIN CB'!F3456,"")</f>
        <v>-500</v>
      </c>
      <c r="G3442" s="162" t="str">
        <f>IF('MAIN CB'!C3456="Capital",'MAIN CB'!F3456,IF('MAIN CB'!C3456="Income",'MAIN CB'!F3456,IF('MAIN CB'!C3456="Liability",'MAIN CB'!F3456,"")))</f>
        <v/>
      </c>
      <c r="H3442" s="163" t="str">
        <f>IF('MAIN CB'!C3456="Expense",'MAIN CB'!F3456,IF('MAIN CB'!C3456="Drawing",'MAIN CB'!F3456,IF('MAIN CB'!C3456="COS",'MAIN CB'!F3456,"")))</f>
        <v/>
      </c>
    </row>
    <row r="3443" spans="2:8" x14ac:dyDescent="0.3">
      <c r="B3443" s="160">
        <f>IF('MAIN CB'!B3457="","",'MAIN CB'!B3457)</f>
        <v>45746</v>
      </c>
      <c r="C3443" s="161" t="str">
        <f>IF('MAIN CB'!C3457="","",'MAIN CB'!C3457)</f>
        <v>Asset</v>
      </c>
      <c r="D3443" s="237" t="str">
        <f>IF('MAIN CB'!D3457="","",'MAIN CB'!D3457)</f>
        <v>Airtel Money</v>
      </c>
      <c r="E3443" s="157" t="str">
        <f>IF('MAIN CB'!E3457="","",'MAIN CB'!E3457)</f>
        <v>Airtel Money Withdraw</v>
      </c>
      <c r="F3443" s="238">
        <f>IF('MAIN CB'!C3457="Asset",'MAIN CB'!F3457,"")</f>
        <v>500</v>
      </c>
      <c r="G3443" s="162" t="str">
        <f>IF('MAIN CB'!C3457="Capital",'MAIN CB'!F3457,IF('MAIN CB'!C3457="Income",'MAIN CB'!F3457,IF('MAIN CB'!C3457="Liability",'MAIN CB'!F3457,"")))</f>
        <v/>
      </c>
      <c r="H3443" s="163" t="str">
        <f>IF('MAIN CB'!C3457="Expense",'MAIN CB'!F3457,IF('MAIN CB'!C3457="Drawing",'MAIN CB'!F3457,IF('MAIN CB'!C3457="COS",'MAIN CB'!F3457,"")))</f>
        <v/>
      </c>
    </row>
    <row r="3444" spans="2:8" x14ac:dyDescent="0.3">
      <c r="B3444" s="160">
        <f>IF('MAIN CB'!B3458="","",'MAIN CB'!B3458)</f>
        <v>45746</v>
      </c>
      <c r="C3444" s="161" t="str">
        <f>IF('MAIN CB'!C3458="","",'MAIN CB'!C3458)</f>
        <v>Asset</v>
      </c>
      <c r="D3444" s="237" t="str">
        <f>IF('MAIN CB'!D3458="","",'MAIN CB'!D3458)</f>
        <v>Vault Cash</v>
      </c>
      <c r="E3444" s="157" t="str">
        <f>IF('MAIN CB'!E3458="","",'MAIN CB'!E3458)</f>
        <v>Airtel Money Deposit</v>
      </c>
      <c r="F3444" s="238">
        <f>IF('MAIN CB'!C3458="Asset",'MAIN CB'!F3458,"")</f>
        <v>500</v>
      </c>
      <c r="G3444" s="162" t="str">
        <f>IF('MAIN CB'!C3458="Capital",'MAIN CB'!F3458,IF('MAIN CB'!C3458="Income",'MAIN CB'!F3458,IF('MAIN CB'!C3458="Liability",'MAIN CB'!F3458,"")))</f>
        <v/>
      </c>
      <c r="H3444" s="163" t="str">
        <f>IF('MAIN CB'!C3458="Expense",'MAIN CB'!F3458,IF('MAIN CB'!C3458="Drawing",'MAIN CB'!F3458,IF('MAIN CB'!C3458="COS",'MAIN CB'!F3458,"")))</f>
        <v/>
      </c>
    </row>
    <row r="3445" spans="2:8" x14ac:dyDescent="0.3">
      <c r="B3445" s="160">
        <f>IF('MAIN CB'!B3459="","",'MAIN CB'!B3459)</f>
        <v>45746</v>
      </c>
      <c r="C3445" s="161" t="str">
        <f>IF('MAIN CB'!C3459="","",'MAIN CB'!C3459)</f>
        <v>Asset</v>
      </c>
      <c r="D3445" s="237" t="str">
        <f>IF('MAIN CB'!D3459="","",'MAIN CB'!D3459)</f>
        <v>Airtel Money</v>
      </c>
      <c r="E3445" s="157" t="str">
        <f>IF('MAIN CB'!E3459="","",'MAIN CB'!E3459)</f>
        <v>Airtel Money Deposit</v>
      </c>
      <c r="F3445" s="238">
        <f>IF('MAIN CB'!C3459="Asset",'MAIN CB'!F3459,"")</f>
        <v>-500</v>
      </c>
      <c r="G3445" s="162" t="str">
        <f>IF('MAIN CB'!C3459="Capital",'MAIN CB'!F3459,IF('MAIN CB'!C3459="Income",'MAIN CB'!F3459,IF('MAIN CB'!C3459="Liability",'MAIN CB'!F3459,"")))</f>
        <v/>
      </c>
      <c r="H3445" s="163" t="str">
        <f>IF('MAIN CB'!C3459="Expense",'MAIN CB'!F3459,IF('MAIN CB'!C3459="Drawing",'MAIN CB'!F3459,IF('MAIN CB'!C3459="COS",'MAIN CB'!F3459,"")))</f>
        <v/>
      </c>
    </row>
    <row r="3446" spans="2:8" x14ac:dyDescent="0.3">
      <c r="B3446" s="68"/>
      <c r="C3446" s="69"/>
      <c r="D3446" s="69" t="s">
        <v>35</v>
      </c>
      <c r="E3446" s="70"/>
      <c r="F3446" s="59">
        <f>SUBTOTAL(9,Table2[ASSETS             =])</f>
        <v>41279.929999999993</v>
      </c>
      <c r="G3446" s="59">
        <f>SUBTOTAL(9,Table2[CAPITAL + INCOME + LIABILITIES])*-1</f>
        <v>66211.37</v>
      </c>
      <c r="H3446" s="60">
        <f>SUBTOTAL(9,Table2[LESS: EXPENSES - DRAWINGS])*-1</f>
        <v>-24931.440000000002</v>
      </c>
    </row>
    <row r="3449" spans="2:8" x14ac:dyDescent="0.3">
      <c r="B3449" s="334"/>
      <c r="C3449" s="334"/>
      <c r="D3449" s="335"/>
      <c r="E3449" s="335"/>
      <c r="F3449" s="71"/>
      <c r="G3449" s="336"/>
      <c r="H3449" s="336"/>
    </row>
    <row r="3451" spans="2:8" x14ac:dyDescent="0.3">
      <c r="F3451" s="40"/>
    </row>
    <row r="3452" spans="2:8" x14ac:dyDescent="0.3">
      <c r="F3452" s="40"/>
    </row>
    <row r="3453" spans="2:8" x14ac:dyDescent="0.3">
      <c r="F3453" s="40"/>
    </row>
    <row r="3454" spans="2:8" x14ac:dyDescent="0.3">
      <c r="D3454" s="42"/>
      <c r="F3454" s="40"/>
    </row>
    <row r="3455" spans="2:8" x14ac:dyDescent="0.3">
      <c r="D3455" s="42" t="s">
        <v>59</v>
      </c>
    </row>
  </sheetData>
  <sheetProtection insertHyperlinks="0" selectLockedCells="1" sort="0" autoFilter="0" pivotTables="0"/>
  <mergeCells count="4">
    <mergeCell ref="B3449:C3449"/>
    <mergeCell ref="D3449:E3449"/>
    <mergeCell ref="G3449:H3449"/>
    <mergeCell ref="B5:H5"/>
  </mergeCells>
  <phoneticPr fontId="12" type="noConversion"/>
  <dataValidations count="6">
    <dataValidation type="textLength" allowBlank="1" showInputMessage="1" showErrorMessage="1" error="Oops, can't edit this cell..." sqref="A7" xr:uid="{152B8311-00B6-4317-8C1A-51D909CD7D72}">
      <formula1>0</formula1>
      <formula2>0</formula2>
    </dataValidation>
    <dataValidation type="textLength" allowBlank="1" showInputMessage="1" showErrorMessage="1" sqref="A1 B5:H5" xr:uid="{91B4B198-3B55-49F9-B223-FCA692C923C5}">
      <formula1>0</formula1>
      <formula2>0</formula2>
    </dataValidation>
    <dataValidation operator="greaterThan" allowBlank="1" showInputMessage="1" showErrorMessage="1" sqref="F7:F3445" xr:uid="{E6D3818E-34AC-4B11-A47D-97F225411480}"/>
    <dataValidation operator="greaterThan" allowBlank="1" showInputMessage="1" showErrorMessage="1" prompt="NB! An increase in capital is a MINUS (CR) to the business,_x000a_since the business now owes more to its owners, and vice-versa._x000a_" sqref="G7:G3445" xr:uid="{5758FFA6-4D22-4843-A71F-D864BE2DA837}"/>
    <dataValidation allowBlank="1" showInputMessage="1" showErrorMessage="1" error="Please, enter a valid date format:_x000a_Use this format:_x000a_dd/mm/yyyy_x000a_E.g. 20/01/2022" prompt="Use this format:_x000a_dd/mm/yyyy_x000a_E.g. 20/01/2022" sqref="B7:B3445" xr:uid="{0C60B645-9150-4093-AE7C-B79F487E091C}"/>
    <dataValidation operator="greaterThan" allowBlank="1" showInputMessage="1" showErrorMessage="1" prompt="NB! An increase in Liabilities is a MINUS (CR) to the business,_x000a_since the business now owes more to its creditors, and vice-versa." sqref="H7:H3445" xr:uid="{5DC47706-CEE1-4BAB-8989-D932EDF2BC95}"/>
  </dataValidations>
  <pageMargins left="0.28999999999999998" right="0.25" top="0.75" bottom="0.75" header="0.3" footer="0.3"/>
  <pageSetup paperSize="9" scale="84" fitToHeight="0" orientation="landscape"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137E0-1924-47A3-9426-647E1812DDF8}">
  <sheetPr codeName="Sheet3">
    <pageSetUpPr fitToPage="1"/>
  </sheetPr>
  <dimension ref="A1:I64"/>
  <sheetViews>
    <sheetView zoomScaleNormal="100" workbookViewId="0">
      <selection activeCell="A7" sqref="A7"/>
    </sheetView>
  </sheetViews>
  <sheetFormatPr defaultColWidth="9.109375" defaultRowHeight="14.4" x14ac:dyDescent="0.3"/>
  <cols>
    <col min="1" max="1" width="18.109375" style="6" customWidth="1"/>
    <col min="2" max="2" width="64.33203125" style="6" bestFit="1" customWidth="1"/>
    <col min="3" max="3" width="23.5546875" style="74" bestFit="1" customWidth="1"/>
    <col min="4" max="4" width="23.33203125" style="75" customWidth="1"/>
    <col min="5" max="5" width="9.109375" style="6" customWidth="1"/>
    <col min="6" max="6" width="23.109375" style="6" customWidth="1"/>
    <col min="7" max="9" width="9.109375" style="6" customWidth="1"/>
    <col min="10" max="16384" width="9.109375" style="6"/>
  </cols>
  <sheetData>
    <row r="1" spans="1:9" s="52" customFormat="1" ht="30" customHeight="1" x14ac:dyDescent="0.3">
      <c r="A1" s="123" t="s">
        <v>127</v>
      </c>
      <c r="C1" s="72"/>
      <c r="D1" s="73"/>
    </row>
    <row r="2" spans="1:9" ht="26.25" customHeight="1" thickBot="1" x14ac:dyDescent="0.35"/>
    <row r="3" spans="1:9" ht="24" customHeight="1" x14ac:dyDescent="0.3">
      <c r="B3" s="340" t="str">
        <f>Settings!H20</f>
        <v>Kaspa Credit</v>
      </c>
      <c r="C3" s="341"/>
      <c r="D3" s="342"/>
    </row>
    <row r="4" spans="1:9" x14ac:dyDescent="0.3">
      <c r="B4" s="43" t="s">
        <v>60</v>
      </c>
      <c r="C4" s="66">
        <f ca="1">TODAY()</f>
        <v>45746</v>
      </c>
      <c r="D4" s="44"/>
    </row>
    <row r="5" spans="1:9" x14ac:dyDescent="0.3">
      <c r="B5" s="93"/>
      <c r="C5" s="98"/>
      <c r="D5" s="99"/>
    </row>
    <row r="6" spans="1:9" x14ac:dyDescent="0.3">
      <c r="B6" s="94"/>
      <c r="C6" s="100" t="s">
        <v>45</v>
      </c>
      <c r="D6" s="101" t="s">
        <v>13</v>
      </c>
    </row>
    <row r="7" spans="1:9" x14ac:dyDescent="0.3">
      <c r="A7" s="122"/>
      <c r="B7" s="94" t="s">
        <v>0</v>
      </c>
      <c r="C7" s="100"/>
      <c r="D7" s="101"/>
    </row>
    <row r="8" spans="1:9" x14ac:dyDescent="0.3">
      <c r="B8" s="119" t="s">
        <v>209</v>
      </c>
      <c r="C8" s="177">
        <f>IFERROR(Settings!$Z$9,0)</f>
        <v>31910</v>
      </c>
      <c r="D8" s="178"/>
    </row>
    <row r="9" spans="1:9" x14ac:dyDescent="0.3">
      <c r="B9" s="119" t="s">
        <v>125</v>
      </c>
      <c r="C9" s="177">
        <f>IFERROR(Settings!Z5,0)</f>
        <v>0</v>
      </c>
      <c r="D9" s="178"/>
    </row>
    <row r="10" spans="1:9" x14ac:dyDescent="0.3">
      <c r="B10" s="119" t="s">
        <v>151</v>
      </c>
      <c r="C10" s="177">
        <f>IFERROR(Settings!Z10,0)</f>
        <v>0</v>
      </c>
      <c r="D10" s="178"/>
    </row>
    <row r="11" spans="1:9" ht="16.2" x14ac:dyDescent="0.45">
      <c r="B11" s="119" t="s">
        <v>255</v>
      </c>
      <c r="C11" s="177">
        <f>IFERROR(Settings!$Z$11,0)</f>
        <v>0</v>
      </c>
      <c r="D11" s="179">
        <f>IFERROR(SUM(C8:C11),0)</f>
        <v>31910</v>
      </c>
      <c r="I11" s="76"/>
    </row>
    <row r="12" spans="1:9" x14ac:dyDescent="0.3">
      <c r="B12" s="93"/>
      <c r="C12" s="180"/>
      <c r="D12" s="181"/>
      <c r="I12" s="77"/>
    </row>
    <row r="13" spans="1:9" x14ac:dyDescent="0.3">
      <c r="B13" s="94" t="s">
        <v>1</v>
      </c>
      <c r="C13" s="177"/>
      <c r="D13" s="178"/>
      <c r="I13" s="77"/>
    </row>
    <row r="14" spans="1:9" x14ac:dyDescent="0.3">
      <c r="B14" s="119" t="s">
        <v>257</v>
      </c>
      <c r="C14" s="177">
        <v>0</v>
      </c>
      <c r="D14" s="178"/>
      <c r="I14" s="77"/>
    </row>
    <row r="15" spans="1:9" x14ac:dyDescent="0.3">
      <c r="B15" s="119" t="s">
        <v>240</v>
      </c>
      <c r="C15" s="177">
        <f>IFERROR(Settings!$AF$6-Settings!N15,0)</f>
        <v>22816</v>
      </c>
      <c r="D15" s="178"/>
      <c r="I15" s="77"/>
    </row>
    <row r="16" spans="1:9" x14ac:dyDescent="0.3">
      <c r="B16" s="119" t="s">
        <v>258</v>
      </c>
      <c r="C16" s="177">
        <f>IFERROR(Settings!$AF$5,0)</f>
        <v>0</v>
      </c>
      <c r="D16" s="178"/>
      <c r="I16" s="77"/>
    </row>
    <row r="17" spans="2:9" x14ac:dyDescent="0.3">
      <c r="B17" s="119" t="s">
        <v>259</v>
      </c>
      <c r="C17" s="177">
        <f>IFERROR(Settings!$AF$7,0)</f>
        <v>0</v>
      </c>
      <c r="D17" s="178"/>
      <c r="I17" s="77"/>
    </row>
    <row r="18" spans="2:9" ht="16.2" x14ac:dyDescent="0.45">
      <c r="B18" s="119" t="s">
        <v>260</v>
      </c>
      <c r="C18" s="177">
        <f>IF(C8&gt;C15,0,(C15-C8)*-1)</f>
        <v>0</v>
      </c>
      <c r="D18" s="179">
        <f>IFERROR(SUM(C14:C18),0)</f>
        <v>22816</v>
      </c>
      <c r="I18" s="77"/>
    </row>
    <row r="19" spans="2:9" x14ac:dyDescent="0.3">
      <c r="B19" s="93"/>
      <c r="C19" s="180"/>
      <c r="D19" s="181"/>
      <c r="I19" s="77"/>
    </row>
    <row r="20" spans="2:9" x14ac:dyDescent="0.3">
      <c r="B20" s="94" t="s">
        <v>2</v>
      </c>
      <c r="C20" s="177"/>
      <c r="D20" s="178">
        <f>IFERROR(D11-D18,0)</f>
        <v>9094</v>
      </c>
    </row>
    <row r="21" spans="2:9" x14ac:dyDescent="0.3">
      <c r="B21" s="93"/>
      <c r="C21" s="180"/>
      <c r="D21" s="181"/>
    </row>
    <row r="22" spans="2:9" x14ac:dyDescent="0.3">
      <c r="B22" s="94" t="s">
        <v>32</v>
      </c>
      <c r="C22" s="177"/>
      <c r="D22" s="178"/>
    </row>
    <row r="23" spans="2:9" x14ac:dyDescent="0.3">
      <c r="B23" s="119" t="s">
        <v>178</v>
      </c>
      <c r="C23" s="177">
        <f>IFERROR('MAIN CB'!$L$15,0)</f>
        <v>3756.2444000000005</v>
      </c>
      <c r="D23" s="178"/>
    </row>
    <row r="24" spans="2:9" x14ac:dyDescent="0.3">
      <c r="B24" s="119" t="s">
        <v>180</v>
      </c>
      <c r="C24" s="177">
        <f>IFERROR(Settings!Z8,0)</f>
        <v>277.44</v>
      </c>
      <c r="D24" s="178"/>
    </row>
    <row r="25" spans="2:9" x14ac:dyDescent="0.3">
      <c r="B25" s="119" t="s">
        <v>219</v>
      </c>
      <c r="C25" s="177">
        <f>IFERROR(Settings!Z12,0)</f>
        <v>0</v>
      </c>
      <c r="D25" s="178"/>
    </row>
    <row r="26" spans="2:9" x14ac:dyDescent="0.3">
      <c r="B26" s="119" t="s">
        <v>142</v>
      </c>
      <c r="C26" s="177">
        <f>IFERROR(Settings!Z13,0)</f>
        <v>0</v>
      </c>
      <c r="D26" s="178"/>
    </row>
    <row r="27" spans="2:9" ht="16.2" x14ac:dyDescent="0.45">
      <c r="B27" s="119" t="s">
        <v>256</v>
      </c>
      <c r="C27" s="177">
        <f>IFERROR(Settings!Z7,0)</f>
        <v>0</v>
      </c>
      <c r="D27" s="179">
        <f>IFERROR(SUM(C23:C27),0)</f>
        <v>4033.6844000000006</v>
      </c>
    </row>
    <row r="28" spans="2:9" x14ac:dyDescent="0.3">
      <c r="B28" s="93"/>
      <c r="C28" s="180"/>
      <c r="D28" s="181"/>
    </row>
    <row r="29" spans="2:9" x14ac:dyDescent="0.3">
      <c r="B29" s="94" t="s">
        <v>61</v>
      </c>
      <c r="C29" s="177"/>
      <c r="D29" s="178">
        <f>IFERROR(D20+D27,0)</f>
        <v>13127.6844</v>
      </c>
    </row>
    <row r="30" spans="2:9" x14ac:dyDescent="0.3">
      <c r="B30" s="94"/>
      <c r="C30" s="177"/>
      <c r="D30" s="178"/>
    </row>
    <row r="31" spans="2:9" x14ac:dyDescent="0.3">
      <c r="B31" s="94" t="s">
        <v>3</v>
      </c>
      <c r="C31" s="177"/>
      <c r="D31" s="178"/>
    </row>
    <row r="32" spans="2:9" x14ac:dyDescent="0.3">
      <c r="B32" s="119" t="s">
        <v>9</v>
      </c>
      <c r="C32" s="182">
        <f>IFERROR(Settings!N5,0)</f>
        <v>0</v>
      </c>
      <c r="D32" s="178"/>
    </row>
    <row r="33" spans="2:4" x14ac:dyDescent="0.3">
      <c r="B33" s="119" t="s">
        <v>246</v>
      </c>
      <c r="C33" s="182">
        <f>IFERROR(Settings!N6,0)</f>
        <v>0</v>
      </c>
      <c r="D33" s="178"/>
    </row>
    <row r="34" spans="2:4" x14ac:dyDescent="0.3">
      <c r="B34" s="119" t="s">
        <v>7</v>
      </c>
      <c r="C34" s="182">
        <f>IFERROR(Settings!N7,0)</f>
        <v>0</v>
      </c>
      <c r="D34" s="178"/>
    </row>
    <row r="35" spans="2:4" x14ac:dyDescent="0.3">
      <c r="B35" s="119" t="s">
        <v>247</v>
      </c>
      <c r="C35" s="182">
        <f>IFERROR(Settings!N8,0)</f>
        <v>0</v>
      </c>
      <c r="D35" s="178"/>
    </row>
    <row r="36" spans="2:4" x14ac:dyDescent="0.3">
      <c r="B36" s="119" t="s">
        <v>248</v>
      </c>
      <c r="C36" s="182">
        <f>IFERROR(Settings!N9,0)</f>
        <v>0</v>
      </c>
      <c r="D36" s="178"/>
    </row>
    <row r="37" spans="2:4" x14ac:dyDescent="0.3">
      <c r="B37" s="119" t="s">
        <v>249</v>
      </c>
      <c r="C37" s="182">
        <f>IFERROR(Settings!N10,0)</f>
        <v>0</v>
      </c>
      <c r="D37" s="178"/>
    </row>
    <row r="38" spans="2:4" x14ac:dyDescent="0.3">
      <c r="B38" s="119" t="s">
        <v>250</v>
      </c>
      <c r="C38" s="182">
        <f>IFERROR(Settings!N11,0)</f>
        <v>0</v>
      </c>
      <c r="D38" s="178"/>
    </row>
    <row r="39" spans="2:4" x14ac:dyDescent="0.3">
      <c r="B39" s="119" t="s">
        <v>208</v>
      </c>
      <c r="C39" s="182">
        <f>IFERROR(Settings!N12,0)</f>
        <v>0</v>
      </c>
      <c r="D39" s="178"/>
    </row>
    <row r="40" spans="2:4" x14ac:dyDescent="0.3">
      <c r="B40" s="119" t="s">
        <v>251</v>
      </c>
      <c r="C40" s="182">
        <f>IFERROR(Settings!N13,0)</f>
        <v>0</v>
      </c>
      <c r="D40" s="178"/>
    </row>
    <row r="41" spans="2:4" x14ac:dyDescent="0.3">
      <c r="B41" s="119" t="s">
        <v>5</v>
      </c>
      <c r="C41" s="182">
        <f>IFERROR(Settings!N14,0)</f>
        <v>0</v>
      </c>
      <c r="D41" s="178"/>
    </row>
    <row r="42" spans="2:4" x14ac:dyDescent="0.3">
      <c r="B42" s="119" t="s">
        <v>218</v>
      </c>
      <c r="C42" s="182">
        <f>IFERROR(Settings!N15,0)</f>
        <v>0</v>
      </c>
      <c r="D42" s="178"/>
    </row>
    <row r="43" spans="2:4" x14ac:dyDescent="0.3">
      <c r="B43" s="119" t="s">
        <v>98</v>
      </c>
      <c r="C43" s="182">
        <f>IFERROR(Settings!N16,0)</f>
        <v>0</v>
      </c>
      <c r="D43" s="178"/>
    </row>
    <row r="44" spans="2:4" x14ac:dyDescent="0.3">
      <c r="B44" s="119" t="s">
        <v>195</v>
      </c>
      <c r="C44" s="182">
        <f>IFERROR(Settings!N17,0)</f>
        <v>0</v>
      </c>
      <c r="D44" s="178"/>
    </row>
    <row r="45" spans="2:4" x14ac:dyDescent="0.3">
      <c r="B45" s="119" t="s">
        <v>124</v>
      </c>
      <c r="C45" s="182">
        <f>IFERROR(Settings!N18,0)</f>
        <v>0</v>
      </c>
      <c r="D45" s="178"/>
    </row>
    <row r="46" spans="2:4" x14ac:dyDescent="0.3">
      <c r="B46" s="119" t="s">
        <v>132</v>
      </c>
      <c r="C46" s="182">
        <f>IFERROR(Settings!N19,0)</f>
        <v>0</v>
      </c>
      <c r="D46" s="178"/>
    </row>
    <row r="47" spans="2:4" x14ac:dyDescent="0.3">
      <c r="B47" s="119" t="s">
        <v>252</v>
      </c>
      <c r="C47" s="182">
        <f>IFERROR(Settings!N20,0)</f>
        <v>0</v>
      </c>
      <c r="D47" s="178"/>
    </row>
    <row r="48" spans="2:4" x14ac:dyDescent="0.3">
      <c r="B48" s="119" t="s">
        <v>181</v>
      </c>
      <c r="C48" s="182">
        <f>IFERROR(Settings!N21,0)</f>
        <v>0</v>
      </c>
      <c r="D48" s="178"/>
    </row>
    <row r="49" spans="2:6" x14ac:dyDescent="0.3">
      <c r="B49" s="119" t="s">
        <v>253</v>
      </c>
      <c r="C49" s="182">
        <f>IFERROR(Settings!N22,0)</f>
        <v>0</v>
      </c>
      <c r="D49" s="178"/>
    </row>
    <row r="50" spans="2:6" x14ac:dyDescent="0.3">
      <c r="B50" s="119" t="s">
        <v>254</v>
      </c>
      <c r="C50" s="182">
        <f>IFERROR(Settings!N23,0)</f>
        <v>0</v>
      </c>
      <c r="D50" s="178"/>
    </row>
    <row r="51" spans="2:6" x14ac:dyDescent="0.3">
      <c r="B51" s="119" t="s">
        <v>136</v>
      </c>
      <c r="C51" s="182">
        <f>IFERROR(Settings!N24,0)</f>
        <v>0</v>
      </c>
      <c r="D51" s="178"/>
    </row>
    <row r="52" spans="2:6" x14ac:dyDescent="0.3">
      <c r="B52" s="119" t="s">
        <v>278</v>
      </c>
      <c r="C52" s="182">
        <f>IFERROR(Settings!N25,0)</f>
        <v>223</v>
      </c>
      <c r="D52" s="178"/>
    </row>
    <row r="53" spans="2:6" x14ac:dyDescent="0.3">
      <c r="B53" s="119" t="s">
        <v>10</v>
      </c>
      <c r="C53" s="182">
        <f>IFERROR(Settings!N26,0)</f>
        <v>0</v>
      </c>
      <c r="D53" s="178"/>
    </row>
    <row r="54" spans="2:6" x14ac:dyDescent="0.3">
      <c r="B54" s="119" t="s">
        <v>11</v>
      </c>
      <c r="C54" s="182">
        <f>IFERROR(Settings!N27,0)</f>
        <v>0</v>
      </c>
      <c r="D54" s="178"/>
    </row>
    <row r="55" spans="2:6" x14ac:dyDescent="0.3">
      <c r="B55" s="119" t="s">
        <v>6</v>
      </c>
      <c r="C55" s="182">
        <f>IFERROR(Settings!N28,0)</f>
        <v>0</v>
      </c>
      <c r="D55" s="178"/>
    </row>
    <row r="56" spans="2:6" x14ac:dyDescent="0.3">
      <c r="B56" s="119" t="s">
        <v>194</v>
      </c>
      <c r="C56" s="182">
        <f>IFERROR(Settings!N29,0)</f>
        <v>0</v>
      </c>
      <c r="D56" s="178"/>
    </row>
    <row r="57" spans="2:6" x14ac:dyDescent="0.3">
      <c r="B57" s="119" t="s">
        <v>4</v>
      </c>
      <c r="C57" s="182">
        <f>IFERROR(Settings!N30,0)</f>
        <v>756</v>
      </c>
      <c r="D57" s="178"/>
    </row>
    <row r="58" spans="2:6" x14ac:dyDescent="0.3">
      <c r="B58" s="119" t="s">
        <v>8</v>
      </c>
      <c r="C58" s="182">
        <f>IFERROR(Settings!N31,0)</f>
        <v>150</v>
      </c>
      <c r="D58" s="178"/>
    </row>
    <row r="59" spans="2:6" x14ac:dyDescent="0.3">
      <c r="B59" s="119" t="s">
        <v>137</v>
      </c>
      <c r="C59" s="182">
        <f>IFERROR(Settings!N32,0)</f>
        <v>0</v>
      </c>
      <c r="D59" s="178"/>
    </row>
    <row r="60" spans="2:6" ht="16.2" x14ac:dyDescent="0.45">
      <c r="B60" s="119" t="s">
        <v>12</v>
      </c>
      <c r="C60" s="182">
        <f>IFERROR(Settings!N33,0)</f>
        <v>0</v>
      </c>
      <c r="D60" s="183">
        <f>IFERROR(SUM(C32:C60),0)</f>
        <v>1129</v>
      </c>
    </row>
    <row r="61" spans="2:6" ht="16.8" thickBot="1" x14ac:dyDescent="0.5">
      <c r="B61" s="119"/>
      <c r="C61" s="182"/>
      <c r="D61" s="183"/>
    </row>
    <row r="62" spans="2:6" ht="21.6" thickBot="1" x14ac:dyDescent="0.35">
      <c r="B62" s="168" t="s">
        <v>44</v>
      </c>
      <c r="C62" s="184"/>
      <c r="D62" s="185">
        <f>IFERROR(D29-D60,0)</f>
        <v>11998.6844</v>
      </c>
      <c r="F62" s="248" t="str">
        <f>IF(D62&gt;0,"IN PROFITS",IF(D62&lt;0,"IN LOSSES",IF(D62=0,"BREAKING-EVEN","")))</f>
        <v>IN PROFITS</v>
      </c>
    </row>
    <row r="63" spans="2:6" x14ac:dyDescent="0.3">
      <c r="B63" s="131" t="s">
        <v>189</v>
      </c>
      <c r="C63" s="169"/>
      <c r="D63" s="170">
        <f>IFERROR(D60,0)</f>
        <v>1129</v>
      </c>
    </row>
    <row r="64" spans="2:6" x14ac:dyDescent="0.3">
      <c r="B64" s="131" t="s">
        <v>52</v>
      </c>
      <c r="C64" s="169"/>
      <c r="D64" s="171">
        <f>IFERROR(D29,0)</f>
        <v>13127.6844</v>
      </c>
    </row>
  </sheetData>
  <sheetProtection insertHyperlinks="0" selectLockedCells="1" sort="0" autoFilter="0" pivotTables="0"/>
  <sortState xmlns:xlrd2="http://schemas.microsoft.com/office/spreadsheetml/2017/richdata2" ref="B32:B60">
    <sortCondition ref="B32:B60"/>
  </sortState>
  <mergeCells count="1">
    <mergeCell ref="B3:D3"/>
  </mergeCells>
  <dataValidations count="4">
    <dataValidation allowBlank="1" showInputMessage="1" showErrorMessage="1" prompt="Reflecting the 'receivables' on the SFP" sqref="B10" xr:uid="{A9D32B33-58F6-41D5-AB95-5C80078F0238}"/>
    <dataValidation allowBlank="1" showInputMessage="1" showErrorMessage="1" prompt="This is different from accrued income or receivables in that, its a sunk cost. E.g. the debtor might have disappeared for good." sqref="B47" xr:uid="{40699F57-A387-4861-95A3-C99D71BC7F7A}"/>
    <dataValidation type="textLength" allowBlank="1" showInputMessage="1" showErrorMessage="1" sqref="D5 A1" xr:uid="{66DD6766-C40B-467E-BA10-E4B886731C15}">
      <formula1>0</formula1>
      <formula2>0</formula2>
    </dataValidation>
    <dataValidation type="textLength" allowBlank="1" showInputMessage="1" showErrorMessage="1" error="Oops, can't edit this cell..." sqref="A7" xr:uid="{2136A0C0-B810-4E04-B05F-DEC14A03E0D7}">
      <formula1>0</formula1>
      <formula2>0</formula2>
    </dataValidation>
  </dataValidations>
  <pageMargins left="0.56999999999999995" right="0.25" top="0.75" bottom="0.75" header="0.3" footer="0.3"/>
  <pageSetup paperSize="9" scale="82"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B168-B0ED-42E0-8D0D-7A248554A288}">
  <sheetPr codeName="Sheet4">
    <pageSetUpPr fitToPage="1"/>
  </sheetPr>
  <dimension ref="A1:G54"/>
  <sheetViews>
    <sheetView zoomScaleNormal="100" workbookViewId="0">
      <selection activeCell="A7" sqref="A7"/>
    </sheetView>
  </sheetViews>
  <sheetFormatPr defaultColWidth="9.109375" defaultRowHeight="14.4" x14ac:dyDescent="0.3"/>
  <cols>
    <col min="1" max="1" width="18.109375" style="6" customWidth="1"/>
    <col min="2" max="2" width="57.109375" style="6" bestFit="1" customWidth="1"/>
    <col min="3" max="3" width="14" style="79" customWidth="1"/>
    <col min="4" max="4" width="14.109375" style="79" customWidth="1"/>
    <col min="5" max="5" width="44.5546875" style="79" customWidth="1"/>
    <col min="6" max="6" width="9.109375" style="6" customWidth="1"/>
    <col min="7" max="7" width="25.5546875" style="6" customWidth="1"/>
    <col min="8" max="8" width="9.109375" style="6" customWidth="1"/>
    <col min="9" max="16384" width="9.109375" style="6"/>
  </cols>
  <sheetData>
    <row r="1" spans="1:5" s="52" customFormat="1" ht="30" customHeight="1" x14ac:dyDescent="0.3">
      <c r="A1" s="123" t="s">
        <v>127</v>
      </c>
      <c r="C1" s="78"/>
      <c r="D1" s="78"/>
      <c r="E1" s="78"/>
    </row>
    <row r="2" spans="1:5" ht="22.5" customHeight="1" thickBot="1" x14ac:dyDescent="0.35"/>
    <row r="3" spans="1:5" ht="24.75" customHeight="1" thickBot="1" x14ac:dyDescent="0.35">
      <c r="B3" s="343" t="str">
        <f>Settings!H20</f>
        <v>Kaspa Credit</v>
      </c>
      <c r="C3" s="344"/>
      <c r="D3" s="344"/>
      <c r="E3" s="345"/>
    </row>
    <row r="4" spans="1:5" x14ac:dyDescent="0.3">
      <c r="B4" s="346" t="s">
        <v>14</v>
      </c>
      <c r="C4" s="347"/>
      <c r="D4" s="348">
        <f ca="1">TODAY()</f>
        <v>45746</v>
      </c>
      <c r="E4" s="349"/>
    </row>
    <row r="5" spans="1:5" x14ac:dyDescent="0.3">
      <c r="B5" s="93"/>
      <c r="C5" s="92"/>
      <c r="D5" s="92"/>
      <c r="E5" s="97"/>
    </row>
    <row r="6" spans="1:5" ht="28.8" x14ac:dyDescent="0.3">
      <c r="B6" s="114"/>
      <c r="C6" s="115" t="s">
        <v>45</v>
      </c>
      <c r="D6" s="115" t="s">
        <v>20</v>
      </c>
      <c r="E6" s="116" t="s">
        <v>21</v>
      </c>
    </row>
    <row r="7" spans="1:5" x14ac:dyDescent="0.3">
      <c r="A7" s="122"/>
      <c r="B7" s="111" t="s">
        <v>15</v>
      </c>
      <c r="C7" s="112"/>
      <c r="D7" s="112"/>
      <c r="E7" s="113"/>
    </row>
    <row r="8" spans="1:5" x14ac:dyDescent="0.3">
      <c r="B8" s="96" t="s">
        <v>16</v>
      </c>
      <c r="C8" s="88"/>
      <c r="D8" s="88"/>
      <c r="E8" s="90"/>
    </row>
    <row r="9" spans="1:5" x14ac:dyDescent="0.3">
      <c r="B9" s="120" t="s">
        <v>17</v>
      </c>
      <c r="C9" s="177">
        <f>Settings!Q5</f>
        <v>0</v>
      </c>
      <c r="D9" s="186"/>
      <c r="E9" s="187"/>
    </row>
    <row r="10" spans="1:5" x14ac:dyDescent="0.3">
      <c r="B10" s="120" t="s">
        <v>155</v>
      </c>
      <c r="C10" s="177">
        <f>Settings!Q6</f>
        <v>0</v>
      </c>
      <c r="D10" s="186"/>
      <c r="E10" s="187"/>
    </row>
    <row r="11" spans="1:5" x14ac:dyDescent="0.3">
      <c r="B11" s="120" t="s">
        <v>156</v>
      </c>
      <c r="C11" s="177">
        <f>Settings!Q7</f>
        <v>0</v>
      </c>
      <c r="D11" s="186"/>
      <c r="E11" s="187"/>
    </row>
    <row r="12" spans="1:5" x14ac:dyDescent="0.3">
      <c r="B12" s="120" t="s">
        <v>18</v>
      </c>
      <c r="C12" s="177">
        <f>Settings!Q8</f>
        <v>0</v>
      </c>
      <c r="D12" s="186"/>
      <c r="E12" s="187"/>
    </row>
    <row r="13" spans="1:5" x14ac:dyDescent="0.3">
      <c r="B13" s="120" t="s">
        <v>157</v>
      </c>
      <c r="C13" s="177">
        <f>Settings!Q9</f>
        <v>0</v>
      </c>
      <c r="D13" s="186"/>
      <c r="E13" s="187"/>
    </row>
    <row r="14" spans="1:5" x14ac:dyDescent="0.3">
      <c r="B14" s="120" t="s">
        <v>139</v>
      </c>
      <c r="C14" s="177">
        <f>Settings!Q10</f>
        <v>0</v>
      </c>
      <c r="D14" s="186"/>
      <c r="E14" s="187"/>
    </row>
    <row r="15" spans="1:5" x14ac:dyDescent="0.3">
      <c r="B15" s="120" t="s">
        <v>140</v>
      </c>
      <c r="C15" s="177">
        <f>Settings!Q11</f>
        <v>0</v>
      </c>
      <c r="D15" s="186"/>
      <c r="E15" s="187"/>
    </row>
    <row r="16" spans="1:5" x14ac:dyDescent="0.3">
      <c r="B16" s="120" t="s">
        <v>141</v>
      </c>
      <c r="C16" s="177">
        <f>Settings!Q12</f>
        <v>0</v>
      </c>
      <c r="D16" s="186"/>
      <c r="E16" s="187"/>
    </row>
    <row r="17" spans="2:5" x14ac:dyDescent="0.3">
      <c r="B17" s="120" t="s">
        <v>158</v>
      </c>
      <c r="C17" s="177">
        <f>Settings!Q13</f>
        <v>0</v>
      </c>
      <c r="D17" s="186"/>
      <c r="E17" s="187"/>
    </row>
    <row r="18" spans="2:5" x14ac:dyDescent="0.3">
      <c r="B18" s="120" t="s">
        <v>33</v>
      </c>
      <c r="C18" s="177">
        <f>Settings!Q14</f>
        <v>0</v>
      </c>
      <c r="D18" s="186"/>
      <c r="E18" s="188">
        <f>SUM(C9:D18)</f>
        <v>0</v>
      </c>
    </row>
    <row r="19" spans="2:5" x14ac:dyDescent="0.3">
      <c r="B19" s="118"/>
      <c r="C19" s="177"/>
      <c r="D19" s="177"/>
      <c r="E19" s="189"/>
    </row>
    <row r="20" spans="2:5" x14ac:dyDescent="0.3">
      <c r="B20" s="96" t="s">
        <v>19</v>
      </c>
      <c r="C20" s="177"/>
      <c r="D20" s="177"/>
      <c r="E20" s="190"/>
    </row>
    <row r="21" spans="2:5" x14ac:dyDescent="0.3">
      <c r="B21" s="120" t="s">
        <v>123</v>
      </c>
      <c r="C21" s="177">
        <f>Settings!Q15</f>
        <v>9235.18</v>
      </c>
      <c r="D21" s="186"/>
      <c r="E21" s="187"/>
    </row>
    <row r="22" spans="2:5" ht="15" customHeight="1" x14ac:dyDescent="0.3">
      <c r="B22" s="120" t="s">
        <v>97</v>
      </c>
      <c r="C22" s="177">
        <f>Settings!Q16</f>
        <v>19881.849999999999</v>
      </c>
      <c r="D22" s="186"/>
      <c r="E22" s="187"/>
    </row>
    <row r="23" spans="2:5" x14ac:dyDescent="0.3">
      <c r="B23" s="120" t="s">
        <v>121</v>
      </c>
      <c r="C23" s="177">
        <f>Settings!Q17</f>
        <v>35</v>
      </c>
      <c r="D23" s="186"/>
      <c r="E23" s="187"/>
    </row>
    <row r="24" spans="2:5" x14ac:dyDescent="0.3">
      <c r="B24" s="120" t="s">
        <v>122</v>
      </c>
      <c r="C24" s="177">
        <f>Settings!Q18-'MAIN CB'!R18</f>
        <v>9006</v>
      </c>
      <c r="D24" s="186"/>
      <c r="E24" s="187"/>
    </row>
    <row r="25" spans="2:5" x14ac:dyDescent="0.3">
      <c r="B25" s="120" t="s">
        <v>126</v>
      </c>
      <c r="C25" s="177">
        <f>IFERROR('MAIN CB'!$L$15,0)</f>
        <v>3756.2444000000005</v>
      </c>
      <c r="D25" s="186"/>
      <c r="E25" s="187"/>
    </row>
    <row r="26" spans="2:5" x14ac:dyDescent="0.3">
      <c r="B26" s="121" t="s">
        <v>129</v>
      </c>
      <c r="C26" s="177">
        <f>Settings!Q20</f>
        <v>2537</v>
      </c>
      <c r="D26" s="186"/>
      <c r="E26" s="187"/>
    </row>
    <row r="27" spans="2:5" x14ac:dyDescent="0.3">
      <c r="B27" s="120" t="s">
        <v>210</v>
      </c>
      <c r="C27" s="177">
        <f>Settings!Q21</f>
        <v>0</v>
      </c>
      <c r="D27" s="186"/>
      <c r="E27" s="187"/>
    </row>
    <row r="28" spans="2:5" x14ac:dyDescent="0.3">
      <c r="B28" s="120" t="s">
        <v>138</v>
      </c>
      <c r="C28" s="177">
        <f>Settings!Q22</f>
        <v>0</v>
      </c>
      <c r="D28" s="186"/>
      <c r="E28" s="187"/>
    </row>
    <row r="29" spans="2:5" x14ac:dyDescent="0.3">
      <c r="B29" s="120" t="s">
        <v>133</v>
      </c>
      <c r="C29" s="177">
        <f>Settings!Q23</f>
        <v>0</v>
      </c>
      <c r="D29" s="186"/>
      <c r="E29" s="187"/>
    </row>
    <row r="30" spans="2:5" x14ac:dyDescent="0.3">
      <c r="B30" s="120" t="s">
        <v>211</v>
      </c>
      <c r="C30" s="177">
        <f>'GO TO P&amp;L'!C18*-1</f>
        <v>0</v>
      </c>
      <c r="D30" s="186"/>
      <c r="E30" s="191">
        <f>SUM(C21:D30)</f>
        <v>44451.274400000002</v>
      </c>
    </row>
    <row r="31" spans="2:5" x14ac:dyDescent="0.3">
      <c r="B31" s="93"/>
      <c r="C31" s="180"/>
      <c r="D31" s="180"/>
      <c r="E31" s="190"/>
    </row>
    <row r="32" spans="2:5" x14ac:dyDescent="0.3">
      <c r="B32" s="125" t="s">
        <v>28</v>
      </c>
      <c r="C32" s="192"/>
      <c r="D32" s="192"/>
      <c r="E32" s="193">
        <f>E18+E30</f>
        <v>44451.274400000002</v>
      </c>
    </row>
    <row r="33" spans="2:5" x14ac:dyDescent="0.3">
      <c r="B33" s="93"/>
      <c r="C33" s="180"/>
      <c r="D33" s="180"/>
      <c r="E33" s="190"/>
    </row>
    <row r="34" spans="2:5" x14ac:dyDescent="0.3">
      <c r="B34" s="94" t="s">
        <v>22</v>
      </c>
      <c r="C34" s="182"/>
      <c r="D34" s="182"/>
      <c r="E34" s="194"/>
    </row>
    <row r="35" spans="2:5" x14ac:dyDescent="0.3">
      <c r="B35" s="96" t="s">
        <v>23</v>
      </c>
      <c r="C35" s="182"/>
      <c r="D35" s="182"/>
      <c r="E35" s="194"/>
    </row>
    <row r="36" spans="2:5" x14ac:dyDescent="0.3">
      <c r="B36" s="95" t="str">
        <f>SUBSTITUTE('GO TO P&amp;L'!B36,MID(LEFT('GO TO P&amp;L'!B36,FIND(")",'GO TO P&amp;L'!B36)),FIND("(",'GO TO P&amp;L'!B36),LEN('GO TO P&amp;L'!B36)),"")</f>
        <v xml:space="preserve">Bank Loans </v>
      </c>
      <c r="C36" s="182">
        <f>Settings!W5</f>
        <v>0</v>
      </c>
      <c r="D36" s="195"/>
      <c r="E36" s="194"/>
    </row>
    <row r="37" spans="2:5" x14ac:dyDescent="0.3">
      <c r="B37" s="95" t="str">
        <f>SUBSTITUTE('GO TO P&amp;L'!B49,MID(LEFT('GO TO P&amp;L'!B49,FIND(")",'GO TO P&amp;L'!B49)),FIND("(",'GO TO P&amp;L'!B49),LEN('GO TO P&amp;L'!B49)),"")</f>
        <v xml:space="preserve">MicroFin Loans </v>
      </c>
      <c r="C37" s="182">
        <f>Settings!W6</f>
        <v>0</v>
      </c>
      <c r="D37" s="195"/>
      <c r="E37" s="196">
        <f>SUM(C36:D37)</f>
        <v>0</v>
      </c>
    </row>
    <row r="38" spans="2:5" x14ac:dyDescent="0.3">
      <c r="B38" s="118"/>
      <c r="C38" s="182"/>
      <c r="D38" s="182"/>
      <c r="E38" s="194"/>
    </row>
    <row r="39" spans="2:5" x14ac:dyDescent="0.3">
      <c r="B39" s="96" t="s">
        <v>24</v>
      </c>
      <c r="C39" s="182"/>
      <c r="D39" s="195"/>
      <c r="E39" s="194"/>
    </row>
    <row r="40" spans="2:5" x14ac:dyDescent="0.3">
      <c r="B40" s="95" t="str">
        <f>SUBSTITUTE('GO TO P&amp;L'!B40,MID(LEFT('GO TO P&amp;L'!B40,FIND(")",'GO TO P&amp;L'!B40)),FIND("(",'GO TO P&amp;L'!B40),LEN('GO TO P&amp;L'!B40)),"")</f>
        <v xml:space="preserve">Creditors </v>
      </c>
      <c r="C40" s="182">
        <f>Settings!W7</f>
        <v>0</v>
      </c>
      <c r="D40" s="195"/>
      <c r="E40" s="194"/>
    </row>
    <row r="41" spans="2:5" x14ac:dyDescent="0.3">
      <c r="B41" s="95" t="str">
        <f>SUBSTITUTE('GO TO P&amp;L'!B37,MID(LEFT('GO TO P&amp;L'!B37,FIND(")",'GO TO P&amp;L'!B37)),FIND("(",'GO TO P&amp;L'!B37),LEN('GO TO P&amp;L'!B37)),"")</f>
        <v xml:space="preserve">Overdraft </v>
      </c>
      <c r="C41" s="182">
        <f>Settings!W8</f>
        <v>0</v>
      </c>
      <c r="D41" s="195"/>
      <c r="E41" s="194"/>
    </row>
    <row r="42" spans="2:5" x14ac:dyDescent="0.3">
      <c r="B42" s="95" t="str">
        <f>SUBSTITUTE('GO TO P&amp;L'!B33,MID(LEFT('GO TO P&amp;L'!B33,FIND(")",'GO TO P&amp;L'!B33)),FIND("(",'GO TO P&amp;L'!B33),LEN('GO TO P&amp;L'!B33)),"")</f>
        <v xml:space="preserve">Accrued Liabilities </v>
      </c>
      <c r="C42" s="182">
        <f>Settings!W9</f>
        <v>0</v>
      </c>
      <c r="D42" s="195"/>
      <c r="E42" s="194"/>
    </row>
    <row r="43" spans="2:5" x14ac:dyDescent="0.3">
      <c r="B43" s="95" t="s">
        <v>280</v>
      </c>
      <c r="C43" s="182">
        <f>Settings!W10</f>
        <v>3</v>
      </c>
      <c r="D43" s="195"/>
      <c r="E43" s="196">
        <f>SUM(C40:D43)</f>
        <v>3</v>
      </c>
    </row>
    <row r="44" spans="2:5" x14ac:dyDescent="0.3">
      <c r="B44" s="93"/>
      <c r="C44" s="180"/>
      <c r="D44" s="180"/>
      <c r="E44" s="190"/>
    </row>
    <row r="45" spans="2:5" x14ac:dyDescent="0.3">
      <c r="B45" s="117" t="s">
        <v>30</v>
      </c>
      <c r="C45" s="197"/>
      <c r="D45" s="197"/>
      <c r="E45" s="196">
        <f>(E37+E43)</f>
        <v>3</v>
      </c>
    </row>
    <row r="46" spans="2:5" x14ac:dyDescent="0.3">
      <c r="B46" s="93"/>
      <c r="C46" s="180"/>
      <c r="D46" s="180"/>
      <c r="E46" s="190"/>
    </row>
    <row r="47" spans="2:5" x14ac:dyDescent="0.3">
      <c r="B47" s="94" t="s">
        <v>29</v>
      </c>
      <c r="C47" s="177"/>
      <c r="D47" s="177"/>
      <c r="E47" s="187"/>
    </row>
    <row r="48" spans="2:5" x14ac:dyDescent="0.3">
      <c r="B48" s="95" t="str">
        <f>IF(Settings!AB5="","",Settings!AB5)</f>
        <v>Capital (Net-worth)</v>
      </c>
      <c r="C48" s="177">
        <f>IF(Settings!AC5="","",Settings!AC5)</f>
        <v>33439.03</v>
      </c>
      <c r="D48" s="177"/>
      <c r="E48" s="187"/>
    </row>
    <row r="49" spans="2:7" x14ac:dyDescent="0.3">
      <c r="B49" s="95" t="s">
        <v>25</v>
      </c>
      <c r="C49" s="177">
        <f>IF('GO TO P&amp;L'!D62&gt;0,'GO TO P&amp;L'!D62,0)</f>
        <v>11998.6844</v>
      </c>
      <c r="D49" s="177"/>
      <c r="E49" s="187"/>
    </row>
    <row r="50" spans="2:7" x14ac:dyDescent="0.3">
      <c r="B50" s="95" t="s">
        <v>26</v>
      </c>
      <c r="C50" s="182">
        <f>IF('GO TO P&amp;L'!D62&lt;0,'GO TO P&amp;L'!D62,0)</f>
        <v>0</v>
      </c>
      <c r="D50" s="182"/>
      <c r="E50" s="194"/>
    </row>
    <row r="51" spans="2:7" x14ac:dyDescent="0.3">
      <c r="B51" s="95" t="s">
        <v>31</v>
      </c>
      <c r="C51" s="182">
        <f>Settings!AA40*-1</f>
        <v>-986.44</v>
      </c>
      <c r="D51" s="182"/>
      <c r="E51" s="191">
        <f>SUM(C48:C51)</f>
        <v>44451.274399999995</v>
      </c>
    </row>
    <row r="52" spans="2:7" ht="15" thickBot="1" x14ac:dyDescent="0.35">
      <c r="B52" s="93"/>
      <c r="C52" s="180"/>
      <c r="D52" s="180"/>
      <c r="E52" s="190"/>
    </row>
    <row r="53" spans="2:7" ht="21.6" thickBot="1" x14ac:dyDescent="0.35">
      <c r="B53" s="172" t="s">
        <v>27</v>
      </c>
      <c r="C53" s="198"/>
      <c r="D53" s="198"/>
      <c r="E53" s="199">
        <f>E45+E51</f>
        <v>44454.274399999995</v>
      </c>
      <c r="G53" s="248" t="str">
        <f>IF(E32=E53,"SFP_Balanced","SFP Not Balanced!")</f>
        <v>SFP Not Balanced!</v>
      </c>
    </row>
    <row r="54" spans="2:7" x14ac:dyDescent="0.3">
      <c r="B54" s="174">
        <f>SUM(C21,C22,C23,C24,C27)</f>
        <v>38158.03</v>
      </c>
    </row>
  </sheetData>
  <sheetProtection insertHyperlinks="0" selectLockedCells="1" sort="0" autoFilter="0" pivotTables="0"/>
  <mergeCells count="3">
    <mergeCell ref="B3:E3"/>
    <mergeCell ref="B4:C4"/>
    <mergeCell ref="D4:E4"/>
  </mergeCells>
  <dataValidations count="1">
    <dataValidation type="textLength" allowBlank="1" showInputMessage="1" showErrorMessage="1" sqref="B8 B6 A7:B7 C6:D8 A1 E5:E8" xr:uid="{B1EE33E6-68C6-4184-AECF-A578748CDFC1}">
      <formula1>0</formula1>
      <formula2>0</formula2>
    </dataValidation>
  </dataValidations>
  <pageMargins left="0.7" right="0.7" top="0.75" bottom="0.75" header="0.3" footer="0.3"/>
  <pageSetup paperSize="9" scale="68"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4C4E5-F956-42CC-B987-B840BAFF84B4}">
  <sheetPr codeName="Sheet7"/>
  <dimension ref="A1:AN119"/>
  <sheetViews>
    <sheetView zoomScale="80" zoomScaleNormal="80" workbookViewId="0">
      <selection activeCell="A73" sqref="A73"/>
    </sheetView>
  </sheetViews>
  <sheetFormatPr defaultColWidth="9.109375" defaultRowHeight="14.4" x14ac:dyDescent="0.3"/>
  <cols>
    <col min="1" max="1" width="64.33203125" style="33" bestFit="1" customWidth="1"/>
    <col min="2" max="2" width="1.5546875" style="33" customWidth="1"/>
    <col min="3" max="3" width="16.33203125" style="34" customWidth="1"/>
    <col min="4" max="4" width="16.33203125" style="35" customWidth="1"/>
    <col min="5" max="5" width="1.5546875" style="33" customWidth="1"/>
    <col min="6" max="6" width="16.33203125" style="34" customWidth="1"/>
    <col min="7" max="7" width="16.33203125" style="35" customWidth="1"/>
    <col min="8" max="8" width="1.6640625" style="33" customWidth="1"/>
    <col min="9" max="9" width="16.33203125" style="34" customWidth="1"/>
    <col min="10" max="10" width="16.33203125" style="35" customWidth="1"/>
    <col min="11" max="11" width="1.5546875" style="33" customWidth="1"/>
    <col min="12" max="12" width="16.33203125" style="34" customWidth="1"/>
    <col min="13" max="13" width="16.33203125" style="35" customWidth="1"/>
    <col min="14" max="14" width="1.6640625" style="33" customWidth="1"/>
    <col min="15" max="15" width="16.33203125" style="34" customWidth="1"/>
    <col min="16" max="16" width="16.33203125" style="35" customWidth="1"/>
    <col min="17" max="17" width="1.44140625" style="33" customWidth="1"/>
    <col min="18" max="18" width="16.33203125" style="34" customWidth="1"/>
    <col min="19" max="19" width="16.33203125" style="35" customWidth="1"/>
    <col min="20" max="20" width="1.5546875" style="33" customWidth="1"/>
    <col min="21" max="21" width="16.33203125" style="34" customWidth="1"/>
    <col min="22" max="22" width="16.33203125" style="35" customWidth="1"/>
    <col min="23" max="23" width="1.44140625" style="33" customWidth="1"/>
    <col min="24" max="24" width="16.33203125" style="34" customWidth="1"/>
    <col min="25" max="25" width="16.33203125" style="35" customWidth="1"/>
    <col min="26" max="26" width="1.33203125" style="33" customWidth="1"/>
    <col min="27" max="27" width="16.33203125" style="34" customWidth="1"/>
    <col min="28" max="28" width="16.33203125" style="35" customWidth="1"/>
    <col min="29" max="29" width="1.33203125" style="33" customWidth="1"/>
    <col min="30" max="30" width="16.33203125" style="34" customWidth="1"/>
    <col min="31" max="31" width="16.33203125" style="35" customWidth="1"/>
    <col min="32" max="32" width="1.5546875" style="33" customWidth="1"/>
    <col min="33" max="33" width="16.33203125" style="34" customWidth="1"/>
    <col min="34" max="34" width="16.33203125" style="35" customWidth="1"/>
    <col min="35" max="35" width="1.44140625" style="33" customWidth="1"/>
    <col min="36" max="36" width="16.33203125" style="34" customWidth="1"/>
    <col min="37" max="37" width="16.33203125" style="35" customWidth="1"/>
    <col min="38" max="38" width="1.6640625" style="33" customWidth="1"/>
    <col min="39" max="39" width="16.33203125" style="34" customWidth="1"/>
    <col min="40" max="40" width="16.33203125" style="35" customWidth="1"/>
    <col min="41" max="405" width="9.109375" style="33" customWidth="1"/>
    <col min="406" max="16384" width="9.109375" style="33"/>
  </cols>
  <sheetData>
    <row r="1" spans="1:40" s="63" customFormat="1" ht="30" customHeight="1" x14ac:dyDescent="0.3">
      <c r="A1" s="123" t="s">
        <v>127</v>
      </c>
      <c r="C1" s="64"/>
      <c r="D1" s="65"/>
      <c r="F1" s="64"/>
      <c r="G1" s="65"/>
      <c r="I1" s="64"/>
      <c r="J1" s="65"/>
      <c r="L1" s="64"/>
      <c r="M1" s="65"/>
      <c r="O1" s="64"/>
      <c r="P1" s="65"/>
      <c r="R1" s="64"/>
      <c r="S1" s="65"/>
      <c r="U1" s="64"/>
      <c r="V1" s="65"/>
      <c r="X1" s="64"/>
      <c r="Y1" s="65"/>
      <c r="AA1" s="64"/>
      <c r="AB1" s="65"/>
      <c r="AD1" s="64"/>
      <c r="AE1" s="65"/>
      <c r="AG1" s="64"/>
      <c r="AH1" s="65"/>
      <c r="AJ1" s="64"/>
      <c r="AK1" s="65"/>
      <c r="AM1" s="64"/>
      <c r="AN1" s="65"/>
    </row>
    <row r="4" spans="1:40" ht="0.75" customHeight="1" thickBot="1" x14ac:dyDescent="0.35"/>
    <row r="5" spans="1:40" ht="24" customHeight="1" thickBot="1" x14ac:dyDescent="0.35">
      <c r="A5" s="46" t="str">
        <f>'GO TO P&amp;L'!B3</f>
        <v>Kaspa Credit</v>
      </c>
      <c r="C5" s="350" t="s">
        <v>73</v>
      </c>
      <c r="D5" s="351"/>
      <c r="F5" s="350" t="s">
        <v>74</v>
      </c>
      <c r="G5" s="351"/>
      <c r="I5" s="350" t="s">
        <v>75</v>
      </c>
      <c r="J5" s="351"/>
      <c r="L5" s="350" t="s">
        <v>76</v>
      </c>
      <c r="M5" s="351"/>
      <c r="O5" s="350" t="s">
        <v>77</v>
      </c>
      <c r="P5" s="351"/>
      <c r="R5" s="350" t="s">
        <v>78</v>
      </c>
      <c r="S5" s="351"/>
      <c r="U5" s="350" t="s">
        <v>79</v>
      </c>
      <c r="V5" s="351"/>
      <c r="X5" s="350" t="s">
        <v>80</v>
      </c>
      <c r="Y5" s="351"/>
      <c r="AA5" s="350" t="s">
        <v>81</v>
      </c>
      <c r="AB5" s="351"/>
      <c r="AD5" s="350" t="s">
        <v>82</v>
      </c>
      <c r="AE5" s="351"/>
      <c r="AG5" s="350" t="s">
        <v>83</v>
      </c>
      <c r="AH5" s="351"/>
      <c r="AJ5" s="350" t="s">
        <v>84</v>
      </c>
      <c r="AK5" s="351"/>
      <c r="AM5" s="350" t="s">
        <v>85</v>
      </c>
      <c r="AN5" s="351"/>
    </row>
    <row r="6" spans="1:40" ht="15" thickBot="1" x14ac:dyDescent="0.35">
      <c r="A6" s="36" t="str">
        <f>'GO TO P&amp;L'!B4</f>
        <v>Income Statement for the Month Ended</v>
      </c>
      <c r="C6" s="352" t="str">
        <f ca="1">"Jan 31, " &amp; YEAR(TODAY())</f>
        <v>Jan 31, 2025</v>
      </c>
      <c r="D6" s="353"/>
      <c r="F6" s="352" t="str">
        <f ca="1">"Feb 28, " &amp; YEAR(TODAY())</f>
        <v>Feb 28, 2025</v>
      </c>
      <c r="G6" s="353"/>
      <c r="I6" s="352" t="str">
        <f ca="1">"Mar 31, " &amp; YEAR(TODAY())</f>
        <v>Mar 31, 2025</v>
      </c>
      <c r="J6" s="353"/>
      <c r="L6" s="352" t="str">
        <f ca="1">"Apr 30, " &amp; YEAR(TODAY())</f>
        <v>Apr 30, 2025</v>
      </c>
      <c r="M6" s="353"/>
      <c r="O6" s="352" t="str">
        <f ca="1">"May 31, " &amp; YEAR(TODAY())</f>
        <v>May 31, 2025</v>
      </c>
      <c r="P6" s="353"/>
      <c r="R6" s="352" t="str">
        <f ca="1">"Jun 30, " &amp; YEAR(TODAY())</f>
        <v>Jun 30, 2025</v>
      </c>
      <c r="S6" s="353"/>
      <c r="U6" s="352" t="str">
        <f ca="1">"Jul 31, " &amp; YEAR(TODAY())</f>
        <v>Jul 31, 2025</v>
      </c>
      <c r="V6" s="353"/>
      <c r="X6" s="352" t="str">
        <f ca="1">"Aug 31, " &amp; YEAR(TODAY())</f>
        <v>Aug 31, 2025</v>
      </c>
      <c r="Y6" s="353"/>
      <c r="AA6" s="352" t="str">
        <f ca="1">"Sep 30, " &amp; YEAR(TODAY())</f>
        <v>Sep 30, 2025</v>
      </c>
      <c r="AB6" s="353"/>
      <c r="AD6" s="352" t="str">
        <f ca="1">"Oct 31, " &amp; YEAR(TODAY())</f>
        <v>Oct 31, 2025</v>
      </c>
      <c r="AE6" s="353"/>
      <c r="AG6" s="352" t="str">
        <f ca="1">"Nov 30, " &amp; YEAR(TODAY())</f>
        <v>Nov 30, 2025</v>
      </c>
      <c r="AH6" s="353"/>
      <c r="AJ6" s="352" t="str">
        <f ca="1">"Dec 31, " &amp; YEAR(TODAY())</f>
        <v>Dec 31, 2025</v>
      </c>
      <c r="AK6" s="353"/>
      <c r="AM6" s="352" t="str">
        <f ca="1">AJ6</f>
        <v>Dec 31, 2025</v>
      </c>
      <c r="AN6" s="353"/>
    </row>
    <row r="7" spans="1:40" x14ac:dyDescent="0.3">
      <c r="A7" s="105"/>
      <c r="C7" s="108"/>
      <c r="D7" s="109"/>
      <c r="F7" s="108"/>
      <c r="G7" s="109"/>
      <c r="I7" s="108"/>
      <c r="J7" s="109"/>
      <c r="L7" s="108"/>
      <c r="M7" s="109"/>
      <c r="O7" s="108"/>
      <c r="P7" s="109"/>
      <c r="R7" s="108"/>
      <c r="S7" s="109"/>
      <c r="U7" s="108"/>
      <c r="V7" s="109"/>
      <c r="X7" s="108"/>
      <c r="Y7" s="109"/>
      <c r="AA7" s="108"/>
      <c r="AB7" s="109"/>
      <c r="AD7" s="108"/>
      <c r="AE7" s="109"/>
      <c r="AG7" s="108"/>
      <c r="AH7" s="109"/>
      <c r="AJ7" s="108"/>
      <c r="AK7" s="109"/>
      <c r="AM7" s="108"/>
      <c r="AN7" s="109"/>
    </row>
    <row r="8" spans="1:40" s="27" customFormat="1" ht="28.8" x14ac:dyDescent="0.3">
      <c r="A8" s="37"/>
      <c r="B8" s="33"/>
      <c r="C8" s="38" t="str">
        <f>'GO TO P&amp;L'!$C$6</f>
        <v>PRESENT VALUE (ZMW)</v>
      </c>
      <c r="D8" s="39" t="str">
        <f>'GO TO P&amp;L'!$D$6</f>
        <v>TOTALS (ZMW)</v>
      </c>
      <c r="E8" s="33"/>
      <c r="F8" s="38" t="str">
        <f>'GO TO P&amp;L'!$C$6</f>
        <v>PRESENT VALUE (ZMW)</v>
      </c>
      <c r="G8" s="39" t="str">
        <f>'GO TO P&amp;L'!$D$6</f>
        <v>TOTALS (ZMW)</v>
      </c>
      <c r="H8" s="33"/>
      <c r="I8" s="38" t="str">
        <f>'GO TO P&amp;L'!$C$6</f>
        <v>PRESENT VALUE (ZMW)</v>
      </c>
      <c r="J8" s="39" t="str">
        <f>'GO TO P&amp;L'!$D$6</f>
        <v>TOTALS (ZMW)</v>
      </c>
      <c r="K8" s="33"/>
      <c r="L8" s="38" t="str">
        <f>'GO TO P&amp;L'!$C$6</f>
        <v>PRESENT VALUE (ZMW)</v>
      </c>
      <c r="M8" s="39" t="str">
        <f>'GO TO P&amp;L'!$D$6</f>
        <v>TOTALS (ZMW)</v>
      </c>
      <c r="N8" s="33"/>
      <c r="O8" s="38" t="str">
        <f>'GO TO P&amp;L'!$C$6</f>
        <v>PRESENT VALUE (ZMW)</v>
      </c>
      <c r="P8" s="39" t="str">
        <f>'GO TO P&amp;L'!$D$6</f>
        <v>TOTALS (ZMW)</v>
      </c>
      <c r="Q8" s="33"/>
      <c r="R8" s="38" t="str">
        <f>'GO TO P&amp;L'!$C$6</f>
        <v>PRESENT VALUE (ZMW)</v>
      </c>
      <c r="S8" s="39" t="str">
        <f>'GO TO P&amp;L'!$D$6</f>
        <v>TOTALS (ZMW)</v>
      </c>
      <c r="T8" s="33"/>
      <c r="U8" s="38" t="str">
        <f>'GO TO P&amp;L'!$C$6</f>
        <v>PRESENT VALUE (ZMW)</v>
      </c>
      <c r="V8" s="39" t="str">
        <f>'GO TO P&amp;L'!$D$6</f>
        <v>TOTALS (ZMW)</v>
      </c>
      <c r="W8" s="33"/>
      <c r="X8" s="38" t="str">
        <f>'GO TO P&amp;L'!$C$6</f>
        <v>PRESENT VALUE (ZMW)</v>
      </c>
      <c r="Y8" s="39" t="str">
        <f>'GO TO P&amp;L'!$D$6</f>
        <v>TOTALS (ZMW)</v>
      </c>
      <c r="Z8" s="33"/>
      <c r="AA8" s="38" t="str">
        <f>'GO TO P&amp;L'!$C$6</f>
        <v>PRESENT VALUE (ZMW)</v>
      </c>
      <c r="AB8" s="39" t="str">
        <f>'GO TO P&amp;L'!$D$6</f>
        <v>TOTALS (ZMW)</v>
      </c>
      <c r="AC8" s="33"/>
      <c r="AD8" s="38" t="str">
        <f>'GO TO P&amp;L'!$C$6</f>
        <v>PRESENT VALUE (ZMW)</v>
      </c>
      <c r="AE8" s="39" t="str">
        <f>'GO TO P&amp;L'!$D$6</f>
        <v>TOTALS (ZMW)</v>
      </c>
      <c r="AF8" s="33"/>
      <c r="AG8" s="38" t="str">
        <f>'GO TO P&amp;L'!$C$6</f>
        <v>PRESENT VALUE (ZMW)</v>
      </c>
      <c r="AH8" s="39" t="str">
        <f>'GO TO P&amp;L'!$D$6</f>
        <v>TOTALS (ZMW)</v>
      </c>
      <c r="AI8" s="33"/>
      <c r="AJ8" s="38" t="str">
        <f>'GO TO P&amp;L'!$C$6</f>
        <v>PRESENT VALUE (ZMW)</v>
      </c>
      <c r="AK8" s="39" t="str">
        <f>'GO TO P&amp;L'!$D$6</f>
        <v>TOTALS (ZMW)</v>
      </c>
      <c r="AL8" s="33"/>
      <c r="AM8" s="38" t="str">
        <f>'GO TO P&amp;L'!$C$6</f>
        <v>PRESENT VALUE (ZMW)</v>
      </c>
      <c r="AN8" s="39" t="str">
        <f>'GO TO P&amp;L'!$D$6</f>
        <v>TOTALS (ZMW)</v>
      </c>
    </row>
    <row r="9" spans="1:40" x14ac:dyDescent="0.3">
      <c r="A9" s="102" t="str">
        <f>'GO TO P&amp;L'!B7</f>
        <v>REVENUE</v>
      </c>
      <c r="C9" s="103"/>
      <c r="D9" s="104"/>
      <c r="F9" s="103"/>
      <c r="G9" s="104"/>
      <c r="I9" s="103"/>
      <c r="J9" s="104"/>
      <c r="L9" s="103"/>
      <c r="M9" s="104"/>
      <c r="O9" s="103"/>
      <c r="P9" s="104"/>
      <c r="R9" s="103"/>
      <c r="S9" s="104"/>
      <c r="U9" s="103"/>
      <c r="V9" s="104"/>
      <c r="X9" s="103"/>
      <c r="Y9" s="104"/>
      <c r="AA9" s="103"/>
      <c r="AB9" s="104"/>
      <c r="AD9" s="103"/>
      <c r="AE9" s="104"/>
      <c r="AG9" s="103"/>
      <c r="AH9" s="104"/>
      <c r="AJ9" s="103"/>
      <c r="AK9" s="104"/>
      <c r="AM9" s="103"/>
      <c r="AN9" s="104"/>
    </row>
    <row r="10" spans="1:40" x14ac:dyDescent="0.3">
      <c r="A10" s="105" t="str">
        <f>'GO TO P&amp;L'!B8</f>
        <v>Sales</v>
      </c>
      <c r="C10" s="177"/>
      <c r="D10" s="178"/>
      <c r="E10" s="200"/>
      <c r="F10" s="177"/>
      <c r="G10" s="178"/>
      <c r="H10" s="200"/>
      <c r="I10" s="177"/>
      <c r="J10" s="178"/>
      <c r="K10" s="200"/>
      <c r="L10" s="177"/>
      <c r="M10" s="178"/>
      <c r="N10" s="200"/>
      <c r="O10" s="177"/>
      <c r="P10" s="178"/>
      <c r="Q10" s="200"/>
      <c r="R10" s="177"/>
      <c r="S10" s="178"/>
      <c r="T10" s="200"/>
      <c r="U10" s="177"/>
      <c r="V10" s="178"/>
      <c r="W10" s="200"/>
      <c r="X10" s="177"/>
      <c r="Y10" s="178"/>
      <c r="Z10" s="200"/>
      <c r="AA10" s="177"/>
      <c r="AB10" s="178"/>
      <c r="AC10" s="200"/>
      <c r="AD10" s="177"/>
      <c r="AE10" s="178"/>
      <c r="AF10" s="200"/>
      <c r="AG10" s="177"/>
      <c r="AH10" s="178"/>
      <c r="AI10" s="200"/>
      <c r="AJ10" s="177"/>
      <c r="AK10" s="178"/>
      <c r="AL10" s="200"/>
      <c r="AM10" s="201">
        <f>SUM(C10+F10+I10+L10+O10+R10+U10+X10+AA10+AD10+AG10+AJ10)</f>
        <v>0</v>
      </c>
      <c r="AN10" s="202"/>
    </row>
    <row r="11" spans="1:40" x14ac:dyDescent="0.3">
      <c r="A11" s="105" t="str">
        <f>'GO TO P&amp;L'!B9</f>
        <v>Add: Interest Income</v>
      </c>
      <c r="C11" s="177"/>
      <c r="D11" s="178"/>
      <c r="E11" s="200"/>
      <c r="F11" s="177"/>
      <c r="G11" s="178"/>
      <c r="H11" s="200"/>
      <c r="I11" s="177"/>
      <c r="J11" s="178"/>
      <c r="K11" s="200"/>
      <c r="L11" s="177"/>
      <c r="M11" s="178"/>
      <c r="N11" s="200"/>
      <c r="O11" s="177"/>
      <c r="P11" s="178"/>
      <c r="Q11" s="200"/>
      <c r="R11" s="177"/>
      <c r="S11" s="178"/>
      <c r="T11" s="200"/>
      <c r="U11" s="177"/>
      <c r="V11" s="178"/>
      <c r="W11" s="200"/>
      <c r="X11" s="177"/>
      <c r="Y11" s="178"/>
      <c r="Z11" s="200"/>
      <c r="AA11" s="177"/>
      <c r="AB11" s="178"/>
      <c r="AC11" s="200"/>
      <c r="AD11" s="177"/>
      <c r="AE11" s="178"/>
      <c r="AF11" s="200"/>
      <c r="AG11" s="177"/>
      <c r="AH11" s="178"/>
      <c r="AI11" s="200"/>
      <c r="AJ11" s="177"/>
      <c r="AK11" s="178"/>
      <c r="AL11" s="200"/>
      <c r="AM11" s="201">
        <f t="shared" ref="AM11:AM62" si="0">SUM(C11+F11+I11+L11+O11+R11+U11+X11+AA11+AD11+AG11+AJ11)</f>
        <v>0</v>
      </c>
      <c r="AN11" s="202"/>
    </row>
    <row r="12" spans="1:40" x14ac:dyDescent="0.3">
      <c r="A12" s="105" t="str">
        <f>'GO TO P&amp;L'!B10</f>
        <v>Add: Accrued Interest Income</v>
      </c>
      <c r="C12" s="177"/>
      <c r="D12" s="178"/>
      <c r="E12" s="200"/>
      <c r="F12" s="177"/>
      <c r="G12" s="178"/>
      <c r="H12" s="200"/>
      <c r="I12" s="177"/>
      <c r="J12" s="178"/>
      <c r="K12" s="200"/>
      <c r="L12" s="177"/>
      <c r="M12" s="178"/>
      <c r="N12" s="200"/>
      <c r="O12" s="177"/>
      <c r="P12" s="178"/>
      <c r="Q12" s="200"/>
      <c r="R12" s="177"/>
      <c r="S12" s="178"/>
      <c r="T12" s="200"/>
      <c r="U12" s="177"/>
      <c r="V12" s="178"/>
      <c r="W12" s="200"/>
      <c r="X12" s="177"/>
      <c r="Y12" s="178"/>
      <c r="Z12" s="200"/>
      <c r="AA12" s="177"/>
      <c r="AB12" s="178"/>
      <c r="AC12" s="200"/>
      <c r="AD12" s="177"/>
      <c r="AE12" s="178"/>
      <c r="AF12" s="200"/>
      <c r="AG12" s="177"/>
      <c r="AH12" s="178"/>
      <c r="AI12" s="200"/>
      <c r="AJ12" s="177"/>
      <c r="AK12" s="178"/>
      <c r="AL12" s="200"/>
      <c r="AM12" s="201">
        <f t="shared" si="0"/>
        <v>0</v>
      </c>
      <c r="AN12" s="202"/>
    </row>
    <row r="13" spans="1:40" ht="16.2" x14ac:dyDescent="0.45">
      <c r="A13" s="105" t="str">
        <f>'GO TO P&amp;L'!B11</f>
        <v>Less: Sales Returns (aka return inwards_Cancelled Interests)</v>
      </c>
      <c r="C13" s="177"/>
      <c r="D13" s="179"/>
      <c r="E13" s="200"/>
      <c r="F13" s="177"/>
      <c r="G13" s="179"/>
      <c r="H13" s="200"/>
      <c r="I13" s="177"/>
      <c r="J13" s="179"/>
      <c r="K13" s="200"/>
      <c r="L13" s="177"/>
      <c r="M13" s="179"/>
      <c r="N13" s="200"/>
      <c r="O13" s="177"/>
      <c r="P13" s="179"/>
      <c r="Q13" s="200"/>
      <c r="R13" s="177"/>
      <c r="S13" s="179"/>
      <c r="T13" s="200"/>
      <c r="U13" s="177"/>
      <c r="V13" s="179"/>
      <c r="W13" s="200"/>
      <c r="X13" s="177"/>
      <c r="Y13" s="204"/>
      <c r="Z13" s="200"/>
      <c r="AA13" s="177"/>
      <c r="AB13" s="179"/>
      <c r="AC13" s="200"/>
      <c r="AD13" s="177"/>
      <c r="AE13" s="179"/>
      <c r="AF13" s="200"/>
      <c r="AG13" s="177"/>
      <c r="AH13" s="179"/>
      <c r="AI13" s="200"/>
      <c r="AJ13" s="177"/>
      <c r="AK13" s="179"/>
      <c r="AL13" s="200"/>
      <c r="AM13" s="201">
        <f t="shared" si="0"/>
        <v>0</v>
      </c>
      <c r="AN13" s="203">
        <f>SUM(D13+G13+J13+M13+P13+S13+V13+Y13+AB13+AE13+AH13+AK13)</f>
        <v>0</v>
      </c>
    </row>
    <row r="14" spans="1:40" ht="16.2" x14ac:dyDescent="0.3">
      <c r="A14" s="128">
        <f>'GO TO P&amp;L'!B12</f>
        <v>0</v>
      </c>
      <c r="C14" s="180"/>
      <c r="D14" s="181"/>
      <c r="E14" s="200"/>
      <c r="F14" s="180"/>
      <c r="G14" s="181"/>
      <c r="H14" s="200"/>
      <c r="I14" s="180"/>
      <c r="J14" s="181"/>
      <c r="K14" s="200"/>
      <c r="L14" s="180"/>
      <c r="M14" s="181"/>
      <c r="N14" s="200"/>
      <c r="O14" s="180"/>
      <c r="P14" s="181"/>
      <c r="Q14" s="200"/>
      <c r="R14" s="180"/>
      <c r="S14" s="181"/>
      <c r="T14" s="200"/>
      <c r="U14" s="180"/>
      <c r="V14" s="181"/>
      <c r="W14" s="200"/>
      <c r="X14" s="180"/>
      <c r="Y14" s="181"/>
      <c r="Z14" s="200"/>
      <c r="AA14" s="180"/>
      <c r="AB14" s="181"/>
      <c r="AC14" s="200"/>
      <c r="AD14" s="180"/>
      <c r="AE14" s="181"/>
      <c r="AF14" s="200"/>
      <c r="AG14" s="180"/>
      <c r="AH14" s="181"/>
      <c r="AI14" s="200"/>
      <c r="AJ14" s="180"/>
      <c r="AK14" s="181"/>
      <c r="AL14" s="200"/>
      <c r="AM14" s="201">
        <f t="shared" si="0"/>
        <v>0</v>
      </c>
      <c r="AN14" s="203">
        <f t="shared" ref="AN14:AN60" si="1">SUM(D14+G14+J14+M14+P14+S14+V14+Y14+AB14+AE14+AH14+AK14)</f>
        <v>0</v>
      </c>
    </row>
    <row r="15" spans="1:40" ht="16.2" x14ac:dyDescent="0.3">
      <c r="A15" s="102" t="str">
        <f>'GO TO P&amp;L'!B13</f>
        <v>LESS: COST OF SALES</v>
      </c>
      <c r="C15" s="177"/>
      <c r="D15" s="178"/>
      <c r="E15" s="200"/>
      <c r="F15" s="177"/>
      <c r="G15" s="178"/>
      <c r="H15" s="200"/>
      <c r="I15" s="177"/>
      <c r="J15" s="178"/>
      <c r="K15" s="200"/>
      <c r="L15" s="177"/>
      <c r="M15" s="178"/>
      <c r="N15" s="200"/>
      <c r="O15" s="177"/>
      <c r="P15" s="178"/>
      <c r="Q15" s="200"/>
      <c r="R15" s="177"/>
      <c r="S15" s="178"/>
      <c r="T15" s="200"/>
      <c r="U15" s="177"/>
      <c r="V15" s="178"/>
      <c r="W15" s="200"/>
      <c r="X15" s="177"/>
      <c r="Y15" s="178"/>
      <c r="Z15" s="200"/>
      <c r="AA15" s="177"/>
      <c r="AB15" s="178"/>
      <c r="AC15" s="200"/>
      <c r="AD15" s="177"/>
      <c r="AE15" s="178"/>
      <c r="AF15" s="200"/>
      <c r="AG15" s="177"/>
      <c r="AH15" s="178"/>
      <c r="AI15" s="200"/>
      <c r="AJ15" s="177"/>
      <c r="AK15" s="178"/>
      <c r="AL15" s="200"/>
      <c r="AM15" s="201">
        <f t="shared" si="0"/>
        <v>0</v>
      </c>
      <c r="AN15" s="203">
        <f t="shared" si="1"/>
        <v>0</v>
      </c>
    </row>
    <row r="16" spans="1:40" ht="16.2" x14ac:dyDescent="0.3">
      <c r="A16" s="105" t="str">
        <f>'GO TO P&amp;L'!B14</f>
        <v>Opening Stock (Inventory)</v>
      </c>
      <c r="C16" s="177"/>
      <c r="D16" s="178"/>
      <c r="E16" s="200"/>
      <c r="F16" s="177"/>
      <c r="G16" s="178"/>
      <c r="H16" s="200"/>
      <c r="I16" s="177"/>
      <c r="J16" s="178"/>
      <c r="K16" s="200"/>
      <c r="L16" s="177"/>
      <c r="M16" s="178"/>
      <c r="N16" s="200"/>
      <c r="O16" s="177"/>
      <c r="P16" s="178"/>
      <c r="Q16" s="200"/>
      <c r="R16" s="177"/>
      <c r="S16" s="178"/>
      <c r="T16" s="200"/>
      <c r="U16" s="177"/>
      <c r="V16" s="178"/>
      <c r="W16" s="200"/>
      <c r="X16" s="177"/>
      <c r="Y16" s="178"/>
      <c r="Z16" s="200"/>
      <c r="AA16" s="177"/>
      <c r="AB16" s="178"/>
      <c r="AC16" s="200"/>
      <c r="AD16" s="177"/>
      <c r="AE16" s="178"/>
      <c r="AF16" s="200"/>
      <c r="AG16" s="177"/>
      <c r="AH16" s="178"/>
      <c r="AI16" s="200"/>
      <c r="AJ16" s="177"/>
      <c r="AK16" s="178"/>
      <c r="AL16" s="200"/>
      <c r="AM16" s="201">
        <f t="shared" si="0"/>
        <v>0</v>
      </c>
      <c r="AN16" s="203">
        <f t="shared" si="1"/>
        <v>0</v>
      </c>
    </row>
    <row r="17" spans="1:40" ht="16.2" x14ac:dyDescent="0.3">
      <c r="A17" s="105" t="str">
        <f>'GO TO P&amp;L'!B15</f>
        <v>Add: Purchases (for business)</v>
      </c>
      <c r="C17" s="177"/>
      <c r="D17" s="178"/>
      <c r="E17" s="200"/>
      <c r="F17" s="177"/>
      <c r="G17" s="178"/>
      <c r="H17" s="200"/>
      <c r="I17" s="177"/>
      <c r="J17" s="178"/>
      <c r="K17" s="200"/>
      <c r="L17" s="177"/>
      <c r="M17" s="178"/>
      <c r="N17" s="200"/>
      <c r="O17" s="177"/>
      <c r="P17" s="178"/>
      <c r="Q17" s="200"/>
      <c r="R17" s="177"/>
      <c r="S17" s="178"/>
      <c r="T17" s="200"/>
      <c r="U17" s="177"/>
      <c r="V17" s="178"/>
      <c r="W17" s="200"/>
      <c r="X17" s="177"/>
      <c r="Y17" s="178"/>
      <c r="Z17" s="200"/>
      <c r="AA17" s="177"/>
      <c r="AB17" s="178"/>
      <c r="AC17" s="200"/>
      <c r="AD17" s="177"/>
      <c r="AE17" s="178"/>
      <c r="AF17" s="200"/>
      <c r="AG17" s="177"/>
      <c r="AH17" s="178"/>
      <c r="AI17" s="200"/>
      <c r="AJ17" s="177"/>
      <c r="AK17" s="178"/>
      <c r="AL17" s="200"/>
      <c r="AM17" s="201">
        <f t="shared" si="0"/>
        <v>0</v>
      </c>
      <c r="AN17" s="203">
        <f t="shared" si="1"/>
        <v>0</v>
      </c>
    </row>
    <row r="18" spans="1:40" ht="16.2" x14ac:dyDescent="0.3">
      <c r="A18" s="105" t="str">
        <f>'GO TO P&amp;L'!B16</f>
        <v>Add: Carriage Inwards (Delivery costs on purchases)</v>
      </c>
      <c r="C18" s="177"/>
      <c r="D18" s="178"/>
      <c r="E18" s="200"/>
      <c r="F18" s="177"/>
      <c r="G18" s="178"/>
      <c r="H18" s="200"/>
      <c r="I18" s="177"/>
      <c r="J18" s="178"/>
      <c r="K18" s="200"/>
      <c r="L18" s="177"/>
      <c r="M18" s="178"/>
      <c r="N18" s="200"/>
      <c r="O18" s="177"/>
      <c r="P18" s="178"/>
      <c r="Q18" s="200"/>
      <c r="R18" s="177"/>
      <c r="S18" s="178"/>
      <c r="T18" s="200"/>
      <c r="U18" s="177"/>
      <c r="V18" s="178"/>
      <c r="W18" s="200"/>
      <c r="X18" s="177"/>
      <c r="Y18" s="178"/>
      <c r="Z18" s="200"/>
      <c r="AA18" s="177"/>
      <c r="AB18" s="178"/>
      <c r="AC18" s="200"/>
      <c r="AD18" s="177"/>
      <c r="AE18" s="178"/>
      <c r="AF18" s="200"/>
      <c r="AG18" s="177"/>
      <c r="AH18" s="178"/>
      <c r="AI18" s="200"/>
      <c r="AJ18" s="177"/>
      <c r="AK18" s="178"/>
      <c r="AL18" s="200"/>
      <c r="AM18" s="201">
        <f t="shared" si="0"/>
        <v>0</v>
      </c>
      <c r="AN18" s="203">
        <f t="shared" si="1"/>
        <v>0</v>
      </c>
    </row>
    <row r="19" spans="1:40" ht="16.2" x14ac:dyDescent="0.3">
      <c r="A19" s="105" t="str">
        <f>'GO TO P&amp;L'!B17</f>
        <v>Less: Purchases Returns (Company Assets Returned to Suppliers)</v>
      </c>
      <c r="C19" s="177"/>
      <c r="D19" s="178"/>
      <c r="E19" s="200"/>
      <c r="F19" s="177"/>
      <c r="G19" s="178"/>
      <c r="H19" s="200"/>
      <c r="I19" s="177"/>
      <c r="J19" s="178"/>
      <c r="K19" s="200"/>
      <c r="L19" s="177"/>
      <c r="M19" s="178"/>
      <c r="N19" s="200"/>
      <c r="O19" s="177"/>
      <c r="P19" s="178"/>
      <c r="Q19" s="200"/>
      <c r="R19" s="177"/>
      <c r="S19" s="178"/>
      <c r="T19" s="200"/>
      <c r="U19" s="177"/>
      <c r="V19" s="178"/>
      <c r="W19" s="200"/>
      <c r="X19" s="177"/>
      <c r="Y19" s="178"/>
      <c r="Z19" s="200"/>
      <c r="AA19" s="177"/>
      <c r="AB19" s="178"/>
      <c r="AC19" s="200"/>
      <c r="AD19" s="177"/>
      <c r="AE19" s="178"/>
      <c r="AF19" s="200"/>
      <c r="AG19" s="177"/>
      <c r="AH19" s="178"/>
      <c r="AI19" s="200"/>
      <c r="AJ19" s="177"/>
      <c r="AK19" s="178"/>
      <c r="AL19" s="200"/>
      <c r="AM19" s="201">
        <f t="shared" si="0"/>
        <v>0</v>
      </c>
      <c r="AN19" s="203">
        <f t="shared" si="1"/>
        <v>0</v>
      </c>
    </row>
    <row r="20" spans="1:40" ht="16.2" x14ac:dyDescent="0.45">
      <c r="A20" s="105" t="str">
        <f>'GO TO P&amp;L'!B18</f>
        <v>Less: Closing Stock (Inventory)</v>
      </c>
      <c r="C20" s="177"/>
      <c r="D20" s="179"/>
      <c r="E20" s="200"/>
      <c r="F20" s="177"/>
      <c r="G20" s="179"/>
      <c r="H20" s="200"/>
      <c r="I20" s="177"/>
      <c r="J20" s="179"/>
      <c r="K20" s="200"/>
      <c r="L20" s="177"/>
      <c r="M20" s="179"/>
      <c r="N20" s="200"/>
      <c r="O20" s="177"/>
      <c r="P20" s="179"/>
      <c r="Q20" s="200"/>
      <c r="R20" s="177"/>
      <c r="S20" s="179"/>
      <c r="T20" s="200"/>
      <c r="U20" s="177"/>
      <c r="V20" s="179"/>
      <c r="W20" s="200"/>
      <c r="X20" s="177"/>
      <c r="Y20" s="204"/>
      <c r="Z20" s="200"/>
      <c r="AA20" s="177"/>
      <c r="AB20" s="179"/>
      <c r="AC20" s="200"/>
      <c r="AD20" s="177"/>
      <c r="AE20" s="179"/>
      <c r="AF20" s="200"/>
      <c r="AG20" s="177"/>
      <c r="AH20" s="179"/>
      <c r="AI20" s="200"/>
      <c r="AJ20" s="177"/>
      <c r="AK20" s="179"/>
      <c r="AL20" s="200"/>
      <c r="AM20" s="201">
        <f t="shared" si="0"/>
        <v>0</v>
      </c>
      <c r="AN20" s="203">
        <f t="shared" si="1"/>
        <v>0</v>
      </c>
    </row>
    <row r="21" spans="1:40" ht="16.2" x14ac:dyDescent="0.3">
      <c r="A21" s="128">
        <f>'GO TO P&amp;L'!B19</f>
        <v>0</v>
      </c>
      <c r="C21" s="180"/>
      <c r="D21" s="181"/>
      <c r="E21" s="200"/>
      <c r="F21" s="180"/>
      <c r="G21" s="181"/>
      <c r="H21" s="200"/>
      <c r="I21" s="180"/>
      <c r="J21" s="181"/>
      <c r="K21" s="200"/>
      <c r="L21" s="180"/>
      <c r="M21" s="181"/>
      <c r="N21" s="200"/>
      <c r="O21" s="180"/>
      <c r="P21" s="181"/>
      <c r="Q21" s="200"/>
      <c r="R21" s="180"/>
      <c r="S21" s="181"/>
      <c r="T21" s="200"/>
      <c r="U21" s="180"/>
      <c r="V21" s="181"/>
      <c r="W21" s="200"/>
      <c r="X21" s="180"/>
      <c r="Y21" s="181"/>
      <c r="Z21" s="200"/>
      <c r="AA21" s="180"/>
      <c r="AB21" s="181"/>
      <c r="AC21" s="200"/>
      <c r="AD21" s="180"/>
      <c r="AE21" s="181"/>
      <c r="AF21" s="200"/>
      <c r="AG21" s="180"/>
      <c r="AH21" s="181"/>
      <c r="AI21" s="200"/>
      <c r="AJ21" s="180"/>
      <c r="AK21" s="181"/>
      <c r="AL21" s="200"/>
      <c r="AM21" s="201">
        <f t="shared" si="0"/>
        <v>0</v>
      </c>
      <c r="AN21" s="203">
        <f t="shared" si="1"/>
        <v>0</v>
      </c>
    </row>
    <row r="22" spans="1:40" ht="16.2" x14ac:dyDescent="0.3">
      <c r="A22" s="106" t="str">
        <f>'GO TO P&amp;L'!B20</f>
        <v>GROSS PROFIT</v>
      </c>
      <c r="C22" s="177"/>
      <c r="D22" s="178"/>
      <c r="E22" s="200"/>
      <c r="F22" s="177"/>
      <c r="G22" s="178"/>
      <c r="H22" s="200"/>
      <c r="I22" s="177"/>
      <c r="J22" s="178"/>
      <c r="K22" s="200"/>
      <c r="L22" s="177"/>
      <c r="M22" s="178"/>
      <c r="N22" s="200"/>
      <c r="O22" s="177"/>
      <c r="P22" s="178"/>
      <c r="Q22" s="200"/>
      <c r="R22" s="177"/>
      <c r="S22" s="178"/>
      <c r="T22" s="200"/>
      <c r="U22" s="177"/>
      <c r="V22" s="178"/>
      <c r="W22" s="200"/>
      <c r="X22" s="177"/>
      <c r="Y22" s="178"/>
      <c r="Z22" s="200"/>
      <c r="AA22" s="177"/>
      <c r="AB22" s="178"/>
      <c r="AC22" s="200"/>
      <c r="AD22" s="177"/>
      <c r="AE22" s="178"/>
      <c r="AF22" s="200"/>
      <c r="AG22" s="177"/>
      <c r="AH22" s="178"/>
      <c r="AI22" s="200"/>
      <c r="AJ22" s="177"/>
      <c r="AK22" s="178"/>
      <c r="AL22" s="200"/>
      <c r="AM22" s="201">
        <f t="shared" si="0"/>
        <v>0</v>
      </c>
      <c r="AN22" s="203">
        <f t="shared" si="1"/>
        <v>0</v>
      </c>
    </row>
    <row r="23" spans="1:40" ht="16.2" x14ac:dyDescent="0.3">
      <c r="A23" s="128">
        <f>'GO TO P&amp;L'!B21</f>
        <v>0</v>
      </c>
      <c r="C23" s="180"/>
      <c r="D23" s="181"/>
      <c r="E23" s="200"/>
      <c r="F23" s="180"/>
      <c r="G23" s="181"/>
      <c r="H23" s="200"/>
      <c r="I23" s="180"/>
      <c r="J23" s="181"/>
      <c r="K23" s="200"/>
      <c r="L23" s="180"/>
      <c r="M23" s="181"/>
      <c r="N23" s="200"/>
      <c r="O23" s="180"/>
      <c r="P23" s="181"/>
      <c r="Q23" s="200"/>
      <c r="R23" s="180"/>
      <c r="S23" s="181"/>
      <c r="T23" s="200"/>
      <c r="U23" s="180"/>
      <c r="V23" s="181"/>
      <c r="W23" s="200"/>
      <c r="X23" s="180"/>
      <c r="Y23" s="181"/>
      <c r="Z23" s="200"/>
      <c r="AA23" s="180"/>
      <c r="AB23" s="181"/>
      <c r="AC23" s="200"/>
      <c r="AD23" s="180"/>
      <c r="AE23" s="181"/>
      <c r="AF23" s="200"/>
      <c r="AG23" s="180"/>
      <c r="AH23" s="181"/>
      <c r="AI23" s="200"/>
      <c r="AJ23" s="180"/>
      <c r="AK23" s="181"/>
      <c r="AL23" s="200"/>
      <c r="AM23" s="201">
        <f t="shared" si="0"/>
        <v>0</v>
      </c>
      <c r="AN23" s="203">
        <f t="shared" si="1"/>
        <v>0</v>
      </c>
    </row>
    <row r="24" spans="1:40" ht="16.2" x14ac:dyDescent="0.3">
      <c r="A24" s="102" t="str">
        <f>'GO TO P&amp;L'!B22</f>
        <v>ADD: OTHER INCOME</v>
      </c>
      <c r="C24" s="177"/>
      <c r="D24" s="178"/>
      <c r="E24" s="200"/>
      <c r="F24" s="177"/>
      <c r="G24" s="178"/>
      <c r="H24" s="200"/>
      <c r="I24" s="177"/>
      <c r="J24" s="178"/>
      <c r="K24" s="200"/>
      <c r="L24" s="177"/>
      <c r="M24" s="178"/>
      <c r="N24" s="200"/>
      <c r="O24" s="177"/>
      <c r="P24" s="178"/>
      <c r="Q24" s="200"/>
      <c r="R24" s="177"/>
      <c r="S24" s="178"/>
      <c r="T24" s="200"/>
      <c r="U24" s="177"/>
      <c r="V24" s="178"/>
      <c r="W24" s="200"/>
      <c r="X24" s="177"/>
      <c r="Y24" s="178"/>
      <c r="Z24" s="200"/>
      <c r="AA24" s="177"/>
      <c r="AB24" s="178"/>
      <c r="AC24" s="200"/>
      <c r="AD24" s="177"/>
      <c r="AE24" s="178"/>
      <c r="AF24" s="200"/>
      <c r="AG24" s="177"/>
      <c r="AH24" s="178"/>
      <c r="AI24" s="200"/>
      <c r="AJ24" s="177"/>
      <c r="AK24" s="178"/>
      <c r="AL24" s="200"/>
      <c r="AM24" s="201">
        <f t="shared" si="0"/>
        <v>0</v>
      </c>
      <c r="AN24" s="203">
        <f t="shared" si="1"/>
        <v>0</v>
      </c>
    </row>
    <row r="25" spans="1:40" ht="16.2" x14ac:dyDescent="0.3">
      <c r="A25" s="105" t="str">
        <f>'GO TO P&amp;L'!B23</f>
        <v>Accrued Commission Income</v>
      </c>
      <c r="C25" s="177"/>
      <c r="D25" s="178"/>
      <c r="E25" s="200"/>
      <c r="F25" s="177"/>
      <c r="G25" s="178"/>
      <c r="H25" s="200"/>
      <c r="I25" s="177"/>
      <c r="J25" s="178"/>
      <c r="K25" s="200"/>
      <c r="L25" s="177"/>
      <c r="M25" s="178"/>
      <c r="N25" s="200"/>
      <c r="O25" s="177"/>
      <c r="P25" s="178"/>
      <c r="Q25" s="200"/>
      <c r="R25" s="177"/>
      <c r="S25" s="178"/>
      <c r="T25" s="200"/>
      <c r="U25" s="177"/>
      <c r="V25" s="178"/>
      <c r="W25" s="200"/>
      <c r="X25" s="177"/>
      <c r="Y25" s="178"/>
      <c r="Z25" s="200"/>
      <c r="AA25" s="177"/>
      <c r="AB25" s="178"/>
      <c r="AC25" s="200"/>
      <c r="AD25" s="177"/>
      <c r="AE25" s="178"/>
      <c r="AF25" s="200"/>
      <c r="AG25" s="177"/>
      <c r="AH25" s="178"/>
      <c r="AI25" s="200"/>
      <c r="AJ25" s="177"/>
      <c r="AK25" s="178"/>
      <c r="AL25" s="200"/>
      <c r="AM25" s="201">
        <f t="shared" si="0"/>
        <v>0</v>
      </c>
      <c r="AN25" s="203">
        <f t="shared" si="1"/>
        <v>0</v>
      </c>
    </row>
    <row r="26" spans="1:40" ht="16.2" x14ac:dyDescent="0.3">
      <c r="A26" s="105" t="str">
        <f>'GO TO P&amp;L'!B24</f>
        <v>Add: Commission Income</v>
      </c>
      <c r="C26" s="177"/>
      <c r="D26" s="178"/>
      <c r="E26" s="200"/>
      <c r="F26" s="177"/>
      <c r="G26" s="178"/>
      <c r="H26" s="200"/>
      <c r="I26" s="177"/>
      <c r="J26" s="178"/>
      <c r="K26" s="200"/>
      <c r="L26" s="177"/>
      <c r="M26" s="178"/>
      <c r="N26" s="200"/>
      <c r="O26" s="177"/>
      <c r="P26" s="178"/>
      <c r="Q26" s="200"/>
      <c r="R26" s="177"/>
      <c r="S26" s="178"/>
      <c r="T26" s="200"/>
      <c r="U26" s="177"/>
      <c r="V26" s="178"/>
      <c r="W26" s="200"/>
      <c r="X26" s="177"/>
      <c r="Y26" s="178"/>
      <c r="Z26" s="200"/>
      <c r="AA26" s="177"/>
      <c r="AB26" s="178"/>
      <c r="AC26" s="200"/>
      <c r="AD26" s="177"/>
      <c r="AE26" s="178"/>
      <c r="AF26" s="200"/>
      <c r="AG26" s="177"/>
      <c r="AH26" s="178"/>
      <c r="AI26" s="200"/>
      <c r="AJ26" s="177"/>
      <c r="AK26" s="178"/>
      <c r="AL26" s="200"/>
      <c r="AM26" s="201">
        <f t="shared" si="0"/>
        <v>0</v>
      </c>
      <c r="AN26" s="203">
        <f t="shared" si="1"/>
        <v>0</v>
      </c>
    </row>
    <row r="27" spans="1:40" ht="16.2" x14ac:dyDescent="0.3">
      <c r="A27" s="105" t="str">
        <f>'GO TO P&amp;L'!B25</f>
        <v>Chips Sales</v>
      </c>
      <c r="C27" s="177"/>
      <c r="D27" s="178"/>
      <c r="E27" s="200"/>
      <c r="F27" s="177"/>
      <c r="G27" s="178"/>
      <c r="H27" s="200"/>
      <c r="I27" s="177"/>
      <c r="J27" s="178"/>
      <c r="K27" s="200"/>
      <c r="L27" s="177"/>
      <c r="M27" s="178"/>
      <c r="N27" s="200"/>
      <c r="O27" s="177"/>
      <c r="P27" s="178"/>
      <c r="Q27" s="200"/>
      <c r="R27" s="177"/>
      <c r="S27" s="178"/>
      <c r="T27" s="200"/>
      <c r="U27" s="177"/>
      <c r="V27" s="178"/>
      <c r="W27" s="200"/>
      <c r="X27" s="177"/>
      <c r="Y27" s="178"/>
      <c r="Z27" s="200"/>
      <c r="AA27" s="177"/>
      <c r="AB27" s="178"/>
      <c r="AC27" s="200"/>
      <c r="AD27" s="177"/>
      <c r="AE27" s="178"/>
      <c r="AF27" s="200"/>
      <c r="AG27" s="177"/>
      <c r="AH27" s="178"/>
      <c r="AI27" s="200"/>
      <c r="AJ27" s="177"/>
      <c r="AK27" s="178"/>
      <c r="AL27" s="200"/>
      <c r="AM27" s="201">
        <f t="shared" si="0"/>
        <v>0</v>
      </c>
      <c r="AN27" s="203">
        <f t="shared" si="1"/>
        <v>0</v>
      </c>
    </row>
    <row r="28" spans="1:40" ht="16.2" x14ac:dyDescent="0.3">
      <c r="A28" s="105" t="str">
        <f>'GO TO P&amp;L'!B26</f>
        <v>Add: Other Income2</v>
      </c>
      <c r="C28" s="177"/>
      <c r="D28" s="178"/>
      <c r="E28" s="200"/>
      <c r="F28" s="177"/>
      <c r="G28" s="178"/>
      <c r="H28" s="200"/>
      <c r="I28" s="177"/>
      <c r="J28" s="178"/>
      <c r="K28" s="200"/>
      <c r="L28" s="177"/>
      <c r="M28" s="178"/>
      <c r="N28" s="200"/>
      <c r="O28" s="177"/>
      <c r="P28" s="178"/>
      <c r="Q28" s="200"/>
      <c r="R28" s="177"/>
      <c r="S28" s="178"/>
      <c r="T28" s="200"/>
      <c r="U28" s="177"/>
      <c r="V28" s="178"/>
      <c r="W28" s="200"/>
      <c r="X28" s="177"/>
      <c r="Y28" s="178"/>
      <c r="Z28" s="200"/>
      <c r="AA28" s="177"/>
      <c r="AB28" s="178"/>
      <c r="AC28" s="200"/>
      <c r="AD28" s="177"/>
      <c r="AE28" s="178"/>
      <c r="AF28" s="200"/>
      <c r="AG28" s="177"/>
      <c r="AH28" s="178"/>
      <c r="AI28" s="200"/>
      <c r="AJ28" s="177"/>
      <c r="AK28" s="178"/>
      <c r="AL28" s="200"/>
      <c r="AM28" s="201">
        <f t="shared" si="0"/>
        <v>0</v>
      </c>
      <c r="AN28" s="203">
        <f t="shared" si="1"/>
        <v>0</v>
      </c>
    </row>
    <row r="29" spans="1:40" ht="16.2" x14ac:dyDescent="0.45">
      <c r="A29" s="105" t="str">
        <f>'GO TO P&amp;L'!B27</f>
        <v>Add: Discount Received (From suppliers upon purchasing assets)</v>
      </c>
      <c r="C29" s="177"/>
      <c r="D29" s="179"/>
      <c r="E29" s="200"/>
      <c r="F29" s="177"/>
      <c r="G29" s="179"/>
      <c r="H29" s="200"/>
      <c r="I29" s="177"/>
      <c r="J29" s="179"/>
      <c r="K29" s="200"/>
      <c r="L29" s="177"/>
      <c r="M29" s="179"/>
      <c r="N29" s="200"/>
      <c r="O29" s="177"/>
      <c r="P29" s="179"/>
      <c r="Q29" s="200"/>
      <c r="R29" s="177"/>
      <c r="S29" s="179"/>
      <c r="T29" s="200"/>
      <c r="U29" s="177"/>
      <c r="V29" s="179"/>
      <c r="W29" s="200"/>
      <c r="X29" s="177"/>
      <c r="Y29" s="204"/>
      <c r="Z29" s="200"/>
      <c r="AA29" s="177"/>
      <c r="AB29" s="179"/>
      <c r="AC29" s="200"/>
      <c r="AD29" s="177"/>
      <c r="AE29" s="179"/>
      <c r="AF29" s="200"/>
      <c r="AG29" s="177"/>
      <c r="AH29" s="179"/>
      <c r="AI29" s="200"/>
      <c r="AJ29" s="177"/>
      <c r="AK29" s="179"/>
      <c r="AL29" s="200"/>
      <c r="AM29" s="205" t="s">
        <v>52</v>
      </c>
      <c r="AN29" s="203">
        <f t="shared" si="1"/>
        <v>0</v>
      </c>
    </row>
    <row r="30" spans="1:40" ht="16.2" x14ac:dyDescent="0.3">
      <c r="A30" s="128">
        <f>'GO TO P&amp;L'!B28</f>
        <v>0</v>
      </c>
      <c r="C30" s="180"/>
      <c r="D30" s="181"/>
      <c r="E30" s="200"/>
      <c r="F30" s="180"/>
      <c r="G30" s="181"/>
      <c r="H30" s="200"/>
      <c r="I30" s="180"/>
      <c r="J30" s="181"/>
      <c r="K30" s="200"/>
      <c r="L30" s="180"/>
      <c r="M30" s="181"/>
      <c r="N30" s="200"/>
      <c r="O30" s="180"/>
      <c r="P30" s="181"/>
      <c r="Q30" s="200"/>
      <c r="R30" s="180"/>
      <c r="S30" s="181"/>
      <c r="T30" s="200"/>
      <c r="U30" s="180"/>
      <c r="V30" s="181"/>
      <c r="W30" s="200"/>
      <c r="X30" s="180"/>
      <c r="Y30" s="181"/>
      <c r="Z30" s="200"/>
      <c r="AA30" s="180"/>
      <c r="AB30" s="181"/>
      <c r="AC30" s="200"/>
      <c r="AD30" s="180"/>
      <c r="AE30" s="181"/>
      <c r="AF30" s="200"/>
      <c r="AG30" s="180"/>
      <c r="AH30" s="181"/>
      <c r="AI30" s="200"/>
      <c r="AJ30" s="180"/>
      <c r="AK30" s="181"/>
      <c r="AL30" s="200"/>
      <c r="AM30" s="201">
        <f t="shared" si="0"/>
        <v>0</v>
      </c>
      <c r="AN30" s="203">
        <f t="shared" si="1"/>
        <v>0</v>
      </c>
    </row>
    <row r="31" spans="1:40" ht="16.2" x14ac:dyDescent="0.3">
      <c r="A31" s="106" t="str">
        <f>'GO TO P&amp;L'!B29</f>
        <v>TOTAL INCOME</v>
      </c>
      <c r="C31" s="177"/>
      <c r="D31" s="178"/>
      <c r="E31" s="200"/>
      <c r="F31" s="177"/>
      <c r="G31" s="178"/>
      <c r="H31" s="200"/>
      <c r="I31" s="177"/>
      <c r="J31" s="178"/>
      <c r="K31" s="200"/>
      <c r="L31" s="177"/>
      <c r="M31" s="178"/>
      <c r="N31" s="200"/>
      <c r="O31" s="177"/>
      <c r="P31" s="178"/>
      <c r="Q31" s="200"/>
      <c r="R31" s="177"/>
      <c r="S31" s="178"/>
      <c r="T31" s="200"/>
      <c r="U31" s="177"/>
      <c r="V31" s="178"/>
      <c r="W31" s="200"/>
      <c r="X31" s="177"/>
      <c r="Y31" s="178"/>
      <c r="Z31" s="200"/>
      <c r="AA31" s="177"/>
      <c r="AB31" s="178"/>
      <c r="AC31" s="200"/>
      <c r="AD31" s="177"/>
      <c r="AE31" s="178"/>
      <c r="AF31" s="200"/>
      <c r="AG31" s="177"/>
      <c r="AH31" s="178"/>
      <c r="AI31" s="200"/>
      <c r="AJ31" s="177"/>
      <c r="AK31" s="178"/>
      <c r="AL31" s="200"/>
      <c r="AM31" s="205" t="s">
        <v>52</v>
      </c>
      <c r="AN31" s="203">
        <f t="shared" si="1"/>
        <v>0</v>
      </c>
    </row>
    <row r="32" spans="1:40" ht="16.2" x14ac:dyDescent="0.3">
      <c r="A32" s="128" t="str">
        <f>'GO TO P&amp;L'!B64</f>
        <v>Income</v>
      </c>
      <c r="C32" s="177"/>
      <c r="D32" s="178"/>
      <c r="E32" s="200"/>
      <c r="F32" s="177"/>
      <c r="G32" s="178"/>
      <c r="H32" s="200"/>
      <c r="I32" s="177"/>
      <c r="J32" s="178"/>
      <c r="K32" s="200"/>
      <c r="L32" s="180"/>
      <c r="M32" s="206"/>
      <c r="N32" s="200"/>
      <c r="O32" s="180"/>
      <c r="P32" s="206"/>
      <c r="Q32" s="200"/>
      <c r="R32" s="180"/>
      <c r="S32" s="206"/>
      <c r="T32" s="200"/>
      <c r="U32" s="180"/>
      <c r="V32" s="206"/>
      <c r="W32" s="200"/>
      <c r="X32" s="180"/>
      <c r="Y32" s="181"/>
      <c r="Z32" s="200"/>
      <c r="AA32" s="180"/>
      <c r="AB32" s="206"/>
      <c r="AC32" s="200"/>
      <c r="AD32" s="180"/>
      <c r="AE32" s="206"/>
      <c r="AF32" s="200"/>
      <c r="AG32" s="180"/>
      <c r="AH32" s="206"/>
      <c r="AI32" s="200"/>
      <c r="AJ32" s="177"/>
      <c r="AK32" s="178"/>
      <c r="AL32" s="200"/>
      <c r="AM32" s="201">
        <f t="shared" si="0"/>
        <v>0</v>
      </c>
      <c r="AN32" s="207">
        <f t="shared" si="1"/>
        <v>0</v>
      </c>
    </row>
    <row r="33" spans="1:40" ht="16.2" x14ac:dyDescent="0.3">
      <c r="A33" s="102" t="str">
        <f>'GO TO P&amp;L'!B31</f>
        <v>LESS: OPERATING EXPENSES</v>
      </c>
      <c r="C33" s="177"/>
      <c r="D33" s="178"/>
      <c r="E33" s="200"/>
      <c r="F33" s="177"/>
      <c r="G33" s="178"/>
      <c r="H33" s="200"/>
      <c r="I33" s="177"/>
      <c r="J33" s="178"/>
      <c r="K33" s="200"/>
      <c r="L33" s="177"/>
      <c r="M33" s="178"/>
      <c r="N33" s="200"/>
      <c r="O33" s="177"/>
      <c r="P33" s="178"/>
      <c r="Q33" s="200"/>
      <c r="R33" s="177"/>
      <c r="S33" s="178"/>
      <c r="T33" s="200"/>
      <c r="U33" s="177"/>
      <c r="V33" s="178"/>
      <c r="W33" s="200"/>
      <c r="X33" s="177"/>
      <c r="Y33" s="178"/>
      <c r="Z33" s="200"/>
      <c r="AA33" s="177"/>
      <c r="AB33" s="178"/>
      <c r="AC33" s="200"/>
      <c r="AD33" s="177"/>
      <c r="AE33" s="178"/>
      <c r="AF33" s="200"/>
      <c r="AG33" s="177"/>
      <c r="AH33" s="178"/>
      <c r="AI33" s="200"/>
      <c r="AJ33" s="177"/>
      <c r="AK33" s="178"/>
      <c r="AL33" s="200"/>
      <c r="AM33" s="201">
        <f t="shared" si="0"/>
        <v>0</v>
      </c>
      <c r="AN33" s="203">
        <f t="shared" si="1"/>
        <v>0</v>
      </c>
    </row>
    <row r="34" spans="1:40" ht="16.2" x14ac:dyDescent="0.3">
      <c r="A34" s="105" t="str">
        <f>'GO TO P&amp;L'!B32</f>
        <v>Accounting and legal fees</v>
      </c>
      <c r="C34" s="182"/>
      <c r="D34" s="178"/>
      <c r="E34" s="200"/>
      <c r="F34" s="182"/>
      <c r="G34" s="178"/>
      <c r="H34" s="200"/>
      <c r="I34" s="182"/>
      <c r="J34" s="178"/>
      <c r="K34" s="200"/>
      <c r="L34" s="182"/>
      <c r="M34" s="178"/>
      <c r="N34" s="200"/>
      <c r="O34" s="182"/>
      <c r="P34" s="178"/>
      <c r="Q34" s="200"/>
      <c r="R34" s="182"/>
      <c r="S34" s="178"/>
      <c r="T34" s="200"/>
      <c r="U34" s="182"/>
      <c r="V34" s="178"/>
      <c r="W34" s="200"/>
      <c r="X34" s="182"/>
      <c r="Y34" s="178"/>
      <c r="Z34" s="200"/>
      <c r="AA34" s="182"/>
      <c r="AB34" s="178"/>
      <c r="AC34" s="200"/>
      <c r="AD34" s="182"/>
      <c r="AE34" s="178"/>
      <c r="AF34" s="200"/>
      <c r="AG34" s="182"/>
      <c r="AH34" s="178"/>
      <c r="AI34" s="200"/>
      <c r="AJ34" s="182"/>
      <c r="AK34" s="178"/>
      <c r="AL34" s="200"/>
      <c r="AM34" s="201">
        <f t="shared" si="0"/>
        <v>0</v>
      </c>
      <c r="AN34" s="203">
        <f t="shared" si="1"/>
        <v>0</v>
      </c>
    </row>
    <row r="35" spans="1:40" ht="16.2" x14ac:dyDescent="0.3">
      <c r="A35" s="105" t="str">
        <f>'GO TO P&amp;L'!B33</f>
        <v>Accrued Liabilities (Expenses due not yet paid for)</v>
      </c>
      <c r="C35" s="182"/>
      <c r="D35" s="178"/>
      <c r="E35" s="200"/>
      <c r="F35" s="182"/>
      <c r="G35" s="178"/>
      <c r="H35" s="200"/>
      <c r="I35" s="182"/>
      <c r="J35" s="178"/>
      <c r="K35" s="200"/>
      <c r="L35" s="182"/>
      <c r="M35" s="178"/>
      <c r="N35" s="200"/>
      <c r="O35" s="182"/>
      <c r="P35" s="178"/>
      <c r="Q35" s="200"/>
      <c r="R35" s="182"/>
      <c r="S35" s="178"/>
      <c r="T35" s="200"/>
      <c r="U35" s="182"/>
      <c r="V35" s="178"/>
      <c r="W35" s="200"/>
      <c r="X35" s="182"/>
      <c r="Y35" s="178"/>
      <c r="Z35" s="200"/>
      <c r="AA35" s="182"/>
      <c r="AB35" s="178"/>
      <c r="AC35" s="200"/>
      <c r="AD35" s="182"/>
      <c r="AE35" s="178"/>
      <c r="AF35" s="200"/>
      <c r="AG35" s="182"/>
      <c r="AH35" s="178"/>
      <c r="AI35" s="200"/>
      <c r="AJ35" s="182"/>
      <c r="AK35" s="178"/>
      <c r="AL35" s="200"/>
      <c r="AM35" s="201">
        <f t="shared" si="0"/>
        <v>0</v>
      </c>
      <c r="AN35" s="203">
        <f t="shared" si="1"/>
        <v>0</v>
      </c>
    </row>
    <row r="36" spans="1:40" ht="16.2" x14ac:dyDescent="0.3">
      <c r="A36" s="105" t="str">
        <f>'GO TO P&amp;L'!B34</f>
        <v>Advertisement &amp; Personal Selling</v>
      </c>
      <c r="C36" s="182"/>
      <c r="D36" s="178"/>
      <c r="E36" s="200"/>
      <c r="F36" s="182"/>
      <c r="G36" s="178"/>
      <c r="H36" s="200"/>
      <c r="I36" s="182"/>
      <c r="J36" s="178"/>
      <c r="K36" s="200"/>
      <c r="L36" s="182"/>
      <c r="M36" s="178"/>
      <c r="N36" s="200"/>
      <c r="O36" s="182"/>
      <c r="P36" s="178"/>
      <c r="Q36" s="200"/>
      <c r="R36" s="182"/>
      <c r="S36" s="178"/>
      <c r="T36" s="200"/>
      <c r="U36" s="182"/>
      <c r="V36" s="178"/>
      <c r="W36" s="200"/>
      <c r="X36" s="182"/>
      <c r="Y36" s="178"/>
      <c r="Z36" s="200"/>
      <c r="AA36" s="182"/>
      <c r="AB36" s="178"/>
      <c r="AC36" s="200"/>
      <c r="AD36" s="182"/>
      <c r="AE36" s="178"/>
      <c r="AF36" s="200"/>
      <c r="AG36" s="182"/>
      <c r="AH36" s="178"/>
      <c r="AI36" s="200"/>
      <c r="AJ36" s="182"/>
      <c r="AK36" s="178"/>
      <c r="AL36" s="200"/>
      <c r="AM36" s="201">
        <f t="shared" si="0"/>
        <v>0</v>
      </c>
      <c r="AN36" s="203">
        <f t="shared" si="1"/>
        <v>0</v>
      </c>
    </row>
    <row r="37" spans="1:40" ht="16.2" x14ac:dyDescent="0.3">
      <c r="A37" s="105" t="str">
        <f>'GO TO P&amp;L'!B35</f>
        <v>Bank charges (Our withdraw charges during collection from debtors)</v>
      </c>
      <c r="C37" s="182"/>
      <c r="D37" s="178"/>
      <c r="E37" s="200"/>
      <c r="F37" s="182"/>
      <c r="G37" s="178"/>
      <c r="H37" s="200"/>
      <c r="I37" s="182"/>
      <c r="J37" s="178"/>
      <c r="K37" s="200"/>
      <c r="L37" s="182"/>
      <c r="M37" s="178"/>
      <c r="N37" s="200"/>
      <c r="O37" s="182"/>
      <c r="P37" s="178"/>
      <c r="Q37" s="200"/>
      <c r="R37" s="182"/>
      <c r="S37" s="178"/>
      <c r="T37" s="200"/>
      <c r="U37" s="182"/>
      <c r="V37" s="178"/>
      <c r="W37" s="200"/>
      <c r="X37" s="182"/>
      <c r="Y37" s="178"/>
      <c r="Z37" s="200"/>
      <c r="AA37" s="182"/>
      <c r="AB37" s="178"/>
      <c r="AC37" s="200"/>
      <c r="AD37" s="182"/>
      <c r="AE37" s="178"/>
      <c r="AF37" s="200"/>
      <c r="AG37" s="182"/>
      <c r="AH37" s="178"/>
      <c r="AI37" s="200"/>
      <c r="AJ37" s="182"/>
      <c r="AK37" s="178"/>
      <c r="AL37" s="200"/>
      <c r="AM37" s="201">
        <f t="shared" si="0"/>
        <v>0</v>
      </c>
      <c r="AN37" s="203">
        <f t="shared" si="1"/>
        <v>0</v>
      </c>
    </row>
    <row r="38" spans="1:40" ht="16.2" x14ac:dyDescent="0.3">
      <c r="A38" s="105" t="str">
        <f>'GO TO P&amp;L'!B36</f>
        <v>Bank Loans (Interest Expenses)</v>
      </c>
      <c r="C38" s="182"/>
      <c r="D38" s="178"/>
      <c r="E38" s="200"/>
      <c r="F38" s="182"/>
      <c r="G38" s="178"/>
      <c r="H38" s="200"/>
      <c r="I38" s="182"/>
      <c r="J38" s="178"/>
      <c r="K38" s="200"/>
      <c r="L38" s="182"/>
      <c r="M38" s="178"/>
      <c r="N38" s="200"/>
      <c r="O38" s="182"/>
      <c r="P38" s="178"/>
      <c r="Q38" s="200"/>
      <c r="R38" s="182"/>
      <c r="S38" s="178"/>
      <c r="T38" s="200"/>
      <c r="U38" s="182"/>
      <c r="V38" s="178"/>
      <c r="W38" s="200"/>
      <c r="X38" s="182"/>
      <c r="Y38" s="178"/>
      <c r="Z38" s="200"/>
      <c r="AA38" s="182"/>
      <c r="AB38" s="178"/>
      <c r="AC38" s="200"/>
      <c r="AD38" s="182"/>
      <c r="AE38" s="178"/>
      <c r="AF38" s="200"/>
      <c r="AG38" s="182"/>
      <c r="AH38" s="178"/>
      <c r="AI38" s="200"/>
      <c r="AJ38" s="182"/>
      <c r="AK38" s="178"/>
      <c r="AL38" s="200"/>
      <c r="AM38" s="201">
        <f t="shared" si="0"/>
        <v>0</v>
      </c>
      <c r="AN38" s="203">
        <f t="shared" si="1"/>
        <v>0</v>
      </c>
    </row>
    <row r="39" spans="1:40" ht="16.2" x14ac:dyDescent="0.3">
      <c r="A39" s="105" t="str">
        <f>'GO TO P&amp;L'!B37</f>
        <v>Overdraft (Interest Expenses)</v>
      </c>
      <c r="C39" s="182"/>
      <c r="D39" s="178"/>
      <c r="E39" s="200"/>
      <c r="F39" s="182"/>
      <c r="G39" s="178"/>
      <c r="H39" s="200"/>
      <c r="I39" s="182"/>
      <c r="J39" s="178"/>
      <c r="K39" s="200"/>
      <c r="L39" s="182"/>
      <c r="M39" s="178"/>
      <c r="N39" s="200"/>
      <c r="O39" s="182"/>
      <c r="P39" s="178"/>
      <c r="Q39" s="200"/>
      <c r="R39" s="182"/>
      <c r="S39" s="178"/>
      <c r="T39" s="200"/>
      <c r="U39" s="182"/>
      <c r="V39" s="178"/>
      <c r="W39" s="200"/>
      <c r="X39" s="182"/>
      <c r="Y39" s="178"/>
      <c r="Z39" s="200"/>
      <c r="AA39" s="182"/>
      <c r="AB39" s="178"/>
      <c r="AC39" s="200"/>
      <c r="AD39" s="182"/>
      <c r="AE39" s="178"/>
      <c r="AF39" s="200"/>
      <c r="AG39" s="182"/>
      <c r="AH39" s="178"/>
      <c r="AI39" s="200"/>
      <c r="AJ39" s="182"/>
      <c r="AK39" s="178"/>
      <c r="AL39" s="200"/>
      <c r="AM39" s="201">
        <f t="shared" si="0"/>
        <v>0</v>
      </c>
      <c r="AN39" s="203">
        <f t="shared" si="1"/>
        <v>0</v>
      </c>
    </row>
    <row r="40" spans="1:40" ht="16.2" x14ac:dyDescent="0.3">
      <c r="A40" s="105" t="str">
        <f>'GO TO P&amp;L'!B38</f>
        <v>Carriage Outwards (Carriage on loan sales. E.g. Adding withdraw fee)</v>
      </c>
      <c r="C40" s="182"/>
      <c r="D40" s="178"/>
      <c r="E40" s="200"/>
      <c r="F40" s="182"/>
      <c r="G40" s="178"/>
      <c r="H40" s="200"/>
      <c r="I40" s="182"/>
      <c r="J40" s="178"/>
      <c r="K40" s="200"/>
      <c r="L40" s="182"/>
      <c r="M40" s="178"/>
      <c r="N40" s="200"/>
      <c r="O40" s="182"/>
      <c r="P40" s="178"/>
      <c r="Q40" s="200"/>
      <c r="R40" s="182"/>
      <c r="S40" s="178"/>
      <c r="T40" s="200"/>
      <c r="U40" s="182"/>
      <c r="V40" s="178"/>
      <c r="W40" s="200"/>
      <c r="X40" s="182"/>
      <c r="Y40" s="178"/>
      <c r="Z40" s="200"/>
      <c r="AA40" s="182"/>
      <c r="AB40" s="178"/>
      <c r="AC40" s="200"/>
      <c r="AD40" s="182"/>
      <c r="AE40" s="178"/>
      <c r="AF40" s="200"/>
      <c r="AG40" s="182"/>
      <c r="AH40" s="178"/>
      <c r="AI40" s="200"/>
      <c r="AJ40" s="182"/>
      <c r="AK40" s="178"/>
      <c r="AL40" s="200"/>
      <c r="AM40" s="201">
        <f t="shared" si="0"/>
        <v>0</v>
      </c>
      <c r="AN40" s="203">
        <f t="shared" si="1"/>
        <v>0</v>
      </c>
    </row>
    <row r="41" spans="1:40" ht="16.2" x14ac:dyDescent="0.3">
      <c r="A41" s="105" t="str">
        <f>'GO TO P&amp;L'!B39</f>
        <v>Cash Shortage (Theft)</v>
      </c>
      <c r="C41" s="182"/>
      <c r="D41" s="178"/>
      <c r="E41" s="200"/>
      <c r="F41" s="182"/>
      <c r="G41" s="178"/>
      <c r="H41" s="200"/>
      <c r="I41" s="182"/>
      <c r="J41" s="178"/>
      <c r="K41" s="200"/>
      <c r="L41" s="182"/>
      <c r="M41" s="178"/>
      <c r="N41" s="200"/>
      <c r="O41" s="182"/>
      <c r="P41" s="178"/>
      <c r="Q41" s="200"/>
      <c r="R41" s="182"/>
      <c r="S41" s="178"/>
      <c r="T41" s="200"/>
      <c r="U41" s="182"/>
      <c r="V41" s="178"/>
      <c r="W41" s="200"/>
      <c r="X41" s="182"/>
      <c r="Y41" s="178"/>
      <c r="Z41" s="200"/>
      <c r="AA41" s="182"/>
      <c r="AB41" s="178"/>
      <c r="AC41" s="200"/>
      <c r="AD41" s="182"/>
      <c r="AE41" s="178"/>
      <c r="AF41" s="200"/>
      <c r="AG41" s="182"/>
      <c r="AH41" s="178"/>
      <c r="AI41" s="200"/>
      <c r="AJ41" s="182"/>
      <c r="AK41" s="178"/>
      <c r="AL41" s="200"/>
      <c r="AM41" s="201">
        <f t="shared" si="0"/>
        <v>0</v>
      </c>
      <c r="AN41" s="203">
        <f t="shared" si="1"/>
        <v>0</v>
      </c>
    </row>
    <row r="42" spans="1:40" ht="16.2" x14ac:dyDescent="0.3">
      <c r="A42" s="105" t="str">
        <f>'GO TO P&amp;L'!B40</f>
        <v>Creditors (Paid payable expenses)</v>
      </c>
      <c r="C42" s="182"/>
      <c r="D42" s="178"/>
      <c r="E42" s="200"/>
      <c r="F42" s="182"/>
      <c r="G42" s="178"/>
      <c r="H42" s="200"/>
      <c r="I42" s="182"/>
      <c r="J42" s="178"/>
      <c r="K42" s="200"/>
      <c r="L42" s="182"/>
      <c r="M42" s="178"/>
      <c r="N42" s="200"/>
      <c r="O42" s="182"/>
      <c r="P42" s="178"/>
      <c r="Q42" s="200"/>
      <c r="R42" s="182"/>
      <c r="S42" s="178"/>
      <c r="T42" s="200"/>
      <c r="U42" s="182"/>
      <c r="V42" s="178"/>
      <c r="W42" s="200"/>
      <c r="X42" s="182"/>
      <c r="Y42" s="178"/>
      <c r="Z42" s="200"/>
      <c r="AA42" s="182"/>
      <c r="AB42" s="178"/>
      <c r="AC42" s="200"/>
      <c r="AD42" s="182"/>
      <c r="AE42" s="178"/>
      <c r="AF42" s="200"/>
      <c r="AG42" s="182"/>
      <c r="AH42" s="178"/>
      <c r="AI42" s="200"/>
      <c r="AJ42" s="182"/>
      <c r="AK42" s="178"/>
      <c r="AL42" s="200"/>
      <c r="AM42" s="201">
        <f t="shared" si="0"/>
        <v>0</v>
      </c>
      <c r="AN42" s="203">
        <f t="shared" si="1"/>
        <v>0</v>
      </c>
    </row>
    <row r="43" spans="1:40" ht="16.2" x14ac:dyDescent="0.3">
      <c r="A43" s="105" t="str">
        <f>'GO TO P&amp;L'!B41</f>
        <v>Data Bundles</v>
      </c>
      <c r="C43" s="182"/>
      <c r="D43" s="178"/>
      <c r="E43" s="200"/>
      <c r="F43" s="182"/>
      <c r="G43" s="178"/>
      <c r="H43" s="200"/>
      <c r="I43" s="182"/>
      <c r="J43" s="178"/>
      <c r="K43" s="200"/>
      <c r="L43" s="182"/>
      <c r="M43" s="178"/>
      <c r="N43" s="200"/>
      <c r="O43" s="182"/>
      <c r="P43" s="178"/>
      <c r="Q43" s="200"/>
      <c r="R43" s="182"/>
      <c r="S43" s="178"/>
      <c r="T43" s="200"/>
      <c r="U43" s="182"/>
      <c r="V43" s="178"/>
      <c r="W43" s="200"/>
      <c r="X43" s="182"/>
      <c r="Y43" s="178"/>
      <c r="Z43" s="200"/>
      <c r="AA43" s="182"/>
      <c r="AB43" s="178"/>
      <c r="AC43" s="200"/>
      <c r="AD43" s="182"/>
      <c r="AE43" s="178"/>
      <c r="AF43" s="200"/>
      <c r="AG43" s="182"/>
      <c r="AH43" s="178"/>
      <c r="AI43" s="200"/>
      <c r="AJ43" s="182"/>
      <c r="AK43" s="178"/>
      <c r="AL43" s="200"/>
      <c r="AM43" s="201">
        <f t="shared" si="0"/>
        <v>0</v>
      </c>
      <c r="AN43" s="203">
        <f t="shared" si="1"/>
        <v>0</v>
      </c>
    </row>
    <row r="44" spans="1:40" ht="16.2" x14ac:dyDescent="0.3">
      <c r="A44" s="105" t="str">
        <f>'GO TO P&amp;L'!B42</f>
        <v>Inventory Loss</v>
      </c>
      <c r="C44" s="182"/>
      <c r="D44" s="178"/>
      <c r="E44" s="200"/>
      <c r="F44" s="182"/>
      <c r="G44" s="178"/>
      <c r="H44" s="200"/>
      <c r="I44" s="182"/>
      <c r="J44" s="178"/>
      <c r="K44" s="200"/>
      <c r="L44" s="182"/>
      <c r="M44" s="178"/>
      <c r="N44" s="200"/>
      <c r="O44" s="182"/>
      <c r="P44" s="178"/>
      <c r="Q44" s="200"/>
      <c r="R44" s="182"/>
      <c r="S44" s="178"/>
      <c r="T44" s="200"/>
      <c r="U44" s="182"/>
      <c r="V44" s="178"/>
      <c r="W44" s="200"/>
      <c r="X44" s="182"/>
      <c r="Y44" s="178"/>
      <c r="Z44" s="200"/>
      <c r="AA44" s="182"/>
      <c r="AB44" s="178"/>
      <c r="AC44" s="200"/>
      <c r="AD44" s="182"/>
      <c r="AE44" s="178"/>
      <c r="AF44" s="200"/>
      <c r="AG44" s="182"/>
      <c r="AH44" s="178"/>
      <c r="AI44" s="200"/>
      <c r="AJ44" s="182"/>
      <c r="AK44" s="178"/>
      <c r="AL44" s="200"/>
      <c r="AM44" s="201">
        <f t="shared" si="0"/>
        <v>0</v>
      </c>
      <c r="AN44" s="203">
        <f t="shared" si="1"/>
        <v>0</v>
      </c>
    </row>
    <row r="45" spans="1:40" ht="16.2" x14ac:dyDescent="0.3">
      <c r="A45" s="105" t="str">
        <f>'GO TO P&amp;L'!B43</f>
        <v>Sunk Costs</v>
      </c>
      <c r="C45" s="182"/>
      <c r="D45" s="178"/>
      <c r="E45" s="200"/>
      <c r="F45" s="182"/>
      <c r="G45" s="178"/>
      <c r="H45" s="200"/>
      <c r="I45" s="182"/>
      <c r="J45" s="178"/>
      <c r="K45" s="200"/>
      <c r="L45" s="182"/>
      <c r="M45" s="178"/>
      <c r="N45" s="200"/>
      <c r="O45" s="182"/>
      <c r="P45" s="178"/>
      <c r="Q45" s="200"/>
      <c r="R45" s="182"/>
      <c r="S45" s="178"/>
      <c r="T45" s="200"/>
      <c r="U45" s="182"/>
      <c r="V45" s="178"/>
      <c r="W45" s="200"/>
      <c r="X45" s="182"/>
      <c r="Y45" s="178"/>
      <c r="Z45" s="200"/>
      <c r="AA45" s="182"/>
      <c r="AB45" s="178"/>
      <c r="AC45" s="200"/>
      <c r="AD45" s="182"/>
      <c r="AE45" s="178"/>
      <c r="AF45" s="200"/>
      <c r="AG45" s="182"/>
      <c r="AH45" s="178"/>
      <c r="AI45" s="200"/>
      <c r="AJ45" s="182"/>
      <c r="AK45" s="178"/>
      <c r="AL45" s="200"/>
      <c r="AM45" s="201">
        <f t="shared" si="0"/>
        <v>0</v>
      </c>
      <c r="AN45" s="203">
        <f t="shared" si="1"/>
        <v>0</v>
      </c>
    </row>
    <row r="46" spans="1:40" ht="16.2" x14ac:dyDescent="0.3">
      <c r="A46" s="105" t="str">
        <f>'GO TO P&amp;L'!B44</f>
        <v>Police &amp; Security</v>
      </c>
      <c r="C46" s="182"/>
      <c r="D46" s="178"/>
      <c r="E46" s="200"/>
      <c r="F46" s="182"/>
      <c r="G46" s="178"/>
      <c r="H46" s="200"/>
      <c r="I46" s="182"/>
      <c r="J46" s="178"/>
      <c r="K46" s="200"/>
      <c r="L46" s="182"/>
      <c r="M46" s="178"/>
      <c r="N46" s="200"/>
      <c r="O46" s="182"/>
      <c r="P46" s="178"/>
      <c r="Q46" s="200"/>
      <c r="R46" s="182"/>
      <c r="S46" s="178"/>
      <c r="T46" s="200"/>
      <c r="U46" s="182"/>
      <c r="V46" s="178"/>
      <c r="W46" s="200"/>
      <c r="X46" s="182"/>
      <c r="Y46" s="178"/>
      <c r="Z46" s="200"/>
      <c r="AA46" s="182"/>
      <c r="AB46" s="178"/>
      <c r="AC46" s="200"/>
      <c r="AD46" s="182"/>
      <c r="AE46" s="178"/>
      <c r="AF46" s="200"/>
      <c r="AG46" s="182"/>
      <c r="AH46" s="178"/>
      <c r="AI46" s="200"/>
      <c r="AJ46" s="182"/>
      <c r="AK46" s="178"/>
      <c r="AL46" s="200"/>
      <c r="AM46" s="201">
        <f t="shared" si="0"/>
        <v>0</v>
      </c>
      <c r="AN46" s="203">
        <f t="shared" si="1"/>
        <v>0</v>
      </c>
    </row>
    <row r="47" spans="1:40" ht="16.2" x14ac:dyDescent="0.3">
      <c r="A47" s="105" t="str">
        <f>'GO TO P&amp;L'!B45</f>
        <v>Rim of Paper</v>
      </c>
      <c r="C47" s="182"/>
      <c r="D47" s="178"/>
      <c r="E47" s="200"/>
      <c r="F47" s="182"/>
      <c r="G47" s="178"/>
      <c r="H47" s="200"/>
      <c r="I47" s="182"/>
      <c r="J47" s="178"/>
      <c r="K47" s="200"/>
      <c r="L47" s="182"/>
      <c r="M47" s="178"/>
      <c r="N47" s="200"/>
      <c r="O47" s="182"/>
      <c r="P47" s="178"/>
      <c r="Q47" s="200"/>
      <c r="R47" s="182"/>
      <c r="S47" s="178"/>
      <c r="T47" s="200"/>
      <c r="U47" s="182"/>
      <c r="V47" s="178"/>
      <c r="W47" s="200"/>
      <c r="X47" s="182"/>
      <c r="Y47" s="178"/>
      <c r="Z47" s="200"/>
      <c r="AA47" s="182"/>
      <c r="AB47" s="178"/>
      <c r="AC47" s="200"/>
      <c r="AD47" s="182"/>
      <c r="AE47" s="178"/>
      <c r="AF47" s="200"/>
      <c r="AG47" s="182"/>
      <c r="AH47" s="178"/>
      <c r="AI47" s="200"/>
      <c r="AJ47" s="182"/>
      <c r="AK47" s="178"/>
      <c r="AL47" s="200"/>
      <c r="AM47" s="201">
        <f t="shared" si="0"/>
        <v>0</v>
      </c>
      <c r="AN47" s="203">
        <f t="shared" si="1"/>
        <v>0</v>
      </c>
    </row>
    <row r="48" spans="1:40" ht="16.2" x14ac:dyDescent="0.3">
      <c r="A48" s="105" t="str">
        <f>'GO TO P&amp;L'!B46</f>
        <v>Affiliate Commissions</v>
      </c>
      <c r="C48" s="182"/>
      <c r="D48" s="178"/>
      <c r="E48" s="200"/>
      <c r="F48" s="182"/>
      <c r="G48" s="178"/>
      <c r="H48" s="200"/>
      <c r="I48" s="182"/>
      <c r="J48" s="178"/>
      <c r="K48" s="200"/>
      <c r="L48" s="182"/>
      <c r="M48" s="178"/>
      <c r="N48" s="200"/>
      <c r="O48" s="182"/>
      <c r="P48" s="178"/>
      <c r="Q48" s="200"/>
      <c r="R48" s="182"/>
      <c r="S48" s="178"/>
      <c r="T48" s="200"/>
      <c r="U48" s="182"/>
      <c r="V48" s="178"/>
      <c r="W48" s="200"/>
      <c r="X48" s="182"/>
      <c r="Y48" s="178"/>
      <c r="Z48" s="200"/>
      <c r="AA48" s="182"/>
      <c r="AB48" s="178"/>
      <c r="AC48" s="200"/>
      <c r="AD48" s="182"/>
      <c r="AE48" s="178"/>
      <c r="AF48" s="200"/>
      <c r="AG48" s="182"/>
      <c r="AH48" s="178"/>
      <c r="AI48" s="200"/>
      <c r="AJ48" s="182"/>
      <c r="AK48" s="178"/>
      <c r="AL48" s="200"/>
      <c r="AM48" s="201">
        <f t="shared" si="0"/>
        <v>0</v>
      </c>
      <c r="AN48" s="203">
        <f t="shared" si="1"/>
        <v>0</v>
      </c>
    </row>
    <row r="49" spans="1:40" ht="16.2" x14ac:dyDescent="0.3">
      <c r="A49" s="105" t="str">
        <f>'GO TO P&amp;L'!B47</f>
        <v>Irrecoverable Debts (Bad Debts)</v>
      </c>
      <c r="C49" s="182"/>
      <c r="D49" s="178"/>
      <c r="E49" s="200"/>
      <c r="F49" s="182"/>
      <c r="G49" s="178"/>
      <c r="H49" s="200"/>
      <c r="I49" s="182"/>
      <c r="J49" s="178"/>
      <c r="K49" s="200"/>
      <c r="L49" s="182"/>
      <c r="M49" s="178"/>
      <c r="N49" s="200"/>
      <c r="O49" s="182"/>
      <c r="P49" s="178"/>
      <c r="Q49" s="200"/>
      <c r="R49" s="182"/>
      <c r="S49" s="178"/>
      <c r="T49" s="200"/>
      <c r="U49" s="182"/>
      <c r="V49" s="178"/>
      <c r="W49" s="200"/>
      <c r="X49" s="182"/>
      <c r="Y49" s="178"/>
      <c r="Z49" s="200"/>
      <c r="AA49" s="182"/>
      <c r="AB49" s="178"/>
      <c r="AC49" s="200"/>
      <c r="AD49" s="182"/>
      <c r="AE49" s="178"/>
      <c r="AF49" s="200"/>
      <c r="AG49" s="182"/>
      <c r="AH49" s="178"/>
      <c r="AI49" s="200"/>
      <c r="AJ49" s="182"/>
      <c r="AK49" s="178"/>
      <c r="AL49" s="200"/>
      <c r="AM49" s="201">
        <f t="shared" si="0"/>
        <v>0</v>
      </c>
      <c r="AN49" s="203">
        <f t="shared" si="1"/>
        <v>0</v>
      </c>
    </row>
    <row r="50" spans="1:40" ht="16.2" x14ac:dyDescent="0.3">
      <c r="A50" s="105" t="str">
        <f>'GO TO P&amp;L'!B48</f>
        <v>Lunch</v>
      </c>
      <c r="C50" s="182"/>
      <c r="D50" s="178"/>
      <c r="E50" s="200"/>
      <c r="F50" s="182"/>
      <c r="G50" s="178"/>
      <c r="H50" s="200"/>
      <c r="I50" s="182"/>
      <c r="J50" s="178"/>
      <c r="K50" s="200"/>
      <c r="L50" s="182"/>
      <c r="M50" s="178"/>
      <c r="N50" s="200"/>
      <c r="O50" s="182"/>
      <c r="P50" s="178"/>
      <c r="Q50" s="200"/>
      <c r="R50" s="182"/>
      <c r="S50" s="178"/>
      <c r="T50" s="200"/>
      <c r="U50" s="182"/>
      <c r="V50" s="178"/>
      <c r="W50" s="200"/>
      <c r="X50" s="182"/>
      <c r="Y50" s="178"/>
      <c r="Z50" s="200"/>
      <c r="AA50" s="182"/>
      <c r="AB50" s="178"/>
      <c r="AC50" s="200"/>
      <c r="AD50" s="182"/>
      <c r="AE50" s="178"/>
      <c r="AF50" s="200"/>
      <c r="AG50" s="182"/>
      <c r="AH50" s="178"/>
      <c r="AI50" s="200"/>
      <c r="AJ50" s="182"/>
      <c r="AK50" s="178"/>
      <c r="AL50" s="200"/>
      <c r="AM50" s="201">
        <f t="shared" si="0"/>
        <v>0</v>
      </c>
      <c r="AN50" s="203">
        <f t="shared" si="1"/>
        <v>0</v>
      </c>
    </row>
    <row r="51" spans="1:40" ht="16.2" x14ac:dyDescent="0.3">
      <c r="A51" s="105" t="str">
        <f>'GO TO P&amp;L'!B49</f>
        <v>MicroFin Loans (Interest Expenses)</v>
      </c>
      <c r="C51" s="182"/>
      <c r="D51" s="178"/>
      <c r="E51" s="200"/>
      <c r="F51" s="182"/>
      <c r="G51" s="178"/>
      <c r="H51" s="200"/>
      <c r="I51" s="182"/>
      <c r="J51" s="178"/>
      <c r="K51" s="200"/>
      <c r="L51" s="182"/>
      <c r="M51" s="178"/>
      <c r="N51" s="200"/>
      <c r="O51" s="182"/>
      <c r="P51" s="178"/>
      <c r="Q51" s="200"/>
      <c r="R51" s="182"/>
      <c r="S51" s="178"/>
      <c r="T51" s="200"/>
      <c r="U51" s="182"/>
      <c r="V51" s="178"/>
      <c r="W51" s="200"/>
      <c r="X51" s="182"/>
      <c r="Y51" s="178"/>
      <c r="Z51" s="200"/>
      <c r="AA51" s="182"/>
      <c r="AB51" s="178"/>
      <c r="AC51" s="200"/>
      <c r="AD51" s="182"/>
      <c r="AE51" s="178"/>
      <c r="AF51" s="200"/>
      <c r="AG51" s="182"/>
      <c r="AH51" s="178"/>
      <c r="AI51" s="200"/>
      <c r="AJ51" s="182"/>
      <c r="AK51" s="178"/>
      <c r="AL51" s="200"/>
      <c r="AM51" s="201">
        <f t="shared" si="0"/>
        <v>0</v>
      </c>
      <c r="AN51" s="203">
        <f t="shared" si="1"/>
        <v>0</v>
      </c>
    </row>
    <row r="52" spans="1:40" ht="16.2" x14ac:dyDescent="0.3">
      <c r="A52" s="105" t="str">
        <f>'GO TO P&amp;L'!B50</f>
        <v>PMEC Charges</v>
      </c>
      <c r="C52" s="182"/>
      <c r="D52" s="178"/>
      <c r="E52" s="200"/>
      <c r="F52" s="182"/>
      <c r="G52" s="178"/>
      <c r="H52" s="200"/>
      <c r="I52" s="182"/>
      <c r="J52" s="178"/>
      <c r="K52" s="200"/>
      <c r="L52" s="182"/>
      <c r="M52" s="178"/>
      <c r="N52" s="200"/>
      <c r="O52" s="182"/>
      <c r="P52" s="178"/>
      <c r="Q52" s="200"/>
      <c r="R52" s="182"/>
      <c r="S52" s="178"/>
      <c r="T52" s="200"/>
      <c r="U52" s="182"/>
      <c r="V52" s="178"/>
      <c r="W52" s="200"/>
      <c r="X52" s="182"/>
      <c r="Y52" s="178"/>
      <c r="Z52" s="200"/>
      <c r="AA52" s="182"/>
      <c r="AB52" s="178"/>
      <c r="AC52" s="200"/>
      <c r="AD52" s="182"/>
      <c r="AE52" s="178"/>
      <c r="AF52" s="200"/>
      <c r="AG52" s="182"/>
      <c r="AH52" s="178"/>
      <c r="AI52" s="200"/>
      <c r="AJ52" s="182"/>
      <c r="AK52" s="178"/>
      <c r="AL52" s="200"/>
      <c r="AM52" s="201">
        <f t="shared" si="0"/>
        <v>0</v>
      </c>
      <c r="AN52" s="203">
        <f t="shared" si="1"/>
        <v>0</v>
      </c>
    </row>
    <row r="53" spans="1:40" ht="16.2" x14ac:dyDescent="0.3">
      <c r="A53" s="105" t="str">
        <f>'GO TO P&amp;L'!B51</f>
        <v>CRB Fees</v>
      </c>
      <c r="C53" s="182"/>
      <c r="D53" s="178"/>
      <c r="E53" s="200"/>
      <c r="F53" s="182"/>
      <c r="G53" s="178"/>
      <c r="H53" s="200"/>
      <c r="I53" s="182"/>
      <c r="J53" s="178"/>
      <c r="K53" s="200"/>
      <c r="L53" s="182"/>
      <c r="M53" s="178"/>
      <c r="N53" s="200"/>
      <c r="O53" s="182"/>
      <c r="P53" s="178"/>
      <c r="Q53" s="200"/>
      <c r="R53" s="182"/>
      <c r="S53" s="178"/>
      <c r="T53" s="200"/>
      <c r="U53" s="182"/>
      <c r="V53" s="178"/>
      <c r="W53" s="200"/>
      <c r="X53" s="182"/>
      <c r="Y53" s="178"/>
      <c r="Z53" s="200"/>
      <c r="AA53" s="182"/>
      <c r="AB53" s="178"/>
      <c r="AC53" s="200"/>
      <c r="AD53" s="182"/>
      <c r="AE53" s="178"/>
      <c r="AF53" s="200"/>
      <c r="AG53" s="182"/>
      <c r="AH53" s="178"/>
      <c r="AI53" s="200"/>
      <c r="AJ53" s="182"/>
      <c r="AK53" s="178"/>
      <c r="AL53" s="200"/>
      <c r="AM53" s="201">
        <f t="shared" si="0"/>
        <v>0</v>
      </c>
      <c r="AN53" s="203">
        <f t="shared" si="1"/>
        <v>0</v>
      </c>
    </row>
    <row r="54" spans="1:40" ht="16.2" x14ac:dyDescent="0.3">
      <c r="A54" s="105" t="str">
        <f>'GO TO P&amp;L'!B52</f>
        <v>Charges</v>
      </c>
      <c r="C54" s="182"/>
      <c r="D54" s="178"/>
      <c r="E54" s="200"/>
      <c r="F54" s="182"/>
      <c r="G54" s="178"/>
      <c r="H54" s="200"/>
      <c r="I54" s="182"/>
      <c r="J54" s="178"/>
      <c r="K54" s="200"/>
      <c r="L54" s="182"/>
      <c r="M54" s="178"/>
      <c r="N54" s="200"/>
      <c r="O54" s="182"/>
      <c r="P54" s="178"/>
      <c r="Q54" s="200"/>
      <c r="R54" s="182"/>
      <c r="S54" s="178"/>
      <c r="T54" s="200"/>
      <c r="U54" s="182"/>
      <c r="V54" s="178"/>
      <c r="W54" s="200"/>
      <c r="X54" s="182"/>
      <c r="Y54" s="178"/>
      <c r="Z54" s="200"/>
      <c r="AA54" s="182"/>
      <c r="AB54" s="178"/>
      <c r="AC54" s="200"/>
      <c r="AD54" s="182"/>
      <c r="AE54" s="178"/>
      <c r="AF54" s="200"/>
      <c r="AG54" s="182"/>
      <c r="AH54" s="178"/>
      <c r="AI54" s="200"/>
      <c r="AJ54" s="182"/>
      <c r="AK54" s="178"/>
      <c r="AL54" s="200"/>
      <c r="AM54" s="201">
        <f t="shared" si="0"/>
        <v>0</v>
      </c>
      <c r="AN54" s="203">
        <f t="shared" si="1"/>
        <v>0</v>
      </c>
    </row>
    <row r="55" spans="1:40" ht="16.2" x14ac:dyDescent="0.3">
      <c r="A55" s="105" t="str">
        <f>'GO TO P&amp;L'!B53</f>
        <v>Repair and maintenance costs</v>
      </c>
      <c r="C55" s="182"/>
      <c r="D55" s="178"/>
      <c r="E55" s="200"/>
      <c r="F55" s="182"/>
      <c r="G55" s="178"/>
      <c r="H55" s="200"/>
      <c r="I55" s="182"/>
      <c r="J55" s="178"/>
      <c r="K55" s="200"/>
      <c r="L55" s="182"/>
      <c r="M55" s="178"/>
      <c r="N55" s="200"/>
      <c r="O55" s="182"/>
      <c r="P55" s="178"/>
      <c r="Q55" s="200"/>
      <c r="R55" s="182"/>
      <c r="S55" s="178"/>
      <c r="T55" s="200"/>
      <c r="U55" s="182"/>
      <c r="V55" s="178"/>
      <c r="W55" s="200"/>
      <c r="X55" s="182"/>
      <c r="Y55" s="178"/>
      <c r="Z55" s="200"/>
      <c r="AA55" s="182"/>
      <c r="AB55" s="178"/>
      <c r="AC55" s="200"/>
      <c r="AD55" s="182"/>
      <c r="AE55" s="178"/>
      <c r="AF55" s="200"/>
      <c r="AG55" s="182"/>
      <c r="AH55" s="178"/>
      <c r="AI55" s="200"/>
      <c r="AJ55" s="182"/>
      <c r="AK55" s="178"/>
      <c r="AL55" s="200"/>
      <c r="AM55" s="201">
        <f t="shared" si="0"/>
        <v>0</v>
      </c>
      <c r="AN55" s="203">
        <f t="shared" si="1"/>
        <v>0</v>
      </c>
    </row>
    <row r="56" spans="1:40" ht="16.2" x14ac:dyDescent="0.3">
      <c r="A56" s="105" t="str">
        <f>'GO TO P&amp;L'!B54</f>
        <v>Rent</v>
      </c>
      <c r="C56" s="182"/>
      <c r="D56" s="178"/>
      <c r="E56" s="200"/>
      <c r="F56" s="182"/>
      <c r="G56" s="178"/>
      <c r="H56" s="200"/>
      <c r="I56" s="182"/>
      <c r="J56" s="178"/>
      <c r="K56" s="200"/>
      <c r="L56" s="182"/>
      <c r="M56" s="178"/>
      <c r="N56" s="200"/>
      <c r="O56" s="182"/>
      <c r="P56" s="178"/>
      <c r="Q56" s="200"/>
      <c r="R56" s="182"/>
      <c r="S56" s="178"/>
      <c r="T56" s="200"/>
      <c r="U56" s="182"/>
      <c r="V56" s="178"/>
      <c r="W56" s="200"/>
      <c r="X56" s="182"/>
      <c r="Y56" s="178"/>
      <c r="Z56" s="200"/>
      <c r="AA56" s="182"/>
      <c r="AB56" s="178"/>
      <c r="AC56" s="200"/>
      <c r="AD56" s="182"/>
      <c r="AE56" s="178"/>
      <c r="AF56" s="200"/>
      <c r="AG56" s="182"/>
      <c r="AH56" s="178"/>
      <c r="AI56" s="200"/>
      <c r="AJ56" s="182"/>
      <c r="AK56" s="178"/>
      <c r="AL56" s="200"/>
      <c r="AM56" s="201">
        <f t="shared" si="0"/>
        <v>0</v>
      </c>
      <c r="AN56" s="203">
        <f t="shared" si="1"/>
        <v>0</v>
      </c>
    </row>
    <row r="57" spans="1:40" ht="16.2" x14ac:dyDescent="0.3">
      <c r="A57" s="105" t="str">
        <f>'GO TO P&amp;L'!B55</f>
        <v>Talktime</v>
      </c>
      <c r="C57" s="182"/>
      <c r="D57" s="178"/>
      <c r="E57" s="200"/>
      <c r="F57" s="182"/>
      <c r="G57" s="178"/>
      <c r="H57" s="200"/>
      <c r="I57" s="182"/>
      <c r="J57" s="178"/>
      <c r="K57" s="200"/>
      <c r="L57" s="182"/>
      <c r="M57" s="178"/>
      <c r="N57" s="200"/>
      <c r="O57" s="182"/>
      <c r="P57" s="178"/>
      <c r="Q57" s="200"/>
      <c r="R57" s="182"/>
      <c r="S57" s="178"/>
      <c r="T57" s="200"/>
      <c r="U57" s="182"/>
      <c r="V57" s="178"/>
      <c r="W57" s="200"/>
      <c r="X57" s="182"/>
      <c r="Y57" s="178"/>
      <c r="Z57" s="200"/>
      <c r="AA57" s="182"/>
      <c r="AB57" s="178"/>
      <c r="AC57" s="200"/>
      <c r="AD57" s="182"/>
      <c r="AE57" s="178"/>
      <c r="AF57" s="200"/>
      <c r="AG57" s="182"/>
      <c r="AH57" s="178"/>
      <c r="AI57" s="200"/>
      <c r="AJ57" s="182"/>
      <c r="AK57" s="178"/>
      <c r="AL57" s="200"/>
      <c r="AM57" s="201">
        <f t="shared" si="0"/>
        <v>0</v>
      </c>
      <c r="AN57" s="203">
        <f t="shared" si="1"/>
        <v>0</v>
      </c>
    </row>
    <row r="58" spans="1:40" ht="16.2" x14ac:dyDescent="0.3">
      <c r="A58" s="105" t="str">
        <f>'GO TO P&amp;L'!B56</f>
        <v>Loan Overcharge Refund</v>
      </c>
      <c r="C58" s="182"/>
      <c r="D58" s="178"/>
      <c r="E58" s="200"/>
      <c r="F58" s="182"/>
      <c r="G58" s="178"/>
      <c r="H58" s="200"/>
      <c r="I58" s="182"/>
      <c r="J58" s="178"/>
      <c r="K58" s="200"/>
      <c r="L58" s="182"/>
      <c r="M58" s="178"/>
      <c r="N58" s="200"/>
      <c r="O58" s="182"/>
      <c r="P58" s="178"/>
      <c r="Q58" s="200"/>
      <c r="R58" s="182"/>
      <c r="S58" s="178"/>
      <c r="T58" s="200"/>
      <c r="U58" s="182"/>
      <c r="V58" s="178"/>
      <c r="W58" s="200"/>
      <c r="X58" s="182"/>
      <c r="Y58" s="178"/>
      <c r="Z58" s="200"/>
      <c r="AA58" s="182"/>
      <c r="AB58" s="178"/>
      <c r="AC58" s="200"/>
      <c r="AD58" s="182"/>
      <c r="AE58" s="178"/>
      <c r="AF58" s="200"/>
      <c r="AG58" s="182"/>
      <c r="AH58" s="178"/>
      <c r="AI58" s="200"/>
      <c r="AJ58" s="182"/>
      <c r="AK58" s="178"/>
      <c r="AL58" s="200"/>
      <c r="AM58" s="201">
        <f t="shared" si="0"/>
        <v>0</v>
      </c>
      <c r="AN58" s="203">
        <f t="shared" si="1"/>
        <v>0</v>
      </c>
    </row>
    <row r="59" spans="1:40" ht="16.2" x14ac:dyDescent="0.3">
      <c r="A59" s="105" t="str">
        <f>'GO TO P&amp;L'!B57</f>
        <v>Transport Costs</v>
      </c>
      <c r="C59" s="182"/>
      <c r="D59" s="178"/>
      <c r="E59" s="200"/>
      <c r="F59" s="182"/>
      <c r="G59" s="178"/>
      <c r="H59" s="200"/>
      <c r="I59" s="182"/>
      <c r="J59" s="178"/>
      <c r="K59" s="200"/>
      <c r="L59" s="182"/>
      <c r="M59" s="178"/>
      <c r="N59" s="200"/>
      <c r="O59" s="182"/>
      <c r="P59" s="178"/>
      <c r="Q59" s="200"/>
      <c r="R59" s="182"/>
      <c r="S59" s="178"/>
      <c r="T59" s="200"/>
      <c r="U59" s="182"/>
      <c r="V59" s="178"/>
      <c r="W59" s="200"/>
      <c r="X59" s="182"/>
      <c r="Y59" s="178"/>
      <c r="Z59" s="200"/>
      <c r="AA59" s="182"/>
      <c r="AB59" s="178"/>
      <c r="AC59" s="200"/>
      <c r="AD59" s="182"/>
      <c r="AE59" s="178"/>
      <c r="AF59" s="200"/>
      <c r="AG59" s="182"/>
      <c r="AH59" s="178"/>
      <c r="AI59" s="200"/>
      <c r="AJ59" s="182"/>
      <c r="AK59" s="178"/>
      <c r="AL59" s="200"/>
      <c r="AM59" s="201">
        <f t="shared" si="0"/>
        <v>0</v>
      </c>
      <c r="AN59" s="203">
        <f t="shared" si="1"/>
        <v>0</v>
      </c>
    </row>
    <row r="60" spans="1:40" ht="16.2" x14ac:dyDescent="0.3">
      <c r="A60" s="105" t="str">
        <f>'GO TO P&amp;L'!B58</f>
        <v>Wages &amp; Salaries</v>
      </c>
      <c r="C60" s="182"/>
      <c r="D60" s="178"/>
      <c r="E60" s="200"/>
      <c r="F60" s="182"/>
      <c r="G60" s="178"/>
      <c r="H60" s="200"/>
      <c r="I60" s="182"/>
      <c r="J60" s="178"/>
      <c r="K60" s="200"/>
      <c r="L60" s="182"/>
      <c r="M60" s="178"/>
      <c r="N60" s="200"/>
      <c r="O60" s="182"/>
      <c r="P60" s="178"/>
      <c r="Q60" s="200"/>
      <c r="R60" s="182"/>
      <c r="S60" s="178"/>
      <c r="T60" s="200"/>
      <c r="U60" s="182"/>
      <c r="V60" s="178"/>
      <c r="W60" s="200"/>
      <c r="X60" s="182"/>
      <c r="Y60" s="178"/>
      <c r="Z60" s="200"/>
      <c r="AA60" s="182"/>
      <c r="AB60" s="178"/>
      <c r="AC60" s="200"/>
      <c r="AD60" s="182"/>
      <c r="AE60" s="178"/>
      <c r="AF60" s="200"/>
      <c r="AG60" s="182"/>
      <c r="AH60" s="178"/>
      <c r="AI60" s="200"/>
      <c r="AJ60" s="182"/>
      <c r="AK60" s="178"/>
      <c r="AL60" s="200"/>
      <c r="AM60" s="201">
        <f t="shared" si="0"/>
        <v>0</v>
      </c>
      <c r="AN60" s="203">
        <f t="shared" si="1"/>
        <v>0</v>
      </c>
    </row>
    <row r="61" spans="1:40" ht="16.2" x14ac:dyDescent="0.3">
      <c r="A61" s="105" t="str">
        <f>'GO TO P&amp;L'!B59</f>
        <v>Camera Subscription</v>
      </c>
      <c r="C61" s="182"/>
      <c r="D61" s="178"/>
      <c r="E61" s="200"/>
      <c r="F61" s="182"/>
      <c r="G61" s="178"/>
      <c r="H61" s="200"/>
      <c r="I61" s="182"/>
      <c r="J61" s="178"/>
      <c r="K61" s="200"/>
      <c r="L61" s="182"/>
      <c r="M61" s="178"/>
      <c r="N61" s="200"/>
      <c r="O61" s="182"/>
      <c r="P61" s="178"/>
      <c r="Q61" s="200"/>
      <c r="R61" s="182"/>
      <c r="S61" s="178"/>
      <c r="T61" s="200"/>
      <c r="U61" s="182"/>
      <c r="V61" s="178"/>
      <c r="W61" s="200"/>
      <c r="X61" s="182"/>
      <c r="Y61" s="178"/>
      <c r="Z61" s="200"/>
      <c r="AA61" s="182"/>
      <c r="AB61" s="178"/>
      <c r="AC61" s="200"/>
      <c r="AD61" s="182"/>
      <c r="AE61" s="178"/>
      <c r="AF61" s="200"/>
      <c r="AG61" s="182"/>
      <c r="AH61" s="178"/>
      <c r="AI61" s="200"/>
      <c r="AJ61" s="182"/>
      <c r="AK61" s="178"/>
      <c r="AL61" s="200"/>
      <c r="AM61" s="201">
        <f>AN60</f>
        <v>0</v>
      </c>
      <c r="AN61" s="203">
        <f>SUM(D61+G61+J61+M61+P61+S61+V61+Y61+AB61+AE61+AH61+AK61)</f>
        <v>0</v>
      </c>
    </row>
    <row r="62" spans="1:40" ht="16.2" x14ac:dyDescent="0.45">
      <c r="A62" s="105" t="str">
        <f>'GO TO P&amp;L'!B60</f>
        <v>ZRA Returns</v>
      </c>
      <c r="C62" s="182"/>
      <c r="D62" s="183"/>
      <c r="E62" s="200"/>
      <c r="F62" s="182"/>
      <c r="G62" s="183"/>
      <c r="H62" s="200"/>
      <c r="I62" s="182"/>
      <c r="J62" s="183"/>
      <c r="K62" s="200"/>
      <c r="L62" s="182"/>
      <c r="M62" s="183"/>
      <c r="N62" s="200"/>
      <c r="O62" s="182"/>
      <c r="P62" s="183"/>
      <c r="Q62" s="200"/>
      <c r="R62" s="182"/>
      <c r="S62" s="183"/>
      <c r="T62" s="200"/>
      <c r="U62" s="182"/>
      <c r="V62" s="183"/>
      <c r="W62" s="200"/>
      <c r="X62" s="182"/>
      <c r="Y62" s="183"/>
      <c r="Z62" s="200"/>
      <c r="AA62" s="182"/>
      <c r="AB62" s="183"/>
      <c r="AC62" s="200"/>
      <c r="AD62" s="182"/>
      <c r="AE62" s="183"/>
      <c r="AF62" s="200"/>
      <c r="AG62" s="182"/>
      <c r="AH62" s="183"/>
      <c r="AI62" s="200"/>
      <c r="AJ62" s="182"/>
      <c r="AK62" s="183"/>
      <c r="AL62" s="200"/>
      <c r="AM62" s="201">
        <f t="shared" si="0"/>
        <v>0</v>
      </c>
      <c r="AN62" s="203">
        <f>SUM(D62+G62+J62+M62+P62+S62+V62+Y62+AB62+AE62+AH62+AK62)</f>
        <v>0</v>
      </c>
    </row>
    <row r="63" spans="1:40" ht="16.8" thickBot="1" x14ac:dyDescent="0.5">
      <c r="A63" s="128">
        <v>0</v>
      </c>
      <c r="C63" s="182"/>
      <c r="D63" s="183"/>
      <c r="E63" s="200"/>
      <c r="F63" s="182"/>
      <c r="G63" s="183"/>
      <c r="H63" s="200"/>
      <c r="I63" s="182"/>
      <c r="J63" s="183"/>
      <c r="K63" s="200"/>
      <c r="L63" s="208"/>
      <c r="M63" s="206"/>
      <c r="N63" s="200"/>
      <c r="O63" s="208"/>
      <c r="P63" s="206"/>
      <c r="Q63" s="200"/>
      <c r="R63" s="208"/>
      <c r="S63" s="206"/>
      <c r="T63" s="200"/>
      <c r="U63" s="208"/>
      <c r="V63" s="206"/>
      <c r="W63" s="200"/>
      <c r="X63" s="208"/>
      <c r="Y63" s="181"/>
      <c r="Z63" s="200"/>
      <c r="AA63" s="208"/>
      <c r="AB63" s="206"/>
      <c r="AC63" s="200"/>
      <c r="AD63" s="208"/>
      <c r="AE63" s="206"/>
      <c r="AF63" s="200"/>
      <c r="AG63" s="208"/>
      <c r="AH63" s="206"/>
      <c r="AI63" s="200"/>
      <c r="AJ63" s="182"/>
      <c r="AK63" s="183"/>
      <c r="AL63" s="200"/>
      <c r="AM63" s="209" t="s">
        <v>48</v>
      </c>
      <c r="AN63" s="210">
        <f>AN62</f>
        <v>0</v>
      </c>
    </row>
    <row r="64" spans="1:40" ht="15" thickBot="1" x14ac:dyDescent="0.35">
      <c r="A64" s="48" t="str">
        <f>'GO TO P&amp;L'!$B$62</f>
        <v>NET PROFIT / LOSS</v>
      </c>
      <c r="C64" s="184"/>
      <c r="D64" s="185"/>
      <c r="E64" s="200"/>
      <c r="F64" s="184"/>
      <c r="G64" s="185"/>
      <c r="H64" s="200"/>
      <c r="I64" s="184"/>
      <c r="J64" s="185"/>
      <c r="K64" s="200"/>
      <c r="L64" s="211"/>
      <c r="M64" s="199"/>
      <c r="N64" s="200"/>
      <c r="O64" s="211"/>
      <c r="P64" s="199"/>
      <c r="Q64" s="200"/>
      <c r="R64" s="211"/>
      <c r="S64" s="199"/>
      <c r="T64" s="200"/>
      <c r="U64" s="211"/>
      <c r="V64" s="199"/>
      <c r="W64" s="200"/>
      <c r="X64" s="212"/>
      <c r="Y64" s="213"/>
      <c r="Z64" s="200"/>
      <c r="AA64" s="211"/>
      <c r="AB64" s="199"/>
      <c r="AC64" s="200"/>
      <c r="AD64" s="211"/>
      <c r="AE64" s="199"/>
      <c r="AF64" s="200"/>
      <c r="AG64" s="211"/>
      <c r="AH64" s="199"/>
      <c r="AI64" s="200"/>
      <c r="AJ64" s="184"/>
      <c r="AK64" s="185"/>
      <c r="AL64" s="200"/>
      <c r="AM64" s="214"/>
      <c r="AN64" s="215">
        <f>SUM(D64+G64+J64+M64+P64+S64+V64+Y64+AB64+AE64+AH64+AK64)</f>
        <v>0</v>
      </c>
    </row>
    <row r="66" spans="1:40" ht="15" thickBot="1" x14ac:dyDescent="0.35"/>
    <row r="67" spans="1:40" ht="26.25" customHeight="1" thickBot="1" x14ac:dyDescent="0.35">
      <c r="A67" s="46" t="str">
        <f>'GO TO SFP'!$B$3</f>
        <v>Kaspa Credit</v>
      </c>
      <c r="C67" s="350" t="s">
        <v>73</v>
      </c>
      <c r="D67" s="351"/>
      <c r="F67" s="350" t="s">
        <v>74</v>
      </c>
      <c r="G67" s="351"/>
      <c r="I67" s="350" t="s">
        <v>75</v>
      </c>
      <c r="J67" s="351"/>
      <c r="L67" s="350" t="s">
        <v>76</v>
      </c>
      <c r="M67" s="351"/>
      <c r="O67" s="350" t="s">
        <v>77</v>
      </c>
      <c r="P67" s="351"/>
      <c r="R67" s="350" t="s">
        <v>78</v>
      </c>
      <c r="S67" s="351"/>
      <c r="U67" s="350" t="s">
        <v>79</v>
      </c>
      <c r="V67" s="351"/>
      <c r="X67" s="350" t="s">
        <v>80</v>
      </c>
      <c r="Y67" s="351"/>
      <c r="AA67" s="350" t="s">
        <v>81</v>
      </c>
      <c r="AB67" s="351"/>
      <c r="AD67" s="350" t="s">
        <v>82</v>
      </c>
      <c r="AE67" s="351"/>
      <c r="AG67" s="350" t="s">
        <v>83</v>
      </c>
      <c r="AH67" s="351"/>
      <c r="AJ67" s="350" t="s">
        <v>84</v>
      </c>
      <c r="AK67" s="351"/>
      <c r="AM67" s="350" t="s">
        <v>85</v>
      </c>
      <c r="AN67" s="351"/>
    </row>
    <row r="68" spans="1:40" ht="15" thickBot="1" x14ac:dyDescent="0.35">
      <c r="A68" s="49" t="str">
        <f>'GO TO SFP'!$B$4 &amp; ":"</f>
        <v>Statement of Financial Position as at:</v>
      </c>
      <c r="C68" s="352"/>
      <c r="D68" s="353"/>
      <c r="F68" s="352"/>
      <c r="G68" s="353"/>
      <c r="I68" s="352"/>
      <c r="J68" s="353"/>
      <c r="L68" s="352"/>
      <c r="M68" s="353"/>
      <c r="O68" s="352"/>
      <c r="P68" s="353"/>
      <c r="R68" s="352"/>
      <c r="S68" s="353"/>
      <c r="U68" s="352"/>
      <c r="V68" s="353"/>
      <c r="X68" s="352"/>
      <c r="Y68" s="353"/>
      <c r="AA68" s="352"/>
      <c r="AB68" s="353"/>
      <c r="AD68" s="352"/>
      <c r="AE68" s="353"/>
      <c r="AG68" s="352"/>
      <c r="AH68" s="353"/>
      <c r="AJ68" s="352"/>
      <c r="AK68" s="353"/>
      <c r="AM68" s="352"/>
      <c r="AN68" s="353"/>
    </row>
    <row r="69" spans="1:40" x14ac:dyDescent="0.3">
      <c r="A69" s="93"/>
      <c r="C69" s="89"/>
      <c r="D69" s="91"/>
      <c r="F69" s="89"/>
      <c r="G69" s="91"/>
      <c r="I69" s="89"/>
      <c r="J69" s="91"/>
      <c r="L69" s="89"/>
      <c r="M69" s="91"/>
      <c r="O69" s="89"/>
      <c r="P69" s="91"/>
      <c r="R69" s="89"/>
      <c r="S69" s="91"/>
      <c r="U69" s="89"/>
      <c r="V69" s="91"/>
      <c r="X69" s="107"/>
      <c r="Y69" s="91"/>
      <c r="AA69" s="107"/>
      <c r="AB69" s="91"/>
      <c r="AD69" s="89"/>
      <c r="AE69" s="91"/>
      <c r="AG69" s="89"/>
      <c r="AH69" s="91"/>
      <c r="AJ69" s="89"/>
      <c r="AK69" s="91"/>
      <c r="AM69" s="89"/>
      <c r="AN69" s="91"/>
    </row>
    <row r="70" spans="1:40" ht="30" customHeight="1" x14ac:dyDescent="0.3">
      <c r="A70" s="114"/>
      <c r="C70" s="45" t="str">
        <f>'GO TO SFP'!$C$6</f>
        <v>PRESENT VALUE (ZMW)</v>
      </c>
      <c r="D70" s="47" t="str">
        <f>'GO TO SFP'!$E$6</f>
        <v>CARRYING VALUE (TOTALS) (ZMW)</v>
      </c>
      <c r="F70" s="45" t="str">
        <f>'GO TO SFP'!$C$6</f>
        <v>PRESENT VALUE (ZMW)</v>
      </c>
      <c r="G70" s="47" t="str">
        <f>'GO TO SFP'!$E$6</f>
        <v>CARRYING VALUE (TOTALS) (ZMW)</v>
      </c>
      <c r="I70" s="45" t="str">
        <f>'GO TO SFP'!$C$6</f>
        <v>PRESENT VALUE (ZMW)</v>
      </c>
      <c r="J70" s="47" t="str">
        <f>'GO TO SFP'!$E$6</f>
        <v>CARRYING VALUE (TOTALS) (ZMW)</v>
      </c>
      <c r="L70" s="45" t="str">
        <f>'GO TO SFP'!$C$6</f>
        <v>PRESENT VALUE (ZMW)</v>
      </c>
      <c r="M70" s="47" t="str">
        <f>'GO TO SFP'!$E$6</f>
        <v>CARRYING VALUE (TOTALS) (ZMW)</v>
      </c>
      <c r="O70" s="45" t="str">
        <f>'GO TO SFP'!$C$6</f>
        <v>PRESENT VALUE (ZMW)</v>
      </c>
      <c r="P70" s="47" t="str">
        <f>'GO TO SFP'!$E$6</f>
        <v>CARRYING VALUE (TOTALS) (ZMW)</v>
      </c>
      <c r="R70" s="45" t="str">
        <f>'GO TO SFP'!$C$6</f>
        <v>PRESENT VALUE (ZMW)</v>
      </c>
      <c r="S70" s="47" t="str">
        <f>'GO TO SFP'!$E$6</f>
        <v>CARRYING VALUE (TOTALS) (ZMW)</v>
      </c>
      <c r="U70" s="45" t="str">
        <f>'GO TO SFP'!$C$6</f>
        <v>PRESENT VALUE (ZMW)</v>
      </c>
      <c r="V70" s="47" t="str">
        <f>'GO TO SFP'!$E$6</f>
        <v>CARRYING VALUE (TOTALS) (ZMW)</v>
      </c>
      <c r="X70" s="87" t="str">
        <f>'GO TO SFP'!$C$6</f>
        <v>PRESENT VALUE (ZMW)</v>
      </c>
      <c r="Y70" s="47" t="str">
        <f>'GO TO SFP'!$E$6</f>
        <v>CARRYING VALUE (TOTALS) (ZMW)</v>
      </c>
      <c r="AA70" s="87" t="str">
        <f>'GO TO SFP'!$C$6</f>
        <v>PRESENT VALUE (ZMW)</v>
      </c>
      <c r="AB70" s="47" t="str">
        <f>'GO TO SFP'!$E$6</f>
        <v>CARRYING VALUE (TOTALS) (ZMW)</v>
      </c>
      <c r="AD70" s="45" t="str">
        <f>'GO TO SFP'!$C$6</f>
        <v>PRESENT VALUE (ZMW)</v>
      </c>
      <c r="AE70" s="47" t="str">
        <f>'GO TO SFP'!$E$6</f>
        <v>CARRYING VALUE (TOTALS) (ZMW)</v>
      </c>
      <c r="AG70" s="45" t="str">
        <f>'GO TO SFP'!$C$6</f>
        <v>PRESENT VALUE (ZMW)</v>
      </c>
      <c r="AH70" s="47" t="str">
        <f>'GO TO SFP'!$E$6</f>
        <v>CARRYING VALUE (TOTALS) (ZMW)</v>
      </c>
      <c r="AJ70" s="45" t="str">
        <f>'GO TO SFP'!$C$6</f>
        <v>PRESENT VALUE (ZMW)</v>
      </c>
      <c r="AK70" s="47" t="str">
        <f>'GO TO SFP'!$E$6</f>
        <v>CARRYING VALUE (TOTALS) (ZMW)</v>
      </c>
      <c r="AM70" s="45" t="str">
        <f>AJ70</f>
        <v>PRESENT VALUE (ZMW)</v>
      </c>
      <c r="AN70" s="47" t="str">
        <f>AK70</f>
        <v>CARRYING VALUE (TOTALS) (ZMW)</v>
      </c>
    </row>
    <row r="71" spans="1:40" x14ac:dyDescent="0.3">
      <c r="A71" s="111" t="s">
        <v>15</v>
      </c>
      <c r="C71" s="216"/>
      <c r="D71" s="217"/>
      <c r="E71" s="200"/>
      <c r="F71" s="216"/>
      <c r="G71" s="217"/>
      <c r="H71" s="200"/>
      <c r="I71" s="216"/>
      <c r="J71" s="217"/>
      <c r="K71" s="200"/>
      <c r="L71" s="216"/>
      <c r="M71" s="217"/>
      <c r="N71" s="200"/>
      <c r="O71" s="216"/>
      <c r="P71" s="217"/>
      <c r="Q71" s="200"/>
      <c r="R71" s="216"/>
      <c r="S71" s="217"/>
      <c r="T71" s="200"/>
      <c r="U71" s="216"/>
      <c r="V71" s="217"/>
      <c r="W71" s="200"/>
      <c r="X71" s="218"/>
      <c r="Y71" s="217"/>
      <c r="Z71" s="200"/>
      <c r="AA71" s="177"/>
      <c r="AB71" s="187"/>
      <c r="AC71" s="200"/>
      <c r="AD71" s="216"/>
      <c r="AE71" s="217"/>
      <c r="AF71" s="200"/>
      <c r="AG71" s="216"/>
      <c r="AH71" s="217"/>
      <c r="AI71" s="200"/>
      <c r="AJ71" s="216"/>
      <c r="AK71" s="217"/>
      <c r="AL71" s="200"/>
      <c r="AM71" s="216"/>
      <c r="AN71" s="217"/>
    </row>
    <row r="72" spans="1:40" x14ac:dyDescent="0.3">
      <c r="A72" s="96" t="s">
        <v>16</v>
      </c>
      <c r="C72" s="219"/>
      <c r="D72" s="220"/>
      <c r="E72" s="200"/>
      <c r="F72" s="219"/>
      <c r="G72" s="220"/>
      <c r="H72" s="200"/>
      <c r="I72" s="219"/>
      <c r="J72" s="220"/>
      <c r="K72" s="200"/>
      <c r="L72" s="219"/>
      <c r="M72" s="220"/>
      <c r="N72" s="200"/>
      <c r="O72" s="219"/>
      <c r="P72" s="220"/>
      <c r="Q72" s="200"/>
      <c r="R72" s="219"/>
      <c r="S72" s="220"/>
      <c r="T72" s="200"/>
      <c r="U72" s="219"/>
      <c r="V72" s="220"/>
      <c r="W72" s="200"/>
      <c r="X72" s="221"/>
      <c r="Y72" s="220"/>
      <c r="Z72" s="200"/>
      <c r="AA72" s="177"/>
      <c r="AB72" s="187"/>
      <c r="AC72" s="200"/>
      <c r="AD72" s="219"/>
      <c r="AE72" s="220"/>
      <c r="AF72" s="200"/>
      <c r="AG72" s="219"/>
      <c r="AH72" s="220"/>
      <c r="AI72" s="200"/>
      <c r="AJ72" s="219"/>
      <c r="AK72" s="220"/>
      <c r="AL72" s="200"/>
      <c r="AM72" s="219"/>
      <c r="AN72" s="220"/>
    </row>
    <row r="73" spans="1:40" x14ac:dyDescent="0.3">
      <c r="A73" s="120" t="str">
        <f>'GO TO SFP'!B9</f>
        <v>Furniture &amp; Fixtures</v>
      </c>
      <c r="C73" s="177"/>
      <c r="D73" s="187"/>
      <c r="E73" s="200"/>
      <c r="F73" s="177"/>
      <c r="G73" s="187"/>
      <c r="H73" s="200"/>
      <c r="I73" s="177"/>
      <c r="J73" s="187"/>
      <c r="K73" s="200"/>
      <c r="L73" s="177"/>
      <c r="M73" s="187"/>
      <c r="N73" s="200"/>
      <c r="O73" s="177"/>
      <c r="P73" s="187"/>
      <c r="Q73" s="200"/>
      <c r="R73" s="177"/>
      <c r="S73" s="187"/>
      <c r="T73" s="200"/>
      <c r="U73" s="177"/>
      <c r="V73" s="187"/>
      <c r="W73" s="200"/>
      <c r="X73" s="177"/>
      <c r="Y73" s="187"/>
      <c r="Z73" s="200"/>
      <c r="AA73" s="177"/>
      <c r="AB73" s="187"/>
      <c r="AC73" s="200"/>
      <c r="AD73" s="177"/>
      <c r="AE73" s="187"/>
      <c r="AF73" s="200"/>
      <c r="AG73" s="177"/>
      <c r="AH73" s="187"/>
      <c r="AI73" s="200"/>
      <c r="AJ73" s="177"/>
      <c r="AK73" s="187"/>
      <c r="AL73" s="200"/>
      <c r="AM73" s="219">
        <f>SUM(C73+F73+I73+L73+O73+R73+U73+X73+AA73+AD73+AG73+AJ73)</f>
        <v>0</v>
      </c>
      <c r="AN73" s="202">
        <f>SUM(D73+G73+J73+M73+P73+S73+V73+Y73+AB73+AE73+AH73+AK73)</f>
        <v>0</v>
      </c>
    </row>
    <row r="74" spans="1:40" x14ac:dyDescent="0.3">
      <c r="A74" s="120" t="str">
        <f>'GO TO SFP'!B10</f>
        <v>Mobile Phones &amp; Tablets</v>
      </c>
      <c r="C74" s="177"/>
      <c r="D74" s="187"/>
      <c r="E74" s="200"/>
      <c r="F74" s="177"/>
      <c r="G74" s="187"/>
      <c r="H74" s="200"/>
      <c r="I74" s="177"/>
      <c r="J74" s="187"/>
      <c r="K74" s="200"/>
      <c r="L74" s="177"/>
      <c r="M74" s="187"/>
      <c r="N74" s="200"/>
      <c r="O74" s="177"/>
      <c r="P74" s="187"/>
      <c r="Q74" s="200"/>
      <c r="R74" s="177"/>
      <c r="S74" s="187"/>
      <c r="T74" s="200"/>
      <c r="U74" s="177"/>
      <c r="V74" s="187"/>
      <c r="W74" s="200"/>
      <c r="X74" s="177"/>
      <c r="Y74" s="187"/>
      <c r="Z74" s="200"/>
      <c r="AA74" s="177"/>
      <c r="AB74" s="187"/>
      <c r="AC74" s="200"/>
      <c r="AD74" s="177"/>
      <c r="AE74" s="187"/>
      <c r="AF74" s="200"/>
      <c r="AG74" s="177"/>
      <c r="AH74" s="187"/>
      <c r="AI74" s="200"/>
      <c r="AJ74" s="177"/>
      <c r="AK74" s="187"/>
      <c r="AL74" s="200"/>
      <c r="AM74" s="219">
        <f t="shared" ref="AM74:AM115" si="2">SUM(C74+F74+I74+L74+O74+R74+U74+X74+AA74+AD74+AG74+AJ74)</f>
        <v>0</v>
      </c>
      <c r="AN74" s="202">
        <f t="shared" ref="AN74:AN114" si="3">SUM(D74+G74+J74+M74+P74+S74+V74+Y74+AB74+AE74+AH74+AK74)</f>
        <v>0</v>
      </c>
    </row>
    <row r="75" spans="1:40" x14ac:dyDescent="0.3">
      <c r="A75" s="120" t="str">
        <f>'GO TO SFP'!B11</f>
        <v>Cameras</v>
      </c>
      <c r="C75" s="177"/>
      <c r="D75" s="187"/>
      <c r="E75" s="200"/>
      <c r="F75" s="177"/>
      <c r="G75" s="187"/>
      <c r="H75" s="200"/>
      <c r="I75" s="177"/>
      <c r="J75" s="187"/>
      <c r="K75" s="200"/>
      <c r="L75" s="177"/>
      <c r="M75" s="187"/>
      <c r="N75" s="200"/>
      <c r="O75" s="177"/>
      <c r="P75" s="187"/>
      <c r="Q75" s="200"/>
      <c r="R75" s="177"/>
      <c r="S75" s="187"/>
      <c r="T75" s="200"/>
      <c r="U75" s="177"/>
      <c r="V75" s="187"/>
      <c r="W75" s="200"/>
      <c r="X75" s="177"/>
      <c r="Y75" s="187"/>
      <c r="Z75" s="200"/>
      <c r="AA75" s="177"/>
      <c r="AB75" s="187"/>
      <c r="AC75" s="200"/>
      <c r="AD75" s="177"/>
      <c r="AE75" s="187"/>
      <c r="AF75" s="200"/>
      <c r="AG75" s="177"/>
      <c r="AH75" s="187"/>
      <c r="AI75" s="200"/>
      <c r="AJ75" s="177"/>
      <c r="AK75" s="187"/>
      <c r="AL75" s="200"/>
      <c r="AM75" s="219">
        <f t="shared" si="2"/>
        <v>0</v>
      </c>
      <c r="AN75" s="202">
        <f t="shared" si="3"/>
        <v>0</v>
      </c>
    </row>
    <row r="76" spans="1:40" x14ac:dyDescent="0.3">
      <c r="A76" s="120" t="str">
        <f>'GO TO SFP'!B12</f>
        <v>Office Desktops</v>
      </c>
      <c r="C76" s="177"/>
      <c r="D76" s="187"/>
      <c r="E76" s="200"/>
      <c r="F76" s="177"/>
      <c r="G76" s="187"/>
      <c r="H76" s="200"/>
      <c r="I76" s="177"/>
      <c r="J76" s="187"/>
      <c r="K76" s="200"/>
      <c r="L76" s="177"/>
      <c r="M76" s="187"/>
      <c r="N76" s="200"/>
      <c r="O76" s="177"/>
      <c r="P76" s="187"/>
      <c r="Q76" s="200"/>
      <c r="R76" s="177"/>
      <c r="S76" s="187"/>
      <c r="T76" s="200"/>
      <c r="U76" s="177"/>
      <c r="V76" s="187"/>
      <c r="W76" s="200"/>
      <c r="X76" s="177"/>
      <c r="Y76" s="187"/>
      <c r="Z76" s="200"/>
      <c r="AA76" s="177"/>
      <c r="AB76" s="187"/>
      <c r="AC76" s="200"/>
      <c r="AD76" s="177"/>
      <c r="AE76" s="187"/>
      <c r="AF76" s="200"/>
      <c r="AG76" s="177"/>
      <c r="AH76" s="187"/>
      <c r="AI76" s="200"/>
      <c r="AJ76" s="177"/>
      <c r="AK76" s="187"/>
      <c r="AL76" s="200"/>
      <c r="AM76" s="219">
        <f t="shared" si="2"/>
        <v>0</v>
      </c>
      <c r="AN76" s="202">
        <f t="shared" si="3"/>
        <v>0</v>
      </c>
    </row>
    <row r="77" spans="1:40" x14ac:dyDescent="0.3">
      <c r="A77" s="120" t="str">
        <f>'GO TO SFP'!B13</f>
        <v>Wifi &amp; Internet</v>
      </c>
      <c r="C77" s="177"/>
      <c r="D77" s="187"/>
      <c r="E77" s="200"/>
      <c r="F77" s="177"/>
      <c r="G77" s="187"/>
      <c r="H77" s="200"/>
      <c r="I77" s="177"/>
      <c r="J77" s="187"/>
      <c r="K77" s="200"/>
      <c r="L77" s="177"/>
      <c r="M77" s="187"/>
      <c r="N77" s="200"/>
      <c r="O77" s="177"/>
      <c r="P77" s="187"/>
      <c r="Q77" s="200"/>
      <c r="R77" s="177"/>
      <c r="S77" s="187"/>
      <c r="T77" s="200"/>
      <c r="U77" s="177"/>
      <c r="V77" s="187"/>
      <c r="W77" s="200"/>
      <c r="X77" s="177"/>
      <c r="Y77" s="187"/>
      <c r="Z77" s="200"/>
      <c r="AA77" s="177"/>
      <c r="AB77" s="187"/>
      <c r="AC77" s="200"/>
      <c r="AD77" s="177"/>
      <c r="AE77" s="187"/>
      <c r="AF77" s="200"/>
      <c r="AG77" s="177"/>
      <c r="AH77" s="187"/>
      <c r="AI77" s="200"/>
      <c r="AJ77" s="177"/>
      <c r="AK77" s="187"/>
      <c r="AL77" s="200"/>
      <c r="AM77" s="219">
        <f t="shared" si="2"/>
        <v>0</v>
      </c>
      <c r="AN77" s="202">
        <f t="shared" si="3"/>
        <v>0</v>
      </c>
    </row>
    <row r="78" spans="1:40" x14ac:dyDescent="0.3">
      <c r="A78" s="120" t="str">
        <f>'GO TO SFP'!B14</f>
        <v>Other Fixed Asset1</v>
      </c>
      <c r="C78" s="177"/>
      <c r="D78" s="187"/>
      <c r="E78" s="200"/>
      <c r="F78" s="177"/>
      <c r="G78" s="187"/>
      <c r="H78" s="200"/>
      <c r="I78" s="177"/>
      <c r="J78" s="187"/>
      <c r="K78" s="200"/>
      <c r="L78" s="177"/>
      <c r="M78" s="187"/>
      <c r="N78" s="200"/>
      <c r="O78" s="177"/>
      <c r="P78" s="187"/>
      <c r="Q78" s="200"/>
      <c r="R78" s="177"/>
      <c r="S78" s="187"/>
      <c r="T78" s="200"/>
      <c r="U78" s="177"/>
      <c r="V78" s="187"/>
      <c r="W78" s="200"/>
      <c r="X78" s="177"/>
      <c r="Y78" s="187"/>
      <c r="Z78" s="200"/>
      <c r="AA78" s="177"/>
      <c r="AB78" s="187"/>
      <c r="AC78" s="200"/>
      <c r="AD78" s="177"/>
      <c r="AE78" s="187"/>
      <c r="AF78" s="200"/>
      <c r="AG78" s="177"/>
      <c r="AH78" s="187"/>
      <c r="AI78" s="200"/>
      <c r="AJ78" s="177"/>
      <c r="AK78" s="187"/>
      <c r="AL78" s="200"/>
      <c r="AM78" s="219">
        <f t="shared" si="2"/>
        <v>0</v>
      </c>
      <c r="AN78" s="202">
        <f t="shared" si="3"/>
        <v>0</v>
      </c>
    </row>
    <row r="79" spans="1:40" x14ac:dyDescent="0.3">
      <c r="A79" s="120" t="str">
        <f>'GO TO SFP'!B15</f>
        <v>Other Fixed Asset2</v>
      </c>
      <c r="C79" s="177"/>
      <c r="D79" s="187"/>
      <c r="E79" s="200"/>
      <c r="F79" s="177"/>
      <c r="G79" s="187"/>
      <c r="H79" s="200"/>
      <c r="I79" s="177"/>
      <c r="J79" s="187"/>
      <c r="K79" s="200"/>
      <c r="L79" s="177"/>
      <c r="M79" s="187"/>
      <c r="N79" s="200"/>
      <c r="O79" s="177"/>
      <c r="P79" s="187"/>
      <c r="Q79" s="200"/>
      <c r="R79" s="177"/>
      <c r="S79" s="187"/>
      <c r="T79" s="200"/>
      <c r="U79" s="177"/>
      <c r="V79" s="187"/>
      <c r="W79" s="200"/>
      <c r="X79" s="177"/>
      <c r="Y79" s="187"/>
      <c r="Z79" s="200"/>
      <c r="AA79" s="177"/>
      <c r="AB79" s="187"/>
      <c r="AC79" s="200"/>
      <c r="AD79" s="177"/>
      <c r="AE79" s="187"/>
      <c r="AF79" s="200"/>
      <c r="AG79" s="177"/>
      <c r="AH79" s="187"/>
      <c r="AI79" s="200"/>
      <c r="AJ79" s="177"/>
      <c r="AK79" s="187"/>
      <c r="AL79" s="200"/>
      <c r="AM79" s="219">
        <f t="shared" si="2"/>
        <v>0</v>
      </c>
      <c r="AN79" s="202">
        <f t="shared" si="3"/>
        <v>0</v>
      </c>
    </row>
    <row r="80" spans="1:40" x14ac:dyDescent="0.3">
      <c r="A80" s="120" t="str">
        <f>'GO TO SFP'!B16</f>
        <v>Other Fixed Asset3</v>
      </c>
      <c r="C80" s="177"/>
      <c r="D80" s="187"/>
      <c r="E80" s="200"/>
      <c r="F80" s="177"/>
      <c r="G80" s="187"/>
      <c r="H80" s="200"/>
      <c r="I80" s="177"/>
      <c r="J80" s="187"/>
      <c r="K80" s="200"/>
      <c r="L80" s="177"/>
      <c r="M80" s="187"/>
      <c r="N80" s="200"/>
      <c r="O80" s="177"/>
      <c r="P80" s="187"/>
      <c r="Q80" s="200"/>
      <c r="R80" s="177"/>
      <c r="S80" s="187"/>
      <c r="T80" s="200"/>
      <c r="U80" s="177"/>
      <c r="V80" s="187"/>
      <c r="W80" s="200"/>
      <c r="X80" s="177"/>
      <c r="Y80" s="187"/>
      <c r="Z80" s="200"/>
      <c r="AA80" s="177"/>
      <c r="AB80" s="187"/>
      <c r="AC80" s="200"/>
      <c r="AD80" s="177"/>
      <c r="AE80" s="187"/>
      <c r="AF80" s="200"/>
      <c r="AG80" s="177"/>
      <c r="AH80" s="187"/>
      <c r="AI80" s="200"/>
      <c r="AJ80" s="177"/>
      <c r="AK80" s="187"/>
      <c r="AL80" s="200"/>
      <c r="AM80" s="219">
        <f t="shared" si="2"/>
        <v>0</v>
      </c>
      <c r="AN80" s="202">
        <f t="shared" si="3"/>
        <v>0</v>
      </c>
    </row>
    <row r="81" spans="1:40" x14ac:dyDescent="0.3">
      <c r="A81" s="120" t="str">
        <f>'GO TO SFP'!B17</f>
        <v>Office Branding</v>
      </c>
      <c r="C81" s="177"/>
      <c r="D81" s="187"/>
      <c r="E81" s="200"/>
      <c r="F81" s="177"/>
      <c r="G81" s="187"/>
      <c r="H81" s="200"/>
      <c r="I81" s="177"/>
      <c r="J81" s="187"/>
      <c r="K81" s="200"/>
      <c r="L81" s="177"/>
      <c r="M81" s="187"/>
      <c r="N81" s="200"/>
      <c r="O81" s="177"/>
      <c r="P81" s="187"/>
      <c r="Q81" s="200"/>
      <c r="R81" s="177"/>
      <c r="S81" s="187"/>
      <c r="T81" s="200"/>
      <c r="U81" s="177"/>
      <c r="V81" s="187"/>
      <c r="W81" s="200"/>
      <c r="X81" s="177"/>
      <c r="Y81" s="187"/>
      <c r="Z81" s="200"/>
      <c r="AA81" s="177"/>
      <c r="AB81" s="187"/>
      <c r="AC81" s="200"/>
      <c r="AD81" s="177"/>
      <c r="AE81" s="187"/>
      <c r="AF81" s="200"/>
      <c r="AG81" s="177"/>
      <c r="AH81" s="187"/>
      <c r="AI81" s="200"/>
      <c r="AJ81" s="177"/>
      <c r="AK81" s="187"/>
      <c r="AL81" s="200"/>
      <c r="AM81" s="219">
        <f t="shared" si="2"/>
        <v>0</v>
      </c>
      <c r="AN81" s="202">
        <f t="shared" si="3"/>
        <v>0</v>
      </c>
    </row>
    <row r="82" spans="1:40" x14ac:dyDescent="0.3">
      <c r="A82" s="120" t="str">
        <f>'GO TO SFP'!B18</f>
        <v>Printers &amp; Photocopy Machine</v>
      </c>
      <c r="C82" s="177"/>
      <c r="D82" s="188"/>
      <c r="E82" s="200"/>
      <c r="F82" s="177"/>
      <c r="G82" s="188"/>
      <c r="H82" s="200"/>
      <c r="I82" s="177"/>
      <c r="J82" s="188"/>
      <c r="K82" s="200"/>
      <c r="L82" s="177"/>
      <c r="M82" s="188"/>
      <c r="N82" s="200"/>
      <c r="O82" s="177"/>
      <c r="P82" s="188"/>
      <c r="Q82" s="200"/>
      <c r="R82" s="177"/>
      <c r="S82" s="188"/>
      <c r="T82" s="200"/>
      <c r="U82" s="177"/>
      <c r="V82" s="188"/>
      <c r="W82" s="200"/>
      <c r="X82" s="177"/>
      <c r="Y82" s="191"/>
      <c r="Z82" s="200"/>
      <c r="AA82" s="177"/>
      <c r="AB82" s="188"/>
      <c r="AC82" s="200"/>
      <c r="AD82" s="177"/>
      <c r="AE82" s="188"/>
      <c r="AF82" s="200"/>
      <c r="AG82" s="177"/>
      <c r="AH82" s="188"/>
      <c r="AI82" s="200"/>
      <c r="AJ82" s="177"/>
      <c r="AK82" s="188"/>
      <c r="AL82" s="200">
        <v>0</v>
      </c>
      <c r="AM82" s="219">
        <f t="shared" si="2"/>
        <v>0</v>
      </c>
      <c r="AN82" s="202">
        <f t="shared" si="3"/>
        <v>0</v>
      </c>
    </row>
    <row r="83" spans="1:40" x14ac:dyDescent="0.3">
      <c r="A83" s="118"/>
      <c r="C83" s="177"/>
      <c r="D83" s="189"/>
      <c r="E83" s="200"/>
      <c r="F83" s="177"/>
      <c r="G83" s="189"/>
      <c r="H83" s="200"/>
      <c r="I83" s="177"/>
      <c r="J83" s="189"/>
      <c r="K83" s="200"/>
      <c r="L83" s="177"/>
      <c r="M83" s="189"/>
      <c r="N83" s="200"/>
      <c r="O83" s="177"/>
      <c r="P83" s="189"/>
      <c r="Q83" s="200"/>
      <c r="R83" s="177"/>
      <c r="S83" s="189"/>
      <c r="T83" s="200"/>
      <c r="U83" s="177"/>
      <c r="V83" s="189"/>
      <c r="W83" s="200"/>
      <c r="X83" s="177"/>
      <c r="Y83" s="191"/>
      <c r="Z83" s="200"/>
      <c r="AA83" s="177"/>
      <c r="AB83" s="189"/>
      <c r="AC83" s="200"/>
      <c r="AD83" s="177"/>
      <c r="AE83" s="189"/>
      <c r="AF83" s="200"/>
      <c r="AG83" s="177"/>
      <c r="AH83" s="189"/>
      <c r="AI83" s="200"/>
      <c r="AJ83" s="177"/>
      <c r="AK83" s="189"/>
      <c r="AL83" s="200"/>
      <c r="AM83" s="219">
        <f t="shared" si="2"/>
        <v>0</v>
      </c>
      <c r="AN83" s="202">
        <f t="shared" si="3"/>
        <v>0</v>
      </c>
    </row>
    <row r="84" spans="1:40" x14ac:dyDescent="0.3">
      <c r="A84" s="96" t="s">
        <v>19</v>
      </c>
      <c r="C84" s="177"/>
      <c r="D84" s="190"/>
      <c r="E84" s="200"/>
      <c r="F84" s="177"/>
      <c r="G84" s="190"/>
      <c r="H84" s="200"/>
      <c r="I84" s="177"/>
      <c r="J84" s="190"/>
      <c r="K84" s="200"/>
      <c r="L84" s="177"/>
      <c r="M84" s="190"/>
      <c r="N84" s="200"/>
      <c r="O84" s="177"/>
      <c r="P84" s="190"/>
      <c r="Q84" s="200"/>
      <c r="R84" s="177"/>
      <c r="S84" s="190"/>
      <c r="T84" s="200"/>
      <c r="U84" s="177"/>
      <c r="V84" s="190"/>
      <c r="W84" s="200"/>
      <c r="X84" s="180"/>
      <c r="Y84" s="190"/>
      <c r="Z84" s="200"/>
      <c r="AA84" s="177"/>
      <c r="AB84" s="190"/>
      <c r="AC84" s="200"/>
      <c r="AD84" s="177"/>
      <c r="AE84" s="190"/>
      <c r="AF84" s="200"/>
      <c r="AG84" s="177"/>
      <c r="AH84" s="190"/>
      <c r="AI84" s="200"/>
      <c r="AJ84" s="177"/>
      <c r="AK84" s="190"/>
      <c r="AL84" s="200"/>
      <c r="AM84" s="219">
        <f t="shared" si="2"/>
        <v>0</v>
      </c>
      <c r="AN84" s="202">
        <f t="shared" si="3"/>
        <v>0</v>
      </c>
    </row>
    <row r="85" spans="1:40" x14ac:dyDescent="0.3">
      <c r="A85" s="121" t="str">
        <f>'GO TO SFP'!B21</f>
        <v>Zanaco Xpress</v>
      </c>
      <c r="C85" s="177"/>
      <c r="D85" s="187"/>
      <c r="E85" s="200"/>
      <c r="F85" s="177"/>
      <c r="G85" s="187"/>
      <c r="H85" s="200"/>
      <c r="I85" s="177"/>
      <c r="J85" s="187"/>
      <c r="K85" s="200"/>
      <c r="L85" s="177"/>
      <c r="M85" s="187"/>
      <c r="N85" s="200"/>
      <c r="O85" s="177"/>
      <c r="P85" s="187"/>
      <c r="Q85" s="200"/>
      <c r="R85" s="177"/>
      <c r="S85" s="187"/>
      <c r="T85" s="200"/>
      <c r="U85" s="177"/>
      <c r="V85" s="187"/>
      <c r="W85" s="200"/>
      <c r="X85" s="177"/>
      <c r="Y85" s="187"/>
      <c r="Z85" s="200"/>
      <c r="AA85" s="177"/>
      <c r="AB85" s="187"/>
      <c r="AC85" s="200"/>
      <c r="AD85" s="177"/>
      <c r="AE85" s="187"/>
      <c r="AF85" s="200"/>
      <c r="AG85" s="177"/>
      <c r="AH85" s="187"/>
      <c r="AI85" s="200"/>
      <c r="AJ85" s="177"/>
      <c r="AK85" s="187"/>
      <c r="AL85" s="200"/>
      <c r="AM85" s="219">
        <f t="shared" si="2"/>
        <v>0</v>
      </c>
      <c r="AN85" s="202">
        <f t="shared" si="3"/>
        <v>0</v>
      </c>
    </row>
    <row r="86" spans="1:40" x14ac:dyDescent="0.3">
      <c r="A86" s="121" t="str">
        <f>'GO TO SFP'!B22</f>
        <v>Airtel Money</v>
      </c>
      <c r="C86" s="177"/>
      <c r="D86" s="187"/>
      <c r="E86" s="200"/>
      <c r="F86" s="177"/>
      <c r="G86" s="187"/>
      <c r="H86" s="200"/>
      <c r="I86" s="177"/>
      <c r="J86" s="187"/>
      <c r="K86" s="200"/>
      <c r="L86" s="177"/>
      <c r="M86" s="187"/>
      <c r="N86" s="200"/>
      <c r="O86" s="177"/>
      <c r="P86" s="187"/>
      <c r="Q86" s="200"/>
      <c r="R86" s="177"/>
      <c r="S86" s="187"/>
      <c r="T86" s="200"/>
      <c r="U86" s="177"/>
      <c r="V86" s="187"/>
      <c r="W86" s="200"/>
      <c r="X86" s="177"/>
      <c r="Y86" s="187"/>
      <c r="Z86" s="200"/>
      <c r="AA86" s="177"/>
      <c r="AB86" s="187"/>
      <c r="AC86" s="200"/>
      <c r="AD86" s="177"/>
      <c r="AE86" s="187"/>
      <c r="AF86" s="200"/>
      <c r="AG86" s="177"/>
      <c r="AH86" s="187"/>
      <c r="AI86" s="200"/>
      <c r="AJ86" s="177"/>
      <c r="AK86" s="187"/>
      <c r="AL86" s="200"/>
      <c r="AM86" s="219">
        <f t="shared" si="2"/>
        <v>0</v>
      </c>
      <c r="AN86" s="202">
        <f t="shared" si="3"/>
        <v>0</v>
      </c>
    </row>
    <row r="87" spans="1:40" x14ac:dyDescent="0.3">
      <c r="A87" s="121" t="str">
        <f>'GO TO SFP'!B23</f>
        <v>543 Konse Konse</v>
      </c>
      <c r="C87" s="177"/>
      <c r="D87" s="187"/>
      <c r="E87" s="200"/>
      <c r="F87" s="177"/>
      <c r="G87" s="187"/>
      <c r="H87" s="200"/>
      <c r="I87" s="177"/>
      <c r="J87" s="187"/>
      <c r="K87" s="200"/>
      <c r="L87" s="177"/>
      <c r="M87" s="187"/>
      <c r="N87" s="200"/>
      <c r="O87" s="177"/>
      <c r="P87" s="187"/>
      <c r="Q87" s="200"/>
      <c r="R87" s="177"/>
      <c r="S87" s="187"/>
      <c r="T87" s="200"/>
      <c r="U87" s="177"/>
      <c r="V87" s="187"/>
      <c r="W87" s="200"/>
      <c r="X87" s="177"/>
      <c r="Y87" s="187"/>
      <c r="Z87" s="200"/>
      <c r="AA87" s="177"/>
      <c r="AB87" s="187"/>
      <c r="AC87" s="200"/>
      <c r="AD87" s="177"/>
      <c r="AE87" s="187"/>
      <c r="AF87" s="200"/>
      <c r="AG87" s="177"/>
      <c r="AH87" s="187"/>
      <c r="AI87" s="200"/>
      <c r="AJ87" s="177"/>
      <c r="AK87" s="187"/>
      <c r="AL87" s="200"/>
      <c r="AM87" s="219">
        <f t="shared" si="2"/>
        <v>0</v>
      </c>
      <c r="AN87" s="202">
        <f t="shared" si="3"/>
        <v>0</v>
      </c>
    </row>
    <row r="88" spans="1:40" x14ac:dyDescent="0.3">
      <c r="A88" s="121" t="str">
        <f>'GO TO SFP'!B24</f>
        <v>Vault Cash</v>
      </c>
      <c r="C88" s="177"/>
      <c r="D88" s="187"/>
      <c r="E88" s="200"/>
      <c r="F88" s="177"/>
      <c r="G88" s="187"/>
      <c r="H88" s="200"/>
      <c r="I88" s="177"/>
      <c r="J88" s="187"/>
      <c r="K88" s="200"/>
      <c r="L88" s="177"/>
      <c r="M88" s="187"/>
      <c r="N88" s="200"/>
      <c r="O88" s="177"/>
      <c r="P88" s="187"/>
      <c r="Q88" s="200"/>
      <c r="R88" s="177"/>
      <c r="S88" s="187"/>
      <c r="T88" s="200"/>
      <c r="U88" s="177"/>
      <c r="V88" s="187"/>
      <c r="W88" s="200"/>
      <c r="X88" s="177"/>
      <c r="Y88" s="187"/>
      <c r="Z88" s="200"/>
      <c r="AA88" s="177"/>
      <c r="AB88" s="187"/>
      <c r="AC88" s="200"/>
      <c r="AD88" s="177"/>
      <c r="AE88" s="187"/>
      <c r="AF88" s="200"/>
      <c r="AG88" s="177"/>
      <c r="AH88" s="187"/>
      <c r="AI88" s="200"/>
      <c r="AJ88" s="177"/>
      <c r="AK88" s="187"/>
      <c r="AL88" s="200"/>
      <c r="AM88" s="219">
        <f t="shared" si="2"/>
        <v>0</v>
      </c>
      <c r="AN88" s="202">
        <f t="shared" si="3"/>
        <v>0</v>
      </c>
    </row>
    <row r="89" spans="1:40" x14ac:dyDescent="0.3">
      <c r="A89" s="121" t="str">
        <f>'GO TO SFP'!B25</f>
        <v>Commission Receivable</v>
      </c>
      <c r="C89" s="177"/>
      <c r="D89" s="187"/>
      <c r="E89" s="200"/>
      <c r="F89" s="177"/>
      <c r="G89" s="187"/>
      <c r="H89" s="200"/>
      <c r="I89" s="177"/>
      <c r="J89" s="187"/>
      <c r="K89" s="200"/>
      <c r="L89" s="177"/>
      <c r="M89" s="187"/>
      <c r="N89" s="200"/>
      <c r="O89" s="177"/>
      <c r="P89" s="187"/>
      <c r="Q89" s="200"/>
      <c r="R89" s="177"/>
      <c r="S89" s="187"/>
      <c r="T89" s="200"/>
      <c r="U89" s="177"/>
      <c r="V89" s="187"/>
      <c r="W89" s="200"/>
      <c r="X89" s="177"/>
      <c r="Y89" s="187"/>
      <c r="Z89" s="200"/>
      <c r="AA89" s="177"/>
      <c r="AB89" s="187"/>
      <c r="AC89" s="200"/>
      <c r="AD89" s="177"/>
      <c r="AE89" s="187"/>
      <c r="AF89" s="200"/>
      <c r="AG89" s="177"/>
      <c r="AH89" s="187"/>
      <c r="AI89" s="200"/>
      <c r="AJ89" s="177"/>
      <c r="AK89" s="187"/>
      <c r="AL89" s="200"/>
      <c r="AM89" s="219">
        <f t="shared" si="2"/>
        <v>0</v>
      </c>
      <c r="AN89" s="202">
        <f t="shared" si="3"/>
        <v>0</v>
      </c>
    </row>
    <row r="90" spans="1:40" x14ac:dyDescent="0.3">
      <c r="A90" s="121" t="str">
        <f>'GO TO SFP'!B26</f>
        <v>Accounts Receivable</v>
      </c>
      <c r="C90" s="177"/>
      <c r="D90" s="187"/>
      <c r="E90" s="200"/>
      <c r="F90" s="177"/>
      <c r="G90" s="187"/>
      <c r="H90" s="200"/>
      <c r="I90" s="177"/>
      <c r="J90" s="187"/>
      <c r="K90" s="200"/>
      <c r="L90" s="177"/>
      <c r="M90" s="187"/>
      <c r="N90" s="200"/>
      <c r="O90" s="177"/>
      <c r="P90" s="187"/>
      <c r="Q90" s="200"/>
      <c r="R90" s="177"/>
      <c r="S90" s="187"/>
      <c r="T90" s="200"/>
      <c r="U90" s="177"/>
      <c r="V90" s="187"/>
      <c r="W90" s="200"/>
      <c r="X90" s="177"/>
      <c r="Y90" s="187"/>
      <c r="Z90" s="200"/>
      <c r="AA90" s="177"/>
      <c r="AB90" s="187"/>
      <c r="AC90" s="200"/>
      <c r="AD90" s="177"/>
      <c r="AE90" s="187"/>
      <c r="AF90" s="200"/>
      <c r="AG90" s="177"/>
      <c r="AH90" s="187"/>
      <c r="AI90" s="200"/>
      <c r="AJ90" s="177"/>
      <c r="AK90" s="187"/>
      <c r="AL90" s="200"/>
      <c r="AM90" s="219">
        <f t="shared" si="2"/>
        <v>0</v>
      </c>
      <c r="AN90" s="202">
        <f t="shared" si="3"/>
        <v>0</v>
      </c>
    </row>
    <row r="91" spans="1:40" x14ac:dyDescent="0.3">
      <c r="A91" s="121" t="str">
        <f>'GO TO SFP'!B27</f>
        <v>Indo Zambia Bank</v>
      </c>
      <c r="C91" s="177"/>
      <c r="D91" s="187"/>
      <c r="E91" s="200"/>
      <c r="F91" s="177"/>
      <c r="G91" s="187"/>
      <c r="H91" s="200"/>
      <c r="I91" s="177"/>
      <c r="J91" s="187"/>
      <c r="K91" s="200"/>
      <c r="L91" s="177"/>
      <c r="M91" s="187"/>
      <c r="N91" s="200"/>
      <c r="O91" s="177"/>
      <c r="P91" s="187"/>
      <c r="Q91" s="200"/>
      <c r="R91" s="177"/>
      <c r="S91" s="187"/>
      <c r="T91" s="200"/>
      <c r="U91" s="177"/>
      <c r="V91" s="187"/>
      <c r="W91" s="200"/>
      <c r="X91" s="177"/>
      <c r="Y91" s="187"/>
      <c r="Z91" s="200"/>
      <c r="AA91" s="177"/>
      <c r="AB91" s="187"/>
      <c r="AC91" s="200"/>
      <c r="AD91" s="177"/>
      <c r="AE91" s="187"/>
      <c r="AF91" s="200"/>
      <c r="AG91" s="177"/>
      <c r="AH91" s="187"/>
      <c r="AI91" s="200"/>
      <c r="AJ91" s="177"/>
      <c r="AK91" s="187"/>
      <c r="AL91" s="200"/>
      <c r="AM91" s="219">
        <f t="shared" si="2"/>
        <v>0</v>
      </c>
      <c r="AN91" s="202">
        <f t="shared" si="3"/>
        <v>0</v>
      </c>
    </row>
    <row r="92" spans="1:40" x14ac:dyDescent="0.3">
      <c r="A92" s="121" t="str">
        <f>'GO TO SFP'!B28</f>
        <v>Interest Receivable</v>
      </c>
      <c r="C92" s="177"/>
      <c r="D92" s="187"/>
      <c r="E92" s="200"/>
      <c r="F92" s="177"/>
      <c r="G92" s="187"/>
      <c r="H92" s="200"/>
      <c r="I92" s="177"/>
      <c r="J92" s="187"/>
      <c r="K92" s="200"/>
      <c r="L92" s="177"/>
      <c r="M92" s="187"/>
      <c r="N92" s="200"/>
      <c r="O92" s="177"/>
      <c r="P92" s="187"/>
      <c r="Q92" s="200"/>
      <c r="R92" s="177"/>
      <c r="S92" s="187"/>
      <c r="T92" s="200"/>
      <c r="U92" s="177"/>
      <c r="V92" s="187"/>
      <c r="W92" s="200"/>
      <c r="X92" s="177"/>
      <c r="Y92" s="187"/>
      <c r="Z92" s="200"/>
      <c r="AA92" s="177"/>
      <c r="AB92" s="187"/>
      <c r="AC92" s="200"/>
      <c r="AD92" s="177"/>
      <c r="AE92" s="187"/>
      <c r="AF92" s="200"/>
      <c r="AG92" s="177"/>
      <c r="AH92" s="187"/>
      <c r="AI92" s="200"/>
      <c r="AJ92" s="177"/>
      <c r="AK92" s="187"/>
      <c r="AL92" s="200"/>
      <c r="AM92" s="219">
        <f t="shared" si="2"/>
        <v>0</v>
      </c>
      <c r="AN92" s="202">
        <f t="shared" si="3"/>
        <v>0</v>
      </c>
    </row>
    <row r="93" spans="1:40" x14ac:dyDescent="0.3">
      <c r="A93" s="121" t="str">
        <f>'GO TO SFP'!B29</f>
        <v>Principal Receivable</v>
      </c>
      <c r="C93" s="177"/>
      <c r="D93" s="187"/>
      <c r="E93" s="200"/>
      <c r="F93" s="177"/>
      <c r="G93" s="187"/>
      <c r="H93" s="200"/>
      <c r="I93" s="177"/>
      <c r="J93" s="187"/>
      <c r="K93" s="200"/>
      <c r="L93" s="177"/>
      <c r="M93" s="187"/>
      <c r="N93" s="200"/>
      <c r="O93" s="177"/>
      <c r="P93" s="187"/>
      <c r="Q93" s="200"/>
      <c r="R93" s="177"/>
      <c r="S93" s="187"/>
      <c r="T93" s="200"/>
      <c r="U93" s="177"/>
      <c r="V93" s="187"/>
      <c r="W93" s="200"/>
      <c r="X93" s="177"/>
      <c r="Y93" s="187"/>
      <c r="Z93" s="200"/>
      <c r="AA93" s="177"/>
      <c r="AB93" s="187"/>
      <c r="AC93" s="200"/>
      <c r="AD93" s="177"/>
      <c r="AE93" s="187"/>
      <c r="AF93" s="200"/>
      <c r="AG93" s="177"/>
      <c r="AH93" s="187"/>
      <c r="AI93" s="200"/>
      <c r="AJ93" s="177"/>
      <c r="AK93" s="187"/>
      <c r="AL93" s="200"/>
      <c r="AM93" s="219">
        <f t="shared" si="2"/>
        <v>0</v>
      </c>
      <c r="AN93" s="202">
        <f t="shared" si="3"/>
        <v>0</v>
      </c>
    </row>
    <row r="94" spans="1:40" x14ac:dyDescent="0.3">
      <c r="A94" s="121" t="str">
        <f>'GO TO SFP'!B30</f>
        <v>Inventory (Closing Stock)</v>
      </c>
      <c r="C94" s="177"/>
      <c r="D94" s="191"/>
      <c r="E94" s="200"/>
      <c r="F94" s="177"/>
      <c r="G94" s="191"/>
      <c r="H94" s="200"/>
      <c r="I94" s="177"/>
      <c r="J94" s="191"/>
      <c r="K94" s="200"/>
      <c r="L94" s="177"/>
      <c r="M94" s="191"/>
      <c r="N94" s="200"/>
      <c r="O94" s="177"/>
      <c r="P94" s="191"/>
      <c r="Q94" s="200"/>
      <c r="R94" s="177"/>
      <c r="S94" s="191"/>
      <c r="T94" s="200"/>
      <c r="U94" s="177"/>
      <c r="V94" s="191"/>
      <c r="W94" s="200"/>
      <c r="X94" s="177"/>
      <c r="Y94" s="187"/>
      <c r="Z94" s="200"/>
      <c r="AA94" s="177"/>
      <c r="AB94" s="191"/>
      <c r="AC94" s="200"/>
      <c r="AD94" s="177"/>
      <c r="AE94" s="191"/>
      <c r="AF94" s="200"/>
      <c r="AG94" s="177"/>
      <c r="AH94" s="191"/>
      <c r="AI94" s="200"/>
      <c r="AJ94" s="177"/>
      <c r="AK94" s="191"/>
      <c r="AL94" s="200">
        <v>39456.144500000002</v>
      </c>
      <c r="AM94" s="219">
        <f t="shared" si="2"/>
        <v>0</v>
      </c>
      <c r="AN94" s="202">
        <f t="shared" si="3"/>
        <v>0</v>
      </c>
    </row>
    <row r="95" spans="1:40" x14ac:dyDescent="0.3">
      <c r="A95" s="124">
        <f>SUM(B87,B89,B93,B94)</f>
        <v>0</v>
      </c>
      <c r="C95" s="180"/>
      <c r="D95" s="190"/>
      <c r="E95" s="200"/>
      <c r="F95" s="180"/>
      <c r="G95" s="190"/>
      <c r="H95" s="200"/>
      <c r="I95" s="180"/>
      <c r="J95" s="190"/>
      <c r="K95" s="200"/>
      <c r="L95" s="180"/>
      <c r="M95" s="190"/>
      <c r="N95" s="200"/>
      <c r="O95" s="180"/>
      <c r="P95" s="190"/>
      <c r="Q95" s="200"/>
      <c r="R95" s="180"/>
      <c r="S95" s="190"/>
      <c r="T95" s="200"/>
      <c r="U95" s="180"/>
      <c r="V95" s="190"/>
      <c r="W95" s="200"/>
      <c r="X95" s="177"/>
      <c r="Y95" s="191"/>
      <c r="Z95" s="200"/>
      <c r="AA95" s="180"/>
      <c r="AB95" s="190"/>
      <c r="AC95" s="200"/>
      <c r="AD95" s="180"/>
      <c r="AE95" s="190"/>
      <c r="AF95" s="200"/>
      <c r="AG95" s="180"/>
      <c r="AH95" s="190"/>
      <c r="AI95" s="200"/>
      <c r="AJ95" s="180"/>
      <c r="AK95" s="190"/>
      <c r="AL95" s="200"/>
      <c r="AM95" s="219">
        <f t="shared" si="2"/>
        <v>0</v>
      </c>
      <c r="AN95" s="202">
        <f>SUM(D95+G95+J95+M95+P95+S95+V95+Y95+AB95+AE95+AH95+AK95)</f>
        <v>0</v>
      </c>
    </row>
    <row r="96" spans="1:40" x14ac:dyDescent="0.3">
      <c r="A96" s="125" t="s">
        <v>28</v>
      </c>
      <c r="C96" s="192"/>
      <c r="D96" s="193"/>
      <c r="E96" s="200"/>
      <c r="F96" s="192"/>
      <c r="G96" s="193"/>
      <c r="H96" s="200"/>
      <c r="I96" s="192"/>
      <c r="J96" s="193"/>
      <c r="K96" s="200"/>
      <c r="L96" s="192"/>
      <c r="M96" s="193"/>
      <c r="N96" s="200"/>
      <c r="O96" s="192"/>
      <c r="P96" s="193"/>
      <c r="Q96" s="200"/>
      <c r="R96" s="192"/>
      <c r="S96" s="193"/>
      <c r="T96" s="200"/>
      <c r="U96" s="192"/>
      <c r="V96" s="193"/>
      <c r="W96" s="200"/>
      <c r="X96" s="222"/>
      <c r="Y96" s="223"/>
      <c r="Z96" s="200"/>
      <c r="AA96" s="192"/>
      <c r="AB96" s="193"/>
      <c r="AC96" s="200"/>
      <c r="AD96" s="192"/>
      <c r="AE96" s="193"/>
      <c r="AF96" s="200"/>
      <c r="AG96" s="192"/>
      <c r="AH96" s="193"/>
      <c r="AI96" s="200"/>
      <c r="AJ96" s="192"/>
      <c r="AK96" s="193"/>
      <c r="AL96" s="200">
        <v>39456.144500000002</v>
      </c>
      <c r="AM96" s="219">
        <f>SUM(C96+F96+I96+L96+O96+R96+U96+X96+AA96+AD96+AG96+AJ96)</f>
        <v>0</v>
      </c>
      <c r="AN96" s="224">
        <f>AN95</f>
        <v>0</v>
      </c>
    </row>
    <row r="97" spans="1:40" x14ac:dyDescent="0.3">
      <c r="A97" s="93"/>
      <c r="C97" s="180"/>
      <c r="D97" s="190"/>
      <c r="E97" s="200"/>
      <c r="F97" s="180"/>
      <c r="G97" s="190"/>
      <c r="H97" s="200"/>
      <c r="I97" s="180"/>
      <c r="J97" s="190"/>
      <c r="K97" s="200"/>
      <c r="L97" s="180"/>
      <c r="M97" s="190"/>
      <c r="N97" s="200"/>
      <c r="O97" s="180"/>
      <c r="P97" s="190"/>
      <c r="Q97" s="200"/>
      <c r="R97" s="180"/>
      <c r="S97" s="190"/>
      <c r="T97" s="200"/>
      <c r="U97" s="180"/>
      <c r="V97" s="190"/>
      <c r="W97" s="200"/>
      <c r="X97" s="225"/>
      <c r="Y97" s="226"/>
      <c r="Z97" s="200"/>
      <c r="AA97" s="180"/>
      <c r="AB97" s="190"/>
      <c r="AC97" s="200"/>
      <c r="AD97" s="180"/>
      <c r="AE97" s="190"/>
      <c r="AF97" s="200"/>
      <c r="AG97" s="180"/>
      <c r="AH97" s="190"/>
      <c r="AI97" s="200"/>
      <c r="AJ97" s="180"/>
      <c r="AK97" s="190"/>
      <c r="AL97" s="200"/>
      <c r="AM97" s="219">
        <f t="shared" si="2"/>
        <v>0</v>
      </c>
      <c r="AN97" s="202"/>
    </row>
    <row r="98" spans="1:40" x14ac:dyDescent="0.3">
      <c r="A98" s="94" t="s">
        <v>22</v>
      </c>
      <c r="C98" s="182"/>
      <c r="D98" s="194"/>
      <c r="E98" s="200"/>
      <c r="F98" s="182"/>
      <c r="G98" s="194"/>
      <c r="H98" s="200"/>
      <c r="I98" s="182"/>
      <c r="J98" s="194"/>
      <c r="K98" s="200"/>
      <c r="L98" s="182"/>
      <c r="M98" s="194"/>
      <c r="N98" s="200"/>
      <c r="O98" s="182"/>
      <c r="P98" s="194"/>
      <c r="Q98" s="200"/>
      <c r="R98" s="182"/>
      <c r="S98" s="194"/>
      <c r="T98" s="200"/>
      <c r="U98" s="182"/>
      <c r="V98" s="194"/>
      <c r="W98" s="200"/>
      <c r="X98" s="227"/>
      <c r="Y98" s="228"/>
      <c r="Z98" s="200"/>
      <c r="AA98" s="182"/>
      <c r="AB98" s="194"/>
      <c r="AC98" s="200"/>
      <c r="AD98" s="182"/>
      <c r="AE98" s="194"/>
      <c r="AF98" s="200"/>
      <c r="AG98" s="182"/>
      <c r="AH98" s="194"/>
      <c r="AI98" s="200"/>
      <c r="AJ98" s="182"/>
      <c r="AK98" s="194"/>
      <c r="AL98" s="200"/>
      <c r="AM98" s="219">
        <f t="shared" si="2"/>
        <v>0</v>
      </c>
      <c r="AN98" s="202">
        <f t="shared" si="3"/>
        <v>0</v>
      </c>
    </row>
    <row r="99" spans="1:40" x14ac:dyDescent="0.3">
      <c r="A99" s="96" t="s">
        <v>23</v>
      </c>
      <c r="C99" s="182"/>
      <c r="D99" s="194"/>
      <c r="E99" s="200"/>
      <c r="F99" s="182"/>
      <c r="G99" s="194"/>
      <c r="H99" s="200"/>
      <c r="I99" s="182"/>
      <c r="J99" s="194"/>
      <c r="K99" s="200"/>
      <c r="L99" s="182"/>
      <c r="M99" s="194"/>
      <c r="N99" s="200"/>
      <c r="O99" s="182"/>
      <c r="P99" s="194"/>
      <c r="Q99" s="200"/>
      <c r="R99" s="182"/>
      <c r="S99" s="194"/>
      <c r="T99" s="200"/>
      <c r="U99" s="182"/>
      <c r="V99" s="194"/>
      <c r="W99" s="200"/>
      <c r="X99" s="182"/>
      <c r="Y99" s="194"/>
      <c r="Z99" s="200"/>
      <c r="AA99" s="182"/>
      <c r="AB99" s="194"/>
      <c r="AC99" s="200"/>
      <c r="AD99" s="182"/>
      <c r="AE99" s="194"/>
      <c r="AF99" s="200"/>
      <c r="AG99" s="182"/>
      <c r="AH99" s="194"/>
      <c r="AI99" s="200"/>
      <c r="AJ99" s="182"/>
      <c r="AK99" s="194"/>
      <c r="AL99" s="200"/>
      <c r="AM99" s="219">
        <f t="shared" si="2"/>
        <v>0</v>
      </c>
      <c r="AN99" s="202">
        <f t="shared" si="3"/>
        <v>0</v>
      </c>
    </row>
    <row r="100" spans="1:40" x14ac:dyDescent="0.3">
      <c r="A100" s="95" t="str">
        <f>'GO TO SFP'!B36</f>
        <v xml:space="preserve">Bank Loans </v>
      </c>
      <c r="C100" s="182"/>
      <c r="D100" s="194"/>
      <c r="E100" s="200"/>
      <c r="F100" s="182"/>
      <c r="G100" s="194"/>
      <c r="H100" s="200"/>
      <c r="I100" s="182"/>
      <c r="J100" s="194"/>
      <c r="K100" s="200"/>
      <c r="L100" s="182"/>
      <c r="M100" s="194"/>
      <c r="N100" s="200"/>
      <c r="O100" s="182"/>
      <c r="P100" s="194"/>
      <c r="Q100" s="200"/>
      <c r="R100" s="182"/>
      <c r="S100" s="194"/>
      <c r="T100" s="200"/>
      <c r="U100" s="182"/>
      <c r="V100" s="194"/>
      <c r="W100" s="200"/>
      <c r="X100" s="182"/>
      <c r="Y100" s="194"/>
      <c r="Z100" s="200"/>
      <c r="AA100" s="182"/>
      <c r="AB100" s="194"/>
      <c r="AC100" s="200"/>
      <c r="AD100" s="182"/>
      <c r="AE100" s="194"/>
      <c r="AF100" s="200"/>
      <c r="AG100" s="182"/>
      <c r="AH100" s="194"/>
      <c r="AI100" s="200"/>
      <c r="AJ100" s="182"/>
      <c r="AK100" s="194"/>
      <c r="AL100" s="200"/>
      <c r="AM100" s="219">
        <f t="shared" si="2"/>
        <v>0</v>
      </c>
      <c r="AN100" s="202">
        <f t="shared" si="3"/>
        <v>0</v>
      </c>
    </row>
    <row r="101" spans="1:40" x14ac:dyDescent="0.3">
      <c r="A101" s="95" t="str">
        <f>'GO TO SFP'!B37</f>
        <v xml:space="preserve">MicroFin Loans </v>
      </c>
      <c r="C101" s="182"/>
      <c r="D101" s="196"/>
      <c r="E101" s="200"/>
      <c r="F101" s="182"/>
      <c r="G101" s="196"/>
      <c r="H101" s="200"/>
      <c r="I101" s="182"/>
      <c r="J101" s="196"/>
      <c r="K101" s="200"/>
      <c r="L101" s="182"/>
      <c r="M101" s="196"/>
      <c r="N101" s="200"/>
      <c r="O101" s="182"/>
      <c r="P101" s="196"/>
      <c r="Q101" s="200"/>
      <c r="R101" s="182"/>
      <c r="S101" s="196"/>
      <c r="T101" s="200"/>
      <c r="U101" s="182"/>
      <c r="V101" s="196"/>
      <c r="W101" s="200"/>
      <c r="X101" s="182"/>
      <c r="Y101" s="194"/>
      <c r="Z101" s="200"/>
      <c r="AA101" s="182"/>
      <c r="AB101" s="196"/>
      <c r="AC101" s="200"/>
      <c r="AD101" s="182"/>
      <c r="AE101" s="196"/>
      <c r="AF101" s="200"/>
      <c r="AG101" s="182"/>
      <c r="AH101" s="196"/>
      <c r="AI101" s="200"/>
      <c r="AJ101" s="182"/>
      <c r="AK101" s="196"/>
      <c r="AL101" s="200">
        <v>0</v>
      </c>
      <c r="AM101" s="219">
        <f t="shared" si="2"/>
        <v>0</v>
      </c>
      <c r="AN101" s="202">
        <f t="shared" si="3"/>
        <v>0</v>
      </c>
    </row>
    <row r="102" spans="1:40" x14ac:dyDescent="0.3">
      <c r="A102" s="118"/>
      <c r="C102" s="182"/>
      <c r="D102" s="194"/>
      <c r="E102" s="200"/>
      <c r="F102" s="182"/>
      <c r="G102" s="194"/>
      <c r="H102" s="200"/>
      <c r="I102" s="182"/>
      <c r="J102" s="194"/>
      <c r="K102" s="200"/>
      <c r="L102" s="182"/>
      <c r="M102" s="194"/>
      <c r="N102" s="200"/>
      <c r="O102" s="182"/>
      <c r="P102" s="194"/>
      <c r="Q102" s="200"/>
      <c r="R102" s="182"/>
      <c r="S102" s="194"/>
      <c r="T102" s="200"/>
      <c r="U102" s="182"/>
      <c r="V102" s="194"/>
      <c r="W102" s="200"/>
      <c r="X102" s="182"/>
      <c r="Y102" s="196"/>
      <c r="Z102" s="200"/>
      <c r="AA102" s="182"/>
      <c r="AB102" s="194"/>
      <c r="AC102" s="200"/>
      <c r="AD102" s="182"/>
      <c r="AE102" s="194"/>
      <c r="AF102" s="200"/>
      <c r="AG102" s="182"/>
      <c r="AH102" s="194"/>
      <c r="AI102" s="200"/>
      <c r="AJ102" s="182"/>
      <c r="AK102" s="194"/>
      <c r="AL102" s="200"/>
      <c r="AM102" s="219">
        <f t="shared" si="2"/>
        <v>0</v>
      </c>
      <c r="AN102" s="202">
        <f t="shared" si="3"/>
        <v>0</v>
      </c>
    </row>
    <row r="103" spans="1:40" x14ac:dyDescent="0.3">
      <c r="A103" s="96" t="s">
        <v>24</v>
      </c>
      <c r="C103" s="182"/>
      <c r="D103" s="194"/>
      <c r="E103" s="200"/>
      <c r="F103" s="182"/>
      <c r="G103" s="194"/>
      <c r="H103" s="200"/>
      <c r="I103" s="182"/>
      <c r="J103" s="194"/>
      <c r="K103" s="200"/>
      <c r="L103" s="182"/>
      <c r="M103" s="194"/>
      <c r="N103" s="200"/>
      <c r="O103" s="182"/>
      <c r="P103" s="194"/>
      <c r="Q103" s="200"/>
      <c r="R103" s="182"/>
      <c r="S103" s="194"/>
      <c r="T103" s="200"/>
      <c r="U103" s="182"/>
      <c r="V103" s="194"/>
      <c r="W103" s="200"/>
      <c r="X103" s="208"/>
      <c r="Y103" s="230"/>
      <c r="Z103" s="200"/>
      <c r="AA103" s="182"/>
      <c r="AB103" s="194"/>
      <c r="AC103" s="200"/>
      <c r="AD103" s="182"/>
      <c r="AE103" s="194"/>
      <c r="AF103" s="200"/>
      <c r="AG103" s="182"/>
      <c r="AH103" s="194"/>
      <c r="AI103" s="200"/>
      <c r="AJ103" s="182"/>
      <c r="AK103" s="194"/>
      <c r="AL103" s="200"/>
      <c r="AM103" s="219">
        <f t="shared" si="2"/>
        <v>0</v>
      </c>
      <c r="AN103" s="202">
        <f t="shared" si="3"/>
        <v>0</v>
      </c>
    </row>
    <row r="104" spans="1:40" x14ac:dyDescent="0.3">
      <c r="A104" s="95" t="str">
        <f>'GO TO SFP'!B40</f>
        <v xml:space="preserve">Creditors </v>
      </c>
      <c r="C104" s="182"/>
      <c r="D104" s="194"/>
      <c r="E104" s="200"/>
      <c r="F104" s="182"/>
      <c r="G104" s="194"/>
      <c r="H104" s="200"/>
      <c r="I104" s="182"/>
      <c r="J104" s="194"/>
      <c r="K104" s="200"/>
      <c r="L104" s="182"/>
      <c r="M104" s="194"/>
      <c r="N104" s="200"/>
      <c r="O104" s="182"/>
      <c r="P104" s="194"/>
      <c r="Q104" s="200"/>
      <c r="R104" s="182"/>
      <c r="S104" s="194"/>
      <c r="T104" s="200"/>
      <c r="U104" s="182"/>
      <c r="V104" s="194"/>
      <c r="W104" s="200"/>
      <c r="X104" s="182"/>
      <c r="Y104" s="194"/>
      <c r="Z104" s="200"/>
      <c r="AA104" s="182"/>
      <c r="AB104" s="194"/>
      <c r="AC104" s="200"/>
      <c r="AD104" s="182"/>
      <c r="AE104" s="194"/>
      <c r="AF104" s="200"/>
      <c r="AG104" s="182"/>
      <c r="AH104" s="194"/>
      <c r="AI104" s="200"/>
      <c r="AJ104" s="182"/>
      <c r="AK104" s="194"/>
      <c r="AL104" s="200"/>
      <c r="AM104" s="219">
        <f t="shared" si="2"/>
        <v>0</v>
      </c>
      <c r="AN104" s="202">
        <f t="shared" si="3"/>
        <v>0</v>
      </c>
    </row>
    <row r="105" spans="1:40" x14ac:dyDescent="0.3">
      <c r="A105" s="95" t="str">
        <f>'GO TO SFP'!B41</f>
        <v xml:space="preserve">Overdraft </v>
      </c>
      <c r="C105" s="182"/>
      <c r="D105" s="194"/>
      <c r="E105" s="200"/>
      <c r="F105" s="182"/>
      <c r="G105" s="194"/>
      <c r="H105" s="200"/>
      <c r="I105" s="182"/>
      <c r="J105" s="194"/>
      <c r="K105" s="200"/>
      <c r="L105" s="182"/>
      <c r="M105" s="194"/>
      <c r="N105" s="200"/>
      <c r="O105" s="182"/>
      <c r="P105" s="194"/>
      <c r="Q105" s="200"/>
      <c r="R105" s="182"/>
      <c r="S105" s="194"/>
      <c r="T105" s="200"/>
      <c r="U105" s="182"/>
      <c r="V105" s="194"/>
      <c r="W105" s="200"/>
      <c r="X105" s="182"/>
      <c r="Y105" s="194"/>
      <c r="Z105" s="200"/>
      <c r="AA105" s="182"/>
      <c r="AB105" s="194"/>
      <c r="AC105" s="200"/>
      <c r="AD105" s="182"/>
      <c r="AE105" s="194"/>
      <c r="AF105" s="200"/>
      <c r="AG105" s="182"/>
      <c r="AH105" s="194"/>
      <c r="AI105" s="200"/>
      <c r="AJ105" s="182"/>
      <c r="AK105" s="194"/>
      <c r="AL105" s="200"/>
      <c r="AM105" s="219">
        <f t="shared" si="2"/>
        <v>0</v>
      </c>
      <c r="AN105" s="202">
        <f t="shared" si="3"/>
        <v>0</v>
      </c>
    </row>
    <row r="106" spans="1:40" x14ac:dyDescent="0.3">
      <c r="A106" s="95" t="str">
        <f>'GO TO SFP'!B42</f>
        <v xml:space="preserve">Accrued Liabilities </v>
      </c>
      <c r="C106" s="182"/>
      <c r="D106" s="194"/>
      <c r="E106" s="200"/>
      <c r="F106" s="182"/>
      <c r="G106" s="194"/>
      <c r="H106" s="200"/>
      <c r="I106" s="182"/>
      <c r="J106" s="194"/>
      <c r="K106" s="200"/>
      <c r="L106" s="182"/>
      <c r="M106" s="194"/>
      <c r="N106" s="200"/>
      <c r="O106" s="182"/>
      <c r="P106" s="194"/>
      <c r="Q106" s="200"/>
      <c r="R106" s="182"/>
      <c r="S106" s="194"/>
      <c r="T106" s="200"/>
      <c r="U106" s="182"/>
      <c r="V106" s="194"/>
      <c r="W106" s="200"/>
      <c r="X106" s="182"/>
      <c r="Y106" s="194"/>
      <c r="Z106" s="200"/>
      <c r="AA106" s="182"/>
      <c r="AB106" s="194"/>
      <c r="AC106" s="200"/>
      <c r="AD106" s="182"/>
      <c r="AE106" s="194"/>
      <c r="AF106" s="200"/>
      <c r="AG106" s="182"/>
      <c r="AH106" s="194"/>
      <c r="AI106" s="200"/>
      <c r="AJ106" s="182"/>
      <c r="AK106" s="194"/>
      <c r="AL106" s="200"/>
      <c r="AM106" s="219">
        <f t="shared" si="2"/>
        <v>0</v>
      </c>
      <c r="AN106" s="202">
        <f t="shared" si="3"/>
        <v>0</v>
      </c>
    </row>
    <row r="107" spans="1:40" x14ac:dyDescent="0.3">
      <c r="A107" s="95" t="str">
        <f>'GO TO SFP'!B43</f>
        <v>Customer Change</v>
      </c>
      <c r="C107" s="182"/>
      <c r="D107" s="196"/>
      <c r="E107" s="200"/>
      <c r="F107" s="182"/>
      <c r="G107" s="196"/>
      <c r="H107" s="200"/>
      <c r="I107" s="182"/>
      <c r="J107" s="196"/>
      <c r="K107" s="200"/>
      <c r="L107" s="182"/>
      <c r="M107" s="196"/>
      <c r="N107" s="200"/>
      <c r="O107" s="182"/>
      <c r="P107" s="196"/>
      <c r="Q107" s="200"/>
      <c r="R107" s="182"/>
      <c r="S107" s="196"/>
      <c r="T107" s="200"/>
      <c r="U107" s="182"/>
      <c r="V107" s="196"/>
      <c r="W107" s="200"/>
      <c r="X107" s="182"/>
      <c r="Y107" s="194"/>
      <c r="Z107" s="200"/>
      <c r="AA107" s="182"/>
      <c r="AB107" s="196"/>
      <c r="AC107" s="200"/>
      <c r="AD107" s="182"/>
      <c r="AE107" s="196"/>
      <c r="AF107" s="200"/>
      <c r="AG107" s="182"/>
      <c r="AH107" s="196"/>
      <c r="AI107" s="200"/>
      <c r="AJ107" s="182"/>
      <c r="AK107" s="196"/>
      <c r="AL107" s="200">
        <v>0</v>
      </c>
      <c r="AM107" s="219">
        <f t="shared" si="2"/>
        <v>0</v>
      </c>
      <c r="AN107" s="202">
        <f t="shared" si="3"/>
        <v>0</v>
      </c>
    </row>
    <row r="108" spans="1:40" x14ac:dyDescent="0.3">
      <c r="A108" s="93"/>
      <c r="C108" s="180"/>
      <c r="D108" s="190"/>
      <c r="E108" s="200"/>
      <c r="F108" s="180"/>
      <c r="G108" s="190"/>
      <c r="H108" s="200"/>
      <c r="I108" s="180"/>
      <c r="J108" s="190"/>
      <c r="K108" s="200"/>
      <c r="L108" s="180"/>
      <c r="M108" s="190"/>
      <c r="N108" s="200"/>
      <c r="O108" s="180"/>
      <c r="P108" s="190"/>
      <c r="Q108" s="200"/>
      <c r="R108" s="180"/>
      <c r="S108" s="190"/>
      <c r="T108" s="200"/>
      <c r="U108" s="180"/>
      <c r="V108" s="190"/>
      <c r="W108" s="200"/>
      <c r="X108" s="182"/>
      <c r="Y108" s="196"/>
      <c r="Z108" s="200"/>
      <c r="AA108" s="180"/>
      <c r="AB108" s="190"/>
      <c r="AC108" s="200"/>
      <c r="AD108" s="180"/>
      <c r="AE108" s="190"/>
      <c r="AF108" s="200"/>
      <c r="AG108" s="180"/>
      <c r="AH108" s="190"/>
      <c r="AI108" s="200"/>
      <c r="AJ108" s="180"/>
      <c r="AK108" s="190"/>
      <c r="AL108" s="200"/>
      <c r="AM108" s="219">
        <f t="shared" si="2"/>
        <v>0</v>
      </c>
      <c r="AN108" s="202">
        <f t="shared" si="3"/>
        <v>0</v>
      </c>
    </row>
    <row r="109" spans="1:40" x14ac:dyDescent="0.3">
      <c r="A109" s="117" t="s">
        <v>30</v>
      </c>
      <c r="C109" s="197"/>
      <c r="D109" s="196"/>
      <c r="E109" s="200"/>
      <c r="F109" s="197"/>
      <c r="G109" s="196"/>
      <c r="H109" s="200"/>
      <c r="I109" s="197"/>
      <c r="J109" s="196"/>
      <c r="K109" s="200"/>
      <c r="L109" s="197"/>
      <c r="M109" s="196"/>
      <c r="N109" s="200"/>
      <c r="O109" s="197"/>
      <c r="P109" s="196"/>
      <c r="Q109" s="200"/>
      <c r="R109" s="197"/>
      <c r="S109" s="196"/>
      <c r="T109" s="200"/>
      <c r="U109" s="197"/>
      <c r="V109" s="196"/>
      <c r="W109" s="200"/>
      <c r="X109" s="180"/>
      <c r="Y109" s="190"/>
      <c r="Z109" s="200"/>
      <c r="AA109" s="197"/>
      <c r="AB109" s="196"/>
      <c r="AC109" s="200"/>
      <c r="AD109" s="197"/>
      <c r="AE109" s="196"/>
      <c r="AF109" s="200"/>
      <c r="AG109" s="197"/>
      <c r="AH109" s="196"/>
      <c r="AI109" s="200"/>
      <c r="AJ109" s="197"/>
      <c r="AK109" s="196"/>
      <c r="AL109" s="200">
        <v>0</v>
      </c>
      <c r="AM109" s="219">
        <f>SUM(C109+F109+I109+L109+O109+R109+U109+X109+AA109+AD109+AG109+AJ109)</f>
        <v>0</v>
      </c>
      <c r="AN109" s="202">
        <f>SUM(D109+G109+J109+M109+P109+S109+V109+Y109+AB109+AE109+AH109+AK109)</f>
        <v>0</v>
      </c>
    </row>
    <row r="110" spans="1:40" x14ac:dyDescent="0.3">
      <c r="A110" s="93"/>
      <c r="C110" s="180"/>
      <c r="D110" s="190"/>
      <c r="E110" s="200"/>
      <c r="F110" s="180"/>
      <c r="G110" s="190"/>
      <c r="H110" s="200"/>
      <c r="I110" s="180"/>
      <c r="J110" s="190"/>
      <c r="K110" s="200"/>
      <c r="L110" s="180"/>
      <c r="M110" s="190"/>
      <c r="N110" s="200"/>
      <c r="O110" s="180"/>
      <c r="P110" s="190"/>
      <c r="Q110" s="200"/>
      <c r="R110" s="180"/>
      <c r="S110" s="190"/>
      <c r="T110" s="200"/>
      <c r="U110" s="180"/>
      <c r="V110" s="190"/>
      <c r="W110" s="200"/>
      <c r="X110" s="231"/>
      <c r="Y110" s="232"/>
      <c r="Z110" s="200"/>
      <c r="AA110" s="180"/>
      <c r="AB110" s="190"/>
      <c r="AC110" s="200"/>
      <c r="AD110" s="180"/>
      <c r="AE110" s="190"/>
      <c r="AF110" s="200"/>
      <c r="AG110" s="180"/>
      <c r="AH110" s="190"/>
      <c r="AI110" s="200"/>
      <c r="AJ110" s="180"/>
      <c r="AK110" s="190"/>
      <c r="AL110" s="200"/>
      <c r="AM110" s="219">
        <f t="shared" si="2"/>
        <v>0</v>
      </c>
      <c r="AN110" s="202">
        <f t="shared" si="3"/>
        <v>0</v>
      </c>
    </row>
    <row r="111" spans="1:40" x14ac:dyDescent="0.3">
      <c r="A111" s="94" t="s">
        <v>29</v>
      </c>
      <c r="C111" s="177"/>
      <c r="D111" s="187"/>
      <c r="E111" s="200"/>
      <c r="F111" s="177"/>
      <c r="G111" s="187"/>
      <c r="H111" s="200"/>
      <c r="I111" s="177"/>
      <c r="J111" s="187"/>
      <c r="K111" s="200"/>
      <c r="L111" s="177"/>
      <c r="M111" s="187"/>
      <c r="N111" s="200"/>
      <c r="O111" s="177"/>
      <c r="P111" s="187"/>
      <c r="Q111" s="200"/>
      <c r="R111" s="177"/>
      <c r="S111" s="187"/>
      <c r="T111" s="200"/>
      <c r="U111" s="177"/>
      <c r="V111" s="187"/>
      <c r="W111" s="200"/>
      <c r="X111" s="180"/>
      <c r="Y111" s="190"/>
      <c r="Z111" s="200"/>
      <c r="AA111" s="177"/>
      <c r="AB111" s="187"/>
      <c r="AC111" s="200"/>
      <c r="AD111" s="177"/>
      <c r="AE111" s="187"/>
      <c r="AF111" s="200"/>
      <c r="AG111" s="177"/>
      <c r="AH111" s="187"/>
      <c r="AI111" s="200"/>
      <c r="AJ111" s="177"/>
      <c r="AK111" s="187"/>
      <c r="AL111" s="200"/>
      <c r="AM111" s="219">
        <f t="shared" si="2"/>
        <v>0</v>
      </c>
      <c r="AN111" s="202">
        <f t="shared" si="3"/>
        <v>0</v>
      </c>
    </row>
    <row r="112" spans="1:40" x14ac:dyDescent="0.3">
      <c r="A112" s="95" t="str">
        <f>'GO TO SFP'!B48</f>
        <v>Capital (Net-worth)</v>
      </c>
      <c r="C112" s="177"/>
      <c r="D112" s="187"/>
      <c r="E112" s="200"/>
      <c r="F112" s="177"/>
      <c r="G112" s="187"/>
      <c r="H112" s="200"/>
      <c r="I112" s="177"/>
      <c r="J112" s="187"/>
      <c r="K112" s="200"/>
      <c r="L112" s="177"/>
      <c r="M112" s="187"/>
      <c r="N112" s="200"/>
      <c r="O112" s="177"/>
      <c r="P112" s="187"/>
      <c r="Q112" s="200"/>
      <c r="R112" s="177"/>
      <c r="S112" s="187"/>
      <c r="T112" s="200"/>
      <c r="U112" s="177"/>
      <c r="V112" s="187"/>
      <c r="W112" s="200"/>
      <c r="X112" s="177"/>
      <c r="Y112" s="187"/>
      <c r="Z112" s="200"/>
      <c r="AA112" s="177"/>
      <c r="AB112" s="187"/>
      <c r="AC112" s="200"/>
      <c r="AD112" s="177"/>
      <c r="AE112" s="187"/>
      <c r="AF112" s="200"/>
      <c r="AG112" s="177"/>
      <c r="AH112" s="187"/>
      <c r="AI112" s="200"/>
      <c r="AJ112" s="177"/>
      <c r="AK112" s="187"/>
      <c r="AL112" s="200"/>
      <c r="AM112" s="219">
        <f t="shared" si="2"/>
        <v>0</v>
      </c>
      <c r="AN112" s="202">
        <f t="shared" si="3"/>
        <v>0</v>
      </c>
    </row>
    <row r="113" spans="1:40" x14ac:dyDescent="0.3">
      <c r="A113" s="95" t="str">
        <f>'GO TO SFP'!B49</f>
        <v>Add: Net Profit</v>
      </c>
      <c r="C113" s="177"/>
      <c r="D113" s="187"/>
      <c r="E113" s="200"/>
      <c r="F113" s="177"/>
      <c r="G113" s="187"/>
      <c r="H113" s="200"/>
      <c r="I113" s="177"/>
      <c r="J113" s="187"/>
      <c r="K113" s="200"/>
      <c r="L113" s="177"/>
      <c r="M113" s="187"/>
      <c r="N113" s="200"/>
      <c r="O113" s="177"/>
      <c r="P113" s="187"/>
      <c r="Q113" s="200"/>
      <c r="R113" s="177"/>
      <c r="S113" s="187"/>
      <c r="T113" s="200"/>
      <c r="U113" s="177"/>
      <c r="V113" s="187"/>
      <c r="W113" s="200"/>
      <c r="X113" s="177"/>
      <c r="Y113" s="187"/>
      <c r="Z113" s="200"/>
      <c r="AA113" s="177"/>
      <c r="AB113" s="187"/>
      <c r="AC113" s="200"/>
      <c r="AD113" s="177"/>
      <c r="AE113" s="187"/>
      <c r="AF113" s="200"/>
      <c r="AG113" s="177"/>
      <c r="AH113" s="187"/>
      <c r="AI113" s="200"/>
      <c r="AJ113" s="177"/>
      <c r="AK113" s="187"/>
      <c r="AL113" s="200"/>
      <c r="AM113" s="219">
        <f t="shared" si="2"/>
        <v>0</v>
      </c>
      <c r="AN113" s="202">
        <f t="shared" si="3"/>
        <v>0</v>
      </c>
    </row>
    <row r="114" spans="1:40" x14ac:dyDescent="0.3">
      <c r="A114" s="95" t="str">
        <f>'GO TO SFP'!B50</f>
        <v>Less: Net Loss</v>
      </c>
      <c r="C114" s="182"/>
      <c r="D114" s="194"/>
      <c r="E114" s="200"/>
      <c r="F114" s="182"/>
      <c r="G114" s="194"/>
      <c r="H114" s="200"/>
      <c r="I114" s="182"/>
      <c r="J114" s="194"/>
      <c r="K114" s="200"/>
      <c r="L114" s="182"/>
      <c r="M114" s="194"/>
      <c r="N114" s="200"/>
      <c r="O114" s="182"/>
      <c r="P114" s="194"/>
      <c r="Q114" s="200"/>
      <c r="R114" s="182"/>
      <c r="S114" s="194"/>
      <c r="T114" s="200"/>
      <c r="U114" s="182"/>
      <c r="V114" s="194"/>
      <c r="W114" s="200"/>
      <c r="X114" s="177"/>
      <c r="Y114" s="187"/>
      <c r="Z114" s="200"/>
      <c r="AA114" s="182"/>
      <c r="AB114" s="194"/>
      <c r="AC114" s="200"/>
      <c r="AD114" s="182"/>
      <c r="AE114" s="194"/>
      <c r="AF114" s="200"/>
      <c r="AG114" s="182"/>
      <c r="AH114" s="194"/>
      <c r="AI114" s="200"/>
      <c r="AJ114" s="182"/>
      <c r="AK114" s="194"/>
      <c r="AL114" s="200"/>
      <c r="AM114" s="219">
        <f t="shared" si="2"/>
        <v>0</v>
      </c>
      <c r="AN114" s="202">
        <f t="shared" si="3"/>
        <v>0</v>
      </c>
    </row>
    <row r="115" spans="1:40" x14ac:dyDescent="0.3">
      <c r="A115" s="95" t="str">
        <f>'GO TO SFP'!B51</f>
        <v>Less: Drawings (Cash &amp; Goods)</v>
      </c>
      <c r="C115" s="182"/>
      <c r="D115" s="191"/>
      <c r="E115" s="200"/>
      <c r="F115" s="182"/>
      <c r="G115" s="191"/>
      <c r="H115" s="200"/>
      <c r="I115" s="182"/>
      <c r="J115" s="191"/>
      <c r="K115" s="200"/>
      <c r="L115" s="182"/>
      <c r="M115" s="191"/>
      <c r="N115" s="200"/>
      <c r="O115" s="182"/>
      <c r="P115" s="191"/>
      <c r="Q115" s="200"/>
      <c r="R115" s="182"/>
      <c r="S115" s="191"/>
      <c r="T115" s="200"/>
      <c r="U115" s="182"/>
      <c r="V115" s="191"/>
      <c r="W115" s="200"/>
      <c r="X115" s="182"/>
      <c r="Y115" s="194"/>
      <c r="Z115" s="200"/>
      <c r="AA115" s="182"/>
      <c r="AB115" s="191"/>
      <c r="AC115" s="200"/>
      <c r="AD115" s="182"/>
      <c r="AE115" s="191"/>
      <c r="AF115" s="200"/>
      <c r="AG115" s="182"/>
      <c r="AH115" s="191"/>
      <c r="AI115" s="200"/>
      <c r="AJ115" s="182"/>
      <c r="AK115" s="191"/>
      <c r="AL115" s="200">
        <v>39712.724499999997</v>
      </c>
      <c r="AM115" s="219">
        <f t="shared" si="2"/>
        <v>0</v>
      </c>
      <c r="AN115" s="229">
        <f>SUM(D115+G115+J115+M115+P115+S115+V115+Y115+AB115+AE115+AH115+AK115)</f>
        <v>0</v>
      </c>
    </row>
    <row r="116" spans="1:40" x14ac:dyDescent="0.3">
      <c r="A116" s="93"/>
      <c r="C116" s="180"/>
      <c r="D116" s="190"/>
      <c r="E116" s="200"/>
      <c r="F116" s="180"/>
      <c r="G116" s="190"/>
      <c r="H116" s="200"/>
      <c r="I116" s="180"/>
      <c r="J116" s="190"/>
      <c r="K116" s="200"/>
      <c r="L116" s="180"/>
      <c r="M116" s="190"/>
      <c r="N116" s="200"/>
      <c r="O116" s="180"/>
      <c r="P116" s="190"/>
      <c r="Q116" s="200"/>
      <c r="R116" s="180"/>
      <c r="S116" s="190"/>
      <c r="T116" s="200"/>
      <c r="U116" s="180"/>
      <c r="V116" s="190"/>
      <c r="W116" s="200"/>
      <c r="X116" s="182"/>
      <c r="Y116" s="191"/>
      <c r="Z116" s="200"/>
      <c r="AA116" s="180"/>
      <c r="AB116" s="190"/>
      <c r="AC116" s="200"/>
      <c r="AD116" s="180"/>
      <c r="AE116" s="190"/>
      <c r="AF116" s="200"/>
      <c r="AG116" s="180"/>
      <c r="AH116" s="190"/>
      <c r="AI116" s="200"/>
      <c r="AJ116" s="180"/>
      <c r="AK116" s="190"/>
      <c r="AL116" s="200"/>
      <c r="AM116" s="219">
        <f>SUM(C116+F116+I116+L116+O116+R116+U116+X116+AA116+AD116+AG116+AJ116)</f>
        <v>0</v>
      </c>
      <c r="AN116" s="233">
        <f>SUM(D116+G116+J116+M116+P116+S116+V116+Y116+AB116+AE116+AH116+AK116)</f>
        <v>0</v>
      </c>
    </row>
    <row r="117" spans="1:40" ht="15" thickBot="1" x14ac:dyDescent="0.35">
      <c r="A117" s="50" t="str">
        <f>'GO TO SFP'!B53</f>
        <v>TOTAL CAPITAL &amp; LIABILITIES</v>
      </c>
      <c r="C117" s="198"/>
      <c r="D117" s="199"/>
      <c r="E117" s="200"/>
      <c r="F117" s="198"/>
      <c r="G117" s="199"/>
      <c r="H117" s="200"/>
      <c r="I117" s="198"/>
      <c r="J117" s="199"/>
      <c r="K117" s="200"/>
      <c r="L117" s="198"/>
      <c r="M117" s="199"/>
      <c r="N117" s="200"/>
      <c r="O117" s="198"/>
      <c r="P117" s="199"/>
      <c r="Q117" s="200"/>
      <c r="R117" s="198"/>
      <c r="S117" s="199"/>
      <c r="T117" s="200"/>
      <c r="U117" s="198"/>
      <c r="V117" s="199"/>
      <c r="W117" s="200"/>
      <c r="X117" s="198"/>
      <c r="Y117" s="198"/>
      <c r="Z117" s="200"/>
      <c r="AA117" s="198"/>
      <c r="AB117" s="199"/>
      <c r="AC117" s="200"/>
      <c r="AD117" s="198"/>
      <c r="AE117" s="199"/>
      <c r="AF117" s="200"/>
      <c r="AG117" s="198"/>
      <c r="AH117" s="199"/>
      <c r="AI117" s="200"/>
      <c r="AJ117" s="198"/>
      <c r="AK117" s="199"/>
      <c r="AL117" s="200">
        <v>39712.724499999997</v>
      </c>
      <c r="AM117" s="219">
        <f>SUM(C117+F117+I117+L117+O117+R117+U117+X117+AA117+AD117+AG117+AJ117)</f>
        <v>0</v>
      </c>
      <c r="AN117" s="234">
        <f>SUM(D117+G117+J117+M117+P117+S117+V117+Y117+AB117+AE117+AH117+AK117)</f>
        <v>0</v>
      </c>
    </row>
    <row r="118" spans="1:40" x14ac:dyDescent="0.3">
      <c r="C118" s="33"/>
      <c r="D118" s="33"/>
      <c r="F118" s="33"/>
      <c r="G118" s="33"/>
      <c r="I118" s="33"/>
      <c r="J118" s="33"/>
      <c r="L118" s="33"/>
      <c r="M118" s="33"/>
      <c r="O118" s="33"/>
      <c r="P118" s="33"/>
      <c r="R118" s="33"/>
      <c r="S118" s="33"/>
      <c r="U118" s="33"/>
      <c r="V118" s="33"/>
      <c r="X118" s="33"/>
      <c r="Y118" s="33"/>
      <c r="AA118" s="33"/>
      <c r="AB118" s="33"/>
      <c r="AD118" s="33"/>
      <c r="AE118" s="33"/>
      <c r="AG118" s="33"/>
      <c r="AH118" s="33"/>
      <c r="AJ118" s="33"/>
      <c r="AK118" s="33"/>
      <c r="AM118" s="33"/>
      <c r="AN118" s="33"/>
    </row>
    <row r="119" spans="1:40" x14ac:dyDescent="0.3">
      <c r="Z119" s="27"/>
    </row>
  </sheetData>
  <sheetProtection insertHyperlinks="0" selectLockedCells="1" sort="0" autoFilter="0" pivotTables="0"/>
  <mergeCells count="52">
    <mergeCell ref="C5:D5"/>
    <mergeCell ref="F5:G5"/>
    <mergeCell ref="I5:J5"/>
    <mergeCell ref="L5:M5"/>
    <mergeCell ref="O5:P5"/>
    <mergeCell ref="R6:S6"/>
    <mergeCell ref="U6:V6"/>
    <mergeCell ref="X6:Y6"/>
    <mergeCell ref="AA6:AB6"/>
    <mergeCell ref="U5:V5"/>
    <mergeCell ref="X5:Y5"/>
    <mergeCell ref="AA5:AB5"/>
    <mergeCell ref="R5:S5"/>
    <mergeCell ref="C6:D6"/>
    <mergeCell ref="F6:G6"/>
    <mergeCell ref="I6:J6"/>
    <mergeCell ref="L6:M6"/>
    <mergeCell ref="O6:P6"/>
    <mergeCell ref="AD6:AE6"/>
    <mergeCell ref="AG6:AH6"/>
    <mergeCell ref="AJ6:AK6"/>
    <mergeCell ref="AM6:AN6"/>
    <mergeCell ref="AM5:AN5"/>
    <mergeCell ref="AD5:AE5"/>
    <mergeCell ref="AG5:AH5"/>
    <mergeCell ref="AJ5:AK5"/>
    <mergeCell ref="C67:D67"/>
    <mergeCell ref="F67:G67"/>
    <mergeCell ref="I67:J67"/>
    <mergeCell ref="L67:M67"/>
    <mergeCell ref="O67:P67"/>
    <mergeCell ref="R67:S67"/>
    <mergeCell ref="U67:V67"/>
    <mergeCell ref="X67:Y67"/>
    <mergeCell ref="AA67:AB67"/>
    <mergeCell ref="AD67:AE67"/>
    <mergeCell ref="AG67:AH67"/>
    <mergeCell ref="AJ67:AK67"/>
    <mergeCell ref="AM67:AN67"/>
    <mergeCell ref="C68:D68"/>
    <mergeCell ref="F68:G68"/>
    <mergeCell ref="I68:J68"/>
    <mergeCell ref="L68:M68"/>
    <mergeCell ref="O68:P68"/>
    <mergeCell ref="R68:S68"/>
    <mergeCell ref="U68:V68"/>
    <mergeCell ref="X68:Y68"/>
    <mergeCell ref="AA68:AB68"/>
    <mergeCell ref="AD68:AE68"/>
    <mergeCell ref="AG68:AH68"/>
    <mergeCell ref="AJ68:AK68"/>
    <mergeCell ref="AM68:AN68"/>
  </mergeCells>
  <conditionalFormatting sqref="X71:X72">
    <cfRule type="cellIs" dxfId="124" priority="406" operator="equal">
      <formula>0</formula>
    </cfRule>
  </conditionalFormatting>
  <conditionalFormatting sqref="L71:L72">
    <cfRule type="cellIs" dxfId="123" priority="438" operator="equal">
      <formula>0</formula>
    </cfRule>
  </conditionalFormatting>
  <conditionalFormatting sqref="M71:M72">
    <cfRule type="cellIs" dxfId="122" priority="435" operator="equal">
      <formula>0</formula>
    </cfRule>
  </conditionalFormatting>
  <conditionalFormatting sqref="O71:O72">
    <cfRule type="cellIs" dxfId="121" priority="430" operator="equal">
      <formula>0</formula>
    </cfRule>
  </conditionalFormatting>
  <conditionalFormatting sqref="P71:P72">
    <cfRule type="cellIs" dxfId="120" priority="427" operator="equal">
      <formula>0</formula>
    </cfRule>
  </conditionalFormatting>
  <conditionalFormatting sqref="R71:R72">
    <cfRule type="cellIs" dxfId="119" priority="422" operator="equal">
      <formula>0</formula>
    </cfRule>
  </conditionalFormatting>
  <conditionalFormatting sqref="S71:S72">
    <cfRule type="cellIs" dxfId="118" priority="419" operator="equal">
      <formula>0</formula>
    </cfRule>
  </conditionalFormatting>
  <conditionalFormatting sqref="U71:U72">
    <cfRule type="cellIs" dxfId="117" priority="414" operator="equal">
      <formula>0</formula>
    </cfRule>
  </conditionalFormatting>
  <conditionalFormatting sqref="Y71:Y72">
    <cfRule type="cellIs" dxfId="116" priority="403" operator="equal">
      <formula>0</formula>
    </cfRule>
  </conditionalFormatting>
  <conditionalFormatting sqref="AK71:AK72">
    <cfRule type="cellIs" dxfId="115" priority="371" operator="equal">
      <formula>0</formula>
    </cfRule>
  </conditionalFormatting>
  <conditionalFormatting sqref="AG71:AG72">
    <cfRule type="cellIs" dxfId="114" priority="382" operator="equal">
      <formula>0</formula>
    </cfRule>
  </conditionalFormatting>
  <conditionalFormatting sqref="AD71:AD72">
    <cfRule type="cellIs" dxfId="113" priority="390" operator="equal">
      <formula>0</formula>
    </cfRule>
  </conditionalFormatting>
  <conditionalFormatting sqref="AE71:AE72">
    <cfRule type="cellIs" dxfId="112" priority="387" operator="equal">
      <formula>0</formula>
    </cfRule>
  </conditionalFormatting>
  <conditionalFormatting sqref="AH71:AH72">
    <cfRule type="cellIs" dxfId="111" priority="379" operator="equal">
      <formula>0</formula>
    </cfRule>
  </conditionalFormatting>
  <conditionalFormatting sqref="AJ71:AJ72">
    <cfRule type="cellIs" dxfId="110" priority="374" operator="equal">
      <formula>0</formula>
    </cfRule>
  </conditionalFormatting>
  <conditionalFormatting sqref="F83">
    <cfRule type="cellIs" dxfId="109" priority="366" operator="equal">
      <formula>0</formula>
    </cfRule>
  </conditionalFormatting>
  <conditionalFormatting sqref="C68:D70 Z119 F68:G70 I68:J70 L68:M70 O68:P70 R68:S70 U68:V70 X68:Y70 AA68:AB70 AD68:AE70 AG68:AH70 AJ68:AK70 AM68:AN70 E8:E117 H8:H117 K8:K117 N8:N117 T8:T117 W8:W117 Z8:Z117 AC8:AC117 AF8:AF117 AI8:AI117">
    <cfRule type="cellIs" dxfId="108" priority="352" operator="equal">
      <formula>0</formula>
    </cfRule>
  </conditionalFormatting>
  <conditionalFormatting sqref="C6:AN7 C8:D8 F8:G8 I8:J8 L8:M8 O8:P8 R8:S8 Q8:Q117 U8:V8 X8:Y8 AA8:AB8 AD8:AE8 AG8:AH8 AJ8:AK8 AM8:AN8 AL8:AL118">
    <cfRule type="cellIs" dxfId="107" priority="351" operator="equal">
      <formula>0</formula>
    </cfRule>
  </conditionalFormatting>
  <conditionalFormatting sqref="C7:AN9 C65:AN70 E10:H64 Z10:Z64 E73:H117 Z73:Z117 AL118 AC10:AC64 C71:Z72 AC71:AN72 AF10:AF64 AC73:AC117 AF73:AF117 K10:K64 K73:K117 N10:N64 N73:N117 Q10:Q64 Q73:Q117 T10:T64 T73:T117 W10:W64 W73:W117 AI10:AI64 AI73:AI117 AL10:AN64 AL73:AN117">
    <cfRule type="cellIs" dxfId="106" priority="327" operator="equal">
      <formula>0</formula>
    </cfRule>
  </conditionalFormatting>
  <conditionalFormatting sqref="X10:Y64">
    <cfRule type="cellIs" dxfId="105" priority="318" operator="equal">
      <formula>0</formula>
    </cfRule>
  </conditionalFormatting>
  <conditionalFormatting sqref="Y31">
    <cfRule type="cellIs" dxfId="104" priority="317" operator="equal">
      <formula>0</formula>
    </cfRule>
  </conditionalFormatting>
  <conditionalFormatting sqref="Y64">
    <cfRule type="cellIs" dxfId="103" priority="316" operator="equal">
      <formula>0</formula>
    </cfRule>
  </conditionalFormatting>
  <conditionalFormatting sqref="X99:X116 X73:X96">
    <cfRule type="cellIs" dxfId="102" priority="315" operator="equal">
      <formula>0</formula>
    </cfRule>
  </conditionalFormatting>
  <conditionalFormatting sqref="X114">
    <cfRule type="cellIs" dxfId="101" priority="314" operator="greaterThan">
      <formula>0</formula>
    </cfRule>
  </conditionalFormatting>
  <conditionalFormatting sqref="X115">
    <cfRule type="cellIs" dxfId="100" priority="313" operator="lessThan">
      <formula>0</formula>
    </cfRule>
  </conditionalFormatting>
  <conditionalFormatting sqref="Y99:Y116 Y73:Y96">
    <cfRule type="cellIs" dxfId="99" priority="312" operator="equal">
      <formula>0</formula>
    </cfRule>
  </conditionalFormatting>
  <conditionalFormatting sqref="Y97">
    <cfRule type="cellIs" dxfId="98" priority="311" operator="equal">
      <formula>0</formula>
    </cfRule>
  </conditionalFormatting>
  <conditionalFormatting sqref="A95">
    <cfRule type="cellIs" dxfId="97" priority="277" operator="equal">
      <formula>0</formula>
    </cfRule>
  </conditionalFormatting>
  <conditionalFormatting sqref="AA71:AA72">
    <cfRule type="cellIs" dxfId="96" priority="274" operator="equal">
      <formula>0</formula>
    </cfRule>
  </conditionalFormatting>
  <conditionalFormatting sqref="AB71:AB72">
    <cfRule type="cellIs" dxfId="95" priority="273" operator="equal">
      <formula>0</formula>
    </cfRule>
  </conditionalFormatting>
  <conditionalFormatting sqref="I10:J64">
    <cfRule type="cellIs" dxfId="94" priority="153" operator="equal">
      <formula>0</formula>
    </cfRule>
  </conditionalFormatting>
  <conditionalFormatting sqref="J31">
    <cfRule type="cellIs" dxfId="93" priority="152" operator="equal">
      <formula>0</formula>
    </cfRule>
  </conditionalFormatting>
  <conditionalFormatting sqref="J64">
    <cfRule type="cellIs" dxfId="92" priority="151" operator="equal">
      <formula>0</formula>
    </cfRule>
  </conditionalFormatting>
  <conditionalFormatting sqref="I98:I115 I84:I95 I73:I82">
    <cfRule type="cellIs" dxfId="91" priority="150" operator="equal">
      <formula>0</formula>
    </cfRule>
  </conditionalFormatting>
  <conditionalFormatting sqref="I113">
    <cfRule type="cellIs" dxfId="90" priority="149" operator="greaterThan">
      <formula>0</formula>
    </cfRule>
  </conditionalFormatting>
  <conditionalFormatting sqref="I114">
    <cfRule type="cellIs" dxfId="89" priority="148" operator="lessThan">
      <formula>0</formula>
    </cfRule>
  </conditionalFormatting>
  <conditionalFormatting sqref="J98:J115 J84:J95 J73:J82">
    <cfRule type="cellIs" dxfId="88" priority="147" operator="equal">
      <formula>0</formula>
    </cfRule>
  </conditionalFormatting>
  <conditionalFormatting sqref="J96">
    <cfRule type="cellIs" dxfId="87" priority="146" operator="equal">
      <formula>0</formula>
    </cfRule>
  </conditionalFormatting>
  <conditionalFormatting sqref="J83">
    <cfRule type="cellIs" dxfId="86" priority="145" operator="equal">
      <formula>0</formula>
    </cfRule>
  </conditionalFormatting>
  <conditionalFormatting sqref="L10:M64">
    <cfRule type="cellIs" dxfId="85" priority="135" operator="equal">
      <formula>0</formula>
    </cfRule>
  </conditionalFormatting>
  <conditionalFormatting sqref="M31">
    <cfRule type="cellIs" dxfId="84" priority="134" operator="equal">
      <formula>0</formula>
    </cfRule>
  </conditionalFormatting>
  <conditionalFormatting sqref="M64">
    <cfRule type="cellIs" dxfId="83" priority="133" operator="equal">
      <formula>0</formula>
    </cfRule>
  </conditionalFormatting>
  <conditionalFormatting sqref="L98:L115 L73:L82 L84:L95">
    <cfRule type="cellIs" dxfId="82" priority="132" operator="equal">
      <formula>0</formula>
    </cfRule>
  </conditionalFormatting>
  <conditionalFormatting sqref="L113">
    <cfRule type="cellIs" dxfId="81" priority="131" operator="greaterThan">
      <formula>0</formula>
    </cfRule>
  </conditionalFormatting>
  <conditionalFormatting sqref="L114">
    <cfRule type="cellIs" dxfId="80" priority="130" operator="lessThan">
      <formula>0</formula>
    </cfRule>
  </conditionalFormatting>
  <conditionalFormatting sqref="M98:M115 M73:M82 M84:M95">
    <cfRule type="cellIs" dxfId="79" priority="129" operator="equal">
      <formula>0</formula>
    </cfRule>
  </conditionalFormatting>
  <conditionalFormatting sqref="M96">
    <cfRule type="cellIs" dxfId="78" priority="128" operator="equal">
      <formula>0</formula>
    </cfRule>
  </conditionalFormatting>
  <conditionalFormatting sqref="M83">
    <cfRule type="cellIs" dxfId="77" priority="127" operator="equal">
      <formula>0</formula>
    </cfRule>
  </conditionalFormatting>
  <conditionalFormatting sqref="O10:P64">
    <cfRule type="cellIs" dxfId="76" priority="126" operator="equal">
      <formula>0</formula>
    </cfRule>
  </conditionalFormatting>
  <conditionalFormatting sqref="P31">
    <cfRule type="cellIs" dxfId="75" priority="125" operator="equal">
      <formula>0</formula>
    </cfRule>
  </conditionalFormatting>
  <conditionalFormatting sqref="P64">
    <cfRule type="cellIs" dxfId="74" priority="124" operator="equal">
      <formula>0</formula>
    </cfRule>
  </conditionalFormatting>
  <conditionalFormatting sqref="O98:O115 O73:O82 O84:O95">
    <cfRule type="cellIs" dxfId="73" priority="123" operator="equal">
      <formula>0</formula>
    </cfRule>
  </conditionalFormatting>
  <conditionalFormatting sqref="O113">
    <cfRule type="cellIs" dxfId="72" priority="122" operator="greaterThan">
      <formula>0</formula>
    </cfRule>
  </conditionalFormatting>
  <conditionalFormatting sqref="O114">
    <cfRule type="cellIs" dxfId="71" priority="121" operator="lessThan">
      <formula>0</formula>
    </cfRule>
  </conditionalFormatting>
  <conditionalFormatting sqref="P98:P115 P73:P82 P84:P95">
    <cfRule type="cellIs" dxfId="70" priority="120" operator="equal">
      <formula>0</formula>
    </cfRule>
  </conditionalFormatting>
  <conditionalFormatting sqref="P96">
    <cfRule type="cellIs" dxfId="69" priority="119" operator="equal">
      <formula>0</formula>
    </cfRule>
  </conditionalFormatting>
  <conditionalFormatting sqref="P83">
    <cfRule type="cellIs" dxfId="68" priority="118" operator="equal">
      <formula>0</formula>
    </cfRule>
  </conditionalFormatting>
  <conditionalFormatting sqref="R10:S64">
    <cfRule type="cellIs" dxfId="67" priority="117" operator="equal">
      <formula>0</formula>
    </cfRule>
  </conditionalFormatting>
  <conditionalFormatting sqref="S31">
    <cfRule type="cellIs" dxfId="66" priority="116" operator="equal">
      <formula>0</formula>
    </cfRule>
  </conditionalFormatting>
  <conditionalFormatting sqref="S64">
    <cfRule type="cellIs" dxfId="65" priority="115" operator="equal">
      <formula>0</formula>
    </cfRule>
  </conditionalFormatting>
  <conditionalFormatting sqref="R98:R115 R73:R82 R84:R95">
    <cfRule type="cellIs" dxfId="64" priority="114" operator="equal">
      <formula>0</formula>
    </cfRule>
  </conditionalFormatting>
  <conditionalFormatting sqref="R113">
    <cfRule type="cellIs" dxfId="63" priority="113" operator="greaterThan">
      <formula>0</formula>
    </cfRule>
  </conditionalFormatting>
  <conditionalFormatting sqref="R114">
    <cfRule type="cellIs" dxfId="62" priority="112" operator="lessThan">
      <formula>0</formula>
    </cfRule>
  </conditionalFormatting>
  <conditionalFormatting sqref="S98:S115 S73:S82 S84:S95">
    <cfRule type="cellIs" dxfId="61" priority="111" operator="equal">
      <formula>0</formula>
    </cfRule>
  </conditionalFormatting>
  <conditionalFormatting sqref="S96">
    <cfRule type="cellIs" dxfId="60" priority="110" operator="equal">
      <formula>0</formula>
    </cfRule>
  </conditionalFormatting>
  <conditionalFormatting sqref="S83">
    <cfRule type="cellIs" dxfId="59" priority="109" operator="equal">
      <formula>0</formula>
    </cfRule>
  </conditionalFormatting>
  <conditionalFormatting sqref="U10:V64">
    <cfRule type="cellIs" dxfId="58" priority="90" operator="equal">
      <formula>0</formula>
    </cfRule>
  </conditionalFormatting>
  <conditionalFormatting sqref="V31">
    <cfRule type="cellIs" dxfId="57" priority="89" operator="equal">
      <formula>0</formula>
    </cfRule>
  </conditionalFormatting>
  <conditionalFormatting sqref="V64">
    <cfRule type="cellIs" dxfId="56" priority="88" operator="equal">
      <formula>0</formula>
    </cfRule>
  </conditionalFormatting>
  <conditionalFormatting sqref="U98:U115 U73:U82 U84:U95">
    <cfRule type="cellIs" dxfId="55" priority="87" operator="equal">
      <formula>0</formula>
    </cfRule>
  </conditionalFormatting>
  <conditionalFormatting sqref="U113">
    <cfRule type="cellIs" dxfId="54" priority="86" operator="greaterThan">
      <formula>0</formula>
    </cfRule>
  </conditionalFormatting>
  <conditionalFormatting sqref="U114">
    <cfRule type="cellIs" dxfId="53" priority="85" operator="lessThan">
      <formula>0</formula>
    </cfRule>
  </conditionalFormatting>
  <conditionalFormatting sqref="V98:V115 V73:V82 V84:V95">
    <cfRule type="cellIs" dxfId="52" priority="84" operator="equal">
      <formula>0</formula>
    </cfRule>
  </conditionalFormatting>
  <conditionalFormatting sqref="V96">
    <cfRule type="cellIs" dxfId="51" priority="83" operator="equal">
      <formula>0</formula>
    </cfRule>
  </conditionalFormatting>
  <conditionalFormatting sqref="V83">
    <cfRule type="cellIs" dxfId="50" priority="82" operator="equal">
      <formula>0</formula>
    </cfRule>
  </conditionalFormatting>
  <conditionalFormatting sqref="AA10:AB64">
    <cfRule type="cellIs" dxfId="49" priority="72" operator="equal">
      <formula>0</formula>
    </cfRule>
  </conditionalFormatting>
  <conditionalFormatting sqref="AB31">
    <cfRule type="cellIs" dxfId="48" priority="71" operator="equal">
      <formula>0</formula>
    </cfRule>
  </conditionalFormatting>
  <conditionalFormatting sqref="AB64">
    <cfRule type="cellIs" dxfId="47" priority="70" operator="equal">
      <formula>0</formula>
    </cfRule>
  </conditionalFormatting>
  <conditionalFormatting sqref="AA98:AA115 AA73:AA82 AA84:AA95">
    <cfRule type="cellIs" dxfId="46" priority="69" operator="equal">
      <formula>0</formula>
    </cfRule>
  </conditionalFormatting>
  <conditionalFormatting sqref="AA113">
    <cfRule type="cellIs" dxfId="45" priority="68" operator="greaterThan">
      <formula>0</formula>
    </cfRule>
  </conditionalFormatting>
  <conditionalFormatting sqref="AA114">
    <cfRule type="cellIs" dxfId="44" priority="67" operator="lessThan">
      <formula>0</formula>
    </cfRule>
  </conditionalFormatting>
  <conditionalFormatting sqref="AB98:AB115 AB73:AB82 AB84:AB95">
    <cfRule type="cellIs" dxfId="43" priority="66" operator="equal">
      <formula>0</formula>
    </cfRule>
  </conditionalFormatting>
  <conditionalFormatting sqref="AB96">
    <cfRule type="cellIs" dxfId="42" priority="65" operator="equal">
      <formula>0</formula>
    </cfRule>
  </conditionalFormatting>
  <conditionalFormatting sqref="AB83">
    <cfRule type="cellIs" dxfId="41" priority="64" operator="equal">
      <formula>0</formula>
    </cfRule>
  </conditionalFormatting>
  <conditionalFormatting sqref="AD10:AE64">
    <cfRule type="cellIs" dxfId="40" priority="63" operator="equal">
      <formula>0</formula>
    </cfRule>
  </conditionalFormatting>
  <conditionalFormatting sqref="AE31">
    <cfRule type="cellIs" dxfId="39" priority="62" operator="equal">
      <formula>0</formula>
    </cfRule>
  </conditionalFormatting>
  <conditionalFormatting sqref="AE64">
    <cfRule type="cellIs" dxfId="38" priority="61" operator="equal">
      <formula>0</formula>
    </cfRule>
  </conditionalFormatting>
  <conditionalFormatting sqref="AD98:AD115 AD73:AD82 AD84:AD95">
    <cfRule type="cellIs" dxfId="37" priority="60" operator="equal">
      <formula>0</formula>
    </cfRule>
  </conditionalFormatting>
  <conditionalFormatting sqref="AD113">
    <cfRule type="cellIs" dxfId="36" priority="59" operator="greaterThan">
      <formula>0</formula>
    </cfRule>
  </conditionalFormatting>
  <conditionalFormatting sqref="AD114">
    <cfRule type="cellIs" dxfId="35" priority="58" operator="lessThan">
      <formula>0</formula>
    </cfRule>
  </conditionalFormatting>
  <conditionalFormatting sqref="AE98:AE115 AE73:AE82 AE84:AE95">
    <cfRule type="cellIs" dxfId="34" priority="57" operator="equal">
      <formula>0</formula>
    </cfRule>
  </conditionalFormatting>
  <conditionalFormatting sqref="AE96">
    <cfRule type="cellIs" dxfId="33" priority="56" operator="equal">
      <formula>0</formula>
    </cfRule>
  </conditionalFormatting>
  <conditionalFormatting sqref="AE83">
    <cfRule type="cellIs" dxfId="32" priority="55" operator="equal">
      <formula>0</formula>
    </cfRule>
  </conditionalFormatting>
  <conditionalFormatting sqref="AG10:AH64">
    <cfRule type="cellIs" dxfId="31" priority="45" operator="equal">
      <formula>0</formula>
    </cfRule>
  </conditionalFormatting>
  <conditionalFormatting sqref="AH31">
    <cfRule type="cellIs" dxfId="30" priority="44" operator="equal">
      <formula>0</formula>
    </cfRule>
  </conditionalFormatting>
  <conditionalFormatting sqref="AH64">
    <cfRule type="cellIs" dxfId="29" priority="43" operator="equal">
      <formula>0</formula>
    </cfRule>
  </conditionalFormatting>
  <conditionalFormatting sqref="AG98:AG115 AG73:AG82 AG84:AG95">
    <cfRule type="cellIs" dxfId="28" priority="42" operator="equal">
      <formula>0</formula>
    </cfRule>
  </conditionalFormatting>
  <conditionalFormatting sqref="AG113">
    <cfRule type="cellIs" dxfId="27" priority="41" operator="greaterThan">
      <formula>0</formula>
    </cfRule>
  </conditionalFormatting>
  <conditionalFormatting sqref="AG114">
    <cfRule type="cellIs" dxfId="26" priority="40" operator="lessThan">
      <formula>0</formula>
    </cfRule>
  </conditionalFormatting>
  <conditionalFormatting sqref="AH98:AH115 AH73:AH82 AH84:AH95">
    <cfRule type="cellIs" dxfId="25" priority="39" operator="equal">
      <formula>0</formula>
    </cfRule>
  </conditionalFormatting>
  <conditionalFormatting sqref="AH96">
    <cfRule type="cellIs" dxfId="24" priority="38" operator="equal">
      <formula>0</formula>
    </cfRule>
  </conditionalFormatting>
  <conditionalFormatting sqref="AH83">
    <cfRule type="cellIs" dxfId="23" priority="37" operator="equal">
      <formula>0</formula>
    </cfRule>
  </conditionalFormatting>
  <conditionalFormatting sqref="AJ10:AK64">
    <cfRule type="cellIs" dxfId="22" priority="18" operator="equal">
      <formula>0</formula>
    </cfRule>
  </conditionalFormatting>
  <conditionalFormatting sqref="AK31:AK32">
    <cfRule type="cellIs" dxfId="21" priority="17" operator="equal">
      <formula>0</formula>
    </cfRule>
  </conditionalFormatting>
  <conditionalFormatting sqref="AK64">
    <cfRule type="cellIs" dxfId="20" priority="16" operator="equal">
      <formula>0</formula>
    </cfRule>
  </conditionalFormatting>
  <conditionalFormatting sqref="AJ98:AJ115 AJ73:AJ82 AJ84:AJ95">
    <cfRule type="cellIs" dxfId="19" priority="15" operator="equal">
      <formula>0</formula>
    </cfRule>
  </conditionalFormatting>
  <conditionalFormatting sqref="AJ113">
    <cfRule type="cellIs" dxfId="18" priority="14" operator="greaterThan">
      <formula>0</formula>
    </cfRule>
  </conditionalFormatting>
  <conditionalFormatting sqref="AJ114">
    <cfRule type="cellIs" dxfId="17" priority="13" operator="lessThan">
      <formula>0</formula>
    </cfRule>
  </conditionalFormatting>
  <conditionalFormatting sqref="AK98:AK115 AK73:AK82 AK84:AK95">
    <cfRule type="cellIs" dxfId="16" priority="12" operator="equal">
      <formula>0</formula>
    </cfRule>
  </conditionalFormatting>
  <conditionalFormatting sqref="AK96">
    <cfRule type="cellIs" dxfId="15" priority="11" operator="equal">
      <formula>0</formula>
    </cfRule>
  </conditionalFormatting>
  <conditionalFormatting sqref="AK83">
    <cfRule type="cellIs" dxfId="14" priority="10" operator="equal">
      <formula>0</formula>
    </cfRule>
  </conditionalFormatting>
  <conditionalFormatting sqref="C10:D64">
    <cfRule type="cellIs" dxfId="13" priority="9" operator="equal">
      <formula>0</formula>
    </cfRule>
  </conditionalFormatting>
  <conditionalFormatting sqref="D31:D32">
    <cfRule type="cellIs" dxfId="12" priority="8" operator="equal">
      <formula>0</formula>
    </cfRule>
  </conditionalFormatting>
  <conditionalFormatting sqref="D64">
    <cfRule type="cellIs" dxfId="11" priority="7" operator="equal">
      <formula>0</formula>
    </cfRule>
  </conditionalFormatting>
  <conditionalFormatting sqref="C98:C115 C73:C82 C84:C95">
    <cfRule type="cellIs" dxfId="10" priority="6" operator="equal">
      <formula>0</formula>
    </cfRule>
  </conditionalFormatting>
  <conditionalFormatting sqref="C113">
    <cfRule type="cellIs" dxfId="9" priority="5" operator="greaterThan">
      <formula>0</formula>
    </cfRule>
  </conditionalFormatting>
  <conditionalFormatting sqref="C114">
    <cfRule type="cellIs" dxfId="8" priority="4" operator="lessThan">
      <formula>0</formula>
    </cfRule>
  </conditionalFormatting>
  <conditionalFormatting sqref="D98:D115 D73:D82 D84:D95">
    <cfRule type="cellIs" dxfId="7" priority="3" operator="equal">
      <formula>0</formula>
    </cfRule>
  </conditionalFormatting>
  <conditionalFormatting sqref="D96">
    <cfRule type="cellIs" dxfId="6" priority="2" operator="equal">
      <formula>0</formula>
    </cfRule>
  </conditionalFormatting>
  <conditionalFormatting sqref="D83">
    <cfRule type="cellIs" dxfId="5" priority="1" operator="equal">
      <formula>0</formula>
    </cfRule>
  </conditionalFormatting>
  <dataValidations count="1">
    <dataValidation type="textLength" allowBlank="1" showInputMessage="1" showErrorMessage="1" sqref="AG7:AH7 AJ7:AK7 I7:J7 H2:H117 F7:G7 A65:A66 C65:D66 AL10:AL1048576 F65:G66 C7:D7 L7:M7 I65:J66 O7:P7 L65:M66 AM119:AN1048576 R7:S7 O65:P66 U7:V7 R65:S66 X7:Y7 U65:V66 AA7:AB7 X65:Y66 AO72:XFD1048576 AD7:AE7 AA65:AB66 AM65:XFD66 AD65:AE66 AG65:AH66 AL9:AN9 AO2:XFD63 AJ2:AK5 AG2:AH5 AD2:AE5 AA2:AB5 X2:Y5 U2:V5 R2:S5 O2:P5 L2:M5 I2:J5 F2:G5 C2:D5 AL2:AL8 Z120:Z1048576 AA119:AK1048576 AM2:AN7 AN63 AJ65:AK66 E2:E117 A1:A4 A6:A63 A70:A72 B2:B117 Q2:Q117 A119:Y1048576 AI2:AI117 AF2:AF117 AC2:AC117 Z2:Z117 W2:W117 T2:T117 N2:N117 K2:K117" xr:uid="{86041BC3-714E-43E3-841F-F650E5C0E578}">
      <formula1>0</formula1>
      <formula2>0</formula2>
    </dataValidation>
  </dataValidation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81561-4409-4025-BE75-17499CDAFC4F}">
  <sheetPr codeName="Sheet8"/>
  <dimension ref="A1:AU68"/>
  <sheetViews>
    <sheetView zoomScaleNormal="100" workbookViewId="0">
      <selection activeCell="H7" sqref="H7"/>
    </sheetView>
  </sheetViews>
  <sheetFormatPr defaultColWidth="20.5546875" defaultRowHeight="12" x14ac:dyDescent="0.25"/>
  <cols>
    <col min="1" max="1" width="7.33203125" style="81" customWidth="1"/>
    <col min="2" max="2" width="20" style="81" customWidth="1"/>
    <col min="3" max="3" width="8.88671875" style="81" customWidth="1"/>
    <col min="4" max="4" width="9.5546875" style="81" customWidth="1"/>
    <col min="5" max="5" width="13.33203125" style="81" customWidth="1"/>
    <col min="6" max="6" width="5.88671875" style="81" bestFit="1" customWidth="1"/>
    <col min="7" max="7" width="19.5546875" style="81" customWidth="1"/>
    <col min="8" max="8" width="12.33203125" style="81" customWidth="1"/>
    <col min="9" max="9" width="18.109375" style="81" customWidth="1"/>
    <col min="10" max="10" width="16.5546875" style="81" customWidth="1"/>
    <col min="11" max="11" width="188.33203125" style="81" customWidth="1"/>
    <col min="12" max="12" width="24" style="81" bestFit="1" customWidth="1"/>
    <col min="13" max="13" width="63.33203125" style="81" bestFit="1" customWidth="1"/>
    <col min="14" max="15" width="20.5546875" style="81"/>
    <col min="16" max="16" width="28.33203125" style="81" bestFit="1" customWidth="1"/>
    <col min="17" max="18" width="20.5546875" style="81"/>
    <col min="19" max="19" width="28.33203125" style="81" bestFit="1" customWidth="1"/>
    <col min="20" max="21" width="20.5546875" style="81"/>
    <col min="22" max="22" width="22.6640625" style="81" bestFit="1" customWidth="1"/>
    <col min="23" max="24" width="20.5546875" style="81"/>
    <col min="25" max="25" width="53.5546875" style="81" bestFit="1" customWidth="1"/>
    <col min="26" max="16384" width="20.5546875" style="81"/>
  </cols>
  <sheetData>
    <row r="1" spans="1:35" s="80" customFormat="1" ht="30" customHeight="1" x14ac:dyDescent="0.25">
      <c r="A1" s="80" t="s">
        <v>127</v>
      </c>
    </row>
    <row r="2" spans="1:35" ht="24.75" customHeight="1" thickBot="1" x14ac:dyDescent="0.35">
      <c r="L2" s="110" t="s">
        <v>118</v>
      </c>
      <c r="M2" s="369" t="s">
        <v>48</v>
      </c>
      <c r="N2" s="369"/>
      <c r="O2" s="6"/>
      <c r="P2" s="369" t="s">
        <v>49</v>
      </c>
      <c r="Q2" s="369"/>
      <c r="R2" s="6"/>
      <c r="S2" s="369" t="s">
        <v>50</v>
      </c>
      <c r="T2" s="369"/>
      <c r="U2" s="6"/>
      <c r="V2" s="369" t="s">
        <v>51</v>
      </c>
      <c r="W2" s="369"/>
      <c r="X2" s="6"/>
      <c r="Y2" s="369" t="s">
        <v>52</v>
      </c>
      <c r="Z2" s="369"/>
      <c r="AA2" s="6"/>
      <c r="AB2" s="369" t="s">
        <v>43</v>
      </c>
      <c r="AC2" s="369"/>
      <c r="AD2" s="6"/>
      <c r="AE2" s="369" t="s">
        <v>53</v>
      </c>
      <c r="AF2" s="369"/>
    </row>
    <row r="3" spans="1:35" ht="18.600000000000001" thickBot="1" x14ac:dyDescent="0.4">
      <c r="B3" s="355" t="s">
        <v>86</v>
      </c>
      <c r="C3" s="356"/>
      <c r="D3" s="356"/>
      <c r="E3" s="356"/>
      <c r="F3" s="356"/>
      <c r="G3" s="356"/>
      <c r="H3" s="356"/>
      <c r="I3" s="357"/>
      <c r="L3" s="9" t="s">
        <v>55</v>
      </c>
      <c r="M3" s="1" t="s">
        <v>48</v>
      </c>
      <c r="N3" s="2"/>
      <c r="O3" s="6"/>
      <c r="P3" s="1" t="s">
        <v>49</v>
      </c>
      <c r="Q3" s="2"/>
      <c r="R3" s="6"/>
      <c r="S3" s="1" t="s">
        <v>50</v>
      </c>
      <c r="T3" s="2"/>
      <c r="U3" s="6"/>
      <c r="V3" s="1" t="s">
        <v>51</v>
      </c>
      <c r="W3" s="2"/>
      <c r="X3" s="6"/>
      <c r="Y3" s="1" t="s">
        <v>52</v>
      </c>
      <c r="Z3" s="2"/>
      <c r="AA3" s="6"/>
      <c r="AB3" s="1" t="s">
        <v>43</v>
      </c>
      <c r="AC3" s="2"/>
      <c r="AD3" s="6"/>
      <c r="AE3" s="1" t="s">
        <v>54</v>
      </c>
      <c r="AF3" s="2"/>
    </row>
    <row r="4" spans="1:35" ht="14.4" x14ac:dyDescent="0.3">
      <c r="B4" s="264"/>
      <c r="C4" s="272"/>
      <c r="D4" s="272"/>
      <c r="E4" s="272"/>
      <c r="F4" s="272"/>
      <c r="G4" s="272"/>
      <c r="H4" s="358" t="s">
        <v>305</v>
      </c>
      <c r="I4" s="359"/>
      <c r="L4" s="9" t="s">
        <v>37</v>
      </c>
      <c r="M4" s="3" t="s">
        <v>37</v>
      </c>
      <c r="N4" s="4"/>
      <c r="O4" s="6"/>
      <c r="P4" s="3" t="s">
        <v>37</v>
      </c>
      <c r="Q4" s="4"/>
      <c r="R4" s="6"/>
      <c r="S4" s="3" t="s">
        <v>37</v>
      </c>
      <c r="T4" s="4"/>
      <c r="U4" s="6"/>
      <c r="V4" s="3" t="s">
        <v>37</v>
      </c>
      <c r="W4" s="4"/>
      <c r="X4" s="6"/>
      <c r="Y4" s="3" t="s">
        <v>37</v>
      </c>
      <c r="Z4" s="4"/>
      <c r="AA4" s="6"/>
      <c r="AB4" s="3" t="s">
        <v>37</v>
      </c>
      <c r="AC4" s="4"/>
      <c r="AD4" s="6"/>
      <c r="AE4" s="3" t="s">
        <v>37</v>
      </c>
      <c r="AF4" s="4"/>
    </row>
    <row r="5" spans="1:35" ht="14.4" x14ac:dyDescent="0.3">
      <c r="B5" s="83"/>
      <c r="C5" s="263"/>
      <c r="D5" s="263"/>
      <c r="E5" s="263"/>
      <c r="F5" s="263"/>
      <c r="G5" s="266"/>
      <c r="H5" s="263"/>
      <c r="I5" s="84"/>
      <c r="L5" s="9" t="s">
        <v>49</v>
      </c>
      <c r="M5" s="3" t="str">
        <f>'GO TO P&amp;L'!B32</f>
        <v>Accounting and legal fees</v>
      </c>
      <c r="N5" s="5">
        <f>SUMIF(Table1[LEDGER ACCOUNT (In Effect)],M5,Table1[Txn Amount])</f>
        <v>0</v>
      </c>
      <c r="P5" s="3" t="str">
        <f>'GO TO SFP'!B9</f>
        <v>Furniture &amp; Fixtures</v>
      </c>
      <c r="Q5" s="5">
        <f>SUMIF(Table1[LEDGER ACCOUNT (In Effect)],P5,Table1[Txn Amount])</f>
        <v>0</v>
      </c>
      <c r="R5" s="6"/>
      <c r="S5" s="3" t="str">
        <f>'GO TO SFP'!B51</f>
        <v>Less: Drawings (Cash &amp; Goods)</v>
      </c>
      <c r="T5" s="5">
        <f>SUMIF(Table1[LEDGER ACCOUNT (In Effect)],S5,Table1[Txn Amount])</f>
        <v>986.44</v>
      </c>
      <c r="U5" s="6"/>
      <c r="V5" s="3" t="str">
        <f>'GO TO SFP'!B36</f>
        <v xml:space="preserve">Bank Loans </v>
      </c>
      <c r="W5" s="5">
        <f>SUMIF(Table1[LEDGER ACCOUNT (In Effect)],V5,Table1[Txn Amount])*-1</f>
        <v>0</v>
      </c>
      <c r="X5" s="6"/>
      <c r="Y5" s="3" t="str">
        <f>'GO TO P&amp;L'!B9</f>
        <v>Add: Interest Income</v>
      </c>
      <c r="Z5" s="5">
        <f>SUMIF(Table1[LEDGER ACCOUNT (In Effect)],Y5,Table1[Txn Amount])*-1</f>
        <v>0</v>
      </c>
      <c r="AA5" s="6"/>
      <c r="AB5" s="3" t="s">
        <v>113</v>
      </c>
      <c r="AC5" s="5">
        <f>SUMIF(Table1[LEDGER ACCOUNT (In Effect)],AB5,Table1[Txn Amount])*-1</f>
        <v>33439.03</v>
      </c>
      <c r="AD5" s="6"/>
      <c r="AE5" s="3" t="str">
        <f>'GO TO P&amp;L'!B16</f>
        <v>Add: Carriage Inwards (Delivery costs on purchases)</v>
      </c>
      <c r="AF5" s="5">
        <f>SUMIF(Table1[LEDGER ACCOUNT (In Effect)],AE5,Table1[Txn Amount])</f>
        <v>0</v>
      </c>
      <c r="AH5" s="370" t="s">
        <v>207</v>
      </c>
      <c r="AI5" s="370"/>
    </row>
    <row r="6" spans="1:35" ht="15" thickBot="1" x14ac:dyDescent="0.35">
      <c r="B6" s="82"/>
      <c r="C6" s="263"/>
      <c r="D6" s="267">
        <f>IF($D$7="","",$D$7)</f>
        <v>1234</v>
      </c>
      <c r="E6" s="263"/>
      <c r="F6" s="263"/>
      <c r="G6" s="268" t="s">
        <v>286</v>
      </c>
      <c r="H6" s="263"/>
      <c r="I6" s="84"/>
      <c r="L6" s="9" t="s">
        <v>48</v>
      </c>
      <c r="M6" s="3" t="str">
        <f>'GO TO P&amp;L'!B33</f>
        <v>Accrued Liabilities (Expenses due not yet paid for)</v>
      </c>
      <c r="N6" s="5">
        <f>SUMIF(Table1[LEDGER ACCOUNT (In Effect)],M6,Table1[Txn Amount])*-1</f>
        <v>0</v>
      </c>
      <c r="P6" s="3" t="str">
        <f>'GO TO SFP'!B10</f>
        <v>Mobile Phones &amp; Tablets</v>
      </c>
      <c r="Q6" s="5">
        <f>SUMIF(Table1[LEDGER ACCOUNT (In Effect)],P6,Table1[Txn Amount])</f>
        <v>0</v>
      </c>
      <c r="R6" s="6"/>
      <c r="S6" s="10"/>
      <c r="T6" s="11"/>
      <c r="U6" s="6"/>
      <c r="V6" s="3" t="str">
        <f>'GO TO SFP'!B37</f>
        <v xml:space="preserve">MicroFin Loans </v>
      </c>
      <c r="W6" s="5">
        <f>SUMIF(Table1[LEDGER ACCOUNT (In Effect)],V6,Table1[Txn Amount])*-1</f>
        <v>0</v>
      </c>
      <c r="X6" s="6"/>
      <c r="Y6" s="3" t="str">
        <f>'GO TO P&amp;L'!B23</f>
        <v>Accrued Commission Income</v>
      </c>
      <c r="Z6" s="5">
        <f>SUMIF(Table1[LEDGER ACCOUNT (In Effect)],Y6,Table1[Txn Amount])*-1</f>
        <v>581.90000000000009</v>
      </c>
      <c r="AA6" s="6"/>
      <c r="AB6" s="12"/>
      <c r="AC6" s="13"/>
      <c r="AD6" s="6"/>
      <c r="AE6" s="3" t="str">
        <f>'GO TO P&amp;L'!B15</f>
        <v>Add: Purchases (for business)</v>
      </c>
      <c r="AF6" s="5">
        <f>SUMIF(Table1[LEDGER ACCOUNT (In Effect)],AE6,Table1[Txn Amount])</f>
        <v>22816</v>
      </c>
      <c r="AH6" s="236" t="s">
        <v>29</v>
      </c>
      <c r="AI6" s="235">
        <v>-33396.339999999997</v>
      </c>
    </row>
    <row r="7" spans="1:35" ht="15" thickBot="1" x14ac:dyDescent="0.35">
      <c r="B7" s="85" t="s">
        <v>114</v>
      </c>
      <c r="C7" s="263"/>
      <c r="D7" s="310">
        <v>1234</v>
      </c>
      <c r="E7" s="263"/>
      <c r="F7" s="263"/>
      <c r="G7" s="263"/>
      <c r="H7" s="263"/>
      <c r="I7" s="84"/>
      <c r="L7" s="9" t="s">
        <v>50</v>
      </c>
      <c r="M7" s="3" t="str">
        <f>'GO TO P&amp;L'!B34</f>
        <v>Advertisement &amp; Personal Selling</v>
      </c>
      <c r="N7" s="5">
        <f>SUMIF(Table1[LEDGER ACCOUNT (In Effect)],M7,Table1[Txn Amount])</f>
        <v>0</v>
      </c>
      <c r="P7" s="3" t="str">
        <f>'GO TO SFP'!B11</f>
        <v>Cameras</v>
      </c>
      <c r="Q7" s="5">
        <f>SUMIF(Table1[LEDGER ACCOUNT (In Effect)],P7,Table1[Txn Amount])</f>
        <v>0</v>
      </c>
      <c r="R7" s="6"/>
      <c r="S7" s="10"/>
      <c r="T7" s="11"/>
      <c r="U7" s="6"/>
      <c r="V7" s="3" t="str">
        <f>'GO TO SFP'!B40</f>
        <v xml:space="preserve">Creditors </v>
      </c>
      <c r="W7" s="5">
        <f>SUMIF(Table1[LEDGER ACCOUNT (In Effect)],V7,Table1[Txn Amount])*-1</f>
        <v>0</v>
      </c>
      <c r="X7" s="6"/>
      <c r="Y7" s="3" t="str">
        <f>'GO TO P&amp;L'!B27</f>
        <v>Add: Discount Received (From suppliers upon purchasing assets)</v>
      </c>
      <c r="Z7" s="5">
        <f>SUMIF(Table1[LEDGER ACCOUNT (In Effect)],Y7,Table1[Txn Amount])*-1</f>
        <v>0</v>
      </c>
      <c r="AA7" s="6"/>
      <c r="AB7" s="12"/>
      <c r="AC7" s="13"/>
      <c r="AD7" s="6"/>
      <c r="AE7" s="3" t="str">
        <f>'GO TO P&amp;L'!B17</f>
        <v>Less: Purchases Returns (Company Assets Returned to Suppliers)</v>
      </c>
      <c r="AF7" s="5">
        <f>SUMIF(Table1[LEDGER ACCOUNT (In Effect)],AE7,Table1[Txn Amount])</f>
        <v>0</v>
      </c>
      <c r="AH7" s="236" t="s">
        <v>17</v>
      </c>
      <c r="AI7" s="235">
        <v>0</v>
      </c>
    </row>
    <row r="8" spans="1:35" ht="19.8" customHeight="1" thickBot="1" x14ac:dyDescent="0.35">
      <c r="B8" s="85"/>
      <c r="C8" s="354"/>
      <c r="D8" s="354"/>
      <c r="E8" s="354"/>
      <c r="F8" s="263"/>
      <c r="G8" s="263"/>
      <c r="H8" s="263"/>
      <c r="I8" s="84"/>
      <c r="L8" s="9" t="s">
        <v>51</v>
      </c>
      <c r="M8" s="3" t="str">
        <f>'GO TO P&amp;L'!B35</f>
        <v>Bank charges (Our withdraw charges during collection from debtors)</v>
      </c>
      <c r="N8" s="5">
        <f>SUMIF(Table1[LEDGER ACCOUNT (In Effect)],M8,Table1[Txn Amount])</f>
        <v>0</v>
      </c>
      <c r="O8" s="6"/>
      <c r="P8" s="3" t="str">
        <f>'GO TO SFP'!B12</f>
        <v>Office Desktops</v>
      </c>
      <c r="Q8" s="5">
        <f>SUMIF(Table1[LEDGER ACCOUNT (In Effect)],P8,Table1[Txn Amount])</f>
        <v>0</v>
      </c>
      <c r="R8" s="6"/>
      <c r="S8" s="10"/>
      <c r="T8" s="11"/>
      <c r="U8" s="6"/>
      <c r="V8" s="3" t="str">
        <f>'GO TO SFP'!B41</f>
        <v xml:space="preserve">Overdraft </v>
      </c>
      <c r="W8" s="5">
        <f>SUMIF(Table1[LEDGER ACCOUNT (In Effect)],V8,Table1[Txn Amount])*-1</f>
        <v>0</v>
      </c>
      <c r="X8" s="6"/>
      <c r="Y8" s="3" t="str">
        <f>'GO TO P&amp;L'!B24</f>
        <v>Add: Commission Income</v>
      </c>
      <c r="Z8" s="5">
        <f>SUMIF(Table1[LEDGER ACCOUNT (In Effect)],Y8,Table1[Txn Amount])*-1</f>
        <v>277.44</v>
      </c>
      <c r="AA8" s="6"/>
      <c r="AB8" s="12"/>
      <c r="AC8" s="13"/>
      <c r="AD8" s="6"/>
      <c r="AE8" s="12"/>
      <c r="AF8" s="13"/>
      <c r="AH8" s="236" t="s">
        <v>155</v>
      </c>
      <c r="AI8" s="235">
        <v>0</v>
      </c>
    </row>
    <row r="9" spans="1:35" ht="15" thickBot="1" x14ac:dyDescent="0.35">
      <c r="B9" s="85" t="s">
        <v>115</v>
      </c>
      <c r="C9" s="263"/>
      <c r="D9" s="319"/>
      <c r="E9" s="263"/>
      <c r="F9" s="263"/>
      <c r="G9" s="265" t="s">
        <v>288</v>
      </c>
      <c r="H9" s="263"/>
      <c r="I9" s="84"/>
      <c r="L9" s="9" t="s">
        <v>52</v>
      </c>
      <c r="M9" s="3" t="str">
        <f>'GO TO P&amp;L'!B36</f>
        <v>Bank Loans (Interest Expenses)</v>
      </c>
      <c r="N9" s="5">
        <f>SUMIF(Table1[LEDGER ACCOUNT (In Effect)],M9,Table1[Txn Amount])*-1</f>
        <v>0</v>
      </c>
      <c r="P9" s="3" t="str">
        <f>'GO TO SFP'!B13</f>
        <v>Wifi &amp; Internet</v>
      </c>
      <c r="Q9" s="5">
        <f>SUMIF(Table1[LEDGER ACCOUNT (In Effect)],P9,Table1[Txn Amount])</f>
        <v>0</v>
      </c>
      <c r="R9" s="6"/>
      <c r="S9" s="10"/>
      <c r="T9" s="11"/>
      <c r="U9" s="6"/>
      <c r="V9" s="3" t="str">
        <f>'GO TO SFP'!B42</f>
        <v xml:space="preserve">Accrued Liabilities </v>
      </c>
      <c r="W9" s="5">
        <f>SUMIF(Table1[LEDGER ACCOUNT (In Effect)],V9,Table1[Txn Amount])*-1</f>
        <v>0</v>
      </c>
      <c r="X9" s="6"/>
      <c r="Y9" s="3" t="str">
        <f>'GO TO P&amp;L'!B8</f>
        <v>Sales</v>
      </c>
      <c r="Z9" s="5">
        <f>SUMIF(Table1[LEDGER ACCOUNT (In Effect)],Y9,Table1[Txn Amount])*-1</f>
        <v>31910</v>
      </c>
      <c r="AA9" s="6"/>
      <c r="AB9" s="12"/>
      <c r="AC9" s="13"/>
      <c r="AD9" s="6"/>
      <c r="AE9" s="12"/>
      <c r="AF9" s="13"/>
      <c r="AH9" s="236" t="s">
        <v>156</v>
      </c>
      <c r="AI9" s="235">
        <v>0</v>
      </c>
    </row>
    <row r="10" spans="1:35" ht="15" thickBot="1" x14ac:dyDescent="0.35">
      <c r="B10" s="85"/>
      <c r="C10" s="354"/>
      <c r="D10" s="354"/>
      <c r="E10" s="354"/>
      <c r="F10" s="263"/>
      <c r="G10" s="261" t="str">
        <f>'GO TO SFP'!B21 &amp; ":"</f>
        <v>Zanaco Xpress:</v>
      </c>
      <c r="H10" s="323">
        <v>10</v>
      </c>
      <c r="I10" s="260"/>
      <c r="L10" s="9" t="s">
        <v>43</v>
      </c>
      <c r="M10" s="3" t="str">
        <f>'GO TO P&amp;L'!B37</f>
        <v>Overdraft (Interest Expenses)</v>
      </c>
      <c r="N10" s="5">
        <f>SUMIF(Table1[LEDGER ACCOUNT (In Effect)],M10,Table1[Txn Amount])*-1</f>
        <v>0</v>
      </c>
      <c r="O10" s="6"/>
      <c r="P10" s="3" t="str">
        <f>'GO TO SFP'!B14</f>
        <v>Other Fixed Asset1</v>
      </c>
      <c r="Q10" s="5">
        <f>SUMIF(Table1[LEDGER ACCOUNT (In Effect)],P10,Table1[Txn Amount])</f>
        <v>0</v>
      </c>
      <c r="R10" s="6"/>
      <c r="S10" s="10"/>
      <c r="T10" s="11"/>
      <c r="U10" s="6"/>
      <c r="V10" s="3" t="str">
        <f>'GO TO SFP'!B43</f>
        <v>Customer Change</v>
      </c>
      <c r="W10" s="5">
        <f>SUMIF(Table1[LEDGER ACCOUNT (In Effect)],V10,Table1[Txn Amount])*-1</f>
        <v>3</v>
      </c>
      <c r="X10" s="6"/>
      <c r="Y10" s="3" t="str">
        <f>'GO TO P&amp;L'!B10</f>
        <v>Add: Accrued Interest Income</v>
      </c>
      <c r="Z10" s="5">
        <f>SUMIF(Table1[LEDGER ACCOUNT (In Effect)],Y10,Table1[Txn Amount])*-1</f>
        <v>0</v>
      </c>
      <c r="AA10" s="129">
        <v>0.16666666666666599</v>
      </c>
      <c r="AB10" s="12"/>
      <c r="AC10" s="13"/>
      <c r="AD10" s="6"/>
      <c r="AE10" s="12"/>
      <c r="AF10" s="13"/>
      <c r="AH10" s="236" t="s">
        <v>18</v>
      </c>
      <c r="AI10" s="235">
        <v>0</v>
      </c>
    </row>
    <row r="11" spans="1:35" ht="15" thickBot="1" x14ac:dyDescent="0.35">
      <c r="B11" s="86" t="s">
        <v>116</v>
      </c>
      <c r="C11" s="263"/>
      <c r="D11" s="319"/>
      <c r="E11" s="263"/>
      <c r="F11" s="263"/>
      <c r="G11" s="261" t="s">
        <v>289</v>
      </c>
      <c r="H11" s="323">
        <v>6</v>
      </c>
      <c r="I11" s="258"/>
      <c r="L11" s="9" t="s">
        <v>54</v>
      </c>
      <c r="M11" s="3" t="str">
        <f>'GO TO P&amp;L'!B38</f>
        <v>Carriage Outwards (Carriage on loan sales. E.g. Adding withdraw fee)</v>
      </c>
      <c r="N11" s="5">
        <f>SUMIF(Table1[LEDGER ACCOUNT (In Effect)],M11,Table1[Txn Amount])</f>
        <v>0</v>
      </c>
      <c r="O11" s="6"/>
      <c r="P11" s="3" t="str">
        <f>'GO TO SFP'!B15</f>
        <v>Other Fixed Asset2</v>
      </c>
      <c r="Q11" s="5">
        <f>SUMIF(Table1[LEDGER ACCOUNT (In Effect)],P11,Table1[Txn Amount])</f>
        <v>0</v>
      </c>
      <c r="R11" s="6"/>
      <c r="S11" s="10"/>
      <c r="T11" s="11"/>
      <c r="U11" s="6"/>
      <c r="V11" s="3" t="s">
        <v>56</v>
      </c>
      <c r="W11" s="5">
        <f>SUMIF(Table1[LEDGER ACCOUNT (In Effect)],V11,Table1[Txn Amount])*-1</f>
        <v>0</v>
      </c>
      <c r="X11" s="6"/>
      <c r="Y11" s="3" t="str">
        <f>'GO TO P&amp;L'!B11</f>
        <v>Less: Sales Returns (aka return inwards_Cancelled Interests)</v>
      </c>
      <c r="Z11" s="5">
        <f>SUMIF(Table1[LEDGER ACCOUNT (In Effect)],Y11,Table1[Txn Amount])</f>
        <v>0</v>
      </c>
      <c r="AA11" s="6"/>
      <c r="AC11" s="13"/>
      <c r="AD11" s="6"/>
      <c r="AE11" s="6"/>
      <c r="AF11" s="6"/>
      <c r="AH11" s="236" t="s">
        <v>157</v>
      </c>
      <c r="AI11" s="235">
        <v>0</v>
      </c>
    </row>
    <row r="12" spans="1:35" ht="14.4" x14ac:dyDescent="0.3">
      <c r="B12" s="82"/>
      <c r="C12" s="354"/>
      <c r="D12" s="354"/>
      <c r="E12" s="354"/>
      <c r="F12" s="263"/>
      <c r="G12" s="261" t="s">
        <v>290</v>
      </c>
      <c r="H12" s="323">
        <v>7.5</v>
      </c>
      <c r="I12" s="260"/>
      <c r="L12" s="8"/>
      <c r="M12" s="3" t="str">
        <f>'GO TO P&amp;L'!B39</f>
        <v>Cash Shortage (Theft)</v>
      </c>
      <c r="N12" s="5">
        <f>SUMIF(Table1[LEDGER ACCOUNT (In Effect)],M12,Table1[Txn Amount])</f>
        <v>0</v>
      </c>
      <c r="O12" s="6"/>
      <c r="P12" s="3" t="str">
        <f>'GO TO SFP'!B16</f>
        <v>Other Fixed Asset3</v>
      </c>
      <c r="Q12" s="5">
        <f>SUMIF(Table1[LEDGER ACCOUNT (In Effect)],P12,Table1[Txn Amount])</f>
        <v>0</v>
      </c>
      <c r="R12" s="6"/>
      <c r="S12" s="10"/>
      <c r="T12" s="11"/>
      <c r="U12" s="6"/>
      <c r="V12" s="3" t="s">
        <v>57</v>
      </c>
      <c r="W12" s="5">
        <f>SUMIF(Table1[LEDGER ACCOUNT (In Effect)],V12,Table1[Txn Amount])*-1</f>
        <v>0</v>
      </c>
      <c r="X12" s="6"/>
      <c r="Y12" s="3" t="str">
        <f>'GO TO P&amp;L'!B25</f>
        <v>Chips Sales</v>
      </c>
      <c r="Z12" s="5">
        <f>SUMIF(Table1[LEDGER ACCOUNT (In Effect)],Y12,Table1[Txn Amount])*-1</f>
        <v>0</v>
      </c>
      <c r="AA12" s="6"/>
      <c r="AB12" s="12"/>
      <c r="AC12" s="13"/>
      <c r="AD12" s="6"/>
      <c r="AE12" s="12"/>
      <c r="AF12" s="13"/>
      <c r="AH12" s="236" t="s">
        <v>139</v>
      </c>
      <c r="AI12" s="235">
        <v>0</v>
      </c>
    </row>
    <row r="13" spans="1:35" ht="14.4" x14ac:dyDescent="0.3">
      <c r="B13" s="85" t="s">
        <v>89</v>
      </c>
      <c r="C13" s="360" t="s">
        <v>277</v>
      </c>
      <c r="D13" s="360"/>
      <c r="E13" s="360"/>
      <c r="F13" s="263"/>
      <c r="G13" s="262" t="s">
        <v>293</v>
      </c>
      <c r="H13" s="323">
        <v>10</v>
      </c>
      <c r="I13" s="258"/>
      <c r="L13" s="8"/>
      <c r="M13" s="3" t="str">
        <f>'GO TO P&amp;L'!B40</f>
        <v>Creditors (Paid payable expenses)</v>
      </c>
      <c r="N13" s="5">
        <f>SUMIF(Table1[LEDGER ACCOUNT (In Effect)],M13,Table1[Txn Amount])*-1</f>
        <v>0</v>
      </c>
      <c r="O13" s="6"/>
      <c r="P13" s="3" t="str">
        <f>'GO TO SFP'!B17</f>
        <v>Office Branding</v>
      </c>
      <c r="Q13" s="5">
        <f>SUMIF(Table1[LEDGER ACCOUNT (In Effect)],P13,Table1[Txn Amount])</f>
        <v>0</v>
      </c>
      <c r="R13" s="6"/>
      <c r="S13" s="10"/>
      <c r="T13" s="11"/>
      <c r="U13" s="6"/>
      <c r="V13" s="6"/>
      <c r="W13" s="6"/>
      <c r="X13" s="6"/>
      <c r="Y13" s="3" t="str">
        <f>'GO TO P&amp;L'!B26</f>
        <v>Add: Other Income2</v>
      </c>
      <c r="Z13" s="5">
        <f>SUMIF(Table1[LEDGER ACCOUNT (In Effect)],Y13,Table1[Txn Amount])*-1</f>
        <v>0</v>
      </c>
      <c r="AA13" s="6"/>
      <c r="AB13" s="12"/>
      <c r="AC13" s="13"/>
      <c r="AD13" s="6"/>
      <c r="AE13" s="12"/>
      <c r="AF13" s="13"/>
      <c r="AH13" s="236" t="s">
        <v>140</v>
      </c>
      <c r="AI13" s="235">
        <v>0</v>
      </c>
    </row>
    <row r="14" spans="1:35" ht="14.4" x14ac:dyDescent="0.3">
      <c r="B14" s="85"/>
      <c r="C14" s="354"/>
      <c r="D14" s="354"/>
      <c r="E14" s="354"/>
      <c r="F14" s="263"/>
      <c r="G14" s="261" t="s">
        <v>294</v>
      </c>
      <c r="H14" s="323">
        <v>0</v>
      </c>
      <c r="I14" s="258"/>
      <c r="L14" s="8"/>
      <c r="M14" s="3" t="str">
        <f>'GO TO P&amp;L'!B41</f>
        <v>Data Bundles</v>
      </c>
      <c r="N14" s="5">
        <f>SUMIF(Table1[LEDGER ACCOUNT (In Effect)],M14,Table1[Txn Amount])</f>
        <v>0</v>
      </c>
      <c r="O14" s="6"/>
      <c r="P14" s="3" t="str">
        <f>'GO TO SFP'!B18</f>
        <v>Printers &amp; Photocopy Machine</v>
      </c>
      <c r="Q14" s="5">
        <f>SUMIF(Table1[LEDGER ACCOUNT (In Effect)],P14,Table1[Txn Amount])</f>
        <v>0</v>
      </c>
      <c r="R14" s="6"/>
      <c r="S14" s="10"/>
      <c r="T14" s="11"/>
      <c r="U14" s="6"/>
      <c r="V14" s="12"/>
      <c r="W14" s="13"/>
      <c r="X14" s="6"/>
      <c r="Y14" s="12"/>
      <c r="Z14" s="13"/>
      <c r="AA14" s="6"/>
      <c r="AB14" s="12"/>
      <c r="AC14" s="13"/>
      <c r="AD14" s="6"/>
      <c r="AE14" s="12"/>
      <c r="AF14" s="13"/>
      <c r="AH14" s="236" t="s">
        <v>141</v>
      </c>
      <c r="AI14" s="235">
        <v>0</v>
      </c>
    </row>
    <row r="15" spans="1:35" ht="14.4" x14ac:dyDescent="0.3">
      <c r="B15" s="85" t="s">
        <v>225</v>
      </c>
      <c r="C15" s="354"/>
      <c r="D15" s="354"/>
      <c r="E15" s="354"/>
      <c r="F15" s="263"/>
      <c r="G15" s="261" t="s">
        <v>295</v>
      </c>
      <c r="H15" s="323">
        <v>0</v>
      </c>
      <c r="I15" s="258"/>
      <c r="L15" s="8"/>
      <c r="M15" s="3" t="str">
        <f>'GO TO P&amp;L'!B42</f>
        <v>Inventory Loss</v>
      </c>
      <c r="N15" s="5">
        <f>SUMIF(Table1[LEDGER ACCOUNT (In Effect)],M15,Table1[Txn Amount])</f>
        <v>0</v>
      </c>
      <c r="O15" s="6"/>
      <c r="P15" s="3" t="str">
        <f>'GO TO SFP'!B21</f>
        <v>Zanaco Xpress</v>
      </c>
      <c r="Q15" s="5">
        <f>SUMIF(Table1[LEDGER ACCOUNT (In Effect)],P15,Table1[Txn Amount])</f>
        <v>9235.18</v>
      </c>
      <c r="R15" s="6"/>
      <c r="S15" s="10"/>
      <c r="T15" s="11"/>
      <c r="U15" s="6"/>
      <c r="V15" s="6"/>
      <c r="W15" s="6"/>
      <c r="X15" s="6"/>
      <c r="Y15" s="12"/>
      <c r="Z15" s="13"/>
      <c r="AA15" s="6"/>
      <c r="AB15" s="12"/>
      <c r="AC15" s="13"/>
      <c r="AD15" s="6"/>
      <c r="AE15" s="12"/>
      <c r="AF15" s="13"/>
      <c r="AH15" s="236" t="s">
        <v>158</v>
      </c>
      <c r="AI15" s="235">
        <v>0</v>
      </c>
    </row>
    <row r="16" spans="1:35" ht="14.4" x14ac:dyDescent="0.3">
      <c r="B16" s="85"/>
      <c r="C16" s="354"/>
      <c r="D16" s="354"/>
      <c r="E16" s="354"/>
      <c r="F16" s="263"/>
      <c r="G16" s="261" t="s">
        <v>302</v>
      </c>
      <c r="H16" s="324">
        <v>0.2</v>
      </c>
      <c r="I16" s="258"/>
      <c r="L16" s="6"/>
      <c r="M16" s="3" t="str">
        <f>'GO TO P&amp;L'!B43</f>
        <v>Sunk Costs</v>
      </c>
      <c r="N16" s="5">
        <f>SUMIF(Table1[LEDGER ACCOUNT (In Effect)],M16,Table1[Txn Amount])</f>
        <v>0</v>
      </c>
      <c r="O16" s="6"/>
      <c r="P16" s="3" t="str">
        <f>'GO TO SFP'!B22</f>
        <v>Airtel Money</v>
      </c>
      <c r="Q16" s="5">
        <f>SUMIF(Table1[LEDGER ACCOUNT (In Effect)],P16,Table1[Txn Amount])</f>
        <v>19881.849999999999</v>
      </c>
      <c r="R16" s="6"/>
      <c r="S16" s="10"/>
      <c r="T16" s="11"/>
      <c r="U16" s="6"/>
      <c r="V16" s="6"/>
      <c r="W16" s="6"/>
      <c r="X16" s="6"/>
      <c r="Y16" s="12"/>
      <c r="Z16" s="13"/>
      <c r="AA16" s="6"/>
      <c r="AB16" s="12"/>
      <c r="AC16" s="13"/>
      <c r="AD16" s="6"/>
      <c r="AE16" s="12"/>
      <c r="AF16" s="13"/>
      <c r="AH16" s="236" t="s">
        <v>33</v>
      </c>
      <c r="AI16" s="235">
        <v>0</v>
      </c>
    </row>
    <row r="17" spans="2:35" ht="14.4" x14ac:dyDescent="0.3">
      <c r="B17" s="85" t="s">
        <v>226</v>
      </c>
      <c r="C17" s="354"/>
      <c r="D17" s="354"/>
      <c r="E17" s="354"/>
      <c r="F17" s="263"/>
      <c r="G17" s="265"/>
      <c r="H17" s="265"/>
      <c r="I17" s="258"/>
      <c r="L17" s="6"/>
      <c r="M17" s="3" t="str">
        <f>'GO TO P&amp;L'!B44</f>
        <v>Police &amp; Security</v>
      </c>
      <c r="N17" s="5">
        <f>SUMIF(Table1[LEDGER ACCOUNT (In Effect)],M17,Table1[Txn Amount])</f>
        <v>0</v>
      </c>
      <c r="O17" s="6"/>
      <c r="P17" s="3" t="str">
        <f>'GO TO SFP'!B23</f>
        <v>543 Konse Konse</v>
      </c>
      <c r="Q17" s="5">
        <f>SUMIF(Table1[LEDGER ACCOUNT (In Effect)],P17,Table1[Txn Amount])</f>
        <v>35</v>
      </c>
      <c r="R17" s="6"/>
      <c r="S17" s="10"/>
      <c r="T17" s="11"/>
      <c r="U17" s="6"/>
      <c r="V17" s="6"/>
      <c r="W17" s="6"/>
      <c r="X17" s="6"/>
      <c r="Y17" s="12"/>
      <c r="Z17" s="13"/>
      <c r="AA17" s="6"/>
      <c r="AB17" s="12"/>
      <c r="AC17" s="13"/>
      <c r="AD17" s="6"/>
      <c r="AE17" s="12"/>
      <c r="AF17" s="13"/>
      <c r="AH17" s="236"/>
      <c r="AI17" s="235"/>
    </row>
    <row r="18" spans="2:35" ht="14.4" x14ac:dyDescent="0.3">
      <c r="B18" s="85"/>
      <c r="C18" s="354"/>
      <c r="D18" s="354"/>
      <c r="E18" s="354"/>
      <c r="F18" s="263"/>
      <c r="G18" s="265"/>
      <c r="H18" s="265"/>
      <c r="I18" s="258"/>
      <c r="L18" s="6"/>
      <c r="M18" s="3" t="str">
        <f>'GO TO P&amp;L'!B45</f>
        <v>Rim of Paper</v>
      </c>
      <c r="N18" s="5">
        <f>SUMIF(Table1[LEDGER ACCOUNT (In Effect)],M18,Table1[Txn Amount])</f>
        <v>0</v>
      </c>
      <c r="O18" s="6"/>
      <c r="P18" s="3" t="str">
        <f>'GO TO SFP'!B24</f>
        <v>Vault Cash</v>
      </c>
      <c r="Q18" s="5">
        <f>SUMIF(Table1[LEDGER ACCOUNT (In Effect)],P18,Table1[Txn Amount])</f>
        <v>9009</v>
      </c>
      <c r="R18" s="6"/>
      <c r="S18" s="10"/>
      <c r="T18" s="11"/>
      <c r="U18" s="6"/>
      <c r="V18" s="6"/>
      <c r="W18" s="6"/>
      <c r="X18" s="6"/>
      <c r="Y18" s="12"/>
      <c r="Z18" s="13"/>
      <c r="AA18" s="6"/>
      <c r="AB18" s="12"/>
      <c r="AC18" s="13"/>
      <c r="AD18" s="6"/>
      <c r="AE18" s="12"/>
      <c r="AF18" s="13"/>
      <c r="AH18" s="236" t="s">
        <v>123</v>
      </c>
      <c r="AI18" s="235">
        <v>8686.18</v>
      </c>
    </row>
    <row r="19" spans="2:35" ht="14.4" x14ac:dyDescent="0.3">
      <c r="B19" s="85" t="s">
        <v>304</v>
      </c>
      <c r="C19" s="313" t="s">
        <v>267</v>
      </c>
      <c r="D19" s="314"/>
      <c r="E19" s="315"/>
      <c r="F19" s="263"/>
      <c r="G19" s="265"/>
      <c r="H19" s="265"/>
      <c r="I19" s="258"/>
      <c r="L19" s="6"/>
      <c r="M19" s="3" t="str">
        <f>'GO TO P&amp;L'!B46</f>
        <v>Affiliate Commissions</v>
      </c>
      <c r="N19" s="5">
        <f>SUMIF(Table1[LEDGER ACCOUNT (In Effect)],M19,Table1[Txn Amount])</f>
        <v>0</v>
      </c>
      <c r="O19" s="6"/>
      <c r="P19" s="3" t="str">
        <f>'GO TO SFP'!B25</f>
        <v>Commission Receivable</v>
      </c>
      <c r="Q19" s="5">
        <f>SUMIF(Table1[LEDGER ACCOUNT (In Effect)],P19,Table1[Txn Amount])</f>
        <v>581.90000000000009</v>
      </c>
      <c r="R19" s="6"/>
      <c r="S19" s="10"/>
      <c r="T19" s="11"/>
      <c r="U19" s="6"/>
      <c r="V19" s="6"/>
      <c r="W19" s="6"/>
      <c r="X19" s="6"/>
      <c r="Y19" s="12"/>
      <c r="Z19" s="13"/>
      <c r="AA19" s="6"/>
      <c r="AB19" s="12"/>
      <c r="AC19" s="13"/>
      <c r="AD19" s="6"/>
      <c r="AE19" s="12"/>
      <c r="AF19" s="13"/>
      <c r="AH19" s="236" t="s">
        <v>97</v>
      </c>
      <c r="AI19" s="235">
        <v>546.85</v>
      </c>
    </row>
    <row r="20" spans="2:35" ht="14.4" x14ac:dyDescent="0.3">
      <c r="B20" s="85"/>
      <c r="C20" s="354"/>
      <c r="D20" s="354"/>
      <c r="E20" s="354"/>
      <c r="F20" s="263"/>
      <c r="G20" s="265" t="s">
        <v>87</v>
      </c>
      <c r="H20" s="325" t="s">
        <v>112</v>
      </c>
      <c r="I20" s="316"/>
      <c r="L20" s="6"/>
      <c r="M20" s="3" t="str">
        <f>'GO TO P&amp;L'!B47</f>
        <v>Irrecoverable Debts (Bad Debts)</v>
      </c>
      <c r="N20" s="5">
        <f>SUMIF(Table1[LEDGER ACCOUNT (In Effect)],M20,Table1[Txn Amount])</f>
        <v>0</v>
      </c>
      <c r="O20" s="6"/>
      <c r="P20" s="3" t="str">
        <f>'GO TO SFP'!B26</f>
        <v>Accounts Receivable</v>
      </c>
      <c r="Q20" s="5">
        <f>SUMIF(Table1[LEDGER ACCOUNT (In Effect)],P20,Table1[Txn Amount])</f>
        <v>2537</v>
      </c>
      <c r="R20" s="6"/>
      <c r="S20" s="10"/>
      <c r="T20" s="11"/>
      <c r="U20" s="6"/>
      <c r="V20" s="6"/>
      <c r="W20" s="6"/>
      <c r="X20" s="6"/>
      <c r="Y20" s="12"/>
      <c r="Z20" s="13"/>
      <c r="AA20" s="6"/>
      <c r="AB20" s="6"/>
      <c r="AC20" s="6"/>
      <c r="AD20" s="6"/>
      <c r="AE20" s="12"/>
      <c r="AF20" s="13"/>
      <c r="AH20" s="236" t="s">
        <v>121</v>
      </c>
      <c r="AI20" s="235">
        <v>0</v>
      </c>
    </row>
    <row r="21" spans="2:35" ht="14.4" x14ac:dyDescent="0.3">
      <c r="B21" s="86" t="s">
        <v>245</v>
      </c>
      <c r="C21" s="363"/>
      <c r="D21" s="363"/>
      <c r="E21" s="363"/>
      <c r="F21" s="263"/>
      <c r="G21" s="265" t="s">
        <v>88</v>
      </c>
      <c r="H21" s="325"/>
      <c r="I21" s="316"/>
      <c r="J21" s="259" t="s">
        <v>287</v>
      </c>
      <c r="L21" s="6"/>
      <c r="M21" s="3" t="str">
        <f>'GO TO P&amp;L'!B48</f>
        <v>Lunch</v>
      </c>
      <c r="N21" s="5">
        <f>SUMIF(Table1[LEDGER ACCOUNT (In Effect)],M21,Table1[Txn Amount])</f>
        <v>0</v>
      </c>
      <c r="O21" s="6"/>
      <c r="P21" s="3" t="str">
        <f>'GO TO SFP'!B27</f>
        <v>Indo Zambia Bank</v>
      </c>
      <c r="Q21" s="5">
        <f>SUMIF(Table1[LEDGER ACCOUNT (In Effect)],P21,Table1[Txn Amount])</f>
        <v>0</v>
      </c>
      <c r="R21" s="6"/>
      <c r="S21" s="10"/>
      <c r="T21" s="11"/>
      <c r="U21" s="6"/>
      <c r="V21" s="6"/>
      <c r="W21" s="6"/>
      <c r="X21" s="6"/>
      <c r="Y21" s="12"/>
      <c r="Z21" s="13"/>
      <c r="AA21" s="6"/>
      <c r="AB21" s="12"/>
      <c r="AC21" s="13"/>
      <c r="AD21" s="6"/>
      <c r="AE21" s="12"/>
      <c r="AF21" s="13"/>
      <c r="AH21" s="236" t="s">
        <v>122</v>
      </c>
      <c r="AI21" s="235">
        <v>20766.97</v>
      </c>
    </row>
    <row r="22" spans="2:35" ht="14.4" x14ac:dyDescent="0.3">
      <c r="B22" s="86"/>
      <c r="C22" s="269"/>
      <c r="D22" s="269"/>
      <c r="E22" s="269"/>
      <c r="F22" s="263"/>
      <c r="G22" s="270" t="s">
        <v>296</v>
      </c>
      <c r="H22" s="364"/>
      <c r="I22" s="365"/>
      <c r="L22" s="6"/>
      <c r="M22" s="3" t="str">
        <f>'GO TO P&amp;L'!B49</f>
        <v>MicroFin Loans (Interest Expenses)</v>
      </c>
      <c r="N22" s="5">
        <f>SUMIF(Table1[LEDGER ACCOUNT (In Effect)],M22,Table1[Txn Amount])*-1</f>
        <v>0</v>
      </c>
      <c r="O22" s="6"/>
      <c r="P22" s="3" t="str">
        <f>'GO TO SFP'!B28</f>
        <v>Interest Receivable</v>
      </c>
      <c r="Q22" s="5">
        <f>SUMIF(Table1[LEDGER ACCOUNT (In Effect)],P22,Table1[Txn Amount])</f>
        <v>0</v>
      </c>
      <c r="R22" s="6"/>
      <c r="S22" s="10"/>
      <c r="T22" s="11"/>
      <c r="U22" s="6"/>
      <c r="V22" s="6"/>
      <c r="W22" s="6"/>
      <c r="X22" s="6"/>
      <c r="Y22" s="12"/>
      <c r="Z22" s="13"/>
      <c r="AA22" s="6"/>
      <c r="AB22" s="12"/>
      <c r="AC22" s="13"/>
      <c r="AD22" s="6"/>
      <c r="AE22" s="12"/>
      <c r="AF22" s="13"/>
      <c r="AH22" s="236" t="s">
        <v>126</v>
      </c>
      <c r="AI22" s="235">
        <v>859.34</v>
      </c>
    </row>
    <row r="23" spans="2:35" ht="14.4" x14ac:dyDescent="0.3">
      <c r="B23" s="86" t="s">
        <v>117</v>
      </c>
      <c r="C23" s="320">
        <v>100</v>
      </c>
      <c r="D23" s="321">
        <v>1024</v>
      </c>
      <c r="E23" s="321">
        <v>768</v>
      </c>
      <c r="F23" s="263"/>
      <c r="G23" s="318" t="s">
        <v>120</v>
      </c>
      <c r="H23" s="314"/>
      <c r="I23" s="315"/>
      <c r="L23" s="6"/>
      <c r="M23" s="3" t="str">
        <f>'GO TO P&amp;L'!B50</f>
        <v>PMEC Charges</v>
      </c>
      <c r="N23" s="5">
        <f>SUMIF(Table1[LEDGER ACCOUNT (In Effect)],M23,Table1[Txn Amount])</f>
        <v>0</v>
      </c>
      <c r="O23" s="6"/>
      <c r="P23" s="3" t="str">
        <f>'GO TO SFP'!B29</f>
        <v>Principal Receivable</v>
      </c>
      <c r="Q23" s="5">
        <f>SUMIF(Table1[LEDGER ACCOUNT (In Effect)],P23,Table1[Txn Amount])</f>
        <v>0</v>
      </c>
      <c r="R23" s="6"/>
      <c r="S23" s="10"/>
      <c r="T23" s="11"/>
      <c r="U23" s="6"/>
      <c r="V23" s="6"/>
      <c r="W23" s="6"/>
      <c r="X23" s="6"/>
      <c r="Y23" s="12"/>
      <c r="Z23" s="13"/>
      <c r="AA23" s="6"/>
      <c r="AB23" s="12"/>
      <c r="AC23" s="13"/>
      <c r="AD23" s="6"/>
      <c r="AE23" s="12"/>
      <c r="AF23" s="13"/>
      <c r="AH23" s="236" t="s">
        <v>129</v>
      </c>
      <c r="AI23" s="235">
        <v>2537</v>
      </c>
    </row>
    <row r="24" spans="2:35" ht="14.4" x14ac:dyDescent="0.3">
      <c r="B24" s="86"/>
      <c r="C24" s="269"/>
      <c r="D24" s="271" t="s">
        <v>234</v>
      </c>
      <c r="E24" s="271" t="s">
        <v>233</v>
      </c>
      <c r="F24" s="263"/>
      <c r="G24" s="265" t="s">
        <v>90</v>
      </c>
      <c r="H24" s="326"/>
      <c r="I24" s="317"/>
      <c r="L24" s="6"/>
      <c r="M24" s="3" t="str">
        <f>'GO TO P&amp;L'!B51</f>
        <v>CRB Fees</v>
      </c>
      <c r="N24" s="5">
        <f>SUMIF(Table1[LEDGER ACCOUNT (In Effect)],M24,Table1[Txn Amount])</f>
        <v>0</v>
      </c>
      <c r="O24" s="6"/>
      <c r="P24" s="3" t="str">
        <f>'GO TO SFP'!B30</f>
        <v>Inventory (Closing Stock)</v>
      </c>
      <c r="Q24" s="5">
        <f>SUMIF(Table1[LEDGER ACCOUNT (In Effect)],P24,Table1[Txn Amount])</f>
        <v>0</v>
      </c>
      <c r="R24" s="6"/>
      <c r="S24" s="10"/>
      <c r="T24" s="11"/>
      <c r="U24" s="6"/>
      <c r="V24" s="6"/>
      <c r="W24" s="6"/>
      <c r="X24" s="6"/>
      <c r="Y24" s="12"/>
      <c r="Z24" s="13"/>
      <c r="AA24" s="6"/>
      <c r="AB24" s="12"/>
      <c r="AC24" s="13"/>
      <c r="AD24" s="6"/>
      <c r="AE24" s="12"/>
      <c r="AF24" s="13"/>
      <c r="AH24" s="236" t="s">
        <v>210</v>
      </c>
      <c r="AI24" s="235">
        <v>0</v>
      </c>
    </row>
    <row r="25" spans="2:35" ht="14.4" x14ac:dyDescent="0.3">
      <c r="B25" s="86" t="s">
        <v>206</v>
      </c>
      <c r="C25" s="322">
        <v>5150</v>
      </c>
      <c r="D25" s="311"/>
      <c r="E25" s="312"/>
      <c r="F25" s="263"/>
      <c r="G25" s="265" t="s">
        <v>91</v>
      </c>
      <c r="H25" s="325"/>
      <c r="I25" s="316"/>
      <c r="L25" s="6"/>
      <c r="M25" s="3" t="str">
        <f>'GO TO P&amp;L'!B52</f>
        <v>Charges</v>
      </c>
      <c r="N25" s="5">
        <f>SUMIF(Table1[LEDGER ACCOUNT (In Effect)],M25,Table1[Txn Amount])</f>
        <v>223</v>
      </c>
      <c r="O25" s="6"/>
      <c r="P25" s="6"/>
      <c r="Q25" s="6"/>
      <c r="R25" s="6"/>
      <c r="S25" s="10"/>
      <c r="T25" s="11"/>
      <c r="U25" s="6"/>
      <c r="V25" s="6"/>
      <c r="W25" s="6"/>
      <c r="X25" s="6"/>
      <c r="Y25" s="12"/>
      <c r="Z25" s="13"/>
      <c r="AA25" s="6"/>
      <c r="AB25" s="12"/>
      <c r="AC25" s="13"/>
      <c r="AD25" s="6"/>
      <c r="AE25" s="12"/>
      <c r="AF25" s="13"/>
      <c r="AH25" s="236" t="s">
        <v>138</v>
      </c>
      <c r="AI25" s="235">
        <v>0</v>
      </c>
    </row>
    <row r="26" spans="2:35" ht="28.95" customHeight="1" thickBot="1" x14ac:dyDescent="0.35">
      <c r="B26" s="366"/>
      <c r="C26" s="367"/>
      <c r="D26" s="367"/>
      <c r="E26" s="367"/>
      <c r="F26" s="367"/>
      <c r="G26" s="361"/>
      <c r="H26" s="361"/>
      <c r="I26" s="362"/>
      <c r="L26" s="6"/>
      <c r="M26" s="3" t="str">
        <f>'GO TO P&amp;L'!B53</f>
        <v>Repair and maintenance costs</v>
      </c>
      <c r="N26" s="5">
        <f>SUMIF(Table1[LEDGER ACCOUNT (In Effect)],M26,Table1[Txn Amount])</f>
        <v>0</v>
      </c>
      <c r="O26" s="6"/>
      <c r="P26" s="6"/>
      <c r="Q26" s="6"/>
      <c r="R26" s="6"/>
      <c r="S26" s="10"/>
      <c r="T26" s="11"/>
      <c r="U26" s="6"/>
      <c r="V26" s="12"/>
      <c r="W26" s="13"/>
      <c r="X26" s="6"/>
      <c r="Y26" s="12"/>
      <c r="Z26" s="13"/>
      <c r="AA26" s="6"/>
      <c r="AB26" s="12"/>
      <c r="AC26" s="13"/>
      <c r="AD26" s="6"/>
      <c r="AE26" s="12"/>
      <c r="AF26" s="13"/>
      <c r="AH26" s="236" t="s">
        <v>133</v>
      </c>
      <c r="AI26" s="235">
        <v>0</v>
      </c>
    </row>
    <row r="27" spans="2:35" ht="14.4" x14ac:dyDescent="0.3">
      <c r="B27" s="302" t="s">
        <v>301</v>
      </c>
      <c r="C27" s="303" t="s">
        <v>297</v>
      </c>
      <c r="D27" s="302" t="s">
        <v>298</v>
      </c>
      <c r="E27" s="302" t="s">
        <v>299</v>
      </c>
      <c r="F27" s="302" t="s">
        <v>300</v>
      </c>
      <c r="G27" s="304"/>
      <c r="H27" s="304"/>
      <c r="I27" s="304"/>
      <c r="L27" s="6"/>
      <c r="M27" s="3" t="str">
        <f>'GO TO P&amp;L'!B54</f>
        <v>Rent</v>
      </c>
      <c r="N27" s="5">
        <f>SUMIF(Table1[LEDGER ACCOUNT (In Effect)],M27,Table1[Txn Amount])</f>
        <v>0</v>
      </c>
      <c r="O27" s="6"/>
      <c r="P27" s="6"/>
      <c r="Q27" s="6"/>
      <c r="R27" s="6"/>
      <c r="S27" s="10"/>
      <c r="T27" s="11"/>
      <c r="U27" s="6"/>
      <c r="V27" s="12"/>
      <c r="W27" s="13"/>
      <c r="X27" s="6"/>
      <c r="Y27" s="12"/>
      <c r="Z27" s="13"/>
      <c r="AA27" s="6"/>
      <c r="AB27" s="12"/>
      <c r="AC27" s="13"/>
      <c r="AD27" s="6"/>
      <c r="AE27" s="12"/>
      <c r="AF27" s="13"/>
      <c r="AH27" s="236" t="s">
        <v>211</v>
      </c>
      <c r="AI27" s="235">
        <v>0</v>
      </c>
    </row>
    <row r="28" spans="2:35" ht="14.4" x14ac:dyDescent="0.3">
      <c r="B28" s="305" t="str">
        <f>'GO TO P&amp;L'!B8</f>
        <v>Sales</v>
      </c>
      <c r="C28" s="306">
        <v>35</v>
      </c>
      <c r="D28" s="307">
        <v>970</v>
      </c>
      <c r="E28" s="307">
        <f>IFERROR('GO TO P&amp;L'!C8/Settings!C28,0)</f>
        <v>911.71428571428567</v>
      </c>
      <c r="F28" s="307">
        <f>MAX(IFERROR(D28-E28, 0), 0)</f>
        <v>58.285714285714334</v>
      </c>
      <c r="G28" s="304"/>
      <c r="H28" s="304"/>
      <c r="I28" s="304"/>
      <c r="L28" s="6"/>
      <c r="M28" s="3" t="str">
        <f>'GO TO P&amp;L'!B55</f>
        <v>Talktime</v>
      </c>
      <c r="N28" s="5">
        <f>SUMIF(Table1[LEDGER ACCOUNT (In Effect)],M28,Table1[Txn Amount])</f>
        <v>0</v>
      </c>
      <c r="O28" s="6"/>
      <c r="P28" s="6"/>
      <c r="Q28" s="6"/>
      <c r="R28" s="6"/>
      <c r="S28" s="10"/>
      <c r="T28" s="11"/>
      <c r="U28" s="6"/>
      <c r="V28" s="12"/>
      <c r="W28" s="13"/>
      <c r="X28" s="6"/>
      <c r="Y28" s="6"/>
      <c r="Z28" s="6"/>
      <c r="AA28" s="6"/>
      <c r="AB28" s="12"/>
      <c r="AC28" s="13"/>
      <c r="AD28" s="6"/>
      <c r="AE28" s="12"/>
      <c r="AF28" s="13"/>
      <c r="AH28" s="236"/>
      <c r="AI28" s="235"/>
    </row>
    <row r="29" spans="2:35" ht="14.4" x14ac:dyDescent="0.3">
      <c r="B29" s="305" t="str">
        <f>'GO TO P&amp;L'!B9</f>
        <v>Add: Interest Income</v>
      </c>
      <c r="C29" s="306">
        <v>0</v>
      </c>
      <c r="D29" s="307">
        <v>0</v>
      </c>
      <c r="E29" s="307">
        <f>IFERROR('GO TO P&amp;L'!C9/Settings!C29,0)</f>
        <v>0</v>
      </c>
      <c r="F29" s="307">
        <f t="shared" ref="F29:F36" si="0">MAX(IFERROR(D29-E29, 0), 0)</f>
        <v>0</v>
      </c>
      <c r="G29" s="304"/>
      <c r="H29" s="304"/>
      <c r="I29" s="304"/>
      <c r="L29" s="6"/>
      <c r="M29" s="3" t="str">
        <f>'GO TO P&amp;L'!B56</f>
        <v>Loan Overcharge Refund</v>
      </c>
      <c r="N29" s="5">
        <f>SUMIF(Table1[LEDGER ACCOUNT (In Effect)],M29,Table1[Txn Amount])</f>
        <v>0</v>
      </c>
      <c r="O29" s="6"/>
      <c r="P29" s="6"/>
      <c r="Q29" s="6"/>
      <c r="R29" s="6"/>
      <c r="S29" s="10"/>
      <c r="T29" s="11"/>
      <c r="U29" s="6"/>
      <c r="V29" s="12"/>
      <c r="W29" s="13"/>
      <c r="X29" s="6"/>
      <c r="Y29" s="6"/>
      <c r="Z29" s="6"/>
      <c r="AA29" s="6"/>
      <c r="AB29" s="12"/>
      <c r="AC29" s="13"/>
      <c r="AD29" s="6"/>
      <c r="AE29" s="12"/>
      <c r="AF29" s="13"/>
      <c r="AH29" s="236" t="s">
        <v>227</v>
      </c>
      <c r="AI29" s="235">
        <v>0</v>
      </c>
    </row>
    <row r="30" spans="2:35" ht="14.4" x14ac:dyDescent="0.3">
      <c r="B30" s="305" t="str">
        <f>'GO TO P&amp;L'!B10</f>
        <v>Add: Accrued Interest Income</v>
      </c>
      <c r="C30" s="306">
        <v>0</v>
      </c>
      <c r="D30" s="307">
        <v>0</v>
      </c>
      <c r="E30" s="307">
        <f>IFERROR('GO TO P&amp;L'!C10/Settings!C30,0)</f>
        <v>0</v>
      </c>
      <c r="F30" s="307">
        <f t="shared" si="0"/>
        <v>0</v>
      </c>
      <c r="G30" s="304"/>
      <c r="H30" s="304"/>
      <c r="I30" s="304"/>
      <c r="L30" s="6"/>
      <c r="M30" s="3" t="str">
        <f>'GO TO P&amp;L'!B57</f>
        <v>Transport Costs</v>
      </c>
      <c r="N30" s="5">
        <f>SUMIF(Table1[LEDGER ACCOUNT (In Effect)],M30,Table1[Txn Amount])</f>
        <v>756</v>
      </c>
      <c r="O30" s="6"/>
      <c r="P30" s="6"/>
      <c r="Q30" s="6"/>
      <c r="R30" s="6"/>
      <c r="S30" s="10"/>
      <c r="T30" s="11"/>
      <c r="U30" s="6"/>
      <c r="V30" s="12"/>
      <c r="W30" s="13"/>
      <c r="X30" s="6"/>
      <c r="Y30" s="6"/>
      <c r="Z30" s="6"/>
      <c r="AA30" s="6"/>
      <c r="AB30" s="12"/>
      <c r="AC30" s="13"/>
      <c r="AD30" s="6"/>
      <c r="AE30" s="12"/>
      <c r="AF30" s="13"/>
      <c r="AH30" s="236" t="s">
        <v>228</v>
      </c>
      <c r="AI30" s="235">
        <v>0</v>
      </c>
    </row>
    <row r="31" spans="2:35" ht="14.4" x14ac:dyDescent="0.3">
      <c r="B31" s="305" t="str">
        <f>'GO TO P&amp;L'!B11</f>
        <v>Less: Sales Returns (aka return inwards_Cancelled Interests)</v>
      </c>
      <c r="C31" s="306">
        <v>0</v>
      </c>
      <c r="D31" s="307">
        <v>0</v>
      </c>
      <c r="E31" s="307">
        <f>IFERROR('GO TO P&amp;L'!C11/Settings!C31,0)</f>
        <v>0</v>
      </c>
      <c r="F31" s="307">
        <f t="shared" si="0"/>
        <v>0</v>
      </c>
      <c r="G31" s="304"/>
      <c r="H31" s="304"/>
      <c r="I31" s="304"/>
      <c r="L31" s="6"/>
      <c r="M31" s="3" t="str">
        <f>'GO TO P&amp;L'!B58</f>
        <v>Wages &amp; Salaries</v>
      </c>
      <c r="N31" s="5">
        <f>SUMIF(Table1[LEDGER ACCOUNT (In Effect)],M31,Table1[Txn Amount])</f>
        <v>150</v>
      </c>
      <c r="O31" s="6"/>
      <c r="P31" s="6"/>
      <c r="Q31" s="7"/>
      <c r="R31" s="6"/>
      <c r="S31" s="10"/>
      <c r="T31" s="11"/>
      <c r="U31" s="6"/>
      <c r="V31" s="12"/>
      <c r="W31" s="13"/>
      <c r="X31" s="6"/>
      <c r="Y31" s="12"/>
      <c r="Z31" s="13"/>
      <c r="AA31" s="6"/>
      <c r="AB31" s="12"/>
      <c r="AC31" s="13"/>
      <c r="AD31" s="6"/>
      <c r="AE31" s="12"/>
      <c r="AF31" s="13"/>
      <c r="AH31" s="236" t="s">
        <v>229</v>
      </c>
      <c r="AI31" s="235">
        <v>0</v>
      </c>
    </row>
    <row r="32" spans="2:35" ht="14.4" x14ac:dyDescent="0.3">
      <c r="B32" s="305" t="str">
        <f>'GO TO P&amp;L'!B23</f>
        <v>Accrued Commission Income</v>
      </c>
      <c r="C32" s="306">
        <v>0</v>
      </c>
      <c r="D32" s="307">
        <v>0</v>
      </c>
      <c r="E32" s="307">
        <f>IFERROR('GO TO P&amp;L'!C23/C32,0)</f>
        <v>0</v>
      </c>
      <c r="F32" s="307">
        <f t="shared" si="0"/>
        <v>0</v>
      </c>
      <c r="G32" s="304"/>
      <c r="H32" s="304"/>
      <c r="I32" s="304"/>
      <c r="L32" s="6"/>
      <c r="M32" s="3" t="str">
        <f>'GO TO P&amp;L'!B59</f>
        <v>Camera Subscription</v>
      </c>
      <c r="N32" s="5">
        <f>SUMIF(Table1[LEDGER ACCOUNT (In Effect)],M32,Table1[Txn Amount])</f>
        <v>0</v>
      </c>
      <c r="O32" s="6"/>
      <c r="P32" s="6"/>
      <c r="Q32" s="6"/>
      <c r="R32" s="6"/>
      <c r="S32" s="10"/>
      <c r="T32" s="11"/>
      <c r="U32" s="6"/>
      <c r="V32" s="12"/>
      <c r="W32" s="13"/>
      <c r="X32" s="6"/>
      <c r="Y32" s="6"/>
      <c r="Z32" s="6"/>
      <c r="AA32" s="6"/>
      <c r="AB32" s="12"/>
      <c r="AC32" s="13"/>
      <c r="AD32" s="6"/>
      <c r="AE32" s="12"/>
      <c r="AF32" s="13"/>
      <c r="AH32" s="236" t="s">
        <v>230</v>
      </c>
      <c r="AI32" s="235">
        <v>0</v>
      </c>
    </row>
    <row r="33" spans="2:47" ht="14.4" x14ac:dyDescent="0.3">
      <c r="B33" s="305" t="str">
        <f>'GO TO P&amp;L'!B24</f>
        <v>Add: Commission Income</v>
      </c>
      <c r="C33" s="306">
        <v>0</v>
      </c>
      <c r="D33" s="307">
        <v>0</v>
      </c>
      <c r="E33" s="307">
        <f>IFERROR('GO TO P&amp;L'!C24/C33,0)</f>
        <v>0</v>
      </c>
      <c r="F33" s="307">
        <f t="shared" si="0"/>
        <v>0</v>
      </c>
      <c r="G33" s="304"/>
      <c r="H33" s="304"/>
      <c r="I33" s="304"/>
      <c r="L33" s="6"/>
      <c r="M33" s="3" t="str">
        <f>'GO TO P&amp;L'!B60</f>
        <v>ZRA Returns</v>
      </c>
      <c r="N33" s="5">
        <f>SUMIF(Table1[LEDGER ACCOUNT (In Effect)],M33,Table1[Txn Amount])</f>
        <v>0</v>
      </c>
      <c r="O33" s="6"/>
      <c r="P33" s="6"/>
      <c r="Q33" s="6"/>
      <c r="R33" s="6"/>
      <c r="S33" s="8"/>
      <c r="T33" s="8"/>
      <c r="U33" s="6"/>
      <c r="V33" s="12"/>
      <c r="W33" s="13"/>
      <c r="X33" s="6"/>
      <c r="Y33" s="6"/>
      <c r="Z33" s="6"/>
      <c r="AA33" s="6"/>
      <c r="AB33" s="12"/>
      <c r="AC33" s="13"/>
      <c r="AD33" s="6"/>
      <c r="AE33" s="12"/>
      <c r="AF33" s="13"/>
      <c r="AH33" s="236" t="s">
        <v>231</v>
      </c>
      <c r="AI33" s="235">
        <v>0</v>
      </c>
    </row>
    <row r="34" spans="2:47" ht="14.4" x14ac:dyDescent="0.3">
      <c r="B34" s="305" t="str">
        <f>'GO TO P&amp;L'!B25</f>
        <v>Chips Sales</v>
      </c>
      <c r="C34" s="306">
        <v>0</v>
      </c>
      <c r="D34" s="307">
        <v>0</v>
      </c>
      <c r="E34" s="307">
        <f>IFERROR('GO TO P&amp;L'!C25/C34,0)</f>
        <v>0</v>
      </c>
      <c r="F34" s="307">
        <f t="shared" si="0"/>
        <v>0</v>
      </c>
      <c r="G34" s="304"/>
      <c r="H34" s="304"/>
      <c r="I34" s="304"/>
      <c r="AH34" s="236" t="s">
        <v>232</v>
      </c>
      <c r="AI34" s="235">
        <v>0</v>
      </c>
    </row>
    <row r="35" spans="2:47" ht="14.4" x14ac:dyDescent="0.3">
      <c r="B35" s="305" t="str">
        <f>'GO TO P&amp;L'!B26</f>
        <v>Add: Other Income2</v>
      </c>
      <c r="C35" s="306">
        <v>0</v>
      </c>
      <c r="D35" s="307">
        <v>0</v>
      </c>
      <c r="E35" s="307">
        <f>IFERROR('GO TO P&amp;L'!C26/C35,0)</f>
        <v>0</v>
      </c>
      <c r="F35" s="307">
        <f t="shared" si="0"/>
        <v>0</v>
      </c>
      <c r="G35" s="304"/>
      <c r="H35" s="304"/>
      <c r="I35" s="304"/>
      <c r="AH35" s="236" t="s">
        <v>29</v>
      </c>
      <c r="AI35" s="235">
        <v>859.34</v>
      </c>
    </row>
    <row r="36" spans="2:47" ht="14.4" x14ac:dyDescent="0.25">
      <c r="B36" s="305" t="str">
        <f>'GO TO P&amp;L'!B27</f>
        <v>Add: Discount Received (From suppliers upon purchasing assets)</v>
      </c>
      <c r="C36" s="306">
        <v>0</v>
      </c>
      <c r="D36" s="307">
        <v>0</v>
      </c>
      <c r="E36" s="307">
        <f>IFERROR('GO TO P&amp;L'!C27/C36,0)</f>
        <v>0</v>
      </c>
      <c r="F36" s="307">
        <f t="shared" si="0"/>
        <v>0</v>
      </c>
      <c r="G36" s="304"/>
      <c r="H36" s="304"/>
      <c r="I36" s="304"/>
      <c r="L36" s="110" t="s">
        <v>119</v>
      </c>
      <c r="AH36" s="236" t="s">
        <v>178</v>
      </c>
      <c r="AI36" s="239">
        <v>-859.34</v>
      </c>
    </row>
    <row r="37" spans="2:47" ht="25.8" x14ac:dyDescent="0.3">
      <c r="B37" s="304"/>
      <c r="C37" s="308"/>
      <c r="D37" s="308"/>
      <c r="E37" s="308"/>
      <c r="F37" s="309"/>
      <c r="G37" s="304"/>
      <c r="H37" s="304"/>
      <c r="I37" s="304"/>
      <c r="L37" s="14"/>
      <c r="M37" s="15" t="s">
        <v>48</v>
      </c>
      <c r="N37" s="15"/>
      <c r="O37" s="15"/>
      <c r="P37" s="14"/>
      <c r="Q37" s="14"/>
      <c r="R37" s="14"/>
      <c r="S37" s="368" t="s">
        <v>49</v>
      </c>
      <c r="T37" s="368"/>
      <c r="U37" s="368"/>
      <c r="V37" s="14"/>
      <c r="W37" s="14"/>
      <c r="X37" s="368" t="s">
        <v>50</v>
      </c>
      <c r="Y37" s="368"/>
      <c r="Z37" s="368"/>
      <c r="AA37" s="14"/>
      <c r="AB37" s="14"/>
      <c r="AC37" s="368" t="s">
        <v>51</v>
      </c>
      <c r="AD37" s="368"/>
      <c r="AE37" s="368"/>
      <c r="AF37" s="14"/>
      <c r="AG37" s="14"/>
      <c r="AH37" s="368" t="s">
        <v>52</v>
      </c>
      <c r="AI37" s="368"/>
      <c r="AJ37" s="368"/>
      <c r="AK37" s="14"/>
      <c r="AL37" s="14"/>
      <c r="AM37" s="368" t="s">
        <v>43</v>
      </c>
      <c r="AN37" s="368"/>
      <c r="AO37" s="368"/>
      <c r="AP37" s="14"/>
      <c r="AQ37" s="14"/>
      <c r="AR37" s="368" t="s">
        <v>53</v>
      </c>
      <c r="AS37" s="368"/>
      <c r="AT37" s="368"/>
      <c r="AU37" s="14"/>
    </row>
    <row r="38" spans="2:47" ht="14.4" x14ac:dyDescent="0.3">
      <c r="L38" s="32" t="s">
        <v>55</v>
      </c>
      <c r="M38" s="16" t="s">
        <v>48</v>
      </c>
      <c r="N38" s="16" t="s">
        <v>71</v>
      </c>
      <c r="O38" s="16" t="s">
        <v>65</v>
      </c>
      <c r="P38" s="16" t="s">
        <v>67</v>
      </c>
      <c r="Q38" s="18" t="s">
        <v>41</v>
      </c>
      <c r="R38" s="16" t="s">
        <v>49</v>
      </c>
      <c r="S38" s="16" t="s">
        <v>15</v>
      </c>
      <c r="T38" s="16" t="s">
        <v>65</v>
      </c>
      <c r="U38" s="16" t="s">
        <v>66</v>
      </c>
      <c r="V38" s="18" t="s">
        <v>41</v>
      </c>
      <c r="W38" s="16" t="s">
        <v>50</v>
      </c>
      <c r="X38" s="16" t="s">
        <v>71</v>
      </c>
      <c r="Y38" s="16" t="s">
        <v>65</v>
      </c>
      <c r="Z38" s="16" t="s">
        <v>68</v>
      </c>
      <c r="AA38" s="18" t="s">
        <v>41</v>
      </c>
      <c r="AB38" s="16" t="s">
        <v>51</v>
      </c>
      <c r="AC38" s="16" t="s">
        <v>71</v>
      </c>
      <c r="AD38" s="16" t="s">
        <v>69</v>
      </c>
      <c r="AE38" s="16" t="s">
        <v>66</v>
      </c>
      <c r="AF38" s="18" t="s">
        <v>41</v>
      </c>
      <c r="AG38" s="16" t="s">
        <v>52</v>
      </c>
      <c r="AH38" s="16" t="s">
        <v>71</v>
      </c>
      <c r="AI38" s="16" t="s">
        <v>70</v>
      </c>
      <c r="AJ38" s="16" t="s">
        <v>66</v>
      </c>
      <c r="AK38" s="18" t="s">
        <v>41</v>
      </c>
      <c r="AL38" s="16" t="s">
        <v>43</v>
      </c>
      <c r="AM38" s="16" t="s">
        <v>71</v>
      </c>
      <c r="AN38" s="16" t="s">
        <v>72</v>
      </c>
      <c r="AO38" s="16" t="s">
        <v>66</v>
      </c>
      <c r="AP38" s="18" t="s">
        <v>41</v>
      </c>
      <c r="AQ38" s="16" t="s">
        <v>54</v>
      </c>
      <c r="AR38" s="17" t="s">
        <v>38</v>
      </c>
      <c r="AS38" s="17" t="s">
        <v>39</v>
      </c>
      <c r="AT38" s="17" t="s">
        <v>40</v>
      </c>
      <c r="AU38" s="18" t="s">
        <v>41</v>
      </c>
    </row>
    <row r="39" spans="2:47" ht="15.6" x14ac:dyDescent="0.3">
      <c r="L39" s="32" t="s">
        <v>37</v>
      </c>
      <c r="M39" s="19" t="s">
        <v>37</v>
      </c>
      <c r="N39" s="20" t="s">
        <v>71</v>
      </c>
      <c r="O39" s="20" t="s">
        <v>65</v>
      </c>
      <c r="P39" s="20" t="s">
        <v>66</v>
      </c>
      <c r="Q39" s="21" t="s">
        <v>42</v>
      </c>
      <c r="R39" s="19" t="s">
        <v>37</v>
      </c>
      <c r="S39" s="20" t="s">
        <v>15</v>
      </c>
      <c r="T39" s="20" t="s">
        <v>65</v>
      </c>
      <c r="U39" s="20" t="s">
        <v>66</v>
      </c>
      <c r="V39" s="21" t="s">
        <v>42</v>
      </c>
      <c r="W39" s="19" t="s">
        <v>37</v>
      </c>
      <c r="X39" s="20" t="s">
        <v>71</v>
      </c>
      <c r="Y39" s="20" t="s">
        <v>65</v>
      </c>
      <c r="Z39" s="20" t="s">
        <v>66</v>
      </c>
      <c r="AA39" s="21" t="s">
        <v>42</v>
      </c>
      <c r="AB39" s="19" t="s">
        <v>37</v>
      </c>
      <c r="AC39" s="20" t="s">
        <v>71</v>
      </c>
      <c r="AD39" s="20" t="s">
        <v>65</v>
      </c>
      <c r="AE39" s="20" t="s">
        <v>66</v>
      </c>
      <c r="AF39" s="21" t="s">
        <v>42</v>
      </c>
      <c r="AG39" s="19" t="s">
        <v>37</v>
      </c>
      <c r="AH39" s="20" t="s">
        <v>71</v>
      </c>
      <c r="AI39" s="20" t="s">
        <v>65</v>
      </c>
      <c r="AJ39" s="20" t="s">
        <v>66</v>
      </c>
      <c r="AK39" s="21" t="s">
        <v>42</v>
      </c>
      <c r="AL39" s="19" t="s">
        <v>37</v>
      </c>
      <c r="AM39" s="20" t="s">
        <v>71</v>
      </c>
      <c r="AN39" s="20" t="s">
        <v>65</v>
      </c>
      <c r="AO39" s="20" t="s">
        <v>66</v>
      </c>
      <c r="AP39" s="21" t="s">
        <v>42</v>
      </c>
      <c r="AQ39" s="19" t="s">
        <v>37</v>
      </c>
      <c r="AR39" s="20" t="s">
        <v>38</v>
      </c>
      <c r="AS39" s="20" t="s">
        <v>39</v>
      </c>
      <c r="AT39" s="20" t="s">
        <v>40</v>
      </c>
      <c r="AU39" s="21" t="s">
        <v>42</v>
      </c>
    </row>
    <row r="40" spans="2:47" ht="43.2" x14ac:dyDescent="0.3">
      <c r="L40" s="32" t="s">
        <v>48</v>
      </c>
      <c r="M40" s="19" t="str">
        <f>'GO TO P&amp;L'!B32</f>
        <v>Accounting and legal fees</v>
      </c>
      <c r="N40" s="22">
        <f>SUMIF(Table2[LEDGER ACCOUNT (In Effect)],M40,Table2[ASSETS             =])</f>
        <v>0</v>
      </c>
      <c r="O40" s="22">
        <f>SUMIF(Table2[LEDGER ACCOUNT (In Effect)],M40,Table2[CAPITAL + INCOME + LIABILITIES])</f>
        <v>0</v>
      </c>
      <c r="P40" s="22">
        <f>SUMIF(Table2[LEDGER ACCOUNT (In Effect)],M40,Table2[LESS: EXPENSES - DRAWINGS])</f>
        <v>0</v>
      </c>
      <c r="Q40" s="23">
        <f t="shared" ref="Q40:Q68" si="1">SUM(N40:P40)</f>
        <v>0</v>
      </c>
      <c r="R40" s="19" t="str">
        <f>'GO TO SFP'!B9</f>
        <v>Furniture &amp; Fixtures</v>
      </c>
      <c r="S40" s="22">
        <f>SUMIF(Table2[LEDGER ACCOUNT (In Effect)],R40,Table2[ASSETS             =])</f>
        <v>0</v>
      </c>
      <c r="T40" s="22">
        <f>SUMIF(Table2[LEDGER ACCOUNT (In Effect)],R40,Table2[CAPITAL + INCOME + LIABILITIES])</f>
        <v>0</v>
      </c>
      <c r="U40" s="22">
        <f>SUMIF(Table2[LEDGER ACCOUNT (In Effect)],R40,Table2[LESS: EXPENSES - DRAWINGS])</f>
        <v>0</v>
      </c>
      <c r="V40" s="23">
        <f>SUM(S40:U40)</f>
        <v>0</v>
      </c>
      <c r="W40" s="19" t="str">
        <f>'GO TO SFP'!B51</f>
        <v>Less: Drawings (Cash &amp; Goods)</v>
      </c>
      <c r="X40" s="22">
        <f>SUMIF(Table2[LEDGER ACCOUNT (In Effect)],W40,Table2[ASSETS             =])</f>
        <v>0</v>
      </c>
      <c r="Y40" s="22">
        <f>SUMIF(Table2[LEDGER ACCOUNT (In Effect)],W40,Table2[CAPITAL + INCOME + LIABILITIES])</f>
        <v>0</v>
      </c>
      <c r="Z40" s="22">
        <f>SUMIF(Table2[LEDGER ACCOUNT (In Effect)],W40,Table2[LESS: EXPENSES - DRAWINGS])</f>
        <v>986.44</v>
      </c>
      <c r="AA40" s="23">
        <f>SUM(X40:Z40)</f>
        <v>986.44</v>
      </c>
      <c r="AB40" s="19" t="str">
        <f>'GO TO SFP'!B36</f>
        <v xml:space="preserve">Bank Loans </v>
      </c>
      <c r="AC40" s="22">
        <f>SUMIF(Table2[LEDGER ACCOUNT (In Effect)],AB40,Table2[ASSETS             =])</f>
        <v>0</v>
      </c>
      <c r="AD40" s="22">
        <f>SUMIF(Table2[LEDGER ACCOUNT (In Effect)],AB40,Table2[CAPITAL + INCOME + LIABILITIES])</f>
        <v>0</v>
      </c>
      <c r="AE40" s="22">
        <f>SUMIF(Table2[LEDGER ACCOUNT (In Effect)],AB40,Table2[LESS: EXPENSES - DRAWINGS])</f>
        <v>0</v>
      </c>
      <c r="AF40" s="23">
        <f t="shared" ref="AF40:AF47" si="2">SUM(AC40:AE40)</f>
        <v>0</v>
      </c>
      <c r="AG40" s="19" t="str">
        <f>'GO TO P&amp;L'!B9</f>
        <v>Add: Interest Income</v>
      </c>
      <c r="AH40" s="22">
        <f>SUMIF(Table2[LEDGER ACCOUNT (In Effect)],AG40,Table2[ASSETS             =])</f>
        <v>0</v>
      </c>
      <c r="AI40" s="22">
        <f>SUMIF(Table2[LEDGER ACCOUNT (In Effect)],AG40,Table2[CAPITAL + INCOME + LIABILITIES])</f>
        <v>0</v>
      </c>
      <c r="AJ40" s="22">
        <f>SUMIF(Table2[LEDGER ACCOUNT (In Effect)],AG40,Table2[LESS: EXPENSES - DRAWINGS])</f>
        <v>0</v>
      </c>
      <c r="AK40" s="23">
        <f t="shared" ref="AK40:AK45" si="3">SUM(AH40:AJ40)</f>
        <v>0</v>
      </c>
      <c r="AL40" s="19" t="s">
        <v>43</v>
      </c>
      <c r="AM40" s="22">
        <f>SUMIF(Table2[LEDGER ACCOUNT (In Effect)],AL40,Table2[ASSETS             =])</f>
        <v>0</v>
      </c>
      <c r="AN40" s="22">
        <f>SUMIF(Table2[LEDGER ACCOUNT (In Effect)],AL40,Table2[CAPITAL + INCOME + LIABILITIES])</f>
        <v>0</v>
      </c>
      <c r="AO40" s="22">
        <f>SUMIF(Table2[LEDGER ACCOUNT (In Effect)],AL40,Table2[LESS: EXPENSES - DRAWINGS])</f>
        <v>0</v>
      </c>
      <c r="AP40" s="23">
        <f>SUM(AM40:AO40)</f>
        <v>0</v>
      </c>
      <c r="AQ40" s="19" t="str">
        <f>'GO TO P&amp;L'!B16</f>
        <v>Add: Carriage Inwards (Delivery costs on purchases)</v>
      </c>
      <c r="AR40" s="22">
        <f>SUMIF(Table2[LEDGER ACCOUNT (In Effect)],AQ40,Table2[ASSETS             =])</f>
        <v>0</v>
      </c>
      <c r="AS40" s="22">
        <f>SUMIF(Table2[LEDGER ACCOUNT (In Effect)],AQ40,Table2[CAPITAL + INCOME + LIABILITIES])</f>
        <v>0</v>
      </c>
      <c r="AT40" s="22">
        <f>SUMIF(Table2[LEDGER ACCOUNT (In Effect)],AQ40,Table2[LESS: EXPENSES - DRAWINGS])</f>
        <v>0</v>
      </c>
      <c r="AU40" s="23">
        <f>SUM(AR40:AT40)</f>
        <v>0</v>
      </c>
    </row>
    <row r="41" spans="2:47" ht="28.8" x14ac:dyDescent="0.3">
      <c r="L41" s="32" t="s">
        <v>49</v>
      </c>
      <c r="M41" s="19" t="str">
        <f>'GO TO P&amp;L'!B33</f>
        <v>Accrued Liabilities (Expenses due not yet paid for)</v>
      </c>
      <c r="N41" s="22">
        <f>SUMIF(Table2[LEDGER ACCOUNT (In Effect)],M41,Table2[ASSETS             =])</f>
        <v>0</v>
      </c>
      <c r="O41" s="22">
        <f>SUMIF(Table2[LEDGER ACCOUNT (In Effect)],M41,Table2[CAPITAL + INCOME + LIABILITIES])</f>
        <v>0</v>
      </c>
      <c r="P41" s="22">
        <f>SUMIF(Table2[LEDGER ACCOUNT (In Effect)],M41,Table2[LESS: EXPENSES - DRAWINGS])</f>
        <v>0</v>
      </c>
      <c r="Q41" s="23">
        <f t="shared" si="1"/>
        <v>0</v>
      </c>
      <c r="R41" s="19" t="str">
        <f>'GO TO SFP'!B10</f>
        <v>Mobile Phones &amp; Tablets</v>
      </c>
      <c r="S41" s="22">
        <f>SUMIF(Table2[LEDGER ACCOUNT (In Effect)],R41,Table2[ASSETS             =])</f>
        <v>0</v>
      </c>
      <c r="T41" s="22">
        <f>SUMIF(Table2[LEDGER ACCOUNT (In Effect)],R41,Table2[CAPITAL + INCOME + LIABILITIES])</f>
        <v>0</v>
      </c>
      <c r="U41" s="22">
        <f>SUMIF(Table2[LEDGER ACCOUNT (In Effect)],R41,Table2[LESS: EXPENSES - DRAWINGS])</f>
        <v>0</v>
      </c>
      <c r="V41" s="23">
        <f>SUM(S41:U41)</f>
        <v>0</v>
      </c>
      <c r="W41" s="24"/>
      <c r="X41" s="25"/>
      <c r="Y41" s="25"/>
      <c r="Z41" s="25"/>
      <c r="AA41" s="26"/>
      <c r="AB41" s="19" t="str">
        <f>'GO TO SFP'!B37</f>
        <v xml:space="preserve">MicroFin Loans </v>
      </c>
      <c r="AC41" s="22">
        <f>SUMIF(Table2[LEDGER ACCOUNT (In Effect)],AB41,Table2[ASSETS             =])</f>
        <v>0</v>
      </c>
      <c r="AD41" s="22">
        <f>SUMIF(Table2[LEDGER ACCOUNT (In Effect)],AB41,Table2[CAPITAL + INCOME + LIABILITIES])</f>
        <v>0</v>
      </c>
      <c r="AE41" s="22">
        <f>SUMIF(Table2[LEDGER ACCOUNT (In Effect)],AB41,Table2[LESS: EXPENSES - DRAWINGS])</f>
        <v>0</v>
      </c>
      <c r="AF41" s="23">
        <f t="shared" si="2"/>
        <v>0</v>
      </c>
      <c r="AG41" s="19" t="str">
        <f>'GO TO P&amp;L'!B23</f>
        <v>Accrued Commission Income</v>
      </c>
      <c r="AH41" s="22">
        <f>SUMIF(Table2[LEDGER ACCOUNT (In Effect)],AG41,Table2[ASSETS             =])</f>
        <v>0</v>
      </c>
      <c r="AI41" s="22">
        <f>SUMIF(Table2[LEDGER ACCOUNT (In Effect)],AG41,Table2[CAPITAL + INCOME + LIABILITIES])</f>
        <v>-581.90000000000009</v>
      </c>
      <c r="AJ41" s="22">
        <f>SUMIF(Table2[LEDGER ACCOUNT (In Effect)],AG41,Table2[LESS: EXPENSES - DRAWINGS])</f>
        <v>0</v>
      </c>
      <c r="AK41" s="23">
        <f t="shared" si="3"/>
        <v>-581.90000000000009</v>
      </c>
      <c r="AL41" s="27"/>
      <c r="AM41" s="28"/>
      <c r="AN41" s="28"/>
      <c r="AO41" s="28"/>
      <c r="AP41" s="29"/>
      <c r="AQ41" s="19" t="str">
        <f>'GO TO P&amp;L'!B15</f>
        <v>Add: Purchases (for business)</v>
      </c>
      <c r="AR41" s="22">
        <f>SUMIF(Table2[LEDGER ACCOUNT (In Effect)],AQ41,Table2[ASSETS             =])</f>
        <v>0</v>
      </c>
      <c r="AS41" s="22">
        <f>SUMIF(Table2[LEDGER ACCOUNT (In Effect)],AQ41,Table2[CAPITAL + INCOME + LIABILITIES])</f>
        <v>0</v>
      </c>
      <c r="AT41" s="22">
        <f>SUMIF(Table2[LEDGER ACCOUNT (In Effect)],AQ41,Table2[LESS: EXPENSES - DRAWINGS])</f>
        <v>22816</v>
      </c>
      <c r="AU41" s="23">
        <f>SUM(AR41:AT41)</f>
        <v>22816</v>
      </c>
    </row>
    <row r="42" spans="2:47" ht="43.2" x14ac:dyDescent="0.3">
      <c r="L42" s="32" t="s">
        <v>50</v>
      </c>
      <c r="M42" s="19" t="str">
        <f>'GO TO P&amp;L'!B34</f>
        <v>Advertisement &amp; Personal Selling</v>
      </c>
      <c r="N42" s="22">
        <f>SUMIF(Table2[LEDGER ACCOUNT (In Effect)],M42,Table2[ASSETS             =])</f>
        <v>0</v>
      </c>
      <c r="O42" s="22">
        <f>SUMIF(Table2[LEDGER ACCOUNT (In Effect)],M42,Table2[CAPITAL + INCOME + LIABILITIES])</f>
        <v>0</v>
      </c>
      <c r="P42" s="22">
        <f>SUMIF(Table2[LEDGER ACCOUNT (In Effect)],M42,Table2[LESS: EXPENSES - DRAWINGS])</f>
        <v>0</v>
      </c>
      <c r="Q42" s="23">
        <f t="shared" si="1"/>
        <v>0</v>
      </c>
      <c r="R42" s="19" t="str">
        <f>'GO TO SFP'!B11</f>
        <v>Cameras</v>
      </c>
      <c r="S42" s="22">
        <f>SUMIF(Table2[LEDGER ACCOUNT (In Effect)],R42,Table2[ASSETS             =])</f>
        <v>0</v>
      </c>
      <c r="T42" s="22">
        <f>SUMIF(Table2[LEDGER ACCOUNT (In Effect)],R42,Table2[CAPITAL + INCOME + LIABILITIES])</f>
        <v>0</v>
      </c>
      <c r="U42" s="22">
        <f>SUMIF(Table2[LEDGER ACCOUNT (In Effect)],R42,Table2[LESS: EXPENSES - DRAWINGS])</f>
        <v>0</v>
      </c>
      <c r="V42" s="23">
        <f t="shared" ref="V42:V52" si="4">SUM(S42:U42)</f>
        <v>0</v>
      </c>
      <c r="W42" s="24"/>
      <c r="X42" s="25"/>
      <c r="Y42" s="25"/>
      <c r="Z42" s="25"/>
      <c r="AA42" s="26"/>
      <c r="AB42" s="19" t="str">
        <f>'GO TO SFP'!B40</f>
        <v xml:space="preserve">Creditors </v>
      </c>
      <c r="AC42" s="22">
        <f>SUMIF(Table2[LEDGER ACCOUNT (In Effect)],AB42,Table2[ASSETS             =])</f>
        <v>0</v>
      </c>
      <c r="AD42" s="22">
        <f>SUMIF(Table2[LEDGER ACCOUNT (In Effect)],AB42,Table2[CAPITAL + INCOME + LIABILITIES])</f>
        <v>0</v>
      </c>
      <c r="AE42" s="22">
        <f>SUMIF(Table2[LEDGER ACCOUNT (In Effect)],AB42,Table2[LESS: EXPENSES - DRAWINGS])</f>
        <v>0</v>
      </c>
      <c r="AF42" s="23">
        <f t="shared" si="2"/>
        <v>0</v>
      </c>
      <c r="AG42" s="19" t="str">
        <f>'GO TO P&amp;L'!B27</f>
        <v>Add: Discount Received (From suppliers upon purchasing assets)</v>
      </c>
      <c r="AH42" s="22">
        <f>SUMIF(Table2[LEDGER ACCOUNT (In Effect)],AG42,Table2[ASSETS             =])</f>
        <v>0</v>
      </c>
      <c r="AI42" s="22">
        <f>SUMIF(Table2[LEDGER ACCOUNT (In Effect)],AG42,Table2[CAPITAL + INCOME + LIABILITIES])</f>
        <v>0</v>
      </c>
      <c r="AJ42" s="22">
        <f>SUMIF(Table2[LEDGER ACCOUNT (In Effect)],AG42,Table2[LESS: EXPENSES - DRAWINGS])</f>
        <v>0</v>
      </c>
      <c r="AK42" s="23">
        <f t="shared" si="3"/>
        <v>0</v>
      </c>
      <c r="AL42" s="27"/>
      <c r="AM42" s="28"/>
      <c r="AN42" s="28"/>
      <c r="AO42" s="28"/>
      <c r="AP42" s="29"/>
      <c r="AQ42" s="19" t="str">
        <f>'GO TO P&amp;L'!B17</f>
        <v>Less: Purchases Returns (Company Assets Returned to Suppliers)</v>
      </c>
      <c r="AR42" s="22">
        <f>SUMIF(Table2[LEDGER ACCOUNT (In Effect)],AQ42,Table2[ASSETS             =])</f>
        <v>0</v>
      </c>
      <c r="AS42" s="22">
        <f>SUMIF(Table2[LEDGER ACCOUNT (In Effect)],AQ42,Table2[CAPITAL + INCOME + LIABILITIES])</f>
        <v>0</v>
      </c>
      <c r="AT42" s="22">
        <f>SUMIF(Table2[LEDGER ACCOUNT (In Effect)],AQ42,Table2[LESS: EXPENSES - DRAWINGS])</f>
        <v>0</v>
      </c>
      <c r="AU42" s="23">
        <f>SUM(AR42:AT42)</f>
        <v>0</v>
      </c>
    </row>
    <row r="43" spans="2:47" ht="28.8" x14ac:dyDescent="0.3">
      <c r="L43" s="32" t="s">
        <v>51</v>
      </c>
      <c r="M43" s="19" t="str">
        <f>'GO TO P&amp;L'!B35</f>
        <v>Bank charges (Our withdraw charges during collection from debtors)</v>
      </c>
      <c r="N43" s="22">
        <f>SUMIF(Table2[LEDGER ACCOUNT (In Effect)],M43,Table2[ASSETS             =])</f>
        <v>0</v>
      </c>
      <c r="O43" s="22">
        <f>SUMIF(Table2[LEDGER ACCOUNT (In Effect)],M43,Table2[CAPITAL + INCOME + LIABILITIES])</f>
        <v>0</v>
      </c>
      <c r="P43" s="22">
        <f>SUMIF(Table2[LEDGER ACCOUNT (In Effect)],M43,Table2[LESS: EXPENSES - DRAWINGS])</f>
        <v>0</v>
      </c>
      <c r="Q43" s="23">
        <f t="shared" si="1"/>
        <v>0</v>
      </c>
      <c r="R43" s="19" t="str">
        <f>'GO TO SFP'!B12</f>
        <v>Office Desktops</v>
      </c>
      <c r="S43" s="22">
        <f>SUMIF(Table2[LEDGER ACCOUNT (In Effect)],R43,Table2[ASSETS             =])</f>
        <v>0</v>
      </c>
      <c r="T43" s="22">
        <f>SUMIF(Table2[LEDGER ACCOUNT (In Effect)],R43,Table2[CAPITAL + INCOME + LIABILITIES])</f>
        <v>0</v>
      </c>
      <c r="U43" s="22">
        <f>SUMIF(Table2[LEDGER ACCOUNT (In Effect)],R43,Table2[LESS: EXPENSES - DRAWINGS])</f>
        <v>0</v>
      </c>
      <c r="V43" s="23">
        <f t="shared" si="4"/>
        <v>0</v>
      </c>
      <c r="W43" s="24"/>
      <c r="X43" s="25"/>
      <c r="Y43" s="25"/>
      <c r="Z43" s="25"/>
      <c r="AA43" s="26"/>
      <c r="AB43" s="19" t="str">
        <f>'GO TO SFP'!B41</f>
        <v xml:space="preserve">Overdraft </v>
      </c>
      <c r="AC43" s="22">
        <f>SUMIF(Table2[LEDGER ACCOUNT (In Effect)],AB43,Table2[ASSETS             =])</f>
        <v>0</v>
      </c>
      <c r="AD43" s="22">
        <f>SUMIF(Table2[LEDGER ACCOUNT (In Effect)],AB43,Table2[CAPITAL + INCOME + LIABILITIES])</f>
        <v>0</v>
      </c>
      <c r="AE43" s="22">
        <f>SUMIF(Table2[LEDGER ACCOUNT (In Effect)],AB43,Table2[LESS: EXPENSES - DRAWINGS])</f>
        <v>0</v>
      </c>
      <c r="AF43" s="23">
        <f t="shared" si="2"/>
        <v>0</v>
      </c>
      <c r="AG43" s="19" t="str">
        <f>'GO TO P&amp;L'!B24</f>
        <v>Add: Commission Income</v>
      </c>
      <c r="AH43" s="22">
        <f>SUMIF(Table2[LEDGER ACCOUNT (In Effect)],AG43,Table2[ASSETS             =])</f>
        <v>0</v>
      </c>
      <c r="AI43" s="22">
        <f>SUMIF(Table2[LEDGER ACCOUNT (In Effect)],AG43,Table2[CAPITAL + INCOME + LIABILITIES])</f>
        <v>-277.44</v>
      </c>
      <c r="AJ43" s="22">
        <f>SUMIF(Table2[LEDGER ACCOUNT (In Effect)],AG43,Table2[LESS: EXPENSES - DRAWINGS])</f>
        <v>0</v>
      </c>
      <c r="AK43" s="23">
        <f t="shared" si="3"/>
        <v>-277.44</v>
      </c>
      <c r="AL43" s="27"/>
      <c r="AM43" s="28"/>
      <c r="AN43" s="28"/>
      <c r="AO43" s="28"/>
      <c r="AP43" s="29"/>
      <c r="AQ43" s="27"/>
      <c r="AR43" s="28"/>
      <c r="AS43" s="28"/>
      <c r="AT43" s="28"/>
      <c r="AU43" s="29"/>
    </row>
    <row r="44" spans="2:47" ht="14.4" x14ac:dyDescent="0.3">
      <c r="L44" s="32" t="s">
        <v>52</v>
      </c>
      <c r="M44" s="19" t="str">
        <f>'GO TO P&amp;L'!B36</f>
        <v>Bank Loans (Interest Expenses)</v>
      </c>
      <c r="N44" s="22">
        <f>SUMIF(Table2[LEDGER ACCOUNT (In Effect)],M44,Table2[ASSETS             =])</f>
        <v>0</v>
      </c>
      <c r="O44" s="22">
        <f>SUMIF(Table2[LEDGER ACCOUNT (In Effect)],M44,Table2[CAPITAL + INCOME + LIABILITIES])</f>
        <v>0</v>
      </c>
      <c r="P44" s="22">
        <f>SUMIF(Table2[LEDGER ACCOUNT (In Effect)],M44,Table2[LESS: EXPENSES - DRAWINGS])</f>
        <v>0</v>
      </c>
      <c r="Q44" s="23">
        <f t="shared" si="1"/>
        <v>0</v>
      </c>
      <c r="R44" s="19" t="str">
        <f>'GO TO SFP'!B13</f>
        <v>Wifi &amp; Internet</v>
      </c>
      <c r="S44" s="22">
        <f>SUMIF(Table2[LEDGER ACCOUNT (In Effect)],R44,Table2[ASSETS             =])</f>
        <v>0</v>
      </c>
      <c r="T44" s="22">
        <f>SUMIF(Table2[LEDGER ACCOUNT (In Effect)],R44,Table2[CAPITAL + INCOME + LIABILITIES])</f>
        <v>0</v>
      </c>
      <c r="U44" s="22">
        <f>SUMIF(Table2[LEDGER ACCOUNT (In Effect)],R44,Table2[LESS: EXPENSES - DRAWINGS])</f>
        <v>0</v>
      </c>
      <c r="V44" s="23">
        <f t="shared" si="4"/>
        <v>0</v>
      </c>
      <c r="W44" s="24"/>
      <c r="X44" s="25"/>
      <c r="Y44" s="25"/>
      <c r="Z44" s="25"/>
      <c r="AA44" s="26"/>
      <c r="AB44" s="19" t="str">
        <f>'GO TO SFP'!B42</f>
        <v xml:space="preserve">Accrued Liabilities </v>
      </c>
      <c r="AC44" s="22">
        <f>SUMIF(Table2[LEDGER ACCOUNT (In Effect)],AB44,Table2[ASSETS             =])</f>
        <v>0</v>
      </c>
      <c r="AD44" s="22">
        <f>SUMIF(Table2[LEDGER ACCOUNT (In Effect)],AB44,Table2[CAPITAL + INCOME + LIABILITIES])</f>
        <v>0</v>
      </c>
      <c r="AE44" s="22">
        <f>SUMIF(Table2[LEDGER ACCOUNT (In Effect)],AB44,Table2[LESS: EXPENSES - DRAWINGS])</f>
        <v>0</v>
      </c>
      <c r="AF44" s="23">
        <f t="shared" si="2"/>
        <v>0</v>
      </c>
      <c r="AG44" s="19" t="str">
        <f>'GO TO P&amp;L'!B8</f>
        <v>Sales</v>
      </c>
      <c r="AH44" s="22">
        <f>SUMIF(Table2[LEDGER ACCOUNT (In Effect)],AG44,Table2[ASSETS             =])</f>
        <v>0</v>
      </c>
      <c r="AI44" s="22">
        <f>SUMIF(Table2[LEDGER ACCOUNT (In Effect)],AG44,Table2[CAPITAL + INCOME + LIABILITIES])</f>
        <v>-31910</v>
      </c>
      <c r="AJ44" s="22">
        <f>SUMIF(Table2[LEDGER ACCOUNT (In Effect)],AG44,Table2[LESS: EXPENSES - DRAWINGS])</f>
        <v>0</v>
      </c>
      <c r="AK44" s="23">
        <f t="shared" si="3"/>
        <v>-31910</v>
      </c>
      <c r="AL44" s="27"/>
      <c r="AM44" s="28"/>
      <c r="AN44" s="28"/>
      <c r="AO44" s="28"/>
      <c r="AP44" s="29"/>
      <c r="AQ44" s="27"/>
      <c r="AR44" s="28"/>
      <c r="AS44" s="28"/>
      <c r="AT44" s="28"/>
      <c r="AU44" s="29"/>
    </row>
    <row r="45" spans="2:47" ht="28.8" x14ac:dyDescent="0.3">
      <c r="L45" s="32" t="s">
        <v>43</v>
      </c>
      <c r="M45" s="19" t="str">
        <f>'GO TO P&amp;L'!B37</f>
        <v>Overdraft (Interest Expenses)</v>
      </c>
      <c r="N45" s="22">
        <f>SUMIF(Table2[LEDGER ACCOUNT (In Effect)],M45,Table2[ASSETS             =])</f>
        <v>0</v>
      </c>
      <c r="O45" s="22">
        <f>SUMIF(Table2[LEDGER ACCOUNT (In Effect)],M45,Table2[CAPITAL + INCOME + LIABILITIES])</f>
        <v>0</v>
      </c>
      <c r="P45" s="22">
        <f>SUMIF(Table2[LEDGER ACCOUNT (In Effect)],M45,Table2[LESS: EXPENSES - DRAWINGS])</f>
        <v>0</v>
      </c>
      <c r="Q45" s="23">
        <f t="shared" si="1"/>
        <v>0</v>
      </c>
      <c r="R45" s="19" t="str">
        <f>'GO TO SFP'!B14</f>
        <v>Other Fixed Asset1</v>
      </c>
      <c r="S45" s="22">
        <f>SUMIF(Table2[LEDGER ACCOUNT (In Effect)],R45,Table2[ASSETS             =])</f>
        <v>0</v>
      </c>
      <c r="T45" s="22">
        <f>SUMIF(Table2[LEDGER ACCOUNT (In Effect)],R45,Table2[CAPITAL + INCOME + LIABILITIES])</f>
        <v>0</v>
      </c>
      <c r="U45" s="22">
        <f>SUMIF(Table2[LEDGER ACCOUNT (In Effect)],R45,Table2[LESS: EXPENSES - DRAWINGS])</f>
        <v>0</v>
      </c>
      <c r="V45" s="23">
        <f t="shared" si="4"/>
        <v>0</v>
      </c>
      <c r="W45" s="24"/>
      <c r="X45" s="25"/>
      <c r="Y45" s="25"/>
      <c r="Z45" s="25"/>
      <c r="AA45" s="26"/>
      <c r="AB45" s="19" t="str">
        <f>'GO TO SFP'!B43</f>
        <v>Customer Change</v>
      </c>
      <c r="AC45" s="22">
        <f>SUMIF(Table2[LEDGER ACCOUNT (In Effect)],AB45,Table2[ASSETS             =])</f>
        <v>0</v>
      </c>
      <c r="AD45" s="22">
        <f>SUMIF(Table2[LEDGER ACCOUNT (In Effect)],AB45,Table2[CAPITAL + INCOME + LIABILITIES])</f>
        <v>-3</v>
      </c>
      <c r="AE45" s="22">
        <f>SUMIF(Table2[LEDGER ACCOUNT (In Effect)],AB45,Table2[LESS: EXPENSES - DRAWINGS])</f>
        <v>0</v>
      </c>
      <c r="AF45" s="23">
        <f t="shared" si="2"/>
        <v>-3</v>
      </c>
      <c r="AG45" s="19" t="str">
        <f>'GO TO P&amp;L'!B10</f>
        <v>Add: Accrued Interest Income</v>
      </c>
      <c r="AH45" s="22">
        <f>SUMIF(Table2[LEDGER ACCOUNT (In Effect)],AG45,Table2[ASSETS             =])</f>
        <v>0</v>
      </c>
      <c r="AI45" s="22">
        <f>SUMIF(Table2[LEDGER ACCOUNT (In Effect)],AG45,Table2[CAPITAL + INCOME + LIABILITIES])</f>
        <v>0</v>
      </c>
      <c r="AJ45" s="22">
        <f>SUMIF(Table2[LEDGER ACCOUNT (In Effect)],AG45,Table2[LESS: EXPENSES - DRAWINGS])</f>
        <v>0</v>
      </c>
      <c r="AK45" s="23">
        <f t="shared" si="3"/>
        <v>0</v>
      </c>
      <c r="AL45" s="27"/>
      <c r="AM45" s="28"/>
      <c r="AN45" s="28"/>
      <c r="AO45" s="28"/>
      <c r="AP45" s="29"/>
      <c r="AQ45" s="27"/>
      <c r="AR45" s="28"/>
      <c r="AS45" s="28"/>
      <c r="AT45" s="28"/>
      <c r="AU45" s="29"/>
    </row>
    <row r="46" spans="2:47" ht="57.6" x14ac:dyDescent="0.3">
      <c r="L46" s="32"/>
      <c r="M46" s="19" t="str">
        <f>'GO TO P&amp;L'!B38</f>
        <v>Carriage Outwards (Carriage on loan sales. E.g. Adding withdraw fee)</v>
      </c>
      <c r="N46" s="22">
        <f>SUMIF(Table2[LEDGER ACCOUNT (In Effect)],M46,Table2[ASSETS             =])</f>
        <v>0</v>
      </c>
      <c r="O46" s="22">
        <f>SUMIF(Table2[LEDGER ACCOUNT (In Effect)],M46,Table2[CAPITAL + INCOME + LIABILITIES])</f>
        <v>0</v>
      </c>
      <c r="P46" s="22">
        <f>SUMIF(Table2[LEDGER ACCOUNT (In Effect)],M46,Table2[LESS: EXPENSES - DRAWINGS])</f>
        <v>0</v>
      </c>
      <c r="Q46" s="23">
        <f t="shared" si="1"/>
        <v>0</v>
      </c>
      <c r="R46" s="19" t="str">
        <f>'GO TO SFP'!B15</f>
        <v>Other Fixed Asset2</v>
      </c>
      <c r="S46" s="22">
        <f>SUMIF(Table2[LEDGER ACCOUNT (In Effect)],R46,Table2[ASSETS             =])</f>
        <v>0</v>
      </c>
      <c r="T46" s="22">
        <f>SUMIF(Table2[LEDGER ACCOUNT (In Effect)],R46,Table2[CAPITAL + INCOME + LIABILITIES])</f>
        <v>0</v>
      </c>
      <c r="U46" s="22">
        <f>SUMIF(Table2[LEDGER ACCOUNT (In Effect)],R46,Table2[LESS: EXPENSES - DRAWINGS])</f>
        <v>0</v>
      </c>
      <c r="V46" s="23">
        <f t="shared" si="4"/>
        <v>0</v>
      </c>
      <c r="W46" s="24"/>
      <c r="X46" s="25"/>
      <c r="Y46" s="25"/>
      <c r="Z46" s="25"/>
      <c r="AA46" s="26"/>
      <c r="AB46" s="19" t="s">
        <v>56</v>
      </c>
      <c r="AC46" s="22">
        <f>SUMIF(Table2[LEDGER ACCOUNT (In Effect)],AB46,Table2[ASSETS             =])</f>
        <v>0</v>
      </c>
      <c r="AD46" s="22">
        <f>SUMIF(Table2[LEDGER ACCOUNT (In Effect)],AB46,Table2[CAPITAL + INCOME + LIABILITIES])</f>
        <v>0</v>
      </c>
      <c r="AE46" s="22">
        <f>SUMIF(Table2[LEDGER ACCOUNT (In Effect)],AB46,Table2[LESS: EXPENSES - DRAWINGS])</f>
        <v>0</v>
      </c>
      <c r="AF46" s="23">
        <f t="shared" si="2"/>
        <v>0</v>
      </c>
      <c r="AG46" s="19" t="str">
        <f>'GO TO P&amp;L'!B11</f>
        <v>Less: Sales Returns (aka return inwards_Cancelled Interests)</v>
      </c>
      <c r="AH46" s="22">
        <f>SUMIF(Table2[LEDGER ACCOUNT (In Effect)],AG46,Table2[ASSETS             =])</f>
        <v>0</v>
      </c>
      <c r="AI46" s="22">
        <f>SUMIF(Table2[LEDGER ACCOUNT (In Effect)],AG46,Table2[CAPITAL + INCOME + LIABILITIES])</f>
        <v>0</v>
      </c>
      <c r="AJ46" s="22">
        <f>SUMIF(Table2[LEDGER ACCOUNT (In Effect)],AG46,Table2[LESS: EXPENSES - DRAWINGS])</f>
        <v>0</v>
      </c>
      <c r="AK46" s="23">
        <f>SUM(AH46:AJ46)</f>
        <v>0</v>
      </c>
      <c r="AL46" s="27"/>
      <c r="AM46" s="28"/>
      <c r="AN46" s="28"/>
      <c r="AO46" s="28"/>
      <c r="AP46" s="29"/>
      <c r="AQ46" s="14"/>
      <c r="AR46" s="14"/>
      <c r="AS46" s="14"/>
      <c r="AT46" s="14"/>
      <c r="AU46" s="14"/>
    </row>
    <row r="47" spans="2:47" ht="14.4" x14ac:dyDescent="0.3">
      <c r="L47" s="14"/>
      <c r="M47" s="19" t="str">
        <f>'GO TO P&amp;L'!B39</f>
        <v>Cash Shortage (Theft)</v>
      </c>
      <c r="N47" s="22">
        <f>SUMIF(Table2[LEDGER ACCOUNT (In Effect)],M47,Table2[ASSETS             =])</f>
        <v>0</v>
      </c>
      <c r="O47" s="22">
        <f>SUMIF(Table2[LEDGER ACCOUNT (In Effect)],M47,Table2[CAPITAL + INCOME + LIABILITIES])</f>
        <v>0</v>
      </c>
      <c r="P47" s="22">
        <f>SUMIF(Table2[LEDGER ACCOUNT (In Effect)],M47,Table2[LESS: EXPENSES - DRAWINGS])</f>
        <v>0</v>
      </c>
      <c r="Q47" s="23">
        <f t="shared" si="1"/>
        <v>0</v>
      </c>
      <c r="R47" s="19" t="str">
        <f>'GO TO SFP'!B16</f>
        <v>Other Fixed Asset3</v>
      </c>
      <c r="S47" s="22">
        <f>SUMIF(Table2[LEDGER ACCOUNT (In Effect)],R47,Table2[ASSETS             =])</f>
        <v>0</v>
      </c>
      <c r="T47" s="22">
        <f>SUMIF(Table2[LEDGER ACCOUNT (In Effect)],R47,Table2[CAPITAL + INCOME + LIABILITIES])</f>
        <v>0</v>
      </c>
      <c r="U47" s="22">
        <f>SUMIF(Table2[LEDGER ACCOUNT (In Effect)],R47,Table2[LESS: EXPENSES - DRAWINGS])</f>
        <v>0</v>
      </c>
      <c r="V47" s="23">
        <f t="shared" si="4"/>
        <v>0</v>
      </c>
      <c r="W47" s="24"/>
      <c r="X47" s="25"/>
      <c r="Y47" s="25"/>
      <c r="Z47" s="25"/>
      <c r="AA47" s="26"/>
      <c r="AB47" s="19" t="s">
        <v>57</v>
      </c>
      <c r="AC47" s="22">
        <f>SUMIF(Table2[LEDGER ACCOUNT (In Effect)],AB47,Table2[ASSETS             =])</f>
        <v>0</v>
      </c>
      <c r="AD47" s="22">
        <f>SUMIF(Table2[LEDGER ACCOUNT (In Effect)],AB47,Table2[CAPITAL + INCOME + LIABILITIES])</f>
        <v>0</v>
      </c>
      <c r="AE47" s="22">
        <f>SUMIF(Table2[LEDGER ACCOUNT (In Effect)],AB47,Table2[LESS: EXPENSES - DRAWINGS])</f>
        <v>0</v>
      </c>
      <c r="AF47" s="23">
        <f t="shared" si="2"/>
        <v>0</v>
      </c>
      <c r="AG47" s="19" t="str">
        <f>'GO TO P&amp;L'!B25</f>
        <v>Chips Sales</v>
      </c>
      <c r="AH47" s="22">
        <f>SUMIF(Table2[LEDGER ACCOUNT (In Effect)],AG47,Table2[ASSETS             =])</f>
        <v>0</v>
      </c>
      <c r="AI47" s="22">
        <f>SUMIF(Table2[LEDGER ACCOUNT (In Effect)],AG47,Table2[CAPITAL + INCOME + LIABILITIES])</f>
        <v>0</v>
      </c>
      <c r="AJ47" s="22">
        <f>SUMIF(Table2[LEDGER ACCOUNT (In Effect)],AG47,Table2[LESS: EXPENSES - DRAWINGS])</f>
        <v>0</v>
      </c>
      <c r="AK47" s="23">
        <f>SUM(AH47:AJ47)</f>
        <v>0</v>
      </c>
      <c r="AL47" s="27"/>
      <c r="AM47" s="28"/>
      <c r="AN47" s="28"/>
      <c r="AO47" s="28"/>
      <c r="AP47" s="29"/>
      <c r="AQ47" s="27"/>
      <c r="AR47" s="28"/>
      <c r="AS47" s="28"/>
      <c r="AT47" s="28"/>
      <c r="AU47" s="29"/>
    </row>
    <row r="48" spans="2:47" ht="14.4" x14ac:dyDescent="0.3">
      <c r="L48" s="14"/>
      <c r="M48" s="19" t="str">
        <f>'GO TO P&amp;L'!B40</f>
        <v>Creditors (Paid payable expenses)</v>
      </c>
      <c r="N48" s="22">
        <f>SUMIF(Table2[LEDGER ACCOUNT (In Effect)],M48,Table2[ASSETS             =])</f>
        <v>0</v>
      </c>
      <c r="O48" s="22">
        <f>SUMIF(Table2[LEDGER ACCOUNT (In Effect)],M48,Table2[CAPITAL + INCOME + LIABILITIES])</f>
        <v>0</v>
      </c>
      <c r="P48" s="22">
        <f>SUMIF(Table2[LEDGER ACCOUNT (In Effect)],M48,Table2[LESS: EXPENSES - DRAWINGS])</f>
        <v>0</v>
      </c>
      <c r="Q48" s="23">
        <f t="shared" si="1"/>
        <v>0</v>
      </c>
      <c r="R48" s="19" t="str">
        <f>'GO TO SFP'!B17</f>
        <v>Office Branding</v>
      </c>
      <c r="S48" s="22">
        <f>SUMIF(Table2[LEDGER ACCOUNT (In Effect)],R48,Table2[ASSETS             =])</f>
        <v>0</v>
      </c>
      <c r="T48" s="22">
        <f>SUMIF(Table2[LEDGER ACCOUNT (In Effect)],R48,Table2[CAPITAL + INCOME + LIABILITIES])</f>
        <v>0</v>
      </c>
      <c r="U48" s="22">
        <f>SUMIF(Table2[LEDGER ACCOUNT (In Effect)],R48,Table2[LESS: EXPENSES - DRAWINGS])</f>
        <v>0</v>
      </c>
      <c r="V48" s="23">
        <f t="shared" si="4"/>
        <v>0</v>
      </c>
      <c r="W48" s="24"/>
      <c r="X48" s="25"/>
      <c r="Y48" s="25"/>
      <c r="Z48" s="25"/>
      <c r="AA48" s="26"/>
      <c r="AB48" s="14"/>
      <c r="AC48" s="14"/>
      <c r="AD48" s="14"/>
      <c r="AE48" s="14"/>
      <c r="AF48" s="14"/>
      <c r="AG48" s="19" t="str">
        <f>'GO TO P&amp;L'!B26</f>
        <v>Add: Other Income2</v>
      </c>
      <c r="AH48" s="22">
        <f>SUMIF(Table2[LEDGER ACCOUNT (In Effect)],AG48,Table2[ASSETS             =])</f>
        <v>0</v>
      </c>
      <c r="AI48" s="22">
        <f>SUMIF(Table2[LEDGER ACCOUNT (In Effect)],AG48,Table2[CAPITAL + INCOME + LIABILITIES])</f>
        <v>0</v>
      </c>
      <c r="AJ48" s="22">
        <f>SUMIF(Table2[LEDGER ACCOUNT (In Effect)],AG48,Table2[LESS: EXPENSES - DRAWINGS])</f>
        <v>0</v>
      </c>
      <c r="AK48" s="23">
        <f>SUM(AH48:AJ48)</f>
        <v>0</v>
      </c>
      <c r="AL48" s="27"/>
      <c r="AM48" s="28"/>
      <c r="AN48" s="28"/>
      <c r="AO48" s="28"/>
      <c r="AP48" s="29"/>
      <c r="AQ48" s="27"/>
      <c r="AR48" s="28"/>
      <c r="AS48" s="28"/>
      <c r="AT48" s="28"/>
      <c r="AU48" s="29"/>
    </row>
    <row r="49" spans="12:47" ht="28.8" x14ac:dyDescent="0.3">
      <c r="L49" s="14"/>
      <c r="M49" s="19" t="str">
        <f>'GO TO P&amp;L'!B41</f>
        <v>Data Bundles</v>
      </c>
      <c r="N49" s="22">
        <f>SUMIF(Table2[LEDGER ACCOUNT (In Effect)],M49,Table2[ASSETS             =])</f>
        <v>0</v>
      </c>
      <c r="O49" s="22">
        <f>SUMIF(Table2[LEDGER ACCOUNT (In Effect)],M49,Table2[CAPITAL + INCOME + LIABILITIES])</f>
        <v>0</v>
      </c>
      <c r="P49" s="22">
        <f>SUMIF(Table2[LEDGER ACCOUNT (In Effect)],M49,Table2[LESS: EXPENSES - DRAWINGS])</f>
        <v>0</v>
      </c>
      <c r="Q49" s="23">
        <f t="shared" si="1"/>
        <v>0</v>
      </c>
      <c r="R49" s="19" t="str">
        <f>'GO TO SFP'!B18</f>
        <v>Printers &amp; Photocopy Machine</v>
      </c>
      <c r="S49" s="22">
        <f>SUMIF(Table2[LEDGER ACCOUNT (In Effect)],R49,Table2[ASSETS             =])</f>
        <v>0</v>
      </c>
      <c r="T49" s="22">
        <f>SUMIF(Table2[LEDGER ACCOUNT (In Effect)],R49,Table2[CAPITAL + INCOME + LIABILITIES])</f>
        <v>0</v>
      </c>
      <c r="U49" s="22">
        <f>SUMIF(Table2[LEDGER ACCOUNT (In Effect)],R49,Table2[LESS: EXPENSES - DRAWINGS])</f>
        <v>0</v>
      </c>
      <c r="V49" s="23">
        <f t="shared" si="4"/>
        <v>0</v>
      </c>
      <c r="W49" s="24"/>
      <c r="X49" s="25"/>
      <c r="Y49" s="25"/>
      <c r="Z49" s="25"/>
      <c r="AA49" s="26"/>
      <c r="AB49" s="27"/>
      <c r="AC49" s="28"/>
      <c r="AD49" s="28"/>
      <c r="AE49" s="28"/>
      <c r="AF49" s="29"/>
      <c r="AG49" s="27"/>
      <c r="AH49" s="28"/>
      <c r="AI49" s="28"/>
      <c r="AJ49" s="28"/>
      <c r="AK49" s="29"/>
      <c r="AL49" s="27"/>
      <c r="AM49" s="28"/>
      <c r="AN49" s="28"/>
      <c r="AO49" s="28"/>
      <c r="AP49" s="29"/>
      <c r="AQ49" s="27"/>
      <c r="AR49" s="28"/>
      <c r="AS49" s="28"/>
      <c r="AT49" s="28"/>
      <c r="AU49" s="29"/>
    </row>
    <row r="50" spans="12:47" ht="14.4" x14ac:dyDescent="0.3">
      <c r="L50" s="14"/>
      <c r="M50" s="19" t="str">
        <f>'GO TO P&amp;L'!B42</f>
        <v>Inventory Loss</v>
      </c>
      <c r="N50" s="22">
        <f>SUMIF(Table2[LEDGER ACCOUNT (In Effect)],M50,Table2[ASSETS             =])</f>
        <v>0</v>
      </c>
      <c r="O50" s="22">
        <f>SUMIF(Table2[LEDGER ACCOUNT (In Effect)],M50,Table2[CAPITAL + INCOME + LIABILITIES])</f>
        <v>0</v>
      </c>
      <c r="P50" s="22">
        <f>SUMIF(Table2[LEDGER ACCOUNT (In Effect)],M50,Table2[LESS: EXPENSES - DRAWINGS])</f>
        <v>0</v>
      </c>
      <c r="Q50" s="23">
        <f t="shared" si="1"/>
        <v>0</v>
      </c>
      <c r="R50" s="19" t="str">
        <f>'GO TO SFP'!B21</f>
        <v>Zanaco Xpress</v>
      </c>
      <c r="S50" s="22">
        <f>SUMIF(Table2[LEDGER ACCOUNT (In Effect)],R50,Table2[ASSETS             =])</f>
        <v>9235.18</v>
      </c>
      <c r="T50" s="22">
        <f>SUMIF(Table2[LEDGER ACCOUNT (In Effect)],R50,Table2[CAPITAL + INCOME + LIABILITIES])</f>
        <v>0</v>
      </c>
      <c r="U50" s="22">
        <f>SUMIF(Table2[LEDGER ACCOUNT (In Effect)],R50,Table2[LESS: EXPENSES - DRAWINGS])</f>
        <v>0</v>
      </c>
      <c r="V50" s="23">
        <f>SUM(S50:U50)</f>
        <v>9235.18</v>
      </c>
      <c r="W50" s="24"/>
      <c r="X50" s="25"/>
      <c r="Y50" s="25"/>
      <c r="Z50" s="25"/>
      <c r="AA50" s="26"/>
      <c r="AB50" s="14"/>
      <c r="AC50" s="14"/>
      <c r="AD50" s="14"/>
      <c r="AE50" s="14"/>
      <c r="AF50" s="14"/>
      <c r="AG50" s="27"/>
      <c r="AH50" s="28"/>
      <c r="AI50" s="28"/>
      <c r="AJ50" s="28"/>
      <c r="AK50" s="29"/>
      <c r="AL50" s="27"/>
      <c r="AM50" s="28"/>
      <c r="AN50" s="28"/>
      <c r="AO50" s="28"/>
      <c r="AP50" s="29"/>
      <c r="AQ50" s="27"/>
      <c r="AR50" s="28"/>
      <c r="AS50" s="28"/>
      <c r="AT50" s="28"/>
      <c r="AU50" s="29"/>
    </row>
    <row r="51" spans="12:47" ht="14.4" x14ac:dyDescent="0.3">
      <c r="L51" s="14"/>
      <c r="M51" s="19" t="str">
        <f>'GO TO P&amp;L'!B43</f>
        <v>Sunk Costs</v>
      </c>
      <c r="N51" s="22">
        <f>SUMIF(Table2[LEDGER ACCOUNT (In Effect)],M51,Table2[ASSETS             =])</f>
        <v>0</v>
      </c>
      <c r="O51" s="22">
        <f>SUMIF(Table2[LEDGER ACCOUNT (In Effect)],M51,Table2[CAPITAL + INCOME + LIABILITIES])</f>
        <v>0</v>
      </c>
      <c r="P51" s="22">
        <f>SUMIF(Table2[LEDGER ACCOUNT (In Effect)],M51,Table2[LESS: EXPENSES - DRAWINGS])</f>
        <v>0</v>
      </c>
      <c r="Q51" s="23">
        <f t="shared" si="1"/>
        <v>0</v>
      </c>
      <c r="R51" s="19" t="str">
        <f>'GO TO SFP'!B22</f>
        <v>Airtel Money</v>
      </c>
      <c r="S51" s="22">
        <f>SUMIF(Table2[LEDGER ACCOUNT (In Effect)],R51,Table2[ASSETS             =])</f>
        <v>19881.849999999999</v>
      </c>
      <c r="T51" s="22">
        <f>SUMIF(Table2[LEDGER ACCOUNT (In Effect)],R51,Table2[CAPITAL + INCOME + LIABILITIES])</f>
        <v>0</v>
      </c>
      <c r="U51" s="22">
        <f>SUMIF(Table2[LEDGER ACCOUNT (In Effect)],R51,Table2[LESS: EXPENSES - DRAWINGS])</f>
        <v>0</v>
      </c>
      <c r="V51" s="23">
        <f>SUM(S51:U51)</f>
        <v>19881.849999999999</v>
      </c>
      <c r="W51" s="24"/>
      <c r="X51" s="25"/>
      <c r="Y51" s="25"/>
      <c r="Z51" s="25"/>
      <c r="AA51" s="26"/>
      <c r="AB51" s="14"/>
      <c r="AC51" s="14"/>
      <c r="AD51" s="14"/>
      <c r="AE51" s="14"/>
      <c r="AF51" s="14"/>
      <c r="AG51" s="27"/>
      <c r="AH51" s="28"/>
      <c r="AI51" s="28"/>
      <c r="AJ51" s="28"/>
      <c r="AK51" s="29"/>
      <c r="AL51" s="27"/>
      <c r="AM51" s="28"/>
      <c r="AN51" s="28"/>
      <c r="AO51" s="28"/>
      <c r="AP51" s="29"/>
      <c r="AQ51" s="27"/>
      <c r="AR51" s="28"/>
      <c r="AS51" s="28"/>
      <c r="AT51" s="28"/>
      <c r="AU51" s="29"/>
    </row>
    <row r="52" spans="12:47" ht="14.4" x14ac:dyDescent="0.3">
      <c r="L52" s="14"/>
      <c r="M52" s="19" t="str">
        <f>'GO TO P&amp;L'!B44</f>
        <v>Police &amp; Security</v>
      </c>
      <c r="N52" s="22">
        <f>SUMIF(Table2[LEDGER ACCOUNT (In Effect)],M52,Table2[ASSETS             =])</f>
        <v>0</v>
      </c>
      <c r="O52" s="22">
        <f>SUMIF(Table2[LEDGER ACCOUNT (In Effect)],M52,Table2[CAPITAL + INCOME + LIABILITIES])</f>
        <v>0</v>
      </c>
      <c r="P52" s="22">
        <f>SUMIF(Table2[LEDGER ACCOUNT (In Effect)],M52,Table2[LESS: EXPENSES - DRAWINGS])</f>
        <v>0</v>
      </c>
      <c r="Q52" s="23">
        <f t="shared" si="1"/>
        <v>0</v>
      </c>
      <c r="R52" s="19" t="str">
        <f>'GO TO SFP'!B23</f>
        <v>543 Konse Konse</v>
      </c>
      <c r="S52" s="22">
        <f>SUMIF(Table2[LEDGER ACCOUNT (In Effect)],R52,Table2[ASSETS             =])</f>
        <v>35</v>
      </c>
      <c r="T52" s="22">
        <f>SUMIF(Table2[LEDGER ACCOUNT (In Effect)],R52,Table2[CAPITAL + INCOME + LIABILITIES])</f>
        <v>0</v>
      </c>
      <c r="U52" s="22">
        <f>SUMIF(Table2[LEDGER ACCOUNT (In Effect)],R52,Table2[LESS: EXPENSES - DRAWINGS])</f>
        <v>0</v>
      </c>
      <c r="V52" s="23">
        <f t="shared" si="4"/>
        <v>35</v>
      </c>
      <c r="W52" s="24"/>
      <c r="X52" s="25"/>
      <c r="Y52" s="25"/>
      <c r="Z52" s="25"/>
      <c r="AA52" s="26"/>
      <c r="AB52" s="14"/>
      <c r="AC52" s="14"/>
      <c r="AD52" s="14"/>
      <c r="AE52" s="14"/>
      <c r="AF52" s="14"/>
      <c r="AG52" s="27"/>
      <c r="AH52" s="28"/>
      <c r="AI52" s="28"/>
      <c r="AJ52" s="28"/>
      <c r="AK52" s="29"/>
      <c r="AL52" s="27"/>
      <c r="AM52" s="28"/>
      <c r="AN52" s="28"/>
      <c r="AO52" s="28"/>
      <c r="AP52" s="29"/>
      <c r="AQ52" s="27"/>
      <c r="AR52" s="28"/>
      <c r="AS52" s="28"/>
      <c r="AT52" s="28"/>
      <c r="AU52" s="29"/>
    </row>
    <row r="53" spans="12:47" ht="14.4" x14ac:dyDescent="0.3">
      <c r="L53" s="14"/>
      <c r="M53" s="19" t="str">
        <f>'GO TO P&amp;L'!B45</f>
        <v>Rim of Paper</v>
      </c>
      <c r="N53" s="22">
        <f>SUMIF(Table2[LEDGER ACCOUNT (In Effect)],M53,Table2[ASSETS             =])</f>
        <v>0</v>
      </c>
      <c r="O53" s="22">
        <f>SUMIF(Table2[LEDGER ACCOUNT (In Effect)],M53,Table2[CAPITAL + INCOME + LIABILITIES])</f>
        <v>0</v>
      </c>
      <c r="P53" s="22">
        <f>SUMIF(Table2[LEDGER ACCOUNT (In Effect)],M53,Table2[LESS: EXPENSES - DRAWINGS])</f>
        <v>0</v>
      </c>
      <c r="Q53" s="23">
        <f t="shared" si="1"/>
        <v>0</v>
      </c>
      <c r="R53" s="19" t="str">
        <f>'GO TO SFP'!B24</f>
        <v>Vault Cash</v>
      </c>
      <c r="S53" s="22">
        <f>SUMIF(Table2[LEDGER ACCOUNT (In Effect)],R53,Table2[ASSETS             =])</f>
        <v>9009</v>
      </c>
      <c r="T53" s="22">
        <f>SUMIF(Table2[LEDGER ACCOUNT (In Effect)],R53,Table2[CAPITAL + INCOME + LIABILITIES])</f>
        <v>0</v>
      </c>
      <c r="U53" s="22">
        <f>SUMIF(Table2[LEDGER ACCOUNT (In Effect)],R53,Table2[LESS: EXPENSES - DRAWINGS])</f>
        <v>0</v>
      </c>
      <c r="V53" s="23">
        <f t="shared" ref="V53:V59" si="5">SUM(S53:U53)</f>
        <v>9009</v>
      </c>
      <c r="W53" s="24"/>
      <c r="X53" s="25"/>
      <c r="Y53" s="25"/>
      <c r="Z53" s="25"/>
      <c r="AA53" s="26"/>
      <c r="AB53" s="14"/>
      <c r="AC53" s="14"/>
      <c r="AD53" s="14"/>
      <c r="AE53" s="14"/>
      <c r="AF53" s="14"/>
      <c r="AG53" s="27"/>
      <c r="AH53" s="28"/>
      <c r="AI53" s="28"/>
      <c r="AJ53" s="28"/>
      <c r="AK53" s="29"/>
      <c r="AL53" s="27"/>
      <c r="AM53" s="28"/>
      <c r="AN53" s="28"/>
      <c r="AO53" s="28"/>
      <c r="AP53" s="29"/>
      <c r="AQ53" s="27"/>
      <c r="AR53" s="28"/>
      <c r="AS53" s="28"/>
      <c r="AT53" s="28"/>
      <c r="AU53" s="29"/>
    </row>
    <row r="54" spans="12:47" ht="14.4" x14ac:dyDescent="0.3">
      <c r="L54" s="14"/>
      <c r="M54" s="19" t="str">
        <f>'GO TO P&amp;L'!B46</f>
        <v>Affiliate Commissions</v>
      </c>
      <c r="N54" s="22">
        <f>SUMIF(Table2[LEDGER ACCOUNT (In Effect)],M54,Table2[ASSETS             =])</f>
        <v>0</v>
      </c>
      <c r="O54" s="22">
        <f>SUMIF(Table2[LEDGER ACCOUNT (In Effect)],M54,Table2[CAPITAL + INCOME + LIABILITIES])</f>
        <v>0</v>
      </c>
      <c r="P54" s="22">
        <f>SUMIF(Table2[LEDGER ACCOUNT (In Effect)],M54,Table2[LESS: EXPENSES - DRAWINGS])</f>
        <v>0</v>
      </c>
      <c r="Q54" s="23">
        <f t="shared" si="1"/>
        <v>0</v>
      </c>
      <c r="R54" s="19" t="str">
        <f>'GO TO SFP'!B25</f>
        <v>Commission Receivable</v>
      </c>
      <c r="S54" s="22">
        <f>SUMIF(Table2[LEDGER ACCOUNT (In Effect)],R54,Table2[ASSETS             =])</f>
        <v>581.90000000000009</v>
      </c>
      <c r="T54" s="22">
        <f>SUMIF(Table2[LEDGER ACCOUNT (In Effect)],R54,Table2[CAPITAL + INCOME + LIABILITIES])</f>
        <v>0</v>
      </c>
      <c r="U54" s="22">
        <f>SUMIF(Table2[LEDGER ACCOUNT (In Effect)],R54,Table2[LESS: EXPENSES - DRAWINGS])</f>
        <v>0</v>
      </c>
      <c r="V54" s="23">
        <f t="shared" si="5"/>
        <v>581.90000000000009</v>
      </c>
      <c r="W54" s="24"/>
      <c r="X54" s="25"/>
      <c r="Y54" s="25"/>
      <c r="Z54" s="25"/>
      <c r="AA54" s="26"/>
      <c r="AB54" s="14"/>
      <c r="AC54" s="14"/>
      <c r="AD54" s="14"/>
      <c r="AE54" s="14"/>
      <c r="AF54" s="14"/>
      <c r="AG54" s="27"/>
      <c r="AH54" s="28"/>
      <c r="AI54" s="28"/>
      <c r="AJ54" s="28"/>
      <c r="AK54" s="29"/>
      <c r="AL54" s="27"/>
      <c r="AM54" s="28"/>
      <c r="AN54" s="28"/>
      <c r="AO54" s="28"/>
      <c r="AP54" s="29"/>
      <c r="AQ54" s="27"/>
      <c r="AR54" s="28"/>
      <c r="AS54" s="28"/>
      <c r="AT54" s="28"/>
      <c r="AU54" s="29"/>
    </row>
    <row r="55" spans="12:47" ht="14.4" x14ac:dyDescent="0.3">
      <c r="L55" s="14"/>
      <c r="M55" s="19" t="str">
        <f>'GO TO P&amp;L'!B47</f>
        <v>Irrecoverable Debts (Bad Debts)</v>
      </c>
      <c r="N55" s="22">
        <f>SUMIF(Table2[LEDGER ACCOUNT (In Effect)],M55,Table2[ASSETS             =])</f>
        <v>0</v>
      </c>
      <c r="O55" s="22">
        <f>SUMIF(Table2[LEDGER ACCOUNT (In Effect)],M55,Table2[CAPITAL + INCOME + LIABILITIES])</f>
        <v>0</v>
      </c>
      <c r="P55" s="22">
        <f>SUMIF(Table2[LEDGER ACCOUNT (In Effect)],M55,Table2[LESS: EXPENSES - DRAWINGS])</f>
        <v>0</v>
      </c>
      <c r="Q55" s="23">
        <f t="shared" si="1"/>
        <v>0</v>
      </c>
      <c r="R55" s="19" t="str">
        <f>'GO TO SFP'!B26</f>
        <v>Accounts Receivable</v>
      </c>
      <c r="S55" s="22">
        <f>SUMIF(Table2[LEDGER ACCOUNT (In Effect)],R55,Table2[ASSETS             =])</f>
        <v>2537</v>
      </c>
      <c r="T55" s="22">
        <f>SUMIF(Table2[LEDGER ACCOUNT (In Effect)],R55,Table2[CAPITAL + INCOME + LIABILITIES])</f>
        <v>0</v>
      </c>
      <c r="U55" s="22">
        <f>SUMIF(Table2[LEDGER ACCOUNT (In Effect)],R55,Table2[LESS: EXPENSES - DRAWINGS])</f>
        <v>0</v>
      </c>
      <c r="V55" s="23">
        <f t="shared" si="5"/>
        <v>2537</v>
      </c>
      <c r="W55" s="24"/>
      <c r="X55" s="25"/>
      <c r="Y55" s="25"/>
      <c r="Z55" s="25"/>
      <c r="AA55" s="26"/>
      <c r="AB55" s="14"/>
      <c r="AC55" s="14"/>
      <c r="AD55" s="14"/>
      <c r="AE55" s="14"/>
      <c r="AF55" s="14"/>
      <c r="AG55" s="27"/>
      <c r="AH55" s="28"/>
      <c r="AI55" s="28"/>
      <c r="AJ55" s="28"/>
      <c r="AK55" s="29"/>
      <c r="AL55" s="14"/>
      <c r="AM55" s="14"/>
      <c r="AN55" s="14"/>
      <c r="AO55" s="14"/>
      <c r="AP55" s="14"/>
      <c r="AQ55" s="27"/>
      <c r="AR55" s="28"/>
      <c r="AS55" s="28"/>
      <c r="AT55" s="28"/>
      <c r="AU55" s="29"/>
    </row>
    <row r="56" spans="12:47" ht="14.4" x14ac:dyDescent="0.3">
      <c r="L56" s="14"/>
      <c r="M56" s="19" t="str">
        <f>'GO TO P&amp;L'!B48</f>
        <v>Lunch</v>
      </c>
      <c r="N56" s="22">
        <f>SUMIF(Table2[LEDGER ACCOUNT (In Effect)],M56,Table2[ASSETS             =])</f>
        <v>0</v>
      </c>
      <c r="O56" s="22">
        <f>SUMIF(Table2[LEDGER ACCOUNT (In Effect)],M56,Table2[CAPITAL + INCOME + LIABILITIES])</f>
        <v>0</v>
      </c>
      <c r="P56" s="22">
        <f>SUMIF(Table2[LEDGER ACCOUNT (In Effect)],M56,Table2[LESS: EXPENSES - DRAWINGS])</f>
        <v>0</v>
      </c>
      <c r="Q56" s="23">
        <f t="shared" si="1"/>
        <v>0</v>
      </c>
      <c r="R56" s="19" t="str">
        <f>'GO TO SFP'!B27</f>
        <v>Indo Zambia Bank</v>
      </c>
      <c r="S56" s="22">
        <f>SUMIF(Table2[LEDGER ACCOUNT (In Effect)],R56,Table2[ASSETS             =])</f>
        <v>0</v>
      </c>
      <c r="T56" s="22">
        <f>SUMIF(Table2[LEDGER ACCOUNT (In Effect)],R56,Table2[CAPITAL + INCOME + LIABILITIES])</f>
        <v>0</v>
      </c>
      <c r="U56" s="22">
        <f>SUMIF(Table2[LEDGER ACCOUNT (In Effect)],R56,Table2[LESS: EXPENSES - DRAWINGS])</f>
        <v>0</v>
      </c>
      <c r="V56" s="23">
        <f t="shared" si="5"/>
        <v>0</v>
      </c>
      <c r="W56" s="24"/>
      <c r="X56" s="25"/>
      <c r="Y56" s="25"/>
      <c r="Z56" s="25"/>
      <c r="AA56" s="26"/>
      <c r="AB56" s="14"/>
      <c r="AC56" s="14"/>
      <c r="AD56" s="14"/>
      <c r="AE56" s="14"/>
      <c r="AF56" s="14"/>
      <c r="AG56" s="27"/>
      <c r="AH56" s="28"/>
      <c r="AI56" s="28"/>
      <c r="AJ56" s="28"/>
      <c r="AK56" s="29"/>
      <c r="AL56" s="27"/>
      <c r="AM56" s="28"/>
      <c r="AN56" s="28"/>
      <c r="AO56" s="28"/>
      <c r="AP56" s="29"/>
      <c r="AQ56" s="27"/>
      <c r="AR56" s="28"/>
      <c r="AS56" s="28"/>
      <c r="AT56" s="28"/>
      <c r="AU56" s="29"/>
    </row>
    <row r="57" spans="12:47" ht="14.4" x14ac:dyDescent="0.3">
      <c r="L57" s="14"/>
      <c r="M57" s="19" t="str">
        <f>'GO TO P&amp;L'!B49</f>
        <v>MicroFin Loans (Interest Expenses)</v>
      </c>
      <c r="N57" s="22">
        <f>SUMIF(Table2[LEDGER ACCOUNT (In Effect)],M57,Table2[ASSETS             =])</f>
        <v>0</v>
      </c>
      <c r="O57" s="22">
        <f>SUMIF(Table2[LEDGER ACCOUNT (In Effect)],M57,Table2[CAPITAL + INCOME + LIABILITIES])</f>
        <v>0</v>
      </c>
      <c r="P57" s="22">
        <f>SUMIF(Table2[LEDGER ACCOUNT (In Effect)],M57,Table2[LESS: EXPENSES - DRAWINGS])</f>
        <v>0</v>
      </c>
      <c r="Q57" s="23">
        <f t="shared" si="1"/>
        <v>0</v>
      </c>
      <c r="R57" s="19" t="str">
        <f>'GO TO SFP'!B28</f>
        <v>Interest Receivable</v>
      </c>
      <c r="S57" s="22">
        <f>SUMIF(Table2[LEDGER ACCOUNT (In Effect)],R57,Table2[ASSETS             =])</f>
        <v>0</v>
      </c>
      <c r="T57" s="22">
        <f>SUMIF(Table2[LEDGER ACCOUNT (In Effect)],R57,Table2[CAPITAL + INCOME + LIABILITIES])</f>
        <v>0</v>
      </c>
      <c r="U57" s="22">
        <f>SUMIF(Table2[LEDGER ACCOUNT (In Effect)],R57,Table2[LESS: EXPENSES - DRAWINGS])</f>
        <v>0</v>
      </c>
      <c r="V57" s="23">
        <f t="shared" si="5"/>
        <v>0</v>
      </c>
      <c r="W57" s="24"/>
      <c r="X57" s="25"/>
      <c r="Y57" s="25"/>
      <c r="Z57" s="25"/>
      <c r="AA57" s="26"/>
      <c r="AB57" s="14"/>
      <c r="AC57" s="14"/>
      <c r="AD57" s="14"/>
      <c r="AE57" s="14"/>
      <c r="AF57" s="14"/>
      <c r="AG57" s="27"/>
      <c r="AH57" s="28"/>
      <c r="AI57" s="28"/>
      <c r="AJ57" s="28"/>
      <c r="AK57" s="29"/>
      <c r="AL57" s="27"/>
      <c r="AM57" s="28"/>
      <c r="AN57" s="28"/>
      <c r="AO57" s="28"/>
      <c r="AP57" s="29"/>
      <c r="AQ57" s="27"/>
      <c r="AR57" s="28"/>
      <c r="AS57" s="28"/>
      <c r="AT57" s="28"/>
      <c r="AU57" s="29"/>
    </row>
    <row r="58" spans="12:47" ht="14.4" x14ac:dyDescent="0.3">
      <c r="L58" s="14"/>
      <c r="M58" s="19" t="str">
        <f>'GO TO P&amp;L'!B50</f>
        <v>PMEC Charges</v>
      </c>
      <c r="N58" s="22">
        <f>SUMIF(Table2[LEDGER ACCOUNT (In Effect)],M58,Table2[ASSETS             =])</f>
        <v>0</v>
      </c>
      <c r="O58" s="22">
        <f>SUMIF(Table2[LEDGER ACCOUNT (In Effect)],M58,Table2[CAPITAL + INCOME + LIABILITIES])</f>
        <v>0</v>
      </c>
      <c r="P58" s="22">
        <f>SUMIF(Table2[LEDGER ACCOUNT (In Effect)],M58,Table2[LESS: EXPENSES - DRAWINGS])</f>
        <v>0</v>
      </c>
      <c r="Q58" s="23">
        <f t="shared" si="1"/>
        <v>0</v>
      </c>
      <c r="R58" s="19" t="str">
        <f>'GO TO SFP'!B29</f>
        <v>Principal Receivable</v>
      </c>
      <c r="S58" s="22">
        <f>SUMIF(Table2[LEDGER ACCOUNT (In Effect)],R58,Table2[ASSETS             =])</f>
        <v>0</v>
      </c>
      <c r="T58" s="22">
        <f>SUMIF(Table2[LEDGER ACCOUNT (In Effect)],R58,Table2[CAPITAL + INCOME + LIABILITIES])</f>
        <v>0</v>
      </c>
      <c r="U58" s="22">
        <f>SUMIF(Table2[LEDGER ACCOUNT (In Effect)],R58,Table2[LESS: EXPENSES - DRAWINGS])</f>
        <v>0</v>
      </c>
      <c r="V58" s="23">
        <f t="shared" si="5"/>
        <v>0</v>
      </c>
      <c r="W58" s="24"/>
      <c r="X58" s="25"/>
      <c r="Y58" s="25"/>
      <c r="Z58" s="25"/>
      <c r="AA58" s="26"/>
      <c r="AB58" s="14"/>
      <c r="AC58" s="14"/>
      <c r="AD58" s="14"/>
      <c r="AE58" s="14"/>
      <c r="AF58" s="14"/>
      <c r="AG58" s="27"/>
      <c r="AH58" s="28"/>
      <c r="AI58" s="28"/>
      <c r="AJ58" s="28"/>
      <c r="AK58" s="29"/>
      <c r="AL58" s="27"/>
      <c r="AM58" s="28"/>
      <c r="AN58" s="28"/>
      <c r="AO58" s="28"/>
      <c r="AP58" s="29"/>
      <c r="AQ58" s="27"/>
      <c r="AR58" s="28"/>
      <c r="AS58" s="28"/>
      <c r="AT58" s="28"/>
      <c r="AU58" s="29"/>
    </row>
    <row r="59" spans="12:47" ht="28.8" x14ac:dyDescent="0.3">
      <c r="L59" s="14"/>
      <c r="M59" s="19" t="str">
        <f>'GO TO P&amp;L'!B51</f>
        <v>CRB Fees</v>
      </c>
      <c r="N59" s="22">
        <f>SUMIF(Table2[LEDGER ACCOUNT (In Effect)],M59,Table2[ASSETS             =])</f>
        <v>0</v>
      </c>
      <c r="O59" s="22">
        <f>SUMIF(Table2[LEDGER ACCOUNT (In Effect)],M59,Table2[CAPITAL + INCOME + LIABILITIES])</f>
        <v>0</v>
      </c>
      <c r="P59" s="22">
        <f>SUMIF(Table2[LEDGER ACCOUNT (In Effect)],M59,Table2[LESS: EXPENSES - DRAWINGS])</f>
        <v>0</v>
      </c>
      <c r="Q59" s="23">
        <f t="shared" si="1"/>
        <v>0</v>
      </c>
      <c r="R59" s="19" t="str">
        <f>'GO TO SFP'!B30</f>
        <v>Inventory (Closing Stock)</v>
      </c>
      <c r="S59" s="22">
        <f>SUMIF(Table2[LEDGER ACCOUNT (In Effect)],R59,Table2[ASSETS             =])</f>
        <v>0</v>
      </c>
      <c r="T59" s="22">
        <f>SUMIF(Table2[LEDGER ACCOUNT (In Effect)],R59,Table2[CAPITAL + INCOME + LIABILITIES])</f>
        <v>0</v>
      </c>
      <c r="U59" s="22">
        <f>SUMIF(Table2[LEDGER ACCOUNT (In Effect)],R59,Table2[LESS: EXPENSES - DRAWINGS])</f>
        <v>0</v>
      </c>
      <c r="V59" s="23">
        <f t="shared" si="5"/>
        <v>0</v>
      </c>
      <c r="W59" s="24"/>
      <c r="X59" s="25"/>
      <c r="Y59" s="25"/>
      <c r="Z59" s="25"/>
      <c r="AA59" s="26"/>
      <c r="AB59" s="14"/>
      <c r="AC59" s="14"/>
      <c r="AD59" s="14"/>
      <c r="AE59" s="14"/>
      <c r="AF59" s="14"/>
      <c r="AG59" s="27"/>
      <c r="AH59" s="28"/>
      <c r="AI59" s="28"/>
      <c r="AJ59" s="28"/>
      <c r="AK59" s="29"/>
      <c r="AL59" s="27"/>
      <c r="AM59" s="28"/>
      <c r="AN59" s="28"/>
      <c r="AO59" s="28"/>
      <c r="AP59" s="29"/>
      <c r="AQ59" s="27"/>
      <c r="AR59" s="28"/>
      <c r="AS59" s="28"/>
      <c r="AT59" s="28"/>
      <c r="AU59" s="29"/>
    </row>
    <row r="60" spans="12:47" ht="14.4" x14ac:dyDescent="0.3">
      <c r="L60" s="14"/>
      <c r="M60" s="19" t="str">
        <f>'GO TO P&amp;L'!B52</f>
        <v>Charges</v>
      </c>
      <c r="N60" s="22">
        <f>SUMIF(Table2[LEDGER ACCOUNT (In Effect)],M60,Table2[ASSETS             =])</f>
        <v>0</v>
      </c>
      <c r="O60" s="22">
        <f>SUMIF(Table2[LEDGER ACCOUNT (In Effect)],M60,Table2[CAPITAL + INCOME + LIABILITIES])</f>
        <v>0</v>
      </c>
      <c r="P60" s="22">
        <f>SUMIF(Table2[LEDGER ACCOUNT (In Effect)],M60,Table2[LESS: EXPENSES - DRAWINGS])</f>
        <v>223</v>
      </c>
      <c r="Q60" s="23">
        <f t="shared" si="1"/>
        <v>223</v>
      </c>
      <c r="R60" s="14"/>
      <c r="S60" s="14"/>
      <c r="T60" s="14"/>
      <c r="U60" s="14"/>
      <c r="V60" s="14"/>
      <c r="W60" s="24"/>
      <c r="X60" s="25"/>
      <c r="Y60" s="25"/>
      <c r="Z60" s="25"/>
      <c r="AA60" s="26"/>
      <c r="AB60" s="14"/>
      <c r="AC60" s="14"/>
      <c r="AD60" s="14"/>
      <c r="AE60" s="14"/>
      <c r="AF60" s="14"/>
      <c r="AG60" s="27"/>
      <c r="AH60" s="28"/>
      <c r="AI60" s="28"/>
      <c r="AJ60" s="28"/>
      <c r="AK60" s="29"/>
      <c r="AL60" s="27"/>
      <c r="AM60" s="28"/>
      <c r="AN60" s="28"/>
      <c r="AO60" s="28"/>
      <c r="AP60" s="29"/>
      <c r="AQ60" s="27"/>
      <c r="AR60" s="28"/>
      <c r="AS60" s="28"/>
      <c r="AT60" s="28"/>
      <c r="AU60" s="29"/>
    </row>
    <row r="61" spans="12:47" ht="14.4" x14ac:dyDescent="0.3">
      <c r="L61" s="14"/>
      <c r="M61" s="19" t="str">
        <f>'GO TO P&amp;L'!B53</f>
        <v>Repair and maintenance costs</v>
      </c>
      <c r="N61" s="22">
        <f>SUMIF(Table2[LEDGER ACCOUNT (In Effect)],M61,Table2[ASSETS             =])</f>
        <v>0</v>
      </c>
      <c r="O61" s="22">
        <f>SUMIF(Table2[LEDGER ACCOUNT (In Effect)],M61,Table2[CAPITAL + INCOME + LIABILITIES])</f>
        <v>0</v>
      </c>
      <c r="P61" s="22">
        <f>SUMIF(Table2[LEDGER ACCOUNT (In Effect)],M61,Table2[LESS: EXPENSES - DRAWINGS])</f>
        <v>0</v>
      </c>
      <c r="Q61" s="23">
        <f t="shared" si="1"/>
        <v>0</v>
      </c>
      <c r="R61" s="14"/>
      <c r="S61" s="14"/>
      <c r="T61" s="14"/>
      <c r="U61" s="14"/>
      <c r="V61" s="14"/>
      <c r="W61" s="24"/>
      <c r="X61" s="25"/>
      <c r="Y61" s="25"/>
      <c r="Z61" s="25"/>
      <c r="AA61" s="26"/>
      <c r="AB61" s="27"/>
      <c r="AC61" s="28"/>
      <c r="AD61" s="28"/>
      <c r="AE61" s="28"/>
      <c r="AF61" s="29"/>
      <c r="AG61" s="27"/>
      <c r="AH61" s="28"/>
      <c r="AI61" s="28"/>
      <c r="AJ61" s="28"/>
      <c r="AK61" s="29"/>
      <c r="AL61" s="27"/>
      <c r="AM61" s="28"/>
      <c r="AN61" s="28"/>
      <c r="AO61" s="28"/>
      <c r="AP61" s="29"/>
      <c r="AQ61" s="27"/>
      <c r="AR61" s="28"/>
      <c r="AS61" s="28"/>
      <c r="AT61" s="28"/>
      <c r="AU61" s="29"/>
    </row>
    <row r="62" spans="12:47" ht="14.4" x14ac:dyDescent="0.3">
      <c r="L62" s="14"/>
      <c r="M62" s="19" t="str">
        <f>'GO TO P&amp;L'!B54</f>
        <v>Rent</v>
      </c>
      <c r="N62" s="22">
        <f>SUMIF(Table2[LEDGER ACCOUNT (In Effect)],M62,Table2[ASSETS             =])</f>
        <v>0</v>
      </c>
      <c r="O62" s="22">
        <f>SUMIF(Table2[LEDGER ACCOUNT (In Effect)],M62,Table2[CAPITAL + INCOME + LIABILITIES])</f>
        <v>0</v>
      </c>
      <c r="P62" s="22">
        <f>SUMIF(Table2[LEDGER ACCOUNT (In Effect)],M62,Table2[LESS: EXPENSES - DRAWINGS])</f>
        <v>0</v>
      </c>
      <c r="Q62" s="23">
        <f t="shared" si="1"/>
        <v>0</v>
      </c>
      <c r="R62" s="14"/>
      <c r="S62" s="14"/>
      <c r="T62" s="14"/>
      <c r="U62" s="14"/>
      <c r="V62" s="14"/>
      <c r="W62" s="24"/>
      <c r="X62" s="25"/>
      <c r="Y62" s="25"/>
      <c r="Z62" s="25"/>
      <c r="AA62" s="26"/>
      <c r="AB62" s="27"/>
      <c r="AC62" s="28"/>
      <c r="AD62" s="28"/>
      <c r="AE62" s="28"/>
      <c r="AF62" s="29"/>
      <c r="AG62" s="27"/>
      <c r="AH62" s="28"/>
      <c r="AI62" s="28"/>
      <c r="AJ62" s="28"/>
      <c r="AK62" s="29"/>
      <c r="AL62" s="27"/>
      <c r="AM62" s="28"/>
      <c r="AN62" s="28"/>
      <c r="AO62" s="28"/>
      <c r="AP62" s="29"/>
      <c r="AQ62" s="27"/>
      <c r="AR62" s="28"/>
      <c r="AS62" s="28"/>
      <c r="AT62" s="28"/>
      <c r="AU62" s="29"/>
    </row>
    <row r="63" spans="12:47" ht="14.4" x14ac:dyDescent="0.3">
      <c r="L63" s="14"/>
      <c r="M63" s="19" t="str">
        <f>'GO TO P&amp;L'!B55</f>
        <v>Talktime</v>
      </c>
      <c r="N63" s="22">
        <f>SUMIF(Table2[LEDGER ACCOUNT (In Effect)],M63,Table2[ASSETS             =])</f>
        <v>0</v>
      </c>
      <c r="O63" s="22">
        <f>SUMIF(Table2[LEDGER ACCOUNT (In Effect)],M63,Table2[CAPITAL + INCOME + LIABILITIES])</f>
        <v>0</v>
      </c>
      <c r="P63" s="22">
        <f>SUMIF(Table2[LEDGER ACCOUNT (In Effect)],M63,Table2[LESS: EXPENSES - DRAWINGS])</f>
        <v>0</v>
      </c>
      <c r="Q63" s="23">
        <f t="shared" si="1"/>
        <v>0</v>
      </c>
      <c r="R63" s="14"/>
      <c r="S63" s="14"/>
      <c r="T63" s="14"/>
      <c r="U63" s="14"/>
      <c r="V63" s="14"/>
      <c r="W63" s="24"/>
      <c r="X63" s="25"/>
      <c r="Y63" s="25"/>
      <c r="Z63" s="25"/>
      <c r="AA63" s="26"/>
      <c r="AB63" s="27"/>
      <c r="AC63" s="28"/>
      <c r="AD63" s="28"/>
      <c r="AE63" s="28"/>
      <c r="AF63" s="29"/>
      <c r="AG63" s="14"/>
      <c r="AH63" s="14"/>
      <c r="AI63" s="14"/>
      <c r="AJ63" s="14"/>
      <c r="AK63" s="14"/>
      <c r="AL63" s="27"/>
      <c r="AM63" s="28"/>
      <c r="AN63" s="28"/>
      <c r="AO63" s="28"/>
      <c r="AP63" s="29"/>
      <c r="AQ63" s="27"/>
      <c r="AR63" s="28"/>
      <c r="AS63" s="28"/>
      <c r="AT63" s="28"/>
      <c r="AU63" s="29"/>
    </row>
    <row r="64" spans="12:47" ht="14.4" x14ac:dyDescent="0.3">
      <c r="L64" s="14"/>
      <c r="M64" s="19" t="str">
        <f>'GO TO P&amp;L'!B56</f>
        <v>Loan Overcharge Refund</v>
      </c>
      <c r="N64" s="22">
        <f>SUMIF(Table2[LEDGER ACCOUNT (In Effect)],M64,Table2[ASSETS             =])</f>
        <v>0</v>
      </c>
      <c r="O64" s="22">
        <f>SUMIF(Table2[LEDGER ACCOUNT (In Effect)],M64,Table2[CAPITAL + INCOME + LIABILITIES])</f>
        <v>0</v>
      </c>
      <c r="P64" s="22">
        <f>SUMIF(Table2[LEDGER ACCOUNT (In Effect)],M64,Table2[LESS: EXPENSES - DRAWINGS])</f>
        <v>0</v>
      </c>
      <c r="Q64" s="23">
        <f t="shared" si="1"/>
        <v>0</v>
      </c>
      <c r="R64" s="14"/>
      <c r="S64" s="14"/>
      <c r="T64" s="14"/>
      <c r="U64" s="14"/>
      <c r="V64" s="14"/>
      <c r="W64" s="24"/>
      <c r="X64" s="25"/>
      <c r="Y64" s="25"/>
      <c r="Z64" s="25"/>
      <c r="AA64" s="26"/>
      <c r="AB64" s="27"/>
      <c r="AC64" s="28"/>
      <c r="AD64" s="28"/>
      <c r="AE64" s="28"/>
      <c r="AF64" s="29"/>
      <c r="AG64" s="14"/>
      <c r="AH64" s="14"/>
      <c r="AI64" s="14"/>
      <c r="AJ64" s="14"/>
      <c r="AK64" s="14"/>
      <c r="AL64" s="27"/>
      <c r="AM64" s="28"/>
      <c r="AN64" s="28"/>
      <c r="AO64" s="28"/>
      <c r="AP64" s="29"/>
      <c r="AQ64" s="27"/>
      <c r="AR64" s="28"/>
      <c r="AS64" s="28"/>
      <c r="AT64" s="28"/>
      <c r="AU64" s="29"/>
    </row>
    <row r="65" spans="12:47" ht="14.4" x14ac:dyDescent="0.3">
      <c r="L65" s="14"/>
      <c r="M65" s="19" t="str">
        <f>'GO TO P&amp;L'!B57</f>
        <v>Transport Costs</v>
      </c>
      <c r="N65" s="22">
        <f>SUMIF(Table2[LEDGER ACCOUNT (In Effect)],M65,Table2[ASSETS             =])</f>
        <v>0</v>
      </c>
      <c r="O65" s="22">
        <f>SUMIF(Table2[LEDGER ACCOUNT (In Effect)],M65,Table2[CAPITAL + INCOME + LIABILITIES])</f>
        <v>0</v>
      </c>
      <c r="P65" s="22">
        <f>SUMIF(Table2[LEDGER ACCOUNT (In Effect)],M65,Table2[LESS: EXPENSES - DRAWINGS])</f>
        <v>756</v>
      </c>
      <c r="Q65" s="23">
        <f t="shared" si="1"/>
        <v>756</v>
      </c>
      <c r="R65" s="14"/>
      <c r="S65" s="14"/>
      <c r="T65" s="14"/>
      <c r="U65" s="14"/>
      <c r="V65" s="14"/>
      <c r="W65" s="24"/>
      <c r="X65" s="25"/>
      <c r="Y65" s="25"/>
      <c r="Z65" s="25"/>
      <c r="AA65" s="26"/>
      <c r="AB65" s="27"/>
      <c r="AC65" s="28"/>
      <c r="AD65" s="28"/>
      <c r="AE65" s="28"/>
      <c r="AF65" s="29"/>
      <c r="AG65" s="14"/>
      <c r="AH65" s="14"/>
      <c r="AI65" s="14"/>
      <c r="AJ65" s="14"/>
      <c r="AK65" s="14"/>
      <c r="AL65" s="27"/>
      <c r="AM65" s="28"/>
      <c r="AN65" s="28"/>
      <c r="AO65" s="28"/>
      <c r="AP65" s="29"/>
      <c r="AQ65" s="27"/>
      <c r="AR65" s="28"/>
      <c r="AS65" s="28"/>
      <c r="AT65" s="28"/>
      <c r="AU65" s="29"/>
    </row>
    <row r="66" spans="12:47" ht="14.4" x14ac:dyDescent="0.3">
      <c r="L66" s="14"/>
      <c r="M66" s="19" t="str">
        <f>'GO TO P&amp;L'!B58</f>
        <v>Wages &amp; Salaries</v>
      </c>
      <c r="N66" s="22">
        <f>SUMIF(Table2[LEDGER ACCOUNT (In Effect)],M66,Table2[ASSETS             =])</f>
        <v>0</v>
      </c>
      <c r="O66" s="22">
        <f>SUMIF(Table2[LEDGER ACCOUNT (In Effect)],M66,Table2[CAPITAL + INCOME + LIABILITIES])</f>
        <v>0</v>
      </c>
      <c r="P66" s="22">
        <f>SUMIF(Table2[LEDGER ACCOUNT (In Effect)],M66,Table2[LESS: EXPENSES - DRAWINGS])</f>
        <v>150</v>
      </c>
      <c r="Q66" s="23">
        <f t="shared" si="1"/>
        <v>150</v>
      </c>
      <c r="R66" s="14"/>
      <c r="S66" s="30"/>
      <c r="T66" s="14"/>
      <c r="U66" s="14"/>
      <c r="V66" s="14"/>
      <c r="W66" s="24"/>
      <c r="X66" s="25"/>
      <c r="Y66" s="25"/>
      <c r="Z66" s="25"/>
      <c r="AA66" s="26"/>
      <c r="AB66" s="27"/>
      <c r="AC66" s="28"/>
      <c r="AD66" s="28"/>
      <c r="AE66" s="28"/>
      <c r="AF66" s="29"/>
      <c r="AG66" s="27"/>
      <c r="AH66" s="28"/>
      <c r="AI66" s="28"/>
      <c r="AJ66" s="28"/>
      <c r="AK66" s="29"/>
      <c r="AL66" s="27"/>
      <c r="AM66" s="28"/>
      <c r="AN66" s="28"/>
      <c r="AO66" s="28"/>
      <c r="AP66" s="29"/>
      <c r="AQ66" s="27"/>
      <c r="AR66" s="28"/>
      <c r="AS66" s="28"/>
      <c r="AT66" s="28"/>
      <c r="AU66" s="29"/>
    </row>
    <row r="67" spans="12:47" ht="14.4" x14ac:dyDescent="0.3">
      <c r="L67" s="14"/>
      <c r="M67" s="19" t="str">
        <f>'GO TO P&amp;L'!B59</f>
        <v>Camera Subscription</v>
      </c>
      <c r="N67" s="22">
        <f>SUMIF(Table2[LEDGER ACCOUNT (In Effect)],M67,Table2[ASSETS             =])</f>
        <v>0</v>
      </c>
      <c r="O67" s="22">
        <f>SUMIF(Table2[LEDGER ACCOUNT (In Effect)],M67,Table2[CAPITAL + INCOME + LIABILITIES])</f>
        <v>0</v>
      </c>
      <c r="P67" s="22">
        <f>SUMIF(Table2[LEDGER ACCOUNT (In Effect)],M67,Table2[LESS: EXPENSES - DRAWINGS])</f>
        <v>0</v>
      </c>
      <c r="Q67" s="23">
        <f t="shared" si="1"/>
        <v>0</v>
      </c>
      <c r="R67" s="14"/>
      <c r="S67" s="14"/>
      <c r="T67" s="14"/>
      <c r="U67" s="14"/>
      <c r="V67" s="14"/>
      <c r="W67" s="24"/>
      <c r="X67" s="25"/>
      <c r="Y67" s="25"/>
      <c r="Z67" s="25"/>
      <c r="AA67" s="26"/>
      <c r="AB67" s="27"/>
      <c r="AC67" s="28"/>
      <c r="AD67" s="28"/>
      <c r="AE67" s="28"/>
      <c r="AF67" s="29"/>
      <c r="AG67" s="14"/>
      <c r="AH67" s="14"/>
      <c r="AI67" s="14"/>
      <c r="AJ67" s="14"/>
      <c r="AK67" s="14"/>
      <c r="AL67" s="27"/>
      <c r="AM67" s="28"/>
      <c r="AN67" s="28"/>
      <c r="AO67" s="28"/>
      <c r="AP67" s="29"/>
      <c r="AQ67" s="27"/>
      <c r="AR67" s="28"/>
      <c r="AS67" s="28"/>
      <c r="AT67" s="28"/>
      <c r="AU67" s="29"/>
    </row>
    <row r="68" spans="12:47" ht="14.4" x14ac:dyDescent="0.3">
      <c r="L68" s="14"/>
      <c r="M68" s="19" t="str">
        <f>'GO TO P&amp;L'!B60</f>
        <v>ZRA Returns</v>
      </c>
      <c r="N68" s="22">
        <f>SUMIF(Table2[LEDGER ACCOUNT (In Effect)],M68,Table2[ASSETS             =])</f>
        <v>0</v>
      </c>
      <c r="O68" s="22">
        <f>SUMIF(Table2[LEDGER ACCOUNT (In Effect)],M68,Table2[CAPITAL + INCOME + LIABILITIES])</f>
        <v>0</v>
      </c>
      <c r="P68" s="22">
        <f>SUMIF(Table2[LEDGER ACCOUNT (In Effect)],M68,Table2[LESS: EXPENSES - DRAWINGS])</f>
        <v>0</v>
      </c>
      <c r="Q68" s="23">
        <f t="shared" si="1"/>
        <v>0</v>
      </c>
      <c r="R68" s="14"/>
      <c r="S68" s="14"/>
      <c r="T68" s="14"/>
      <c r="U68" s="14"/>
      <c r="V68" s="14"/>
      <c r="W68" s="31"/>
      <c r="X68" s="31"/>
      <c r="Y68" s="31"/>
      <c r="Z68" s="31"/>
      <c r="AA68" s="31"/>
      <c r="AB68" s="27"/>
      <c r="AC68" s="28"/>
      <c r="AD68" s="28"/>
      <c r="AE68" s="28"/>
      <c r="AF68" s="29"/>
      <c r="AG68" s="14"/>
      <c r="AH68" s="14"/>
      <c r="AI68" s="14"/>
      <c r="AJ68" s="14"/>
      <c r="AK68" s="14"/>
      <c r="AL68" s="27"/>
      <c r="AM68" s="28"/>
      <c r="AN68" s="28"/>
      <c r="AO68" s="28"/>
      <c r="AP68" s="29"/>
      <c r="AQ68" s="27"/>
      <c r="AR68" s="28"/>
      <c r="AS68" s="28"/>
      <c r="AT68" s="28"/>
      <c r="AU68" s="29"/>
    </row>
  </sheetData>
  <sheetProtection insertHyperlinks="0" selectLockedCells="1" sort="0" autoFilter="0" pivotTables="0"/>
  <mergeCells count="30">
    <mergeCell ref="AR37:AT37"/>
    <mergeCell ref="M2:N2"/>
    <mergeCell ref="P2:Q2"/>
    <mergeCell ref="S2:T2"/>
    <mergeCell ref="V2:W2"/>
    <mergeCell ref="Y2:Z2"/>
    <mergeCell ref="AB2:AC2"/>
    <mergeCell ref="AE2:AF2"/>
    <mergeCell ref="S37:U37"/>
    <mergeCell ref="X37:Z37"/>
    <mergeCell ref="AC37:AE37"/>
    <mergeCell ref="AH37:AJ37"/>
    <mergeCell ref="AM37:AO37"/>
    <mergeCell ref="AH5:AI5"/>
    <mergeCell ref="G26:I26"/>
    <mergeCell ref="C20:E20"/>
    <mergeCell ref="C21:E21"/>
    <mergeCell ref="H22:I22"/>
    <mergeCell ref="B26:F26"/>
    <mergeCell ref="B3:I3"/>
    <mergeCell ref="C8:E8"/>
    <mergeCell ref="H4:I4"/>
    <mergeCell ref="C13:E13"/>
    <mergeCell ref="C14:E14"/>
    <mergeCell ref="C15:E15"/>
    <mergeCell ref="C10:E10"/>
    <mergeCell ref="C12:E12"/>
    <mergeCell ref="C17:E17"/>
    <mergeCell ref="C18:E18"/>
    <mergeCell ref="C16:E16"/>
  </mergeCells>
  <conditionalFormatting sqref="D7">
    <cfRule type="expression" dxfId="4" priority="10">
      <formula>$D$7&lt;&gt;""</formula>
    </cfRule>
  </conditionalFormatting>
  <conditionalFormatting sqref="C19:E19">
    <cfRule type="expression" dxfId="3" priority="9">
      <formula>$C$19&lt;&gt;""</formula>
    </cfRule>
  </conditionalFormatting>
  <conditionalFormatting sqref="D9">
    <cfRule type="expression" dxfId="2" priority="6">
      <formula>$D$9&lt;&gt;""</formula>
    </cfRule>
  </conditionalFormatting>
  <conditionalFormatting sqref="D11">
    <cfRule type="expression" dxfId="1" priority="4">
      <formula>$D$11&lt;&gt;""</formula>
    </cfRule>
  </conditionalFormatting>
  <conditionalFormatting sqref="G23:I23">
    <cfRule type="expression" dxfId="0" priority="3">
      <formula>$G$23&lt;&gt;""</formula>
    </cfRule>
  </conditionalFormatting>
  <dataValidations count="13">
    <dataValidation allowBlank="1" showInputMessage="1" showErrorMessage="1" prompt="Type in your password that will be used for this entire Workbook." sqref="D7 D9 D11" xr:uid="{27D8F9C5-8A95-4DF4-9E49-85B51426EC98}"/>
    <dataValidation allowBlank="1" showInputMessage="1" showErrorMessage="1" prompt="Type in..._x000a_E.g. Findeco House, Cairo Road" sqref="I21" xr:uid="{58D6B1FB-14DE-4160-AFAB-C43990FD3ADC}"/>
    <dataValidation allowBlank="1" showInputMessage="1" showErrorMessage="1" prompt="Select from the list_x000a_E.g... 00:01:00_x000a_That would be for 1 minute." sqref="C21:E21" xr:uid="{1BC879B4-CAA1-4630-BB8C-8AB9D9FD3838}"/>
    <dataValidation allowBlank="1" showInputMessage="1" showErrorMessage="1" prompt="Copy &amp; paste your secret folder location here._x000a_E.g... C:\Users\James Bond\Desktop_x000a__x000a_NB: No backslash at the end..." sqref="C19:E19" xr:uid="{B9B70C75-AA44-418C-841C-7C02ECB1E0E6}"/>
    <dataValidation type="textLength" allowBlank="1" showInputMessage="1" showErrorMessage="1" sqref="L3:L33" xr:uid="{B9913164-80C0-4664-AB09-2D87C859C536}">
      <formula1>0</formula1>
      <formula2>0</formula2>
    </dataValidation>
    <dataValidation allowBlank="1" showInputMessage="1" showErrorMessage="1" prompt="This is not equal to the Interest Receivable value in that, Interest Receivable remains unchaged while Interest Receivable changes each time a load disbursement or settlement is made." sqref="Z5" xr:uid="{1107FE2D-700B-42CF-B981-90F24E2D493E}"/>
    <dataValidation allowBlank="1" showInputMessage="1" showErrorMessage="1" prompt="Set your desktop width (E.g., 1920)" sqref="D23" xr:uid="{B553C201-E942-496C-A148-FA3381348850}"/>
    <dataValidation allowBlank="1" showInputMessage="1" showErrorMessage="1" prompt="Set your desktop height (E.g., 1080)" sqref="E23" xr:uid="{C0D4B378-9DC8-4DB0-9FF5-ADE97341D02D}"/>
    <dataValidation allowBlank="1" showInputMessage="1" showErrorMessage="1" prompt="It's usually 0.002" sqref="H14:H15" xr:uid="{6FCBF0D0-70A6-4690-AB8A-CCC177FB000A}"/>
    <dataValidation allowBlank="1" showInputMessage="1" showErrorMessage="1" prompt="Just type a whole number._x000a_E.g. 20" sqref="H16" xr:uid="{3DE13F00-ACD7-4D4F-9E4B-01AC0F5B84DC}"/>
    <dataValidation allowBlank="1" showInputMessage="1" showErrorMessage="1" prompt="Type in..._x000a_E.g. Plot No.1, Findeco House, Cairo Road, Lusaka, Zambia" sqref="H21" xr:uid="{2C32510E-79E2-487F-91DD-3932A086BD0B}"/>
    <dataValidation allowBlank="1" showInputMessage="1" showErrorMessage="1" prompt="Receive Float from Agent" sqref="G15" xr:uid="{0EA309C1-171E-4798-B4D6-FF26BEA28B63}"/>
    <dataValidation allowBlank="1" showInputMessage="1" showErrorMessage="1" prompt="Receive Cash from Agent" sqref="G14" xr:uid="{74332651-32EC-41E5-9CF8-8AAC5685C080}"/>
  </dataValidations>
  <hyperlinks>
    <hyperlink ref="G23" r:id="rId1" xr:uid="{2DBE81D0-80D3-404B-8F32-3CA4369D0874}"/>
  </hyperlinks>
  <pageMargins left="0.7" right="0.7" top="0.75" bottom="0.75" header="0.3" footer="0.3"/>
  <pageSetup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63491" r:id="rId5" name="Button 3">
              <controlPr defaultSize="0" print="0" autoFill="0" autoPict="0" macro="[0]!ZMK">
                <anchor moveWithCells="1" sizeWithCells="1">
                  <from>
                    <xdr:col>2</xdr:col>
                    <xdr:colOff>7620</xdr:colOff>
                    <xdr:row>11</xdr:row>
                    <xdr:rowOff>121920</xdr:rowOff>
                  </from>
                  <to>
                    <xdr:col>2</xdr:col>
                    <xdr:colOff>533400</xdr:colOff>
                    <xdr:row>13</xdr:row>
                    <xdr:rowOff>60960</xdr:rowOff>
                  </to>
                </anchor>
              </controlPr>
            </control>
          </mc:Choice>
        </mc:AlternateContent>
        <mc:AlternateContent xmlns:mc="http://schemas.openxmlformats.org/markup-compatibility/2006">
          <mc:Choice Requires="x14">
            <control shapeId="63492" r:id="rId6" name="Button 4">
              <controlPr defaultSize="0" print="0" autoFill="0" autoPict="0" macro="[0]!Open_UserMode_Button_In_Excel">
                <anchor moveWithCells="1" sizeWithCells="1">
                  <from>
                    <xdr:col>2</xdr:col>
                    <xdr:colOff>0</xdr:colOff>
                    <xdr:row>13</xdr:row>
                    <xdr:rowOff>137160</xdr:rowOff>
                  </from>
                  <to>
                    <xdr:col>5</xdr:col>
                    <xdr:colOff>22860</xdr:colOff>
                    <xdr:row>15</xdr:row>
                    <xdr:rowOff>30480</xdr:rowOff>
                  </to>
                </anchor>
              </controlPr>
            </control>
          </mc:Choice>
        </mc:AlternateContent>
        <mc:AlternateContent xmlns:mc="http://schemas.openxmlformats.org/markup-compatibility/2006">
          <mc:Choice Requires="x14">
            <control shapeId="63493" r:id="rId7" name="Button 5">
              <controlPr defaultSize="0" print="0" autoFill="0" autoPict="0" macro="[0]!Excel_Mode_Button_OnSheet">
                <anchor moveWithCells="1" sizeWithCells="1">
                  <from>
                    <xdr:col>2</xdr:col>
                    <xdr:colOff>0</xdr:colOff>
                    <xdr:row>16</xdr:row>
                    <xdr:rowOff>0</xdr:rowOff>
                  </from>
                  <to>
                    <xdr:col>3</xdr:col>
                    <xdr:colOff>457200</xdr:colOff>
                    <xdr:row>17</xdr:row>
                    <xdr:rowOff>45720</xdr:rowOff>
                  </to>
                </anchor>
              </controlPr>
            </control>
          </mc:Choice>
        </mc:AlternateContent>
        <mc:AlternateContent xmlns:mc="http://schemas.openxmlformats.org/markup-compatibility/2006">
          <mc:Choice Requires="x14">
            <control shapeId="63494" r:id="rId8" name="Button 6">
              <controlPr defaultSize="0" print="0" autoFill="0" autoPict="0" macro="[0]!Setup_Ledger_Accounts">
                <anchor moveWithCells="1" sizeWithCells="1">
                  <from>
                    <xdr:col>2</xdr:col>
                    <xdr:colOff>0</xdr:colOff>
                    <xdr:row>19</xdr:row>
                    <xdr:rowOff>144780</xdr:rowOff>
                  </from>
                  <to>
                    <xdr:col>5</xdr:col>
                    <xdr:colOff>22860</xdr:colOff>
                    <xdr:row>21</xdr:row>
                    <xdr:rowOff>38100</xdr:rowOff>
                  </to>
                </anchor>
              </controlPr>
            </control>
          </mc:Choice>
        </mc:AlternateContent>
        <mc:AlternateContent xmlns:mc="http://schemas.openxmlformats.org/markup-compatibility/2006">
          <mc:Choice Requires="x14">
            <control shapeId="63495" r:id="rId9" name="Button 7">
              <controlPr defaultSize="0" print="0" autoFill="0" autoPict="0" macro="[0]!USD">
                <anchor moveWithCells="1" sizeWithCells="1">
                  <from>
                    <xdr:col>2</xdr:col>
                    <xdr:colOff>579120</xdr:colOff>
                    <xdr:row>11</xdr:row>
                    <xdr:rowOff>121920</xdr:rowOff>
                  </from>
                  <to>
                    <xdr:col>3</xdr:col>
                    <xdr:colOff>487680</xdr:colOff>
                    <xdr:row>13</xdr:row>
                    <xdr:rowOff>60960</xdr:rowOff>
                  </to>
                </anchor>
              </controlPr>
            </control>
          </mc:Choice>
        </mc:AlternateContent>
        <mc:AlternateContent xmlns:mc="http://schemas.openxmlformats.org/markup-compatibility/2006">
          <mc:Choice Requires="x14">
            <control shapeId="63496" r:id="rId10" name="Button 8">
              <controlPr defaultSize="0" print="0" autoFill="0" autoPict="0" macro="[0]!EUR">
                <anchor moveWithCells="1" sizeWithCells="1">
                  <from>
                    <xdr:col>3</xdr:col>
                    <xdr:colOff>525780</xdr:colOff>
                    <xdr:row>11</xdr:row>
                    <xdr:rowOff>121920</xdr:rowOff>
                  </from>
                  <to>
                    <xdr:col>4</xdr:col>
                    <xdr:colOff>373380</xdr:colOff>
                    <xdr:row>13</xdr:row>
                    <xdr:rowOff>60960</xdr:rowOff>
                  </to>
                </anchor>
              </controlPr>
            </control>
          </mc:Choice>
        </mc:AlternateContent>
        <mc:AlternateContent xmlns:mc="http://schemas.openxmlformats.org/markup-compatibility/2006">
          <mc:Choice Requires="x14">
            <control shapeId="63497" r:id="rId11" name="Button 9">
              <controlPr defaultSize="0" print="0" autoFill="0" autoPict="0" macro="[0]!GBP">
                <anchor moveWithCells="1" sizeWithCells="1">
                  <from>
                    <xdr:col>4</xdr:col>
                    <xdr:colOff>419100</xdr:colOff>
                    <xdr:row>11</xdr:row>
                    <xdr:rowOff>121920</xdr:rowOff>
                  </from>
                  <to>
                    <xdr:col>5</xdr:col>
                    <xdr:colOff>22860</xdr:colOff>
                    <xdr:row>13</xdr:row>
                    <xdr:rowOff>60960</xdr:rowOff>
                  </to>
                </anchor>
              </controlPr>
            </control>
          </mc:Choice>
        </mc:AlternateContent>
        <mc:AlternateContent xmlns:mc="http://schemas.openxmlformats.org/markup-compatibility/2006">
          <mc:Choice Requires="x14">
            <control shapeId="63498" r:id="rId12" name="Button 10">
              <controlPr defaultSize="0" print="0" autoFill="0" autoPict="0" macro="[0]!Workbook_Reset">
                <anchor moveWithCells="1" sizeWithCells="1">
                  <from>
                    <xdr:col>8</xdr:col>
                    <xdr:colOff>236220</xdr:colOff>
                    <xdr:row>25</xdr:row>
                    <xdr:rowOff>144780</xdr:rowOff>
                  </from>
                  <to>
                    <xdr:col>8</xdr:col>
                    <xdr:colOff>1203960</xdr:colOff>
                    <xdr:row>25</xdr:row>
                    <xdr:rowOff>335280</xdr:rowOff>
                  </to>
                </anchor>
              </controlPr>
            </control>
          </mc:Choice>
        </mc:AlternateContent>
        <mc:AlternateContent xmlns:mc="http://schemas.openxmlformats.org/markup-compatibility/2006">
          <mc:Choice Requires="x14">
            <control shapeId="63500" r:id="rId13" name="Button 12">
              <controlPr defaultSize="0" print="0" autoFill="0" autoPict="0" macro="[0]!AppMode">
                <anchor moveWithCells="1" sizeWithCells="1">
                  <from>
                    <xdr:col>3</xdr:col>
                    <xdr:colOff>518160</xdr:colOff>
                    <xdr:row>16</xdr:row>
                    <xdr:rowOff>0</xdr:rowOff>
                  </from>
                  <to>
                    <xdr:col>5</xdr:col>
                    <xdr:colOff>22860</xdr:colOff>
                    <xdr:row>17</xdr:row>
                    <xdr:rowOff>45720</xdr:rowOff>
                  </to>
                </anchor>
              </controlPr>
            </control>
          </mc:Choice>
        </mc:AlternateContent>
        <mc:AlternateContent xmlns:mc="http://schemas.openxmlformats.org/markup-compatibility/2006">
          <mc:Choice Requires="x14">
            <control shapeId="63501" r:id="rId14" name="Button 13">
              <controlPr defaultSize="0" print="0" autoFill="0" autoPict="0" macro="[0]!Stock_Counter">
                <anchor moveWithCells="1" sizeWithCells="1">
                  <from>
                    <xdr:col>1</xdr:col>
                    <xdr:colOff>38100</xdr:colOff>
                    <xdr:row>25</xdr:row>
                    <xdr:rowOff>152400</xdr:rowOff>
                  </from>
                  <to>
                    <xdr:col>1</xdr:col>
                    <xdr:colOff>1005840</xdr:colOff>
                    <xdr:row>25</xdr:row>
                    <xdr:rowOff>342900</xdr:rowOff>
                  </to>
                </anchor>
              </controlPr>
            </control>
          </mc:Choice>
        </mc:AlternateContent>
        <mc:AlternateContent xmlns:mc="http://schemas.openxmlformats.org/markup-compatibility/2006">
          <mc:Choice Requires="x14">
            <control shapeId="63502" r:id="rId15" name="Button 14">
              <controlPr defaultSize="0" print="0" autoFill="0" autoPict="0" macro="[0]!Update_Checker">
                <anchor moveWithCells="1" sizeWithCells="1">
                  <from>
                    <xdr:col>1</xdr:col>
                    <xdr:colOff>45720</xdr:colOff>
                    <xdr:row>3</xdr:row>
                    <xdr:rowOff>30480</xdr:rowOff>
                  </from>
                  <to>
                    <xdr:col>1</xdr:col>
                    <xdr:colOff>1127760</xdr:colOff>
                    <xdr:row>4</xdr:row>
                    <xdr:rowOff>60960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65BF1-F63C-4D57-B172-E6F94264D747}">
  <sheetPr codeName="Sheet9"/>
  <dimension ref="A1:R89"/>
  <sheetViews>
    <sheetView zoomScaleNormal="100" workbookViewId="0"/>
  </sheetViews>
  <sheetFormatPr defaultColWidth="9.109375" defaultRowHeight="14.4" x14ac:dyDescent="0.3"/>
  <cols>
    <col min="1" max="19" width="9.109375" style="6" customWidth="1"/>
    <col min="20" max="16384" width="9.109375" style="6"/>
  </cols>
  <sheetData>
    <row r="1" spans="1:18" s="52" customFormat="1" ht="30" customHeight="1" x14ac:dyDescent="0.3">
      <c r="A1" s="123" t="s">
        <v>127</v>
      </c>
    </row>
    <row r="3" spans="1:18" x14ac:dyDescent="0.3">
      <c r="B3" s="371" t="s">
        <v>99</v>
      </c>
      <c r="C3" s="371"/>
      <c r="D3" s="371"/>
      <c r="E3" s="371"/>
      <c r="F3" s="371"/>
      <c r="G3" s="371"/>
      <c r="H3" s="371"/>
      <c r="I3" s="371"/>
      <c r="J3" s="371"/>
      <c r="K3" s="371"/>
      <c r="L3" s="371"/>
      <c r="M3" s="371"/>
      <c r="N3" s="371"/>
      <c r="O3" s="371"/>
      <c r="P3" s="371"/>
      <c r="Q3" s="371"/>
      <c r="R3" s="371"/>
    </row>
    <row r="4" spans="1:18" ht="15" customHeight="1" x14ac:dyDescent="0.3">
      <c r="B4" s="373" t="s">
        <v>100</v>
      </c>
      <c r="C4" s="373"/>
      <c r="D4" s="373"/>
      <c r="E4" s="373"/>
      <c r="F4" s="373"/>
      <c r="G4" s="373"/>
      <c r="H4" s="373"/>
      <c r="I4" s="373"/>
      <c r="J4" s="373"/>
      <c r="K4" s="373"/>
      <c r="L4" s="373"/>
      <c r="M4" s="373"/>
      <c r="N4" s="373"/>
      <c r="O4" s="373"/>
      <c r="P4" s="373"/>
      <c r="Q4" s="373"/>
      <c r="R4" s="373"/>
    </row>
    <row r="5" spans="1:18" x14ac:dyDescent="0.3">
      <c r="B5" s="373"/>
      <c r="C5" s="373"/>
      <c r="D5" s="373"/>
      <c r="E5" s="373"/>
      <c r="F5" s="373"/>
      <c r="G5" s="373"/>
      <c r="H5" s="373"/>
      <c r="I5" s="373"/>
      <c r="J5" s="373"/>
      <c r="K5" s="373"/>
      <c r="L5" s="373"/>
      <c r="M5" s="373"/>
      <c r="N5" s="373"/>
      <c r="O5" s="373"/>
      <c r="P5" s="373"/>
      <c r="Q5" s="373"/>
      <c r="R5" s="373"/>
    </row>
    <row r="6" spans="1:18" x14ac:dyDescent="0.3">
      <c r="B6" s="372" t="s">
        <v>111</v>
      </c>
      <c r="C6" s="372"/>
      <c r="D6" s="372"/>
      <c r="E6" s="372"/>
      <c r="F6" s="372"/>
      <c r="G6" s="372"/>
      <c r="H6" s="372"/>
      <c r="I6" s="372"/>
      <c r="J6" s="372"/>
      <c r="K6" s="372"/>
      <c r="L6" s="372"/>
      <c r="M6" s="372"/>
      <c r="N6" s="372"/>
      <c r="O6" s="372"/>
      <c r="P6" s="372"/>
      <c r="Q6" s="372"/>
      <c r="R6" s="372"/>
    </row>
    <row r="7" spans="1:18" x14ac:dyDescent="0.3">
      <c r="B7" s="372"/>
      <c r="C7" s="372"/>
      <c r="D7" s="372"/>
      <c r="E7" s="372"/>
      <c r="F7" s="372"/>
      <c r="G7" s="372"/>
      <c r="H7" s="372"/>
      <c r="I7" s="372"/>
      <c r="J7" s="372"/>
      <c r="K7" s="372"/>
      <c r="L7" s="372"/>
      <c r="M7" s="372"/>
      <c r="N7" s="372"/>
      <c r="O7" s="372"/>
      <c r="P7" s="372"/>
      <c r="Q7" s="372"/>
      <c r="R7" s="372"/>
    </row>
    <row r="8" spans="1:18" x14ac:dyDescent="0.3">
      <c r="B8" s="372" t="s">
        <v>101</v>
      </c>
      <c r="C8" s="372"/>
      <c r="D8" s="372"/>
      <c r="E8" s="372"/>
      <c r="F8" s="372"/>
      <c r="G8" s="372"/>
      <c r="H8" s="372"/>
      <c r="I8" s="372"/>
      <c r="J8" s="372"/>
      <c r="K8" s="372"/>
      <c r="L8" s="372"/>
      <c r="M8" s="372"/>
      <c r="N8" s="372"/>
      <c r="O8" s="372"/>
      <c r="P8" s="372"/>
      <c r="Q8" s="372"/>
      <c r="R8" s="372"/>
    </row>
    <row r="9" spans="1:18" x14ac:dyDescent="0.3">
      <c r="B9" s="372"/>
      <c r="C9" s="372"/>
      <c r="D9" s="372"/>
      <c r="E9" s="372"/>
      <c r="F9" s="372"/>
      <c r="G9" s="372"/>
      <c r="H9" s="372"/>
      <c r="I9" s="372"/>
      <c r="J9" s="372"/>
      <c r="K9" s="372"/>
      <c r="L9" s="372"/>
      <c r="M9" s="372"/>
      <c r="N9" s="372"/>
      <c r="O9" s="372"/>
      <c r="P9" s="372"/>
      <c r="Q9" s="372"/>
      <c r="R9" s="372"/>
    </row>
    <row r="10" spans="1:18" x14ac:dyDescent="0.3">
      <c r="B10" s="372" t="s">
        <v>102</v>
      </c>
      <c r="C10" s="372"/>
      <c r="D10" s="372"/>
      <c r="E10" s="372"/>
      <c r="F10" s="372"/>
      <c r="G10" s="372"/>
      <c r="H10" s="372"/>
      <c r="I10" s="372"/>
      <c r="J10" s="372"/>
      <c r="K10" s="372"/>
      <c r="L10" s="372"/>
      <c r="M10" s="372"/>
      <c r="N10" s="372"/>
      <c r="O10" s="372"/>
      <c r="P10" s="372"/>
      <c r="Q10" s="372"/>
      <c r="R10" s="372"/>
    </row>
    <row r="11" spans="1:18" x14ac:dyDescent="0.3">
      <c r="B11" s="372"/>
      <c r="C11" s="372"/>
      <c r="D11" s="372"/>
      <c r="E11" s="372"/>
      <c r="F11" s="372"/>
      <c r="G11" s="372"/>
      <c r="H11" s="372"/>
      <c r="I11" s="372"/>
      <c r="J11" s="372"/>
      <c r="K11" s="372"/>
      <c r="L11" s="372"/>
      <c r="M11" s="372"/>
      <c r="N11" s="372"/>
      <c r="O11" s="372"/>
      <c r="P11" s="372"/>
      <c r="Q11" s="372"/>
      <c r="R11" s="372"/>
    </row>
    <row r="12" spans="1:18" x14ac:dyDescent="0.3">
      <c r="B12" s="372" t="s">
        <v>103</v>
      </c>
      <c r="C12" s="372"/>
      <c r="D12" s="372"/>
      <c r="E12" s="372"/>
      <c r="F12" s="372"/>
      <c r="G12" s="372"/>
      <c r="H12" s="372"/>
      <c r="I12" s="372"/>
      <c r="J12" s="372"/>
      <c r="K12" s="372"/>
      <c r="L12" s="372"/>
      <c r="M12" s="372"/>
      <c r="N12" s="372"/>
      <c r="O12" s="372"/>
      <c r="P12" s="372"/>
      <c r="Q12" s="372"/>
      <c r="R12" s="372"/>
    </row>
    <row r="13" spans="1:18" x14ac:dyDescent="0.3">
      <c r="B13" s="372"/>
      <c r="C13" s="372"/>
      <c r="D13" s="372"/>
      <c r="E13" s="372"/>
      <c r="F13" s="372"/>
      <c r="G13" s="372"/>
      <c r="H13" s="372"/>
      <c r="I13" s="372"/>
      <c r="J13" s="372"/>
      <c r="K13" s="372"/>
      <c r="L13" s="372"/>
      <c r="M13" s="372"/>
      <c r="N13" s="372"/>
      <c r="O13" s="372"/>
      <c r="P13" s="372"/>
      <c r="Q13" s="372"/>
      <c r="R13" s="372"/>
    </row>
    <row r="14" spans="1:18" x14ac:dyDescent="0.3">
      <c r="B14" s="372" t="s">
        <v>104</v>
      </c>
      <c r="C14" s="372"/>
      <c r="D14" s="372"/>
      <c r="E14" s="372"/>
      <c r="F14" s="372"/>
      <c r="G14" s="372"/>
      <c r="H14" s="372"/>
      <c r="I14" s="372"/>
      <c r="J14" s="372"/>
      <c r="K14" s="372"/>
      <c r="L14" s="372"/>
      <c r="M14" s="372"/>
      <c r="N14" s="372"/>
      <c r="O14" s="372"/>
      <c r="P14" s="372"/>
      <c r="Q14" s="372"/>
      <c r="R14" s="372"/>
    </row>
    <row r="15" spans="1:18" x14ac:dyDescent="0.3">
      <c r="B15" s="372"/>
      <c r="C15" s="372"/>
      <c r="D15" s="372"/>
      <c r="E15" s="372"/>
      <c r="F15" s="372"/>
      <c r="G15" s="372"/>
      <c r="H15" s="372"/>
      <c r="I15" s="372"/>
      <c r="J15" s="372"/>
      <c r="K15" s="372"/>
      <c r="L15" s="372"/>
      <c r="M15" s="372"/>
      <c r="N15" s="372"/>
      <c r="O15" s="372"/>
      <c r="P15" s="372"/>
      <c r="Q15" s="372"/>
      <c r="R15" s="372"/>
    </row>
    <row r="16" spans="1:18" x14ac:dyDescent="0.3">
      <c r="B16" s="372" t="s">
        <v>106</v>
      </c>
      <c r="C16" s="372"/>
      <c r="D16" s="372"/>
      <c r="E16" s="372"/>
      <c r="F16" s="372"/>
      <c r="G16" s="372"/>
      <c r="H16" s="372"/>
      <c r="I16" s="372"/>
      <c r="J16" s="372"/>
      <c r="K16" s="372"/>
      <c r="L16" s="372"/>
      <c r="M16" s="372"/>
      <c r="N16" s="372"/>
      <c r="O16" s="372"/>
      <c r="P16" s="372"/>
      <c r="Q16" s="372"/>
      <c r="R16" s="372"/>
    </row>
    <row r="17" spans="2:18" x14ac:dyDescent="0.3">
      <c r="B17" s="372"/>
      <c r="C17" s="372"/>
      <c r="D17" s="372"/>
      <c r="E17" s="372"/>
      <c r="F17" s="372"/>
      <c r="G17" s="372"/>
      <c r="H17" s="372"/>
      <c r="I17" s="372"/>
      <c r="J17" s="372"/>
      <c r="K17" s="372"/>
      <c r="L17" s="372"/>
      <c r="M17" s="372"/>
      <c r="N17" s="372"/>
      <c r="O17" s="372"/>
      <c r="P17" s="372"/>
      <c r="Q17" s="372"/>
      <c r="R17" s="372"/>
    </row>
    <row r="18" spans="2:18" x14ac:dyDescent="0.3">
      <c r="B18" s="372" t="s">
        <v>105</v>
      </c>
      <c r="C18" s="372"/>
      <c r="D18" s="372"/>
      <c r="E18" s="372"/>
      <c r="F18" s="372"/>
      <c r="G18" s="372"/>
      <c r="H18" s="372"/>
      <c r="I18" s="372"/>
      <c r="J18" s="372"/>
      <c r="K18" s="372"/>
      <c r="L18" s="372"/>
      <c r="M18" s="372"/>
      <c r="N18" s="372"/>
      <c r="O18" s="372"/>
      <c r="P18" s="372"/>
      <c r="Q18" s="372"/>
      <c r="R18" s="372"/>
    </row>
    <row r="19" spans="2:18" x14ac:dyDescent="0.3">
      <c r="B19" s="372"/>
      <c r="C19" s="372"/>
      <c r="D19" s="372"/>
      <c r="E19" s="372"/>
      <c r="F19" s="372"/>
      <c r="G19" s="372"/>
      <c r="H19" s="372"/>
      <c r="I19" s="372"/>
      <c r="J19" s="372"/>
      <c r="K19" s="372"/>
      <c r="L19" s="372"/>
      <c r="M19" s="372"/>
      <c r="N19" s="372"/>
      <c r="O19" s="372"/>
      <c r="P19" s="372"/>
      <c r="Q19" s="372"/>
      <c r="R19" s="372"/>
    </row>
    <row r="20" spans="2:18" x14ac:dyDescent="0.3">
      <c r="B20" s="372" t="s">
        <v>107</v>
      </c>
      <c r="C20" s="372"/>
      <c r="D20" s="372"/>
      <c r="E20" s="372"/>
      <c r="F20" s="372"/>
      <c r="G20" s="372"/>
      <c r="H20" s="372"/>
      <c r="I20" s="372"/>
      <c r="J20" s="372"/>
      <c r="K20" s="372"/>
      <c r="L20" s="372"/>
      <c r="M20" s="372"/>
      <c r="N20" s="372"/>
      <c r="O20" s="372"/>
      <c r="P20" s="372"/>
      <c r="Q20" s="372"/>
      <c r="R20" s="372"/>
    </row>
    <row r="21" spans="2:18" x14ac:dyDescent="0.3">
      <c r="B21" s="372"/>
      <c r="C21" s="372"/>
      <c r="D21" s="372"/>
      <c r="E21" s="372"/>
      <c r="F21" s="372"/>
      <c r="G21" s="372"/>
      <c r="H21" s="372"/>
      <c r="I21" s="372"/>
      <c r="J21" s="372"/>
      <c r="K21" s="372"/>
      <c r="L21" s="372"/>
      <c r="M21" s="372"/>
      <c r="N21" s="372"/>
      <c r="O21" s="372"/>
      <c r="P21" s="372"/>
      <c r="Q21" s="372"/>
      <c r="R21" s="372"/>
    </row>
    <row r="22" spans="2:18" x14ac:dyDescent="0.3">
      <c r="B22" s="384" t="s">
        <v>108</v>
      </c>
      <c r="C22" s="372"/>
      <c r="D22" s="372"/>
      <c r="E22" s="372"/>
      <c r="F22" s="372"/>
      <c r="G22" s="372"/>
      <c r="H22" s="372"/>
      <c r="I22" s="372"/>
      <c r="J22" s="372"/>
      <c r="K22" s="372"/>
      <c r="L22" s="372"/>
      <c r="M22" s="372"/>
      <c r="N22" s="372"/>
      <c r="O22" s="372"/>
      <c r="P22" s="372"/>
      <c r="Q22" s="372"/>
      <c r="R22" s="372"/>
    </row>
    <row r="23" spans="2:18" x14ac:dyDescent="0.3">
      <c r="B23" s="372"/>
      <c r="C23" s="372"/>
      <c r="D23" s="372"/>
      <c r="E23" s="372"/>
      <c r="F23" s="372"/>
      <c r="G23" s="372"/>
      <c r="H23" s="372"/>
      <c r="I23" s="372"/>
      <c r="J23" s="372"/>
      <c r="K23" s="372"/>
      <c r="L23" s="372"/>
      <c r="M23" s="372"/>
      <c r="N23" s="372"/>
      <c r="O23" s="372"/>
      <c r="P23" s="372"/>
      <c r="Q23" s="372"/>
      <c r="R23" s="372"/>
    </row>
    <row r="24" spans="2:18" x14ac:dyDescent="0.3">
      <c r="B24" s="372" t="s">
        <v>109</v>
      </c>
      <c r="C24" s="372"/>
      <c r="D24" s="372"/>
      <c r="E24" s="372"/>
      <c r="F24" s="372"/>
      <c r="G24" s="372"/>
      <c r="H24" s="372"/>
      <c r="I24" s="372"/>
      <c r="J24" s="372"/>
      <c r="K24" s="372"/>
      <c r="L24" s="372"/>
      <c r="M24" s="372"/>
      <c r="N24" s="372"/>
      <c r="O24" s="372"/>
      <c r="P24" s="372"/>
      <c r="Q24" s="372"/>
      <c r="R24" s="372"/>
    </row>
    <row r="25" spans="2:18" x14ac:dyDescent="0.3">
      <c r="B25" s="372"/>
      <c r="C25" s="372"/>
      <c r="D25" s="372"/>
      <c r="E25" s="372"/>
      <c r="F25" s="372"/>
      <c r="G25" s="372"/>
      <c r="H25" s="372"/>
      <c r="I25" s="372"/>
      <c r="J25" s="372"/>
      <c r="K25" s="372"/>
      <c r="L25" s="372"/>
      <c r="M25" s="372"/>
      <c r="N25" s="372"/>
      <c r="O25" s="372"/>
      <c r="P25" s="372"/>
      <c r="Q25" s="372"/>
      <c r="R25" s="372"/>
    </row>
    <row r="26" spans="2:18" x14ac:dyDescent="0.3">
      <c r="B26" s="384" t="s">
        <v>110</v>
      </c>
      <c r="C26" s="372"/>
      <c r="D26" s="372"/>
      <c r="E26" s="372"/>
      <c r="F26" s="372"/>
      <c r="G26" s="372"/>
      <c r="H26" s="372"/>
      <c r="I26" s="372"/>
      <c r="J26" s="372"/>
      <c r="K26" s="372"/>
      <c r="L26" s="372"/>
      <c r="M26" s="372"/>
      <c r="N26" s="372"/>
      <c r="O26" s="372"/>
      <c r="P26" s="372"/>
      <c r="Q26" s="372"/>
      <c r="R26" s="372"/>
    </row>
    <row r="27" spans="2:18" x14ac:dyDescent="0.3">
      <c r="B27" s="372"/>
      <c r="C27" s="372"/>
      <c r="D27" s="372"/>
      <c r="E27" s="372"/>
      <c r="F27" s="372"/>
      <c r="G27" s="372"/>
      <c r="H27" s="372"/>
      <c r="I27" s="372"/>
      <c r="J27" s="372"/>
      <c r="K27" s="372"/>
      <c r="L27" s="372"/>
      <c r="M27" s="372"/>
      <c r="N27" s="372"/>
      <c r="O27" s="372"/>
      <c r="P27" s="372"/>
      <c r="Q27" s="372"/>
      <c r="R27" s="372"/>
    </row>
    <row r="28" spans="2:18" x14ac:dyDescent="0.3">
      <c r="B28" s="372" t="s">
        <v>130</v>
      </c>
      <c r="C28" s="372"/>
      <c r="D28" s="372"/>
      <c r="E28" s="372"/>
      <c r="F28" s="372"/>
      <c r="G28" s="372"/>
      <c r="H28" s="372"/>
      <c r="I28" s="372"/>
      <c r="J28" s="372"/>
      <c r="K28" s="372"/>
      <c r="L28" s="372"/>
      <c r="M28" s="372"/>
      <c r="N28" s="372"/>
      <c r="O28" s="372"/>
      <c r="P28" s="372"/>
      <c r="Q28" s="372"/>
      <c r="R28" s="372"/>
    </row>
    <row r="29" spans="2:18" ht="54" customHeight="1" x14ac:dyDescent="0.3">
      <c r="B29" s="372"/>
      <c r="C29" s="372"/>
      <c r="D29" s="372"/>
      <c r="E29" s="372"/>
      <c r="F29" s="372"/>
      <c r="G29" s="372"/>
      <c r="H29" s="372"/>
      <c r="I29" s="372"/>
      <c r="J29" s="372"/>
      <c r="K29" s="372"/>
      <c r="L29" s="372"/>
      <c r="M29" s="372"/>
      <c r="N29" s="372"/>
      <c r="O29" s="372"/>
      <c r="P29" s="372"/>
      <c r="Q29" s="372"/>
      <c r="R29" s="372"/>
    </row>
    <row r="30" spans="2:18" x14ac:dyDescent="0.3">
      <c r="B30" s="372" t="s">
        <v>131</v>
      </c>
      <c r="C30" s="372"/>
      <c r="D30" s="372"/>
      <c r="E30" s="372"/>
      <c r="F30" s="372"/>
      <c r="G30" s="372"/>
      <c r="H30" s="372"/>
      <c r="I30" s="372"/>
      <c r="J30" s="372"/>
      <c r="K30" s="372"/>
      <c r="L30" s="372"/>
      <c r="M30" s="372"/>
      <c r="N30" s="372"/>
      <c r="O30" s="372"/>
      <c r="P30" s="372"/>
      <c r="Q30" s="372"/>
      <c r="R30" s="372"/>
    </row>
    <row r="31" spans="2:18" ht="41.25" customHeight="1" x14ac:dyDescent="0.3">
      <c r="B31" s="372"/>
      <c r="C31" s="372"/>
      <c r="D31" s="372"/>
      <c r="E31" s="372"/>
      <c r="F31" s="372"/>
      <c r="G31" s="372"/>
      <c r="H31" s="372"/>
      <c r="I31" s="372"/>
      <c r="J31" s="372"/>
      <c r="K31" s="372"/>
      <c r="L31" s="372"/>
      <c r="M31" s="372"/>
      <c r="N31" s="372"/>
      <c r="O31" s="372"/>
      <c r="P31" s="372"/>
      <c r="Q31" s="372"/>
      <c r="R31" s="372"/>
    </row>
    <row r="32" spans="2:18" x14ac:dyDescent="0.3">
      <c r="B32" s="372" t="s">
        <v>143</v>
      </c>
      <c r="C32" s="372"/>
      <c r="D32" s="372"/>
      <c r="E32" s="372"/>
      <c r="F32" s="372"/>
      <c r="G32" s="372"/>
      <c r="H32" s="372"/>
      <c r="I32" s="372"/>
      <c r="J32" s="372"/>
      <c r="K32" s="372"/>
      <c r="L32" s="372"/>
      <c r="M32" s="372"/>
      <c r="N32" s="372"/>
      <c r="O32" s="372"/>
      <c r="P32" s="372"/>
      <c r="Q32" s="372"/>
      <c r="R32" s="372"/>
    </row>
    <row r="33" spans="2:18" x14ac:dyDescent="0.3">
      <c r="B33" s="372"/>
      <c r="C33" s="372"/>
      <c r="D33" s="372"/>
      <c r="E33" s="372"/>
      <c r="F33" s="372"/>
      <c r="G33" s="372"/>
      <c r="H33" s="372"/>
      <c r="I33" s="372"/>
      <c r="J33" s="372"/>
      <c r="K33" s="372"/>
      <c r="L33" s="372"/>
      <c r="M33" s="372"/>
      <c r="N33" s="372"/>
      <c r="O33" s="372"/>
      <c r="P33" s="372"/>
      <c r="Q33" s="372"/>
      <c r="R33" s="372"/>
    </row>
    <row r="34" spans="2:18" x14ac:dyDescent="0.3">
      <c r="B34" s="372" t="s">
        <v>144</v>
      </c>
      <c r="C34" s="372"/>
      <c r="D34" s="372"/>
      <c r="E34" s="372"/>
      <c r="F34" s="372"/>
      <c r="G34" s="372"/>
      <c r="H34" s="372"/>
      <c r="I34" s="372"/>
      <c r="J34" s="372"/>
      <c r="K34" s="372"/>
      <c r="L34" s="372"/>
      <c r="M34" s="372"/>
      <c r="N34" s="372"/>
      <c r="O34" s="372"/>
      <c r="P34" s="372"/>
      <c r="Q34" s="372"/>
      <c r="R34" s="372"/>
    </row>
    <row r="35" spans="2:18" x14ac:dyDescent="0.3">
      <c r="B35" s="372"/>
      <c r="C35" s="372"/>
      <c r="D35" s="372"/>
      <c r="E35" s="372"/>
      <c r="F35" s="372"/>
      <c r="G35" s="372"/>
      <c r="H35" s="372"/>
      <c r="I35" s="372"/>
      <c r="J35" s="372"/>
      <c r="K35" s="372"/>
      <c r="L35" s="372"/>
      <c r="M35" s="372"/>
      <c r="N35" s="372"/>
      <c r="O35" s="372"/>
      <c r="P35" s="372"/>
      <c r="Q35" s="372"/>
      <c r="R35" s="372"/>
    </row>
    <row r="36" spans="2:18" x14ac:dyDescent="0.3">
      <c r="B36" s="372" t="s">
        <v>145</v>
      </c>
      <c r="C36" s="372"/>
      <c r="D36" s="372"/>
      <c r="E36" s="372"/>
      <c r="F36" s="372"/>
      <c r="G36" s="372"/>
      <c r="H36" s="372"/>
      <c r="I36" s="372"/>
      <c r="J36" s="372"/>
      <c r="K36" s="372"/>
      <c r="L36" s="372"/>
      <c r="M36" s="372"/>
      <c r="N36" s="372"/>
      <c r="O36" s="372"/>
      <c r="P36" s="372"/>
      <c r="Q36" s="372"/>
      <c r="R36" s="372"/>
    </row>
    <row r="37" spans="2:18" ht="19.95" customHeight="1" x14ac:dyDescent="0.3">
      <c r="B37" s="372"/>
      <c r="C37" s="372"/>
      <c r="D37" s="372"/>
      <c r="E37" s="372"/>
      <c r="F37" s="372"/>
      <c r="G37" s="372"/>
      <c r="H37" s="372"/>
      <c r="I37" s="372"/>
      <c r="J37" s="372"/>
      <c r="K37" s="372"/>
      <c r="L37" s="372"/>
      <c r="M37" s="372"/>
      <c r="N37" s="372"/>
      <c r="O37" s="372"/>
      <c r="P37" s="372"/>
      <c r="Q37" s="372"/>
      <c r="R37" s="372"/>
    </row>
    <row r="38" spans="2:18" x14ac:dyDescent="0.3">
      <c r="B38" s="372" t="s">
        <v>146</v>
      </c>
      <c r="C38" s="372"/>
      <c r="D38" s="372"/>
      <c r="E38" s="372"/>
      <c r="F38" s="372"/>
      <c r="G38" s="372"/>
      <c r="H38" s="372"/>
      <c r="I38" s="372"/>
      <c r="J38" s="372"/>
      <c r="K38" s="372"/>
      <c r="L38" s="372"/>
      <c r="M38" s="372"/>
      <c r="N38" s="372"/>
      <c r="O38" s="372"/>
      <c r="P38" s="372"/>
      <c r="Q38" s="372"/>
      <c r="R38" s="372"/>
    </row>
    <row r="39" spans="2:18" x14ac:dyDescent="0.3">
      <c r="B39" s="372"/>
      <c r="C39" s="372"/>
      <c r="D39" s="372"/>
      <c r="E39" s="372"/>
      <c r="F39" s="372"/>
      <c r="G39" s="372"/>
      <c r="H39" s="372"/>
      <c r="I39" s="372"/>
      <c r="J39" s="372"/>
      <c r="K39" s="372"/>
      <c r="L39" s="372"/>
      <c r="M39" s="372"/>
      <c r="N39" s="372"/>
      <c r="O39" s="372"/>
      <c r="P39" s="372"/>
      <c r="Q39" s="372"/>
      <c r="R39" s="372"/>
    </row>
    <row r="40" spans="2:18" x14ac:dyDescent="0.3">
      <c r="B40" s="372" t="s">
        <v>147</v>
      </c>
      <c r="C40" s="372"/>
      <c r="D40" s="372"/>
      <c r="E40" s="372"/>
      <c r="F40" s="372"/>
      <c r="G40" s="372"/>
      <c r="H40" s="372"/>
      <c r="I40" s="372"/>
      <c r="J40" s="372"/>
      <c r="K40" s="372"/>
      <c r="L40" s="372"/>
      <c r="M40" s="372"/>
      <c r="N40" s="372"/>
      <c r="O40" s="372"/>
      <c r="P40" s="372"/>
      <c r="Q40" s="372"/>
      <c r="R40" s="372"/>
    </row>
    <row r="41" spans="2:18" ht="20.399999999999999" customHeight="1" x14ac:dyDescent="0.3">
      <c r="B41" s="372"/>
      <c r="C41" s="372"/>
      <c r="D41" s="372"/>
      <c r="E41" s="372"/>
      <c r="F41" s="372"/>
      <c r="G41" s="372"/>
      <c r="H41" s="372"/>
      <c r="I41" s="372"/>
      <c r="J41" s="372"/>
      <c r="K41" s="372"/>
      <c r="L41" s="372"/>
      <c r="M41" s="372"/>
      <c r="N41" s="372"/>
      <c r="O41" s="372"/>
      <c r="P41" s="372"/>
      <c r="Q41" s="372"/>
      <c r="R41" s="372"/>
    </row>
    <row r="42" spans="2:18" x14ac:dyDescent="0.3">
      <c r="B42" s="372" t="s">
        <v>148</v>
      </c>
      <c r="C42" s="372"/>
      <c r="D42" s="372"/>
      <c r="E42" s="372"/>
      <c r="F42" s="372"/>
      <c r="G42" s="372"/>
      <c r="H42" s="372"/>
      <c r="I42" s="372"/>
      <c r="J42" s="372"/>
      <c r="K42" s="372"/>
      <c r="L42" s="372"/>
      <c r="M42" s="372"/>
      <c r="N42" s="372"/>
      <c r="O42" s="372"/>
      <c r="P42" s="372"/>
      <c r="Q42" s="372"/>
      <c r="R42" s="372"/>
    </row>
    <row r="43" spans="2:18" ht="36" customHeight="1" x14ac:dyDescent="0.3">
      <c r="B43" s="372"/>
      <c r="C43" s="372"/>
      <c r="D43" s="372"/>
      <c r="E43" s="372"/>
      <c r="F43" s="372"/>
      <c r="G43" s="372"/>
      <c r="H43" s="372"/>
      <c r="I43" s="372"/>
      <c r="J43" s="372"/>
      <c r="K43" s="372"/>
      <c r="L43" s="372"/>
      <c r="M43" s="372"/>
      <c r="N43" s="372"/>
      <c r="O43" s="372"/>
      <c r="P43" s="372"/>
      <c r="Q43" s="372"/>
      <c r="R43" s="372"/>
    </row>
    <row r="44" spans="2:18" ht="14.4" customHeight="1" x14ac:dyDescent="0.3">
      <c r="B44" s="380" t="s">
        <v>152</v>
      </c>
      <c r="C44" s="375"/>
      <c r="D44" s="375"/>
      <c r="E44" s="375"/>
      <c r="F44" s="375"/>
      <c r="G44" s="375"/>
      <c r="H44" s="375"/>
      <c r="I44" s="375"/>
      <c r="J44" s="375"/>
      <c r="K44" s="375"/>
      <c r="L44" s="375"/>
      <c r="M44" s="375"/>
      <c r="N44" s="375"/>
      <c r="O44" s="375"/>
      <c r="P44" s="375"/>
      <c r="Q44" s="375"/>
      <c r="R44" s="376"/>
    </row>
    <row r="45" spans="2:18" x14ac:dyDescent="0.3">
      <c r="B45" s="381"/>
      <c r="C45" s="382"/>
      <c r="D45" s="382"/>
      <c r="E45" s="382"/>
      <c r="F45" s="382"/>
      <c r="G45" s="382"/>
      <c r="H45" s="382"/>
      <c r="I45" s="382"/>
      <c r="J45" s="382"/>
      <c r="K45" s="382"/>
      <c r="L45" s="382"/>
      <c r="M45" s="382"/>
      <c r="N45" s="382"/>
      <c r="O45" s="382"/>
      <c r="P45" s="382"/>
      <c r="Q45" s="382"/>
      <c r="R45" s="383"/>
    </row>
    <row r="46" spans="2:18" x14ac:dyDescent="0.3">
      <c r="B46" s="381"/>
      <c r="C46" s="382"/>
      <c r="D46" s="382"/>
      <c r="E46" s="382"/>
      <c r="F46" s="382"/>
      <c r="G46" s="382"/>
      <c r="H46" s="382"/>
      <c r="I46" s="382"/>
      <c r="J46" s="382"/>
      <c r="K46" s="382"/>
      <c r="L46" s="382"/>
      <c r="M46" s="382"/>
      <c r="N46" s="382"/>
      <c r="O46" s="382"/>
      <c r="P46" s="382"/>
      <c r="Q46" s="382"/>
      <c r="R46" s="383"/>
    </row>
    <row r="47" spans="2:18" x14ac:dyDescent="0.3">
      <c r="B47" s="381"/>
      <c r="C47" s="382"/>
      <c r="D47" s="382"/>
      <c r="E47" s="382"/>
      <c r="F47" s="382"/>
      <c r="G47" s="382"/>
      <c r="H47" s="382"/>
      <c r="I47" s="382"/>
      <c r="J47" s="382"/>
      <c r="K47" s="382"/>
      <c r="L47" s="382"/>
      <c r="M47" s="382"/>
      <c r="N47" s="382"/>
      <c r="O47" s="382"/>
      <c r="P47" s="382"/>
      <c r="Q47" s="382"/>
      <c r="R47" s="383"/>
    </row>
    <row r="48" spans="2:18" x14ac:dyDescent="0.3">
      <c r="B48" s="381"/>
      <c r="C48" s="382"/>
      <c r="D48" s="382"/>
      <c r="E48" s="382"/>
      <c r="F48" s="382"/>
      <c r="G48" s="382"/>
      <c r="H48" s="382"/>
      <c r="I48" s="382"/>
      <c r="J48" s="382"/>
      <c r="K48" s="382"/>
      <c r="L48" s="382"/>
      <c r="M48" s="382"/>
      <c r="N48" s="382"/>
      <c r="O48" s="382"/>
      <c r="P48" s="382"/>
      <c r="Q48" s="382"/>
      <c r="R48" s="383"/>
    </row>
    <row r="49" spans="2:18" x14ac:dyDescent="0.3">
      <c r="B49" s="381"/>
      <c r="C49" s="382"/>
      <c r="D49" s="382"/>
      <c r="E49" s="382"/>
      <c r="F49" s="382"/>
      <c r="G49" s="382"/>
      <c r="H49" s="382"/>
      <c r="I49" s="382"/>
      <c r="J49" s="382"/>
      <c r="K49" s="382"/>
      <c r="L49" s="382"/>
      <c r="M49" s="382"/>
      <c r="N49" s="382"/>
      <c r="O49" s="382"/>
      <c r="P49" s="382"/>
      <c r="Q49" s="382"/>
      <c r="R49" s="383"/>
    </row>
    <row r="50" spans="2:18" x14ac:dyDescent="0.3">
      <c r="B50" s="381"/>
      <c r="C50" s="382"/>
      <c r="D50" s="382"/>
      <c r="E50" s="382"/>
      <c r="F50" s="382"/>
      <c r="G50" s="382"/>
      <c r="H50" s="382"/>
      <c r="I50" s="382"/>
      <c r="J50" s="382"/>
      <c r="K50" s="382"/>
      <c r="L50" s="382"/>
      <c r="M50" s="382"/>
      <c r="N50" s="382"/>
      <c r="O50" s="382"/>
      <c r="P50" s="382"/>
      <c r="Q50" s="382"/>
      <c r="R50" s="383"/>
    </row>
    <row r="51" spans="2:18" x14ac:dyDescent="0.3">
      <c r="B51" s="381"/>
      <c r="C51" s="382"/>
      <c r="D51" s="382"/>
      <c r="E51" s="382"/>
      <c r="F51" s="382"/>
      <c r="G51" s="382"/>
      <c r="H51" s="382"/>
      <c r="I51" s="382"/>
      <c r="J51" s="382"/>
      <c r="K51" s="382"/>
      <c r="L51" s="382"/>
      <c r="M51" s="382"/>
      <c r="N51" s="382"/>
      <c r="O51" s="382"/>
      <c r="P51" s="382"/>
      <c r="Q51" s="382"/>
      <c r="R51" s="383"/>
    </row>
    <row r="52" spans="2:18" x14ac:dyDescent="0.3">
      <c r="B52" s="381"/>
      <c r="C52" s="382"/>
      <c r="D52" s="382"/>
      <c r="E52" s="382"/>
      <c r="F52" s="382"/>
      <c r="G52" s="382"/>
      <c r="H52" s="382"/>
      <c r="I52" s="382"/>
      <c r="J52" s="382"/>
      <c r="K52" s="382"/>
      <c r="L52" s="382"/>
      <c r="M52" s="382"/>
      <c r="N52" s="382"/>
      <c r="O52" s="382"/>
      <c r="P52" s="382"/>
      <c r="Q52" s="382"/>
      <c r="R52" s="383"/>
    </row>
    <row r="53" spans="2:18" x14ac:dyDescent="0.3">
      <c r="B53" s="381"/>
      <c r="C53" s="382"/>
      <c r="D53" s="382"/>
      <c r="E53" s="382"/>
      <c r="F53" s="382"/>
      <c r="G53" s="382"/>
      <c r="H53" s="382"/>
      <c r="I53" s="382"/>
      <c r="J53" s="382"/>
      <c r="K53" s="382"/>
      <c r="L53" s="382"/>
      <c r="M53" s="382"/>
      <c r="N53" s="382"/>
      <c r="O53" s="382"/>
      <c r="P53" s="382"/>
      <c r="Q53" s="382"/>
      <c r="R53" s="383"/>
    </row>
    <row r="54" spans="2:18" x14ac:dyDescent="0.3">
      <c r="B54" s="381"/>
      <c r="C54" s="382"/>
      <c r="D54" s="382"/>
      <c r="E54" s="382"/>
      <c r="F54" s="382"/>
      <c r="G54" s="382"/>
      <c r="H54" s="382"/>
      <c r="I54" s="382"/>
      <c r="J54" s="382"/>
      <c r="K54" s="382"/>
      <c r="L54" s="382"/>
      <c r="M54" s="382"/>
      <c r="N54" s="382"/>
      <c r="O54" s="382"/>
      <c r="P54" s="382"/>
      <c r="Q54" s="382"/>
      <c r="R54" s="383"/>
    </row>
    <row r="55" spans="2:18" x14ac:dyDescent="0.3">
      <c r="B55" s="377"/>
      <c r="C55" s="378"/>
      <c r="D55" s="378"/>
      <c r="E55" s="378"/>
      <c r="F55" s="378"/>
      <c r="G55" s="378"/>
      <c r="H55" s="378"/>
      <c r="I55" s="378"/>
      <c r="J55" s="378"/>
      <c r="K55" s="378"/>
      <c r="L55" s="378"/>
      <c r="M55" s="378"/>
      <c r="N55" s="378"/>
      <c r="O55" s="378"/>
      <c r="P55" s="378"/>
      <c r="Q55" s="378"/>
      <c r="R55" s="379"/>
    </row>
    <row r="56" spans="2:18" ht="78.599999999999994" customHeight="1" x14ac:dyDescent="0.3">
      <c r="B56" s="374" t="s">
        <v>153</v>
      </c>
      <c r="C56" s="375"/>
      <c r="D56" s="375"/>
      <c r="E56" s="375"/>
      <c r="F56" s="375"/>
      <c r="G56" s="375"/>
      <c r="H56" s="375"/>
      <c r="I56" s="375"/>
      <c r="J56" s="375"/>
      <c r="K56" s="375"/>
      <c r="L56" s="375"/>
      <c r="M56" s="375"/>
      <c r="N56" s="375"/>
      <c r="O56" s="375"/>
      <c r="P56" s="375"/>
      <c r="Q56" s="375"/>
      <c r="R56" s="376"/>
    </row>
    <row r="57" spans="2:18" x14ac:dyDescent="0.3">
      <c r="B57" s="377"/>
      <c r="C57" s="378"/>
      <c r="D57" s="378"/>
      <c r="E57" s="378"/>
      <c r="F57" s="378"/>
      <c r="G57" s="378"/>
      <c r="H57" s="378"/>
      <c r="I57" s="378"/>
      <c r="J57" s="378"/>
      <c r="K57" s="378"/>
      <c r="L57" s="378"/>
      <c r="M57" s="378"/>
      <c r="N57" s="378"/>
      <c r="O57" s="378"/>
      <c r="P57" s="378"/>
      <c r="Q57" s="378"/>
      <c r="R57" s="379"/>
    </row>
    <row r="58" spans="2:18" x14ac:dyDescent="0.3">
      <c r="B58" s="372" t="s">
        <v>154</v>
      </c>
      <c r="C58" s="372"/>
      <c r="D58" s="372"/>
      <c r="E58" s="372"/>
      <c r="F58" s="372"/>
      <c r="G58" s="372"/>
      <c r="H58" s="372"/>
      <c r="I58" s="372"/>
      <c r="J58" s="372"/>
      <c r="K58" s="372"/>
      <c r="L58" s="372"/>
      <c r="M58" s="372"/>
      <c r="N58" s="372"/>
      <c r="O58" s="372"/>
      <c r="P58" s="372"/>
      <c r="Q58" s="372"/>
      <c r="R58" s="372"/>
    </row>
    <row r="59" spans="2:18" ht="35.4" customHeight="1" x14ac:dyDescent="0.3">
      <c r="B59" s="372"/>
      <c r="C59" s="372"/>
      <c r="D59" s="372"/>
      <c r="E59" s="372"/>
      <c r="F59" s="372"/>
      <c r="G59" s="372"/>
      <c r="H59" s="372"/>
      <c r="I59" s="372"/>
      <c r="J59" s="372"/>
      <c r="K59" s="372"/>
      <c r="L59" s="372"/>
      <c r="M59" s="372"/>
      <c r="N59" s="372"/>
      <c r="O59" s="372"/>
      <c r="P59" s="372"/>
      <c r="Q59" s="372"/>
      <c r="R59" s="372"/>
    </row>
    <row r="60" spans="2:18" x14ac:dyDescent="0.3">
      <c r="B60" s="372" t="s">
        <v>191</v>
      </c>
      <c r="C60" s="372"/>
      <c r="D60" s="372"/>
      <c r="E60" s="372"/>
      <c r="F60" s="372"/>
      <c r="G60" s="372"/>
      <c r="H60" s="372"/>
      <c r="I60" s="372"/>
      <c r="J60" s="372"/>
      <c r="K60" s="372"/>
      <c r="L60" s="372"/>
      <c r="M60" s="372"/>
      <c r="N60" s="372"/>
      <c r="O60" s="372"/>
      <c r="P60" s="372"/>
      <c r="Q60" s="372"/>
      <c r="R60" s="372"/>
    </row>
    <row r="61" spans="2:18" ht="50.25" customHeight="1" x14ac:dyDescent="0.3">
      <c r="B61" s="372"/>
      <c r="C61" s="372"/>
      <c r="D61" s="372"/>
      <c r="E61" s="372"/>
      <c r="F61" s="372"/>
      <c r="G61" s="372"/>
      <c r="H61" s="372"/>
      <c r="I61" s="372"/>
      <c r="J61" s="372"/>
      <c r="K61" s="372"/>
      <c r="L61" s="372"/>
      <c r="M61" s="372"/>
      <c r="N61" s="372"/>
      <c r="O61" s="372"/>
      <c r="P61" s="372"/>
      <c r="Q61" s="372"/>
      <c r="R61" s="372"/>
    </row>
    <row r="62" spans="2:18" x14ac:dyDescent="0.3">
      <c r="B62" s="372" t="s">
        <v>193</v>
      </c>
      <c r="C62" s="372"/>
      <c r="D62" s="372"/>
      <c r="E62" s="372"/>
      <c r="F62" s="372"/>
      <c r="G62" s="372"/>
      <c r="H62" s="372"/>
      <c r="I62" s="372"/>
      <c r="J62" s="372"/>
      <c r="K62" s="372"/>
      <c r="L62" s="372"/>
      <c r="M62" s="372"/>
      <c r="N62" s="372"/>
      <c r="O62" s="372"/>
      <c r="P62" s="372"/>
      <c r="Q62" s="372"/>
      <c r="R62" s="372"/>
    </row>
    <row r="63" spans="2:18" ht="35.25" customHeight="1" x14ac:dyDescent="0.3">
      <c r="B63" s="372"/>
      <c r="C63" s="372"/>
      <c r="D63" s="372"/>
      <c r="E63" s="372"/>
      <c r="F63" s="372"/>
      <c r="G63" s="372"/>
      <c r="H63" s="372"/>
      <c r="I63" s="372"/>
      <c r="J63" s="372"/>
      <c r="K63" s="372"/>
      <c r="L63" s="372"/>
      <c r="M63" s="372"/>
      <c r="N63" s="372"/>
      <c r="O63" s="372"/>
      <c r="P63" s="372"/>
      <c r="Q63" s="372"/>
      <c r="R63" s="372"/>
    </row>
    <row r="64" spans="2:18" x14ac:dyDescent="0.3">
      <c r="B64" s="372" t="s">
        <v>192</v>
      </c>
      <c r="C64" s="372"/>
      <c r="D64" s="372"/>
      <c r="E64" s="372"/>
      <c r="F64" s="372"/>
      <c r="G64" s="372"/>
      <c r="H64" s="372"/>
      <c r="I64" s="372"/>
      <c r="J64" s="372"/>
      <c r="K64" s="372"/>
      <c r="L64" s="372"/>
      <c r="M64" s="372"/>
      <c r="N64" s="372"/>
      <c r="O64" s="372"/>
      <c r="P64" s="372"/>
      <c r="Q64" s="372"/>
      <c r="R64" s="372"/>
    </row>
    <row r="65" spans="2:18" ht="20.25" customHeight="1" x14ac:dyDescent="0.3">
      <c r="B65" s="372"/>
      <c r="C65" s="372"/>
      <c r="D65" s="372"/>
      <c r="E65" s="372"/>
      <c r="F65" s="372"/>
      <c r="G65" s="372"/>
      <c r="H65" s="372"/>
      <c r="I65" s="372"/>
      <c r="J65" s="372"/>
      <c r="K65" s="372"/>
      <c r="L65" s="372"/>
      <c r="M65" s="372"/>
      <c r="N65" s="372"/>
      <c r="O65" s="372"/>
      <c r="P65" s="372"/>
      <c r="Q65" s="372"/>
      <c r="R65" s="372"/>
    </row>
    <row r="66" spans="2:18" x14ac:dyDescent="0.3">
      <c r="B66" s="372" t="s">
        <v>213</v>
      </c>
      <c r="C66" s="372"/>
      <c r="D66" s="372"/>
      <c r="E66" s="372"/>
      <c r="F66" s="372"/>
      <c r="G66" s="372"/>
      <c r="H66" s="372"/>
      <c r="I66" s="372"/>
      <c r="J66" s="372"/>
      <c r="K66" s="372"/>
      <c r="L66" s="372"/>
      <c r="M66" s="372"/>
      <c r="N66" s="372"/>
      <c r="O66" s="372"/>
      <c r="P66" s="372"/>
      <c r="Q66" s="372"/>
      <c r="R66" s="372"/>
    </row>
    <row r="67" spans="2:18" x14ac:dyDescent="0.3">
      <c r="B67" s="372"/>
      <c r="C67" s="372"/>
      <c r="D67" s="372"/>
      <c r="E67" s="372"/>
      <c r="F67" s="372"/>
      <c r="G67" s="372"/>
      <c r="H67" s="372"/>
      <c r="I67" s="372"/>
      <c r="J67" s="372"/>
      <c r="K67" s="372"/>
      <c r="L67" s="372"/>
      <c r="M67" s="372"/>
      <c r="N67" s="372"/>
      <c r="O67" s="372"/>
      <c r="P67" s="372"/>
      <c r="Q67" s="372"/>
      <c r="R67" s="372"/>
    </row>
    <row r="68" spans="2:18" x14ac:dyDescent="0.3">
      <c r="B68" s="372" t="s">
        <v>212</v>
      </c>
      <c r="C68" s="372"/>
      <c r="D68" s="372"/>
      <c r="E68" s="372"/>
      <c r="F68" s="372"/>
      <c r="G68" s="372"/>
      <c r="H68" s="372"/>
      <c r="I68" s="372"/>
      <c r="J68" s="372"/>
      <c r="K68" s="372"/>
      <c r="L68" s="372"/>
      <c r="M68" s="372"/>
      <c r="N68" s="372"/>
      <c r="O68" s="372"/>
      <c r="P68" s="372"/>
      <c r="Q68" s="372"/>
      <c r="R68" s="372"/>
    </row>
    <row r="69" spans="2:18" x14ac:dyDescent="0.3">
      <c r="B69" s="372"/>
      <c r="C69" s="372"/>
      <c r="D69" s="372"/>
      <c r="E69" s="372"/>
      <c r="F69" s="372"/>
      <c r="G69" s="372"/>
      <c r="H69" s="372"/>
      <c r="I69" s="372"/>
      <c r="J69" s="372"/>
      <c r="K69" s="372"/>
      <c r="L69" s="372"/>
      <c r="M69" s="372"/>
      <c r="N69" s="372"/>
      <c r="O69" s="372"/>
      <c r="P69" s="372"/>
      <c r="Q69" s="372"/>
      <c r="R69" s="372"/>
    </row>
    <row r="70" spans="2:18" x14ac:dyDescent="0.3">
      <c r="B70" s="372" t="s">
        <v>214</v>
      </c>
      <c r="C70" s="372"/>
      <c r="D70" s="372"/>
      <c r="E70" s="372"/>
      <c r="F70" s="372"/>
      <c r="G70" s="372"/>
      <c r="H70" s="372"/>
      <c r="I70" s="372"/>
      <c r="J70" s="372"/>
      <c r="K70" s="372"/>
      <c r="L70" s="372"/>
      <c r="M70" s="372"/>
      <c r="N70" s="372"/>
      <c r="O70" s="372"/>
      <c r="P70" s="372"/>
      <c r="Q70" s="372"/>
      <c r="R70" s="372"/>
    </row>
    <row r="71" spans="2:18" x14ac:dyDescent="0.3">
      <c r="B71" s="372"/>
      <c r="C71" s="372"/>
      <c r="D71" s="372"/>
      <c r="E71" s="372"/>
      <c r="F71" s="372"/>
      <c r="G71" s="372"/>
      <c r="H71" s="372"/>
      <c r="I71" s="372"/>
      <c r="J71" s="372"/>
      <c r="K71" s="372"/>
      <c r="L71" s="372"/>
      <c r="M71" s="372"/>
      <c r="N71" s="372"/>
      <c r="O71" s="372"/>
      <c r="P71" s="372"/>
      <c r="Q71" s="372"/>
      <c r="R71" s="372"/>
    </row>
    <row r="72" spans="2:18" x14ac:dyDescent="0.3">
      <c r="B72" s="372" t="s">
        <v>215</v>
      </c>
      <c r="C72" s="372"/>
      <c r="D72" s="372"/>
      <c r="E72" s="372"/>
      <c r="F72" s="372"/>
      <c r="G72" s="372"/>
      <c r="H72" s="372"/>
      <c r="I72" s="372"/>
      <c r="J72" s="372"/>
      <c r="K72" s="372"/>
      <c r="L72" s="372"/>
      <c r="M72" s="372"/>
      <c r="N72" s="372"/>
      <c r="O72" s="372"/>
      <c r="P72" s="372"/>
      <c r="Q72" s="372"/>
      <c r="R72" s="372"/>
    </row>
    <row r="73" spans="2:18" x14ac:dyDescent="0.3">
      <c r="B73" s="372"/>
      <c r="C73" s="372"/>
      <c r="D73" s="372"/>
      <c r="E73" s="372"/>
      <c r="F73" s="372"/>
      <c r="G73" s="372"/>
      <c r="H73" s="372"/>
      <c r="I73" s="372"/>
      <c r="J73" s="372"/>
      <c r="K73" s="372"/>
      <c r="L73" s="372"/>
      <c r="M73" s="372"/>
      <c r="N73" s="372"/>
      <c r="O73" s="372"/>
      <c r="P73" s="372"/>
      <c r="Q73" s="372"/>
      <c r="R73" s="372"/>
    </row>
    <row r="74" spans="2:18" x14ac:dyDescent="0.3">
      <c r="B74" s="372" t="s">
        <v>216</v>
      </c>
      <c r="C74" s="372"/>
      <c r="D74" s="372"/>
      <c r="E74" s="372"/>
      <c r="F74" s="372"/>
      <c r="G74" s="372"/>
      <c r="H74" s="372"/>
      <c r="I74" s="372"/>
      <c r="J74" s="372"/>
      <c r="K74" s="372"/>
      <c r="L74" s="372"/>
      <c r="M74" s="372"/>
      <c r="N74" s="372"/>
      <c r="O74" s="372"/>
      <c r="P74" s="372"/>
      <c r="Q74" s="372"/>
      <c r="R74" s="372"/>
    </row>
    <row r="75" spans="2:18" x14ac:dyDescent="0.3">
      <c r="B75" s="372"/>
      <c r="C75" s="372"/>
      <c r="D75" s="372"/>
      <c r="E75" s="372"/>
      <c r="F75" s="372"/>
      <c r="G75" s="372"/>
      <c r="H75" s="372"/>
      <c r="I75" s="372"/>
      <c r="J75" s="372"/>
      <c r="K75" s="372"/>
      <c r="L75" s="372"/>
      <c r="M75" s="372"/>
      <c r="N75" s="372"/>
      <c r="O75" s="372"/>
      <c r="P75" s="372"/>
      <c r="Q75" s="372"/>
      <c r="R75" s="372"/>
    </row>
    <row r="76" spans="2:18" x14ac:dyDescent="0.3">
      <c r="B76" s="372" t="s">
        <v>217</v>
      </c>
      <c r="C76" s="372"/>
      <c r="D76" s="372"/>
      <c r="E76" s="372"/>
      <c r="F76" s="372"/>
      <c r="G76" s="372"/>
      <c r="H76" s="372"/>
      <c r="I76" s="372"/>
      <c r="J76" s="372"/>
      <c r="K76" s="372"/>
      <c r="L76" s="372"/>
      <c r="M76" s="372"/>
      <c r="N76" s="372"/>
      <c r="O76" s="372"/>
      <c r="P76" s="372"/>
      <c r="Q76" s="372"/>
      <c r="R76" s="372"/>
    </row>
    <row r="77" spans="2:18" ht="36" customHeight="1" x14ac:dyDescent="0.3">
      <c r="B77" s="372"/>
      <c r="C77" s="372"/>
      <c r="D77" s="372"/>
      <c r="E77" s="372"/>
      <c r="F77" s="372"/>
      <c r="G77" s="372"/>
      <c r="H77" s="372"/>
      <c r="I77" s="372"/>
      <c r="J77" s="372"/>
      <c r="K77" s="372"/>
      <c r="L77" s="372"/>
      <c r="M77" s="372"/>
      <c r="N77" s="372"/>
      <c r="O77" s="372"/>
      <c r="P77" s="372"/>
      <c r="Q77" s="372"/>
      <c r="R77" s="372"/>
    </row>
    <row r="78" spans="2:18" x14ac:dyDescent="0.3">
      <c r="B78" s="372"/>
      <c r="C78" s="372"/>
      <c r="D78" s="372"/>
      <c r="E78" s="372"/>
      <c r="F78" s="372"/>
      <c r="G78" s="372"/>
      <c r="H78" s="372"/>
      <c r="I78" s="372"/>
      <c r="J78" s="372"/>
      <c r="K78" s="372"/>
      <c r="L78" s="372"/>
      <c r="M78" s="372"/>
      <c r="N78" s="372"/>
      <c r="O78" s="372"/>
      <c r="P78" s="372"/>
      <c r="Q78" s="372"/>
      <c r="R78" s="372"/>
    </row>
    <row r="79" spans="2:18" x14ac:dyDescent="0.3">
      <c r="B79" s="372"/>
      <c r="C79" s="372"/>
      <c r="D79" s="372"/>
      <c r="E79" s="372"/>
      <c r="F79" s="372"/>
      <c r="G79" s="372"/>
      <c r="H79" s="372"/>
      <c r="I79" s="372"/>
      <c r="J79" s="372"/>
      <c r="K79" s="372"/>
      <c r="L79" s="372"/>
      <c r="M79" s="372"/>
      <c r="N79" s="372"/>
      <c r="O79" s="372"/>
      <c r="P79" s="372"/>
      <c r="Q79" s="372"/>
      <c r="R79" s="372"/>
    </row>
    <row r="80" spans="2:18" x14ac:dyDescent="0.3">
      <c r="B80" s="372"/>
      <c r="C80" s="372"/>
      <c r="D80" s="372"/>
      <c r="E80" s="372"/>
      <c r="F80" s="372"/>
      <c r="G80" s="372"/>
      <c r="H80" s="372"/>
      <c r="I80" s="372"/>
      <c r="J80" s="372"/>
      <c r="K80" s="372"/>
      <c r="L80" s="372"/>
      <c r="M80" s="372"/>
      <c r="N80" s="372"/>
      <c r="O80" s="372"/>
      <c r="P80" s="372"/>
      <c r="Q80" s="372"/>
      <c r="R80" s="372"/>
    </row>
    <row r="81" spans="2:18" x14ac:dyDescent="0.3">
      <c r="B81" s="372"/>
      <c r="C81" s="372"/>
      <c r="D81" s="372"/>
      <c r="E81" s="372"/>
      <c r="F81" s="372"/>
      <c r="G81" s="372"/>
      <c r="H81" s="372"/>
      <c r="I81" s="372"/>
      <c r="J81" s="372"/>
      <c r="K81" s="372"/>
      <c r="L81" s="372"/>
      <c r="M81" s="372"/>
      <c r="N81" s="372"/>
      <c r="O81" s="372"/>
      <c r="P81" s="372"/>
      <c r="Q81" s="372"/>
      <c r="R81" s="372"/>
    </row>
    <row r="82" spans="2:18" x14ac:dyDescent="0.3">
      <c r="B82" s="372"/>
      <c r="C82" s="372"/>
      <c r="D82" s="372"/>
      <c r="E82" s="372"/>
      <c r="F82" s="372"/>
      <c r="G82" s="372"/>
      <c r="H82" s="372"/>
      <c r="I82" s="372"/>
      <c r="J82" s="372"/>
      <c r="K82" s="372"/>
      <c r="L82" s="372"/>
      <c r="M82" s="372"/>
      <c r="N82" s="372"/>
      <c r="O82" s="372"/>
      <c r="P82" s="372"/>
      <c r="Q82" s="372"/>
      <c r="R82" s="372"/>
    </row>
    <row r="83" spans="2:18" x14ac:dyDescent="0.3">
      <c r="B83" s="372"/>
      <c r="C83" s="372"/>
      <c r="D83" s="372"/>
      <c r="E83" s="372"/>
      <c r="F83" s="372"/>
      <c r="G83" s="372"/>
      <c r="H83" s="372"/>
      <c r="I83" s="372"/>
      <c r="J83" s="372"/>
      <c r="K83" s="372"/>
      <c r="L83" s="372"/>
      <c r="M83" s="372"/>
      <c r="N83" s="372"/>
      <c r="O83" s="372"/>
      <c r="P83" s="372"/>
      <c r="Q83" s="372"/>
      <c r="R83" s="372"/>
    </row>
    <row r="84" spans="2:18" x14ac:dyDescent="0.3">
      <c r="B84" s="372"/>
      <c r="C84" s="372"/>
      <c r="D84" s="372"/>
      <c r="E84" s="372"/>
      <c r="F84" s="372"/>
      <c r="G84" s="372"/>
      <c r="H84" s="372"/>
      <c r="I84" s="372"/>
      <c r="J84" s="372"/>
      <c r="K84" s="372"/>
      <c r="L84" s="372"/>
      <c r="M84" s="372"/>
      <c r="N84" s="372"/>
      <c r="O84" s="372"/>
      <c r="P84" s="372"/>
      <c r="Q84" s="372"/>
      <c r="R84" s="372"/>
    </row>
    <row r="85" spans="2:18" x14ac:dyDescent="0.3">
      <c r="B85" s="372"/>
      <c r="C85" s="372"/>
      <c r="D85" s="372"/>
      <c r="E85" s="372"/>
      <c r="F85" s="372"/>
      <c r="G85" s="372"/>
      <c r="H85" s="372"/>
      <c r="I85" s="372"/>
      <c r="J85" s="372"/>
      <c r="K85" s="372"/>
      <c r="L85" s="372"/>
      <c r="M85" s="372"/>
      <c r="N85" s="372"/>
      <c r="O85" s="372"/>
      <c r="P85" s="372"/>
      <c r="Q85" s="372"/>
      <c r="R85" s="372"/>
    </row>
    <row r="86" spans="2:18" x14ac:dyDescent="0.3">
      <c r="B86" s="372"/>
      <c r="C86" s="372"/>
      <c r="D86" s="372"/>
      <c r="E86" s="372"/>
      <c r="F86" s="372"/>
      <c r="G86" s="372"/>
      <c r="H86" s="372"/>
      <c r="I86" s="372"/>
      <c r="J86" s="372"/>
      <c r="K86" s="372"/>
      <c r="L86" s="372"/>
      <c r="M86" s="372"/>
      <c r="N86" s="372"/>
      <c r="O86" s="372"/>
      <c r="P86" s="372"/>
      <c r="Q86" s="372"/>
      <c r="R86" s="372"/>
    </row>
    <row r="87" spans="2:18" x14ac:dyDescent="0.3">
      <c r="B87" s="372"/>
      <c r="C87" s="372"/>
      <c r="D87" s="372"/>
      <c r="E87" s="372"/>
      <c r="F87" s="372"/>
      <c r="G87" s="372"/>
      <c r="H87" s="372"/>
      <c r="I87" s="372"/>
      <c r="J87" s="372"/>
      <c r="K87" s="372"/>
      <c r="L87" s="372"/>
      <c r="M87" s="372"/>
      <c r="N87" s="372"/>
      <c r="O87" s="372"/>
      <c r="P87" s="372"/>
      <c r="Q87" s="372"/>
      <c r="R87" s="372"/>
    </row>
    <row r="88" spans="2:18" x14ac:dyDescent="0.3">
      <c r="B88" s="372"/>
      <c r="C88" s="372"/>
      <c r="D88" s="372"/>
      <c r="E88" s="372"/>
      <c r="F88" s="372"/>
      <c r="G88" s="372"/>
      <c r="H88" s="372"/>
      <c r="I88" s="372"/>
      <c r="J88" s="372"/>
      <c r="K88" s="372"/>
      <c r="L88" s="372"/>
      <c r="M88" s="372"/>
      <c r="N88" s="372"/>
      <c r="O88" s="372"/>
      <c r="P88" s="372"/>
      <c r="Q88" s="372"/>
      <c r="R88" s="372"/>
    </row>
    <row r="89" spans="2:18" x14ac:dyDescent="0.3">
      <c r="B89" s="372"/>
      <c r="C89" s="372"/>
      <c r="D89" s="372"/>
      <c r="E89" s="372"/>
      <c r="F89" s="372"/>
      <c r="G89" s="372"/>
      <c r="H89" s="372"/>
      <c r="I89" s="372"/>
      <c r="J89" s="372"/>
      <c r="K89" s="372"/>
      <c r="L89" s="372"/>
      <c r="M89" s="372"/>
      <c r="N89" s="372"/>
      <c r="O89" s="372"/>
      <c r="P89" s="372"/>
      <c r="Q89" s="372"/>
      <c r="R89" s="372"/>
    </row>
  </sheetData>
  <sheetProtection insertHyperlinks="0" selectLockedCells="1" sort="0" autoFilter="0" pivotTables="0"/>
  <mergeCells count="39">
    <mergeCell ref="B16:R17"/>
    <mergeCell ref="B42:R43"/>
    <mergeCell ref="B40:R41"/>
    <mergeCell ref="B38:R39"/>
    <mergeCell ref="B36:R37"/>
    <mergeCell ref="B26:R27"/>
    <mergeCell ref="B24:R25"/>
    <mergeCell ref="B22:R23"/>
    <mergeCell ref="B20:R21"/>
    <mergeCell ref="B18:R19"/>
    <mergeCell ref="B56:R57"/>
    <mergeCell ref="B34:R35"/>
    <mergeCell ref="B32:R33"/>
    <mergeCell ref="B30:R31"/>
    <mergeCell ref="B28:R29"/>
    <mergeCell ref="B44:R55"/>
    <mergeCell ref="B78:R79"/>
    <mergeCell ref="B76:R77"/>
    <mergeCell ref="B74:R75"/>
    <mergeCell ref="B72:R73"/>
    <mergeCell ref="B58:R59"/>
    <mergeCell ref="B70:R71"/>
    <mergeCell ref="B68:R69"/>
    <mergeCell ref="B66:R67"/>
    <mergeCell ref="B64:R65"/>
    <mergeCell ref="B62:R63"/>
    <mergeCell ref="B60:R61"/>
    <mergeCell ref="B88:R89"/>
    <mergeCell ref="B86:R87"/>
    <mergeCell ref="B84:R85"/>
    <mergeCell ref="B82:R83"/>
    <mergeCell ref="B80:R81"/>
    <mergeCell ref="B3:R3"/>
    <mergeCell ref="B14:R15"/>
    <mergeCell ref="B12:R13"/>
    <mergeCell ref="B10:R11"/>
    <mergeCell ref="B8:R9"/>
    <mergeCell ref="B6:R7"/>
    <mergeCell ref="B4:R5"/>
  </mergeCells>
  <dataValidations count="1">
    <dataValidation type="textLength" allowBlank="1" showInputMessage="1" showErrorMessage="1" sqref="A1" xr:uid="{57E3CA3F-89EC-4B9F-A886-2A2FBA6565D4}">
      <formula1>0</formula1>
      <formula2>0</formula2>
    </dataValidation>
  </dataValidations>
  <hyperlinks>
    <hyperlink ref="B22" r:id="rId1" location=":~:text=The%20principal%20payment%20of%20your,the%20Statement%20of%20Cash%20Flows." display="https://www.freshbooks.com/hub/accounting/loan-repayment-accounting-entry#:~:text=The%20principal%20payment%20of%20your,the%20Statement%20of%20Cash%20Flows." xr:uid="{BE7E6463-EE97-437E-91D3-E674DF0F3B0C}"/>
    <hyperlink ref="B26" r:id="rId2" xr:uid="{468EB7E1-D7E0-4BBE-B930-A7D775B85467}"/>
  </hyperlinks>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2DB29-B4B9-495E-8BB2-E61134CC6435}">
  <sheetPr codeName="Sheet6"/>
  <dimension ref="A1:O560"/>
  <sheetViews>
    <sheetView zoomScaleNormal="100" workbookViewId="0"/>
  </sheetViews>
  <sheetFormatPr defaultRowHeight="14.4" x14ac:dyDescent="0.3"/>
  <cols>
    <col min="1" max="1" width="9.33203125" bestFit="1" customWidth="1"/>
    <col min="2" max="2" width="16.33203125" bestFit="1" customWidth="1"/>
    <col min="3" max="3" width="27.77734375" bestFit="1" customWidth="1"/>
    <col min="4" max="4" width="20.88671875" bestFit="1" customWidth="1"/>
    <col min="5" max="5" width="15.77734375" bestFit="1" customWidth="1"/>
    <col min="6" max="6" width="7.33203125" bestFit="1" customWidth="1"/>
    <col min="7" max="7" width="10.44140625" customWidth="1"/>
    <col min="10" max="10" width="9.33203125" bestFit="1" customWidth="1"/>
    <col min="11" max="11" width="14.109375" bestFit="1" customWidth="1"/>
    <col min="12" max="12" width="25.5546875" bestFit="1" customWidth="1"/>
    <col min="13" max="13" width="13.44140625" bestFit="1" customWidth="1"/>
    <col min="14" max="14" width="8.5546875" bestFit="1" customWidth="1"/>
    <col min="15" max="15" width="6.33203125" bestFit="1" customWidth="1"/>
  </cols>
  <sheetData>
    <row r="1" spans="1:15" ht="15" thickBot="1" x14ac:dyDescent="0.35">
      <c r="A1" s="149" t="s">
        <v>34</v>
      </c>
      <c r="B1" s="150" t="s">
        <v>47</v>
      </c>
      <c r="C1" s="150" t="s">
        <v>46</v>
      </c>
      <c r="D1" s="150" t="s">
        <v>36</v>
      </c>
      <c r="E1" s="151" t="s">
        <v>236</v>
      </c>
      <c r="F1" s="152" t="s">
        <v>149</v>
      </c>
      <c r="I1" s="244" t="s">
        <v>235</v>
      </c>
      <c r="J1" s="240" t="s">
        <v>34</v>
      </c>
      <c r="K1" s="241" t="s">
        <v>47</v>
      </c>
      <c r="L1" s="241" t="s">
        <v>46</v>
      </c>
      <c r="M1" s="241" t="s">
        <v>36</v>
      </c>
      <c r="N1" s="242" t="s">
        <v>220</v>
      </c>
      <c r="O1" s="243" t="s">
        <v>149</v>
      </c>
    </row>
    <row r="2" spans="1:15" x14ac:dyDescent="0.3">
      <c r="A2" s="154">
        <v>45722</v>
      </c>
      <c r="B2" s="155" t="s">
        <v>49</v>
      </c>
      <c r="C2" s="256" t="s">
        <v>97</v>
      </c>
      <c r="D2" s="257" t="s">
        <v>190</v>
      </c>
      <c r="E2" s="158">
        <v>546.85</v>
      </c>
      <c r="F2" s="159">
        <v>45722.503782060186</v>
      </c>
    </row>
    <row r="3" spans="1:15" x14ac:dyDescent="0.3">
      <c r="A3" s="251">
        <v>45722</v>
      </c>
      <c r="B3" s="252" t="s">
        <v>49</v>
      </c>
      <c r="C3" s="254" t="s">
        <v>97</v>
      </c>
      <c r="D3" s="255" t="s">
        <v>222</v>
      </c>
      <c r="E3" s="253">
        <v>70</v>
      </c>
      <c r="F3" s="173">
        <v>45722.507068287036</v>
      </c>
    </row>
    <row r="4" spans="1:15" x14ac:dyDescent="0.3">
      <c r="A4" s="251">
        <v>45722</v>
      </c>
      <c r="B4" s="252" t="s">
        <v>49</v>
      </c>
      <c r="C4" s="254" t="s">
        <v>97</v>
      </c>
      <c r="D4" s="255" t="s">
        <v>222</v>
      </c>
      <c r="E4" s="253">
        <v>17</v>
      </c>
      <c r="F4" s="173">
        <v>45722.507416898145</v>
      </c>
    </row>
    <row r="5" spans="1:15" x14ac:dyDescent="0.3">
      <c r="A5" s="251">
        <v>45722</v>
      </c>
      <c r="B5" s="252" t="s">
        <v>49</v>
      </c>
      <c r="C5" s="254" t="s">
        <v>97</v>
      </c>
      <c r="D5" s="255" t="s">
        <v>222</v>
      </c>
      <c r="E5" s="253">
        <v>100</v>
      </c>
      <c r="F5" s="173">
        <v>45722.507635879629</v>
      </c>
    </row>
    <row r="6" spans="1:15" x14ac:dyDescent="0.3">
      <c r="A6" s="251">
        <v>45722</v>
      </c>
      <c r="B6" s="252" t="s">
        <v>49</v>
      </c>
      <c r="C6" s="254" t="s">
        <v>97</v>
      </c>
      <c r="D6" s="255" t="s">
        <v>221</v>
      </c>
      <c r="E6" s="253">
        <v>-150</v>
      </c>
      <c r="F6" s="173">
        <v>45722.515820717592</v>
      </c>
    </row>
    <row r="7" spans="1:15" x14ac:dyDescent="0.3">
      <c r="A7" s="251">
        <v>45722</v>
      </c>
      <c r="B7" s="252" t="s">
        <v>49</v>
      </c>
      <c r="C7" s="254" t="s">
        <v>97</v>
      </c>
      <c r="D7" s="255" t="s">
        <v>222</v>
      </c>
      <c r="E7" s="253">
        <v>42</v>
      </c>
      <c r="F7" s="173">
        <v>45722.527402430555</v>
      </c>
    </row>
    <row r="8" spans="1:15" x14ac:dyDescent="0.3">
      <c r="A8" s="251">
        <v>45722</v>
      </c>
      <c r="B8" s="252" t="s">
        <v>49</v>
      </c>
      <c r="C8" s="254" t="s">
        <v>97</v>
      </c>
      <c r="D8" s="255" t="s">
        <v>222</v>
      </c>
      <c r="E8" s="253">
        <v>136</v>
      </c>
      <c r="F8" s="173">
        <v>45722.528912384259</v>
      </c>
    </row>
    <row r="9" spans="1:15" x14ac:dyDescent="0.3">
      <c r="A9" s="251">
        <v>45722</v>
      </c>
      <c r="B9" s="252" t="s">
        <v>49</v>
      </c>
      <c r="C9" s="254" t="s">
        <v>97</v>
      </c>
      <c r="D9" s="255" t="s">
        <v>221</v>
      </c>
      <c r="E9" s="253">
        <v>-150</v>
      </c>
      <c r="F9" s="173">
        <v>45722.537316550923</v>
      </c>
    </row>
    <row r="10" spans="1:15" x14ac:dyDescent="0.3">
      <c r="A10" s="251">
        <v>45722</v>
      </c>
      <c r="B10" s="252" t="s">
        <v>49</v>
      </c>
      <c r="C10" s="254" t="s">
        <v>97</v>
      </c>
      <c r="D10" s="255" t="s">
        <v>222</v>
      </c>
      <c r="E10" s="253">
        <v>150</v>
      </c>
      <c r="F10" s="173">
        <v>45722.537609375002</v>
      </c>
    </row>
    <row r="11" spans="1:15" x14ac:dyDescent="0.3">
      <c r="A11" s="251">
        <v>45722</v>
      </c>
      <c r="B11" s="252" t="s">
        <v>49</v>
      </c>
      <c r="C11" s="254" t="s">
        <v>97</v>
      </c>
      <c r="D11" s="255" t="s">
        <v>223</v>
      </c>
      <c r="E11" s="253">
        <v>35</v>
      </c>
      <c r="F11" s="173">
        <v>45722.547604976855</v>
      </c>
    </row>
    <row r="12" spans="1:15" x14ac:dyDescent="0.3">
      <c r="A12" s="251">
        <v>45722</v>
      </c>
      <c r="B12" s="252" t="s">
        <v>49</v>
      </c>
      <c r="C12" s="254" t="s">
        <v>97</v>
      </c>
      <c r="D12" s="255" t="s">
        <v>222</v>
      </c>
      <c r="E12" s="253">
        <v>85</v>
      </c>
      <c r="F12" s="173">
        <v>45722.552730671297</v>
      </c>
    </row>
    <row r="13" spans="1:15" x14ac:dyDescent="0.3">
      <c r="A13" s="251">
        <v>45722</v>
      </c>
      <c r="B13" s="252" t="s">
        <v>49</v>
      </c>
      <c r="C13" s="254" t="s">
        <v>97</v>
      </c>
      <c r="D13" s="255" t="s">
        <v>222</v>
      </c>
      <c r="E13" s="253">
        <v>300</v>
      </c>
      <c r="F13" s="173">
        <v>45722.552912962965</v>
      </c>
    </row>
    <row r="14" spans="1:15" x14ac:dyDescent="0.3">
      <c r="A14" s="251">
        <v>45722</v>
      </c>
      <c r="B14" s="252" t="s">
        <v>49</v>
      </c>
      <c r="C14" s="254" t="s">
        <v>97</v>
      </c>
      <c r="D14" s="255" t="s">
        <v>222</v>
      </c>
      <c r="E14" s="253">
        <v>165</v>
      </c>
      <c r="F14" s="173">
        <v>45722.561866435186</v>
      </c>
    </row>
    <row r="15" spans="1:15" x14ac:dyDescent="0.3">
      <c r="A15" s="251">
        <v>45722</v>
      </c>
      <c r="B15" s="252" t="s">
        <v>49</v>
      </c>
      <c r="C15" s="254" t="s">
        <v>97</v>
      </c>
      <c r="D15" s="255" t="s">
        <v>222</v>
      </c>
      <c r="E15" s="253">
        <v>100</v>
      </c>
      <c r="F15" s="173">
        <v>45722.561911342593</v>
      </c>
    </row>
    <row r="16" spans="1:15" x14ac:dyDescent="0.3">
      <c r="A16" s="251">
        <v>45722</v>
      </c>
      <c r="B16" s="252" t="s">
        <v>49</v>
      </c>
      <c r="C16" s="254" t="s">
        <v>97</v>
      </c>
      <c r="D16" s="255" t="s">
        <v>222</v>
      </c>
      <c r="E16" s="253">
        <v>90</v>
      </c>
      <c r="F16" s="173">
        <v>45722.57034583333</v>
      </c>
    </row>
    <row r="17" spans="1:6" x14ac:dyDescent="0.3">
      <c r="A17" s="251">
        <v>45722</v>
      </c>
      <c r="B17" s="252" t="s">
        <v>49</v>
      </c>
      <c r="C17" s="254" t="s">
        <v>97</v>
      </c>
      <c r="D17" s="255" t="s">
        <v>222</v>
      </c>
      <c r="E17" s="253">
        <v>300</v>
      </c>
      <c r="F17" s="173">
        <v>45722.571347337966</v>
      </c>
    </row>
    <row r="18" spans="1:6" x14ac:dyDescent="0.3">
      <c r="A18" s="251">
        <v>45722</v>
      </c>
      <c r="B18" s="252" t="s">
        <v>49</v>
      </c>
      <c r="C18" s="254" t="s">
        <v>97</v>
      </c>
      <c r="D18" s="255" t="s">
        <v>222</v>
      </c>
      <c r="E18" s="253">
        <v>130</v>
      </c>
      <c r="F18" s="173">
        <v>45722.574592476849</v>
      </c>
    </row>
    <row r="19" spans="1:6" x14ac:dyDescent="0.3">
      <c r="A19" s="251">
        <v>45722</v>
      </c>
      <c r="B19" s="252" t="s">
        <v>49</v>
      </c>
      <c r="C19" s="254" t="s">
        <v>97</v>
      </c>
      <c r="D19" s="255" t="s">
        <v>221</v>
      </c>
      <c r="E19" s="253">
        <v>-15</v>
      </c>
      <c r="F19" s="173">
        <v>45722.604654282404</v>
      </c>
    </row>
    <row r="20" spans="1:6" x14ac:dyDescent="0.3">
      <c r="A20" s="251">
        <v>45722</v>
      </c>
      <c r="B20" s="252" t="s">
        <v>49</v>
      </c>
      <c r="C20" s="254" t="s">
        <v>97</v>
      </c>
      <c r="D20" s="255" t="s">
        <v>222</v>
      </c>
      <c r="E20" s="253">
        <v>424</v>
      </c>
      <c r="F20" s="173">
        <v>45722.606105208331</v>
      </c>
    </row>
    <row r="21" spans="1:6" x14ac:dyDescent="0.3">
      <c r="A21" s="251">
        <v>45722</v>
      </c>
      <c r="B21" s="252" t="s">
        <v>49</v>
      </c>
      <c r="C21" s="254" t="s">
        <v>97</v>
      </c>
      <c r="D21" s="255" t="s">
        <v>223</v>
      </c>
      <c r="E21" s="253">
        <v>70</v>
      </c>
      <c r="F21" s="173">
        <v>45722.607958564811</v>
      </c>
    </row>
    <row r="22" spans="1:6" x14ac:dyDescent="0.3">
      <c r="A22" s="251">
        <v>45722</v>
      </c>
      <c r="B22" s="252" t="s">
        <v>49</v>
      </c>
      <c r="C22" s="254" t="s">
        <v>97</v>
      </c>
      <c r="D22" s="255" t="s">
        <v>223</v>
      </c>
      <c r="E22" s="253">
        <v>35</v>
      </c>
      <c r="F22" s="173">
        <v>45722.608761574076</v>
      </c>
    </row>
    <row r="23" spans="1:6" x14ac:dyDescent="0.3">
      <c r="A23" s="251">
        <v>45722</v>
      </c>
      <c r="B23" s="252" t="s">
        <v>49</v>
      </c>
      <c r="C23" s="254" t="s">
        <v>97</v>
      </c>
      <c r="D23" s="255" t="s">
        <v>221</v>
      </c>
      <c r="E23" s="253">
        <v>-50</v>
      </c>
      <c r="F23" s="173">
        <v>45722.609580439814</v>
      </c>
    </row>
    <row r="24" spans="1:6" x14ac:dyDescent="0.3">
      <c r="A24" s="251">
        <v>45722</v>
      </c>
      <c r="B24" s="252" t="s">
        <v>49</v>
      </c>
      <c r="C24" s="254" t="s">
        <v>97</v>
      </c>
      <c r="D24" s="255" t="s">
        <v>222</v>
      </c>
      <c r="E24" s="253">
        <v>150</v>
      </c>
      <c r="F24" s="173">
        <v>45722.610773611108</v>
      </c>
    </row>
    <row r="25" spans="1:6" x14ac:dyDescent="0.3">
      <c r="A25" s="251">
        <v>45722</v>
      </c>
      <c r="B25" s="252" t="s">
        <v>49</v>
      </c>
      <c r="C25" s="254" t="s">
        <v>97</v>
      </c>
      <c r="D25" s="255" t="s">
        <v>221</v>
      </c>
      <c r="E25" s="253">
        <v>-18</v>
      </c>
      <c r="F25" s="173">
        <v>45722.619681249998</v>
      </c>
    </row>
    <row r="26" spans="1:6" x14ac:dyDescent="0.3">
      <c r="A26" s="251">
        <v>45722</v>
      </c>
      <c r="B26" s="252" t="s">
        <v>49</v>
      </c>
      <c r="C26" s="254" t="s">
        <v>97</v>
      </c>
      <c r="D26" s="255" t="s">
        <v>222</v>
      </c>
      <c r="E26" s="253">
        <v>3500</v>
      </c>
      <c r="F26" s="173">
        <v>45722.623086574073</v>
      </c>
    </row>
    <row r="27" spans="1:6" x14ac:dyDescent="0.3">
      <c r="A27" s="251">
        <v>45722</v>
      </c>
      <c r="B27" s="252" t="s">
        <v>49</v>
      </c>
      <c r="C27" s="254" t="s">
        <v>97</v>
      </c>
      <c r="D27" s="255" t="s">
        <v>222</v>
      </c>
      <c r="E27" s="253">
        <v>40</v>
      </c>
      <c r="F27" s="173">
        <v>45722.623420833334</v>
      </c>
    </row>
    <row r="28" spans="1:6" x14ac:dyDescent="0.3">
      <c r="A28" s="251">
        <v>45722</v>
      </c>
      <c r="B28" s="252" t="s">
        <v>49</v>
      </c>
      <c r="C28" s="254" t="s">
        <v>97</v>
      </c>
      <c r="D28" s="255" t="s">
        <v>221</v>
      </c>
      <c r="E28" s="253">
        <v>-14</v>
      </c>
      <c r="F28" s="173">
        <v>45722.637602199073</v>
      </c>
    </row>
    <row r="29" spans="1:6" x14ac:dyDescent="0.3">
      <c r="A29" s="251">
        <v>45722</v>
      </c>
      <c r="B29" s="252" t="s">
        <v>49</v>
      </c>
      <c r="C29" s="254" t="s">
        <v>97</v>
      </c>
      <c r="D29" s="255" t="s">
        <v>223</v>
      </c>
      <c r="E29" s="253">
        <v>35</v>
      </c>
      <c r="F29" s="173">
        <v>45722.643323958335</v>
      </c>
    </row>
    <row r="30" spans="1:6" x14ac:dyDescent="0.3">
      <c r="A30" s="251">
        <v>45722</v>
      </c>
      <c r="B30" s="252" t="s">
        <v>49</v>
      </c>
      <c r="C30" s="254" t="s">
        <v>97</v>
      </c>
      <c r="D30" s="255" t="s">
        <v>221</v>
      </c>
      <c r="E30" s="253">
        <v>-15</v>
      </c>
      <c r="F30" s="173">
        <v>45722.647018981479</v>
      </c>
    </row>
    <row r="31" spans="1:6" x14ac:dyDescent="0.3">
      <c r="A31" s="251">
        <v>45722</v>
      </c>
      <c r="B31" s="252" t="s">
        <v>49</v>
      </c>
      <c r="C31" s="254" t="s">
        <v>97</v>
      </c>
      <c r="D31" s="255" t="s">
        <v>222</v>
      </c>
      <c r="E31" s="253">
        <v>200</v>
      </c>
      <c r="F31" s="173">
        <v>45722.65205034722</v>
      </c>
    </row>
    <row r="32" spans="1:6" x14ac:dyDescent="0.3">
      <c r="A32" s="251">
        <v>45722</v>
      </c>
      <c r="B32" s="252" t="s">
        <v>49</v>
      </c>
      <c r="C32" s="254" t="s">
        <v>97</v>
      </c>
      <c r="D32" s="255" t="s">
        <v>222</v>
      </c>
      <c r="E32" s="253">
        <v>220</v>
      </c>
      <c r="F32" s="173">
        <v>45722.657894097225</v>
      </c>
    </row>
    <row r="33" spans="1:6" x14ac:dyDescent="0.3">
      <c r="A33" s="251">
        <v>45722</v>
      </c>
      <c r="B33" s="252" t="s">
        <v>49</v>
      </c>
      <c r="C33" s="254" t="s">
        <v>97</v>
      </c>
      <c r="D33" s="255" t="s">
        <v>223</v>
      </c>
      <c r="E33" s="253">
        <v>35</v>
      </c>
      <c r="F33" s="173">
        <v>45722.659825462964</v>
      </c>
    </row>
    <row r="34" spans="1:6" x14ac:dyDescent="0.3">
      <c r="A34" s="251">
        <v>45722</v>
      </c>
      <c r="B34" s="252" t="s">
        <v>49</v>
      </c>
      <c r="C34" s="254" t="s">
        <v>97</v>
      </c>
      <c r="D34" s="255" t="s">
        <v>222</v>
      </c>
      <c r="E34" s="253">
        <v>50</v>
      </c>
      <c r="F34" s="173">
        <v>45722.667657986109</v>
      </c>
    </row>
    <row r="35" spans="1:6" x14ac:dyDescent="0.3">
      <c r="A35" s="251">
        <v>45722</v>
      </c>
      <c r="B35" s="252" t="s">
        <v>49</v>
      </c>
      <c r="C35" s="254" t="s">
        <v>97</v>
      </c>
      <c r="D35" s="255" t="s">
        <v>222</v>
      </c>
      <c r="E35" s="253">
        <v>375</v>
      </c>
      <c r="F35" s="173">
        <v>45722.669717476849</v>
      </c>
    </row>
    <row r="36" spans="1:6" x14ac:dyDescent="0.3">
      <c r="A36" s="251">
        <v>45722</v>
      </c>
      <c r="B36" s="252" t="s">
        <v>49</v>
      </c>
      <c r="C36" s="254" t="s">
        <v>97</v>
      </c>
      <c r="D36" s="255" t="s">
        <v>221</v>
      </c>
      <c r="E36" s="253">
        <v>-5</v>
      </c>
      <c r="F36" s="173">
        <v>45722.676184722222</v>
      </c>
    </row>
    <row r="37" spans="1:6" x14ac:dyDescent="0.3">
      <c r="A37" s="251">
        <v>45722</v>
      </c>
      <c r="B37" s="252" t="s">
        <v>49</v>
      </c>
      <c r="C37" s="254" t="s">
        <v>97</v>
      </c>
      <c r="D37" s="255" t="s">
        <v>221</v>
      </c>
      <c r="E37" s="253">
        <v>-10</v>
      </c>
      <c r="F37" s="173">
        <v>45722.677080787034</v>
      </c>
    </row>
    <row r="38" spans="1:6" x14ac:dyDescent="0.3">
      <c r="A38" s="251">
        <v>45722</v>
      </c>
      <c r="B38" s="252" t="s">
        <v>49</v>
      </c>
      <c r="C38" s="254" t="s">
        <v>97</v>
      </c>
      <c r="D38" s="255" t="s">
        <v>222</v>
      </c>
      <c r="E38" s="253">
        <v>20</v>
      </c>
      <c r="F38" s="173">
        <v>45722.678416435185</v>
      </c>
    </row>
    <row r="39" spans="1:6" x14ac:dyDescent="0.3">
      <c r="A39" s="251">
        <v>45722</v>
      </c>
      <c r="B39" s="252" t="s">
        <v>49</v>
      </c>
      <c r="C39" s="254" t="s">
        <v>97</v>
      </c>
      <c r="D39" s="255" t="s">
        <v>222</v>
      </c>
      <c r="E39" s="253">
        <v>310</v>
      </c>
      <c r="F39" s="173">
        <v>45722.692855092595</v>
      </c>
    </row>
    <row r="40" spans="1:6" x14ac:dyDescent="0.3">
      <c r="A40" s="251">
        <v>45722</v>
      </c>
      <c r="B40" s="252" t="s">
        <v>49</v>
      </c>
      <c r="C40" s="254" t="s">
        <v>97</v>
      </c>
      <c r="D40" s="255" t="s">
        <v>221</v>
      </c>
      <c r="E40" s="253">
        <v>-8</v>
      </c>
      <c r="F40" s="173">
        <v>45722.693296527781</v>
      </c>
    </row>
    <row r="41" spans="1:6" x14ac:dyDescent="0.3">
      <c r="A41" s="251">
        <v>45722</v>
      </c>
      <c r="B41" s="252" t="s">
        <v>49</v>
      </c>
      <c r="C41" s="254" t="s">
        <v>97</v>
      </c>
      <c r="D41" s="255" t="s">
        <v>221</v>
      </c>
      <c r="E41" s="253">
        <v>-1000</v>
      </c>
      <c r="F41" s="173">
        <v>45722.716378935183</v>
      </c>
    </row>
    <row r="42" spans="1:6" x14ac:dyDescent="0.3">
      <c r="A42" s="251">
        <v>45722</v>
      </c>
      <c r="B42" s="252" t="s">
        <v>49</v>
      </c>
      <c r="C42" s="254" t="s">
        <v>97</v>
      </c>
      <c r="D42" s="255" t="s">
        <v>221</v>
      </c>
      <c r="E42" s="253">
        <v>-5</v>
      </c>
      <c r="F42" s="173">
        <v>45722.717641435185</v>
      </c>
    </row>
    <row r="43" spans="1:6" x14ac:dyDescent="0.3">
      <c r="A43" s="251">
        <v>45722</v>
      </c>
      <c r="B43" s="252" t="s">
        <v>49</v>
      </c>
      <c r="C43" s="254" t="s">
        <v>97</v>
      </c>
      <c r="D43" s="255" t="s">
        <v>222</v>
      </c>
      <c r="E43" s="253">
        <v>600</v>
      </c>
      <c r="F43" s="173">
        <v>45722.722862731483</v>
      </c>
    </row>
    <row r="44" spans="1:6" x14ac:dyDescent="0.3">
      <c r="A44" s="251">
        <v>45722</v>
      </c>
      <c r="B44" s="252" t="s">
        <v>49</v>
      </c>
      <c r="C44" s="254" t="s">
        <v>97</v>
      </c>
      <c r="D44" s="255" t="s">
        <v>222</v>
      </c>
      <c r="E44" s="253">
        <v>180</v>
      </c>
      <c r="F44" s="173">
        <v>45722.727028819441</v>
      </c>
    </row>
    <row r="45" spans="1:6" x14ac:dyDescent="0.3">
      <c r="A45" s="251">
        <v>45722</v>
      </c>
      <c r="B45" s="252" t="s">
        <v>49</v>
      </c>
      <c r="C45" s="254" t="s">
        <v>97</v>
      </c>
      <c r="D45" s="255" t="s">
        <v>222</v>
      </c>
      <c r="E45" s="253">
        <v>100</v>
      </c>
      <c r="F45" s="173">
        <v>45722.729423611112</v>
      </c>
    </row>
    <row r="46" spans="1:6" x14ac:dyDescent="0.3">
      <c r="A46" s="251">
        <v>45722</v>
      </c>
      <c r="B46" s="252" t="s">
        <v>49</v>
      </c>
      <c r="C46" s="254" t="s">
        <v>97</v>
      </c>
      <c r="D46" s="255" t="s">
        <v>222</v>
      </c>
      <c r="E46" s="253">
        <v>1000</v>
      </c>
      <c r="F46" s="173">
        <v>45722.736388888887</v>
      </c>
    </row>
    <row r="47" spans="1:6" x14ac:dyDescent="0.3">
      <c r="A47" s="251">
        <v>45725</v>
      </c>
      <c r="B47" s="252" t="s">
        <v>49</v>
      </c>
      <c r="C47" s="254" t="s">
        <v>97</v>
      </c>
      <c r="D47" s="255" t="s">
        <v>221</v>
      </c>
      <c r="E47" s="253">
        <v>-1251</v>
      </c>
      <c r="F47" s="173">
        <v>45725.019737615738</v>
      </c>
    </row>
    <row r="48" spans="1:6" x14ac:dyDescent="0.3">
      <c r="A48" s="251">
        <v>45722</v>
      </c>
      <c r="B48" s="252" t="s">
        <v>49</v>
      </c>
      <c r="C48" s="254" t="s">
        <v>97</v>
      </c>
      <c r="D48" s="255" t="s">
        <v>221</v>
      </c>
      <c r="E48" s="253">
        <v>-920</v>
      </c>
      <c r="F48" s="173">
        <v>45722.747193287039</v>
      </c>
    </row>
    <row r="49" spans="1:6" x14ac:dyDescent="0.3">
      <c r="A49" s="251">
        <v>45722</v>
      </c>
      <c r="B49" s="252" t="s">
        <v>49</v>
      </c>
      <c r="C49" s="254" t="s">
        <v>97</v>
      </c>
      <c r="D49" s="255" t="s">
        <v>222</v>
      </c>
      <c r="E49" s="253">
        <v>170</v>
      </c>
      <c r="F49" s="173">
        <v>45722.778378240742</v>
      </c>
    </row>
    <row r="50" spans="1:6" x14ac:dyDescent="0.3">
      <c r="A50" s="251">
        <v>45722</v>
      </c>
      <c r="B50" s="252" t="s">
        <v>49</v>
      </c>
      <c r="C50" s="254" t="s">
        <v>97</v>
      </c>
      <c r="D50" s="255" t="s">
        <v>222</v>
      </c>
      <c r="E50" s="253">
        <v>500</v>
      </c>
      <c r="F50" s="173">
        <v>45722.78920324074</v>
      </c>
    </row>
    <row r="51" spans="1:6" x14ac:dyDescent="0.3">
      <c r="A51" s="251">
        <v>45722</v>
      </c>
      <c r="B51" s="252" t="s">
        <v>49</v>
      </c>
      <c r="C51" s="254" t="s">
        <v>97</v>
      </c>
      <c r="D51" s="255" t="s">
        <v>223</v>
      </c>
      <c r="E51" s="253">
        <v>35</v>
      </c>
      <c r="F51" s="173">
        <v>45722.793005092593</v>
      </c>
    </row>
    <row r="52" spans="1:6" x14ac:dyDescent="0.3">
      <c r="A52" s="251">
        <v>45722</v>
      </c>
      <c r="B52" s="252" t="s">
        <v>49</v>
      </c>
      <c r="C52" s="254" t="s">
        <v>97</v>
      </c>
      <c r="D52" s="255" t="s">
        <v>222</v>
      </c>
      <c r="E52" s="253">
        <v>5</v>
      </c>
      <c r="F52" s="173">
        <v>45722.79588784722</v>
      </c>
    </row>
    <row r="53" spans="1:6" x14ac:dyDescent="0.3">
      <c r="A53" s="251">
        <v>45722</v>
      </c>
      <c r="B53" s="252" t="s">
        <v>49</v>
      </c>
      <c r="C53" s="254" t="s">
        <v>97</v>
      </c>
      <c r="D53" s="255" t="s">
        <v>222</v>
      </c>
      <c r="E53" s="253">
        <v>10</v>
      </c>
      <c r="F53" s="173">
        <v>45722.809782986114</v>
      </c>
    </row>
    <row r="54" spans="1:6" x14ac:dyDescent="0.3">
      <c r="A54" s="251">
        <v>45723</v>
      </c>
      <c r="B54" s="252" t="s">
        <v>49</v>
      </c>
      <c r="C54" s="254" t="s">
        <v>97</v>
      </c>
      <c r="D54" s="255" t="s">
        <v>221</v>
      </c>
      <c r="E54" s="253">
        <v>-500</v>
      </c>
      <c r="F54" s="173">
        <v>45723.466836805557</v>
      </c>
    </row>
    <row r="55" spans="1:6" x14ac:dyDescent="0.3">
      <c r="A55" s="251">
        <v>45723</v>
      </c>
      <c r="B55" s="252" t="s">
        <v>49</v>
      </c>
      <c r="C55" s="254" t="s">
        <v>97</v>
      </c>
      <c r="D55" s="255" t="s">
        <v>221</v>
      </c>
      <c r="E55" s="253">
        <v>-300</v>
      </c>
      <c r="F55" s="173">
        <v>45723.468278587963</v>
      </c>
    </row>
    <row r="56" spans="1:6" x14ac:dyDescent="0.3">
      <c r="A56" s="251">
        <v>45723</v>
      </c>
      <c r="B56" s="252" t="s">
        <v>49</v>
      </c>
      <c r="C56" s="254" t="s">
        <v>97</v>
      </c>
      <c r="D56" s="255" t="s">
        <v>265</v>
      </c>
      <c r="E56" s="253">
        <v>-7000</v>
      </c>
      <c r="F56" s="173">
        <v>45723.480995254627</v>
      </c>
    </row>
    <row r="57" spans="1:6" x14ac:dyDescent="0.3">
      <c r="A57" s="251">
        <v>45723</v>
      </c>
      <c r="B57" s="252" t="s">
        <v>49</v>
      </c>
      <c r="C57" s="254" t="s">
        <v>97</v>
      </c>
      <c r="D57" s="255" t="s">
        <v>265</v>
      </c>
      <c r="E57" s="253">
        <v>-6</v>
      </c>
      <c r="F57" s="173">
        <v>45723.481015046294</v>
      </c>
    </row>
    <row r="58" spans="1:6" x14ac:dyDescent="0.3">
      <c r="A58" s="251">
        <v>45723</v>
      </c>
      <c r="B58" s="252" t="s">
        <v>49</v>
      </c>
      <c r="C58" s="254" t="s">
        <v>97</v>
      </c>
      <c r="D58" s="255" t="s">
        <v>221</v>
      </c>
      <c r="E58" s="253">
        <v>-35</v>
      </c>
      <c r="F58" s="173">
        <v>45723.489563310184</v>
      </c>
    </row>
    <row r="59" spans="1:6" x14ac:dyDescent="0.3">
      <c r="A59" s="251">
        <v>45723</v>
      </c>
      <c r="B59" s="252" t="s">
        <v>49</v>
      </c>
      <c r="C59" s="254" t="s">
        <v>97</v>
      </c>
      <c r="D59" s="255" t="s">
        <v>221</v>
      </c>
      <c r="E59" s="253">
        <v>-20</v>
      </c>
      <c r="F59" s="173">
        <v>45723.715194097225</v>
      </c>
    </row>
    <row r="60" spans="1:6" x14ac:dyDescent="0.3">
      <c r="A60" s="251">
        <v>45723</v>
      </c>
      <c r="B60" s="252" t="s">
        <v>49</v>
      </c>
      <c r="C60" s="254" t="s">
        <v>97</v>
      </c>
      <c r="D60" s="255" t="s">
        <v>221</v>
      </c>
      <c r="E60" s="253">
        <v>-50</v>
      </c>
      <c r="F60" s="173">
        <v>45723.715280208336</v>
      </c>
    </row>
    <row r="61" spans="1:6" x14ac:dyDescent="0.3">
      <c r="A61" s="251">
        <v>45723</v>
      </c>
      <c r="B61" s="252" t="s">
        <v>49</v>
      </c>
      <c r="C61" s="254" t="s">
        <v>97</v>
      </c>
      <c r="D61" s="255" t="s">
        <v>222</v>
      </c>
      <c r="E61" s="253">
        <v>275</v>
      </c>
      <c r="F61" s="173">
        <v>45723.715367129633</v>
      </c>
    </row>
    <row r="62" spans="1:6" x14ac:dyDescent="0.3">
      <c r="A62" s="251">
        <v>45723</v>
      </c>
      <c r="B62" s="252" t="s">
        <v>49</v>
      </c>
      <c r="C62" s="254" t="s">
        <v>97</v>
      </c>
      <c r="D62" s="255" t="s">
        <v>222</v>
      </c>
      <c r="E62" s="253">
        <v>35</v>
      </c>
      <c r="F62" s="173">
        <v>45723.715445949078</v>
      </c>
    </row>
    <row r="63" spans="1:6" x14ac:dyDescent="0.3">
      <c r="A63" s="251">
        <v>45723</v>
      </c>
      <c r="B63" s="252" t="s">
        <v>49</v>
      </c>
      <c r="C63" s="254" t="s">
        <v>97</v>
      </c>
      <c r="D63" s="255" t="s">
        <v>222</v>
      </c>
      <c r="E63" s="253">
        <v>158</v>
      </c>
      <c r="F63" s="173">
        <v>45723.715539583332</v>
      </c>
    </row>
    <row r="64" spans="1:6" x14ac:dyDescent="0.3">
      <c r="A64" s="251">
        <v>45723</v>
      </c>
      <c r="B64" s="252" t="s">
        <v>49</v>
      </c>
      <c r="C64" s="254" t="s">
        <v>97</v>
      </c>
      <c r="D64" s="255" t="s">
        <v>222</v>
      </c>
      <c r="E64" s="253">
        <v>70</v>
      </c>
      <c r="F64" s="173">
        <v>45723.715627083337</v>
      </c>
    </row>
    <row r="65" spans="1:6" x14ac:dyDescent="0.3">
      <c r="A65" s="251">
        <v>45723</v>
      </c>
      <c r="B65" s="252" t="s">
        <v>49</v>
      </c>
      <c r="C65" s="254" t="s">
        <v>97</v>
      </c>
      <c r="D65" s="255" t="s">
        <v>221</v>
      </c>
      <c r="E65" s="253">
        <v>-35</v>
      </c>
      <c r="F65" s="173">
        <v>45723.716143171296</v>
      </c>
    </row>
    <row r="66" spans="1:6" x14ac:dyDescent="0.3">
      <c r="A66" s="251">
        <v>45723</v>
      </c>
      <c r="B66" s="252" t="s">
        <v>49</v>
      </c>
      <c r="C66" s="254" t="s">
        <v>97</v>
      </c>
      <c r="D66" s="255" t="s">
        <v>222</v>
      </c>
      <c r="E66" s="253">
        <v>150</v>
      </c>
      <c r="F66" s="173">
        <v>45723.716227314813</v>
      </c>
    </row>
    <row r="67" spans="1:6" x14ac:dyDescent="0.3">
      <c r="A67" s="251">
        <v>45723</v>
      </c>
      <c r="B67" s="252" t="s">
        <v>49</v>
      </c>
      <c r="C67" s="254" t="s">
        <v>97</v>
      </c>
      <c r="D67" s="255" t="s">
        <v>221</v>
      </c>
      <c r="E67" s="253">
        <v>-305</v>
      </c>
      <c r="F67" s="173">
        <v>45723.716324421293</v>
      </c>
    </row>
    <row r="68" spans="1:6" x14ac:dyDescent="0.3">
      <c r="A68" s="251">
        <v>45723</v>
      </c>
      <c r="B68" s="252" t="s">
        <v>49</v>
      </c>
      <c r="C68" s="254" t="s">
        <v>97</v>
      </c>
      <c r="D68" s="255" t="s">
        <v>221</v>
      </c>
      <c r="E68" s="253">
        <v>-355</v>
      </c>
      <c r="F68" s="173">
        <v>45723.716410069443</v>
      </c>
    </row>
    <row r="69" spans="1:6" x14ac:dyDescent="0.3">
      <c r="A69" s="251">
        <v>45723</v>
      </c>
      <c r="B69" s="252" t="s">
        <v>49</v>
      </c>
      <c r="C69" s="254" t="s">
        <v>97</v>
      </c>
      <c r="D69" s="255" t="s">
        <v>222</v>
      </c>
      <c r="E69" s="253">
        <v>13</v>
      </c>
      <c r="F69" s="173">
        <v>45723.716497685185</v>
      </c>
    </row>
    <row r="70" spans="1:6" x14ac:dyDescent="0.3">
      <c r="A70" s="251">
        <v>45723</v>
      </c>
      <c r="B70" s="252" t="s">
        <v>49</v>
      </c>
      <c r="C70" s="254" t="s">
        <v>97</v>
      </c>
      <c r="D70" s="255" t="s">
        <v>222</v>
      </c>
      <c r="E70" s="253">
        <v>35</v>
      </c>
      <c r="F70" s="173">
        <v>45723.71658148148</v>
      </c>
    </row>
    <row r="71" spans="1:6" x14ac:dyDescent="0.3">
      <c r="A71" s="251">
        <v>45723</v>
      </c>
      <c r="B71" s="252" t="s">
        <v>49</v>
      </c>
      <c r="C71" s="254" t="s">
        <v>97</v>
      </c>
      <c r="D71" s="255" t="s">
        <v>222</v>
      </c>
      <c r="E71" s="253">
        <v>70</v>
      </c>
      <c r="F71" s="173">
        <v>45723.716678935183</v>
      </c>
    </row>
    <row r="72" spans="1:6" x14ac:dyDescent="0.3">
      <c r="A72" s="251">
        <v>45723</v>
      </c>
      <c r="B72" s="252" t="s">
        <v>49</v>
      </c>
      <c r="C72" s="254" t="s">
        <v>97</v>
      </c>
      <c r="D72" s="255" t="s">
        <v>222</v>
      </c>
      <c r="E72" s="253">
        <v>35</v>
      </c>
      <c r="F72" s="173">
        <v>45723.716772337961</v>
      </c>
    </row>
    <row r="73" spans="1:6" x14ac:dyDescent="0.3">
      <c r="A73" s="251">
        <v>45723</v>
      </c>
      <c r="B73" s="252" t="s">
        <v>49</v>
      </c>
      <c r="C73" s="254" t="s">
        <v>97</v>
      </c>
      <c r="D73" s="255" t="s">
        <v>221</v>
      </c>
      <c r="E73" s="253">
        <v>-14</v>
      </c>
      <c r="F73" s="173">
        <v>45723.71686226852</v>
      </c>
    </row>
    <row r="74" spans="1:6" x14ac:dyDescent="0.3">
      <c r="A74" s="251">
        <v>45723</v>
      </c>
      <c r="B74" s="252" t="s">
        <v>49</v>
      </c>
      <c r="C74" s="254" t="s">
        <v>97</v>
      </c>
      <c r="D74" s="255" t="s">
        <v>222</v>
      </c>
      <c r="E74" s="253">
        <v>2400</v>
      </c>
      <c r="F74" s="173">
        <v>45723.716959027777</v>
      </c>
    </row>
    <row r="75" spans="1:6" x14ac:dyDescent="0.3">
      <c r="A75" s="251">
        <v>45723</v>
      </c>
      <c r="B75" s="252" t="s">
        <v>49</v>
      </c>
      <c r="C75" s="254" t="s">
        <v>97</v>
      </c>
      <c r="D75" s="255" t="s">
        <v>222</v>
      </c>
      <c r="E75" s="253">
        <v>150</v>
      </c>
      <c r="F75" s="173">
        <v>45723.717078240741</v>
      </c>
    </row>
    <row r="76" spans="1:6" x14ac:dyDescent="0.3">
      <c r="A76" s="251">
        <v>45723</v>
      </c>
      <c r="B76" s="252" t="s">
        <v>49</v>
      </c>
      <c r="C76" s="254" t="s">
        <v>97</v>
      </c>
      <c r="D76" s="255" t="s">
        <v>222</v>
      </c>
      <c r="E76" s="253">
        <v>35</v>
      </c>
      <c r="F76" s="173">
        <v>45723.717181712964</v>
      </c>
    </row>
    <row r="77" spans="1:6" x14ac:dyDescent="0.3">
      <c r="A77" s="251">
        <v>45723</v>
      </c>
      <c r="B77" s="252" t="s">
        <v>49</v>
      </c>
      <c r="C77" s="254" t="s">
        <v>97</v>
      </c>
      <c r="D77" s="255" t="s">
        <v>222</v>
      </c>
      <c r="E77" s="253">
        <v>70</v>
      </c>
      <c r="F77" s="173">
        <v>45723.717274421295</v>
      </c>
    </row>
    <row r="78" spans="1:6" x14ac:dyDescent="0.3">
      <c r="A78" s="251">
        <v>45723</v>
      </c>
      <c r="B78" s="252" t="s">
        <v>49</v>
      </c>
      <c r="C78" s="254" t="s">
        <v>97</v>
      </c>
      <c r="D78" s="255" t="s">
        <v>221</v>
      </c>
      <c r="E78" s="253">
        <v>-15</v>
      </c>
      <c r="F78" s="173">
        <v>45723.717372106483</v>
      </c>
    </row>
    <row r="79" spans="1:6" x14ac:dyDescent="0.3">
      <c r="A79" s="251">
        <v>45723</v>
      </c>
      <c r="B79" s="252" t="s">
        <v>49</v>
      </c>
      <c r="C79" s="254" t="s">
        <v>97</v>
      </c>
      <c r="D79" s="255" t="s">
        <v>221</v>
      </c>
      <c r="E79" s="253">
        <v>-610</v>
      </c>
      <c r="F79" s="173">
        <v>45723.71748472222</v>
      </c>
    </row>
    <row r="80" spans="1:6" x14ac:dyDescent="0.3">
      <c r="A80" s="251">
        <v>45723</v>
      </c>
      <c r="B80" s="252" t="s">
        <v>49</v>
      </c>
      <c r="C80" s="254" t="s">
        <v>97</v>
      </c>
      <c r="D80" s="255" t="s">
        <v>222</v>
      </c>
      <c r="E80" s="253">
        <v>200</v>
      </c>
      <c r="F80" s="173">
        <v>45723.717576273149</v>
      </c>
    </row>
    <row r="81" spans="1:6" x14ac:dyDescent="0.3">
      <c r="A81" s="251">
        <v>45723</v>
      </c>
      <c r="B81" s="252" t="s">
        <v>49</v>
      </c>
      <c r="C81" s="254" t="s">
        <v>97</v>
      </c>
      <c r="D81" s="255" t="s">
        <v>222</v>
      </c>
      <c r="E81" s="253">
        <v>30</v>
      </c>
      <c r="F81" s="173">
        <v>45723.717671180559</v>
      </c>
    </row>
    <row r="82" spans="1:6" x14ac:dyDescent="0.3">
      <c r="A82" s="251">
        <v>45723</v>
      </c>
      <c r="B82" s="252" t="s">
        <v>49</v>
      </c>
      <c r="C82" s="254" t="s">
        <v>97</v>
      </c>
      <c r="D82" s="255" t="s">
        <v>222</v>
      </c>
      <c r="E82" s="253">
        <v>1500</v>
      </c>
      <c r="F82" s="173">
        <v>45723.717768287039</v>
      </c>
    </row>
    <row r="83" spans="1:6" x14ac:dyDescent="0.3">
      <c r="A83" s="251">
        <v>45723</v>
      </c>
      <c r="B83" s="252" t="s">
        <v>49</v>
      </c>
      <c r="C83" s="254" t="s">
        <v>97</v>
      </c>
      <c r="D83" s="255" t="s">
        <v>222</v>
      </c>
      <c r="E83" s="253">
        <v>147</v>
      </c>
      <c r="F83" s="173">
        <v>45723.717876620372</v>
      </c>
    </row>
    <row r="84" spans="1:6" x14ac:dyDescent="0.3">
      <c r="A84" s="251">
        <v>45723</v>
      </c>
      <c r="B84" s="252" t="s">
        <v>49</v>
      </c>
      <c r="C84" s="254" t="s">
        <v>97</v>
      </c>
      <c r="D84" s="255" t="s">
        <v>222</v>
      </c>
      <c r="E84" s="253">
        <v>3000</v>
      </c>
      <c r="F84" s="173">
        <v>45723.717963773146</v>
      </c>
    </row>
    <row r="85" spans="1:6" x14ac:dyDescent="0.3">
      <c r="A85" s="251">
        <v>45723</v>
      </c>
      <c r="B85" s="252" t="s">
        <v>49</v>
      </c>
      <c r="C85" s="254" t="s">
        <v>97</v>
      </c>
      <c r="D85" s="255" t="s">
        <v>221</v>
      </c>
      <c r="E85" s="253">
        <v>-90</v>
      </c>
      <c r="F85" s="173">
        <v>45723.718048263887</v>
      </c>
    </row>
    <row r="86" spans="1:6" x14ac:dyDescent="0.3">
      <c r="A86" s="251">
        <v>45723</v>
      </c>
      <c r="B86" s="252" t="s">
        <v>49</v>
      </c>
      <c r="C86" s="254" t="s">
        <v>97</v>
      </c>
      <c r="D86" s="255" t="s">
        <v>222</v>
      </c>
      <c r="E86" s="253">
        <v>500</v>
      </c>
      <c r="F86" s="173">
        <v>45723.718132291666</v>
      </c>
    </row>
    <row r="87" spans="1:6" x14ac:dyDescent="0.3">
      <c r="A87" s="251">
        <v>45723</v>
      </c>
      <c r="B87" s="252" t="s">
        <v>49</v>
      </c>
      <c r="C87" s="254" t="s">
        <v>97</v>
      </c>
      <c r="D87" s="255" t="s">
        <v>222</v>
      </c>
      <c r="E87" s="253">
        <v>500</v>
      </c>
      <c r="F87" s="173">
        <v>45723.718233796295</v>
      </c>
    </row>
    <row r="88" spans="1:6" x14ac:dyDescent="0.3">
      <c r="A88" s="251">
        <v>45723</v>
      </c>
      <c r="B88" s="252" t="s">
        <v>49</v>
      </c>
      <c r="C88" s="254" t="s">
        <v>97</v>
      </c>
      <c r="D88" s="255" t="s">
        <v>222</v>
      </c>
      <c r="E88" s="253">
        <v>1000</v>
      </c>
      <c r="F88" s="173">
        <v>45723.718319444444</v>
      </c>
    </row>
    <row r="89" spans="1:6" x14ac:dyDescent="0.3">
      <c r="A89" s="251">
        <v>45723</v>
      </c>
      <c r="B89" s="252" t="s">
        <v>49</v>
      </c>
      <c r="C89" s="254" t="s">
        <v>97</v>
      </c>
      <c r="D89" s="255" t="s">
        <v>222</v>
      </c>
      <c r="E89" s="253">
        <v>35</v>
      </c>
      <c r="F89" s="173">
        <v>45723.718791319443</v>
      </c>
    </row>
    <row r="90" spans="1:6" x14ac:dyDescent="0.3">
      <c r="A90" s="251">
        <v>45723</v>
      </c>
      <c r="B90" s="252" t="s">
        <v>49</v>
      </c>
      <c r="C90" s="254" t="s">
        <v>97</v>
      </c>
      <c r="D90" s="255" t="s">
        <v>222</v>
      </c>
      <c r="E90" s="253">
        <v>1995</v>
      </c>
      <c r="F90" s="173">
        <v>45723.720194675923</v>
      </c>
    </row>
    <row r="91" spans="1:6" x14ac:dyDescent="0.3">
      <c r="A91" s="251">
        <v>45723</v>
      </c>
      <c r="B91" s="252" t="s">
        <v>49</v>
      </c>
      <c r="C91" s="254" t="s">
        <v>97</v>
      </c>
      <c r="D91" s="255" t="s">
        <v>222</v>
      </c>
      <c r="E91" s="253">
        <v>10</v>
      </c>
      <c r="F91" s="173">
        <v>45723.720291898149</v>
      </c>
    </row>
    <row r="92" spans="1:6" x14ac:dyDescent="0.3">
      <c r="A92" s="251">
        <v>45723</v>
      </c>
      <c r="B92" s="252" t="s">
        <v>49</v>
      </c>
      <c r="C92" s="254" t="s">
        <v>97</v>
      </c>
      <c r="D92" s="255" t="s">
        <v>222</v>
      </c>
      <c r="E92" s="253">
        <v>10</v>
      </c>
      <c r="F92" s="173">
        <v>45723.720379976854</v>
      </c>
    </row>
    <row r="93" spans="1:6" x14ac:dyDescent="0.3">
      <c r="A93" s="251">
        <v>45723</v>
      </c>
      <c r="B93" s="252" t="s">
        <v>49</v>
      </c>
      <c r="C93" s="254" t="s">
        <v>97</v>
      </c>
      <c r="D93" s="255" t="s">
        <v>222</v>
      </c>
      <c r="E93" s="253">
        <v>35</v>
      </c>
      <c r="F93" s="173">
        <v>45723.720463310186</v>
      </c>
    </row>
    <row r="94" spans="1:6" x14ac:dyDescent="0.3">
      <c r="A94" s="251">
        <v>45723</v>
      </c>
      <c r="B94" s="252" t="s">
        <v>49</v>
      </c>
      <c r="C94" s="254" t="s">
        <v>97</v>
      </c>
      <c r="D94" s="255" t="s">
        <v>222</v>
      </c>
      <c r="E94" s="253">
        <v>50</v>
      </c>
      <c r="F94" s="173">
        <v>45723.72054884259</v>
      </c>
    </row>
    <row r="95" spans="1:6" x14ac:dyDescent="0.3">
      <c r="A95" s="251">
        <v>45723</v>
      </c>
      <c r="B95" s="252" t="s">
        <v>49</v>
      </c>
      <c r="C95" s="254" t="s">
        <v>97</v>
      </c>
      <c r="D95" s="255" t="s">
        <v>221</v>
      </c>
      <c r="E95" s="253">
        <v>-51</v>
      </c>
      <c r="F95" s="173">
        <v>45723.720655671299</v>
      </c>
    </row>
    <row r="96" spans="1:6" x14ac:dyDescent="0.3">
      <c r="A96" s="251">
        <v>45723</v>
      </c>
      <c r="B96" s="252" t="s">
        <v>49</v>
      </c>
      <c r="C96" s="254" t="s">
        <v>97</v>
      </c>
      <c r="D96" s="255" t="s">
        <v>222</v>
      </c>
      <c r="E96" s="253">
        <v>860</v>
      </c>
      <c r="F96" s="173">
        <v>45723.720737037038</v>
      </c>
    </row>
    <row r="97" spans="1:6" x14ac:dyDescent="0.3">
      <c r="A97" s="251">
        <v>45723</v>
      </c>
      <c r="B97" s="252" t="s">
        <v>49</v>
      </c>
      <c r="C97" s="254" t="s">
        <v>97</v>
      </c>
      <c r="D97" s="255" t="s">
        <v>221</v>
      </c>
      <c r="E97" s="253">
        <v>-100</v>
      </c>
      <c r="F97" s="173">
        <v>45723.720838425928</v>
      </c>
    </row>
    <row r="98" spans="1:6" x14ac:dyDescent="0.3">
      <c r="A98" s="251">
        <v>45723</v>
      </c>
      <c r="B98" s="252" t="s">
        <v>49</v>
      </c>
      <c r="C98" s="254" t="s">
        <v>97</v>
      </c>
      <c r="D98" s="255" t="s">
        <v>222</v>
      </c>
      <c r="E98" s="253">
        <v>50</v>
      </c>
      <c r="F98" s="173">
        <v>45723.737224421297</v>
      </c>
    </row>
    <row r="99" spans="1:6" x14ac:dyDescent="0.3">
      <c r="A99" s="251">
        <v>45723</v>
      </c>
      <c r="B99" s="252" t="s">
        <v>49</v>
      </c>
      <c r="C99" s="254" t="s">
        <v>97</v>
      </c>
      <c r="D99" s="255" t="s">
        <v>222</v>
      </c>
      <c r="E99" s="253">
        <v>35</v>
      </c>
      <c r="F99" s="173">
        <v>45723.737562731483</v>
      </c>
    </row>
    <row r="100" spans="1:6" x14ac:dyDescent="0.3">
      <c r="A100" s="251">
        <v>45723</v>
      </c>
      <c r="B100" s="252" t="s">
        <v>49</v>
      </c>
      <c r="C100" s="254" t="s">
        <v>97</v>
      </c>
      <c r="D100" s="255" t="s">
        <v>221</v>
      </c>
      <c r="E100" s="253">
        <v>-100</v>
      </c>
      <c r="F100" s="173">
        <v>45723.748941550926</v>
      </c>
    </row>
    <row r="101" spans="1:6" x14ac:dyDescent="0.3">
      <c r="A101" s="251">
        <v>45723</v>
      </c>
      <c r="B101" s="252" t="s">
        <v>49</v>
      </c>
      <c r="C101" s="254" t="s">
        <v>97</v>
      </c>
      <c r="D101" s="255" t="s">
        <v>223</v>
      </c>
      <c r="E101" s="253">
        <v>35</v>
      </c>
      <c r="F101" s="173">
        <v>45723.755757291663</v>
      </c>
    </row>
    <row r="102" spans="1:6" x14ac:dyDescent="0.3">
      <c r="A102" s="251">
        <v>45723</v>
      </c>
      <c r="B102" s="252" t="s">
        <v>49</v>
      </c>
      <c r="C102" s="254" t="s">
        <v>97</v>
      </c>
      <c r="D102" s="255" t="s">
        <v>221</v>
      </c>
      <c r="E102" s="253">
        <v>-15</v>
      </c>
      <c r="F102" s="173">
        <v>45723.783218055556</v>
      </c>
    </row>
    <row r="103" spans="1:6" x14ac:dyDescent="0.3">
      <c r="A103" s="251">
        <v>45723</v>
      </c>
      <c r="B103" s="252" t="s">
        <v>49</v>
      </c>
      <c r="C103" s="254" t="s">
        <v>97</v>
      </c>
      <c r="D103" s="255" t="s">
        <v>221</v>
      </c>
      <c r="E103" s="253">
        <v>-50</v>
      </c>
      <c r="F103" s="173">
        <v>45723.783866666665</v>
      </c>
    </row>
    <row r="104" spans="1:6" x14ac:dyDescent="0.3">
      <c r="A104" s="251">
        <v>45723</v>
      </c>
      <c r="B104" s="252" t="s">
        <v>49</v>
      </c>
      <c r="C104" s="254" t="s">
        <v>97</v>
      </c>
      <c r="D104" s="255" t="s">
        <v>221</v>
      </c>
      <c r="E104" s="253">
        <v>-10</v>
      </c>
      <c r="F104" s="173">
        <v>45723.795764699076</v>
      </c>
    </row>
    <row r="105" spans="1:6" x14ac:dyDescent="0.3">
      <c r="A105" s="251">
        <v>45726</v>
      </c>
      <c r="B105" s="252" t="s">
        <v>49</v>
      </c>
      <c r="C105" s="254" t="s">
        <v>97</v>
      </c>
      <c r="D105" s="255" t="s">
        <v>222</v>
      </c>
      <c r="E105" s="253">
        <v>105</v>
      </c>
      <c r="F105" s="173">
        <v>45726.515608449074</v>
      </c>
    </row>
    <row r="106" spans="1:6" x14ac:dyDescent="0.3">
      <c r="A106" s="251">
        <v>45726</v>
      </c>
      <c r="B106" s="252" t="s">
        <v>49</v>
      </c>
      <c r="C106" s="254" t="s">
        <v>97</v>
      </c>
      <c r="D106" s="255" t="s">
        <v>222</v>
      </c>
      <c r="E106" s="253">
        <v>35</v>
      </c>
      <c r="F106" s="173">
        <v>45726.516521990743</v>
      </c>
    </row>
    <row r="107" spans="1:6" x14ac:dyDescent="0.3">
      <c r="A107" s="251">
        <v>45726</v>
      </c>
      <c r="B107" s="252" t="s">
        <v>49</v>
      </c>
      <c r="C107" s="254" t="s">
        <v>97</v>
      </c>
      <c r="D107" s="255" t="s">
        <v>222</v>
      </c>
      <c r="E107" s="253">
        <v>55</v>
      </c>
      <c r="F107" s="173">
        <v>45726.517585879628</v>
      </c>
    </row>
    <row r="108" spans="1:6" x14ac:dyDescent="0.3">
      <c r="A108" s="251">
        <v>45726</v>
      </c>
      <c r="B108" s="252" t="s">
        <v>49</v>
      </c>
      <c r="C108" s="254" t="s">
        <v>97</v>
      </c>
      <c r="D108" s="255" t="s">
        <v>221</v>
      </c>
      <c r="E108" s="253">
        <v>-15</v>
      </c>
      <c r="F108" s="173">
        <v>45726.517759953706</v>
      </c>
    </row>
    <row r="109" spans="1:6" x14ac:dyDescent="0.3">
      <c r="A109" s="251">
        <v>45726</v>
      </c>
      <c r="B109" s="252" t="s">
        <v>49</v>
      </c>
      <c r="C109" s="254" t="s">
        <v>97</v>
      </c>
      <c r="D109" s="255" t="s">
        <v>221</v>
      </c>
      <c r="E109" s="253">
        <v>-42</v>
      </c>
      <c r="F109" s="173">
        <v>45726.517920138889</v>
      </c>
    </row>
    <row r="110" spans="1:6" x14ac:dyDescent="0.3">
      <c r="A110" s="251">
        <v>45726</v>
      </c>
      <c r="B110" s="252" t="s">
        <v>49</v>
      </c>
      <c r="C110" s="254" t="s">
        <v>97</v>
      </c>
      <c r="D110" s="255" t="s">
        <v>222</v>
      </c>
      <c r="E110" s="253">
        <v>513</v>
      </c>
      <c r="F110" s="173">
        <v>45726.518052430554</v>
      </c>
    </row>
    <row r="111" spans="1:6" x14ac:dyDescent="0.3">
      <c r="A111" s="251">
        <v>45726</v>
      </c>
      <c r="B111" s="252" t="s">
        <v>49</v>
      </c>
      <c r="C111" s="254" t="s">
        <v>97</v>
      </c>
      <c r="D111" s="255" t="s">
        <v>221</v>
      </c>
      <c r="E111" s="253">
        <v>-42</v>
      </c>
      <c r="F111" s="173">
        <v>45726.518162152781</v>
      </c>
    </row>
    <row r="112" spans="1:6" x14ac:dyDescent="0.3">
      <c r="A112" s="251">
        <v>45726</v>
      </c>
      <c r="B112" s="252" t="s">
        <v>49</v>
      </c>
      <c r="C112" s="254" t="s">
        <v>97</v>
      </c>
      <c r="D112" s="255" t="s">
        <v>222</v>
      </c>
      <c r="E112" s="253">
        <v>1600</v>
      </c>
      <c r="F112" s="173">
        <v>45726.518220486112</v>
      </c>
    </row>
    <row r="113" spans="1:6" x14ac:dyDescent="0.3">
      <c r="A113" s="251">
        <v>45726</v>
      </c>
      <c r="B113" s="252" t="s">
        <v>49</v>
      </c>
      <c r="C113" s="254" t="s">
        <v>97</v>
      </c>
      <c r="D113" s="255" t="s">
        <v>222</v>
      </c>
      <c r="E113" s="253">
        <v>450</v>
      </c>
      <c r="F113" s="173">
        <v>45726.518271412038</v>
      </c>
    </row>
    <row r="114" spans="1:6" x14ac:dyDescent="0.3">
      <c r="A114" s="251">
        <v>45726</v>
      </c>
      <c r="B114" s="252" t="s">
        <v>49</v>
      </c>
      <c r="C114" s="254" t="s">
        <v>97</v>
      </c>
      <c r="D114" s="255" t="s">
        <v>221</v>
      </c>
      <c r="E114" s="253">
        <v>-15</v>
      </c>
      <c r="F114" s="173">
        <v>45726.518336689813</v>
      </c>
    </row>
    <row r="115" spans="1:6" x14ac:dyDescent="0.3">
      <c r="A115" s="251">
        <v>45726</v>
      </c>
      <c r="B115" s="252" t="s">
        <v>49</v>
      </c>
      <c r="C115" s="254" t="s">
        <v>97</v>
      </c>
      <c r="D115" s="255" t="s">
        <v>221</v>
      </c>
      <c r="E115" s="253">
        <v>-15</v>
      </c>
      <c r="F115" s="173">
        <v>45726.518396180552</v>
      </c>
    </row>
    <row r="116" spans="1:6" x14ac:dyDescent="0.3">
      <c r="A116" s="251">
        <v>45726</v>
      </c>
      <c r="B116" s="252" t="s">
        <v>49</v>
      </c>
      <c r="C116" s="254" t="s">
        <v>97</v>
      </c>
      <c r="D116" s="255" t="s">
        <v>222</v>
      </c>
      <c r="E116" s="253">
        <v>70</v>
      </c>
      <c r="F116" s="173">
        <v>45726.518536342592</v>
      </c>
    </row>
    <row r="117" spans="1:6" x14ac:dyDescent="0.3">
      <c r="A117" s="251">
        <v>45726</v>
      </c>
      <c r="B117" s="252" t="s">
        <v>49</v>
      </c>
      <c r="C117" s="254" t="s">
        <v>97</v>
      </c>
      <c r="D117" s="255" t="s">
        <v>222</v>
      </c>
      <c r="E117" s="253">
        <v>193</v>
      </c>
      <c r="F117" s="173">
        <v>45726.524389120372</v>
      </c>
    </row>
    <row r="118" spans="1:6" x14ac:dyDescent="0.3">
      <c r="A118" s="251">
        <v>45726</v>
      </c>
      <c r="B118" s="252" t="s">
        <v>49</v>
      </c>
      <c r="C118" s="254" t="s">
        <v>97</v>
      </c>
      <c r="D118" s="255" t="s">
        <v>221</v>
      </c>
      <c r="E118" s="253">
        <v>-15</v>
      </c>
      <c r="F118" s="173">
        <v>45726.526173032405</v>
      </c>
    </row>
    <row r="119" spans="1:6" x14ac:dyDescent="0.3">
      <c r="A119" s="251">
        <v>45726</v>
      </c>
      <c r="B119" s="252" t="s">
        <v>49</v>
      </c>
      <c r="C119" s="254" t="s">
        <v>97</v>
      </c>
      <c r="D119" s="255" t="s">
        <v>222</v>
      </c>
      <c r="E119" s="253">
        <v>35</v>
      </c>
      <c r="F119" s="173">
        <v>45726.529859027774</v>
      </c>
    </row>
    <row r="120" spans="1:6" x14ac:dyDescent="0.3">
      <c r="A120" s="251">
        <v>45726</v>
      </c>
      <c r="B120" s="252" t="s">
        <v>49</v>
      </c>
      <c r="C120" s="254" t="s">
        <v>97</v>
      </c>
      <c r="D120" s="255" t="s">
        <v>222</v>
      </c>
      <c r="E120" s="253">
        <v>386</v>
      </c>
      <c r="F120" s="173">
        <v>45726.538856712963</v>
      </c>
    </row>
    <row r="121" spans="1:6" x14ac:dyDescent="0.3">
      <c r="A121" s="251">
        <v>45726</v>
      </c>
      <c r="B121" s="252" t="s">
        <v>49</v>
      </c>
      <c r="C121" s="254" t="s">
        <v>97</v>
      </c>
      <c r="D121" s="255" t="s">
        <v>222</v>
      </c>
      <c r="E121" s="253">
        <v>140</v>
      </c>
      <c r="F121" s="173">
        <v>45726.543205439812</v>
      </c>
    </row>
    <row r="122" spans="1:6" x14ac:dyDescent="0.3">
      <c r="A122" s="251">
        <v>45726</v>
      </c>
      <c r="B122" s="252" t="s">
        <v>49</v>
      </c>
      <c r="C122" s="254" t="s">
        <v>97</v>
      </c>
      <c r="D122" s="255" t="s">
        <v>222</v>
      </c>
      <c r="E122" s="253">
        <v>50</v>
      </c>
      <c r="F122" s="173">
        <v>45726.548390856478</v>
      </c>
    </row>
    <row r="123" spans="1:6" x14ac:dyDescent="0.3">
      <c r="A123" s="251">
        <v>45726</v>
      </c>
      <c r="B123" s="252" t="s">
        <v>49</v>
      </c>
      <c r="C123" s="254" t="s">
        <v>97</v>
      </c>
      <c r="D123" s="255" t="s">
        <v>221</v>
      </c>
      <c r="E123" s="253">
        <v>-41</v>
      </c>
      <c r="F123" s="173">
        <v>45726.548492361107</v>
      </c>
    </row>
    <row r="124" spans="1:6" x14ac:dyDescent="0.3">
      <c r="A124" s="251">
        <v>45726</v>
      </c>
      <c r="B124" s="252" t="s">
        <v>49</v>
      </c>
      <c r="C124" s="254" t="s">
        <v>97</v>
      </c>
      <c r="D124" s="255" t="s">
        <v>222</v>
      </c>
      <c r="E124" s="253">
        <v>30</v>
      </c>
      <c r="F124" s="173">
        <v>45726.548544791665</v>
      </c>
    </row>
    <row r="125" spans="1:6" x14ac:dyDescent="0.3">
      <c r="A125" s="251">
        <v>45726</v>
      </c>
      <c r="B125" s="252" t="s">
        <v>49</v>
      </c>
      <c r="C125" s="254" t="s">
        <v>97</v>
      </c>
      <c r="D125" s="255" t="s">
        <v>221</v>
      </c>
      <c r="E125" s="253">
        <v>-1000</v>
      </c>
      <c r="F125" s="173">
        <v>45726.548611574071</v>
      </c>
    </row>
    <row r="126" spans="1:6" x14ac:dyDescent="0.3">
      <c r="A126" s="251">
        <v>45726</v>
      </c>
      <c r="B126" s="252" t="s">
        <v>49</v>
      </c>
      <c r="C126" s="254" t="s">
        <v>97</v>
      </c>
      <c r="D126" s="255" t="s">
        <v>222</v>
      </c>
      <c r="E126" s="253">
        <v>35</v>
      </c>
      <c r="F126" s="173">
        <v>45726.567142129628</v>
      </c>
    </row>
    <row r="127" spans="1:6" x14ac:dyDescent="0.3">
      <c r="A127" s="251">
        <v>45726</v>
      </c>
      <c r="B127" s="252" t="s">
        <v>49</v>
      </c>
      <c r="C127" s="254" t="s">
        <v>97</v>
      </c>
      <c r="D127" s="255" t="s">
        <v>221</v>
      </c>
      <c r="E127" s="253">
        <v>-15</v>
      </c>
      <c r="F127" s="173">
        <v>45726.567208564818</v>
      </c>
    </row>
    <row r="128" spans="1:6" x14ac:dyDescent="0.3">
      <c r="A128" s="251">
        <v>45726</v>
      </c>
      <c r="B128" s="252" t="s">
        <v>49</v>
      </c>
      <c r="C128" s="254" t="s">
        <v>97</v>
      </c>
      <c r="D128" s="255" t="s">
        <v>222</v>
      </c>
      <c r="E128" s="253">
        <v>210</v>
      </c>
      <c r="F128" s="173">
        <v>45726.567340740738</v>
      </c>
    </row>
    <row r="129" spans="1:6" x14ac:dyDescent="0.3">
      <c r="A129" s="251">
        <v>45726</v>
      </c>
      <c r="B129" s="252" t="s">
        <v>49</v>
      </c>
      <c r="C129" s="254" t="s">
        <v>97</v>
      </c>
      <c r="D129" s="255" t="s">
        <v>221</v>
      </c>
      <c r="E129" s="253">
        <v>-53</v>
      </c>
      <c r="F129" s="173">
        <v>45726.593940162034</v>
      </c>
    </row>
    <row r="130" spans="1:6" x14ac:dyDescent="0.3">
      <c r="A130" s="251">
        <v>45726</v>
      </c>
      <c r="B130" s="252" t="s">
        <v>49</v>
      </c>
      <c r="C130" s="254" t="s">
        <v>97</v>
      </c>
      <c r="D130" s="255" t="s">
        <v>222</v>
      </c>
      <c r="E130" s="253">
        <v>410</v>
      </c>
      <c r="F130" s="173">
        <v>45726.596165509261</v>
      </c>
    </row>
    <row r="131" spans="1:6" x14ac:dyDescent="0.3">
      <c r="A131" s="251">
        <v>45726</v>
      </c>
      <c r="B131" s="252" t="s">
        <v>49</v>
      </c>
      <c r="C131" s="254" t="s">
        <v>97</v>
      </c>
      <c r="D131" s="255" t="s">
        <v>223</v>
      </c>
      <c r="E131" s="253">
        <v>35</v>
      </c>
      <c r="F131" s="173">
        <v>45726.603252546294</v>
      </c>
    </row>
    <row r="132" spans="1:6" x14ac:dyDescent="0.3">
      <c r="A132" s="251">
        <v>45726</v>
      </c>
      <c r="B132" s="252" t="s">
        <v>49</v>
      </c>
      <c r="C132" s="254" t="s">
        <v>97</v>
      </c>
      <c r="D132" s="255" t="s">
        <v>222</v>
      </c>
      <c r="E132" s="253">
        <v>684</v>
      </c>
      <c r="F132" s="173">
        <v>45726.603619212961</v>
      </c>
    </row>
    <row r="133" spans="1:6" x14ac:dyDescent="0.3">
      <c r="A133" s="154">
        <v>45726</v>
      </c>
      <c r="B133" s="155" t="s">
        <v>49</v>
      </c>
      <c r="C133" s="256" t="s">
        <v>97</v>
      </c>
      <c r="D133" s="257" t="s">
        <v>222</v>
      </c>
      <c r="E133" s="158">
        <v>3000</v>
      </c>
      <c r="F133" s="159">
        <v>45726.604763541669</v>
      </c>
    </row>
    <row r="134" spans="1:6" x14ac:dyDescent="0.3">
      <c r="A134" s="251">
        <v>45726</v>
      </c>
      <c r="B134" s="252" t="s">
        <v>49</v>
      </c>
      <c r="C134" s="254" t="s">
        <v>97</v>
      </c>
      <c r="D134" s="255" t="s">
        <v>265</v>
      </c>
      <c r="E134" s="253">
        <v>-10000</v>
      </c>
      <c r="F134" s="173">
        <v>45726.605392013887</v>
      </c>
    </row>
    <row r="135" spans="1:6" x14ac:dyDescent="0.3">
      <c r="A135" s="251">
        <v>45726</v>
      </c>
      <c r="B135" s="252" t="s">
        <v>49</v>
      </c>
      <c r="C135" s="254" t="s">
        <v>97</v>
      </c>
      <c r="D135" s="255" t="s">
        <v>265</v>
      </c>
      <c r="E135" s="253">
        <v>-6</v>
      </c>
      <c r="F135" s="173">
        <v>45726.605449421295</v>
      </c>
    </row>
    <row r="136" spans="1:6" x14ac:dyDescent="0.3">
      <c r="A136" s="251">
        <v>45726</v>
      </c>
      <c r="B136" s="252" t="s">
        <v>49</v>
      </c>
      <c r="C136" s="254" t="s">
        <v>97</v>
      </c>
      <c r="D136" s="255" t="s">
        <v>221</v>
      </c>
      <c r="E136" s="253">
        <v>-15</v>
      </c>
      <c r="F136" s="173">
        <v>45726.614697106481</v>
      </c>
    </row>
    <row r="137" spans="1:6" x14ac:dyDescent="0.3">
      <c r="A137" s="251">
        <v>45726</v>
      </c>
      <c r="B137" s="252" t="s">
        <v>49</v>
      </c>
      <c r="C137" s="254" t="s">
        <v>97</v>
      </c>
      <c r="D137" s="255" t="s">
        <v>223</v>
      </c>
      <c r="E137" s="253">
        <v>35</v>
      </c>
      <c r="F137" s="173">
        <v>45726.621733449072</v>
      </c>
    </row>
    <row r="138" spans="1:6" x14ac:dyDescent="0.3">
      <c r="A138" s="251">
        <v>45726</v>
      </c>
      <c r="B138" s="252" t="s">
        <v>49</v>
      </c>
      <c r="C138" s="254" t="s">
        <v>97</v>
      </c>
      <c r="D138" s="255" t="s">
        <v>222</v>
      </c>
      <c r="E138" s="253">
        <v>400</v>
      </c>
      <c r="F138" s="173">
        <v>45726.623511342594</v>
      </c>
    </row>
    <row r="139" spans="1:6" x14ac:dyDescent="0.3">
      <c r="A139" s="251">
        <v>45726</v>
      </c>
      <c r="B139" s="252" t="s">
        <v>49</v>
      </c>
      <c r="C139" s="254" t="s">
        <v>97</v>
      </c>
      <c r="D139" s="255" t="s">
        <v>221</v>
      </c>
      <c r="E139" s="253">
        <v>-15</v>
      </c>
      <c r="F139" s="173">
        <v>45726.633010069447</v>
      </c>
    </row>
    <row r="140" spans="1:6" x14ac:dyDescent="0.3">
      <c r="A140" s="251">
        <v>45726</v>
      </c>
      <c r="B140" s="252" t="s">
        <v>49</v>
      </c>
      <c r="C140" s="254" t="s">
        <v>97</v>
      </c>
      <c r="D140" s="255" t="s">
        <v>222</v>
      </c>
      <c r="E140" s="253">
        <v>1270</v>
      </c>
      <c r="F140" s="173">
        <v>45726.670111111111</v>
      </c>
    </row>
    <row r="141" spans="1:6" x14ac:dyDescent="0.3">
      <c r="A141" s="251">
        <v>45726</v>
      </c>
      <c r="B141" s="252" t="s">
        <v>49</v>
      </c>
      <c r="C141" s="254" t="s">
        <v>97</v>
      </c>
      <c r="D141" s="255" t="s">
        <v>221</v>
      </c>
      <c r="E141" s="253">
        <v>-8</v>
      </c>
      <c r="F141" s="173">
        <v>45726.670203009257</v>
      </c>
    </row>
    <row r="142" spans="1:6" x14ac:dyDescent="0.3">
      <c r="A142" s="251">
        <v>45726</v>
      </c>
      <c r="B142" s="252" t="s">
        <v>49</v>
      </c>
      <c r="C142" s="254" t="s">
        <v>97</v>
      </c>
      <c r="D142" s="255" t="s">
        <v>222</v>
      </c>
      <c r="E142" s="253">
        <v>0</v>
      </c>
      <c r="F142" s="173">
        <v>45726.678990624998</v>
      </c>
    </row>
    <row r="143" spans="1:6" x14ac:dyDescent="0.3">
      <c r="A143" s="251">
        <v>45726</v>
      </c>
      <c r="B143" s="252" t="s">
        <v>49</v>
      </c>
      <c r="C143" s="254" t="s">
        <v>97</v>
      </c>
      <c r="D143" s="255" t="s">
        <v>222</v>
      </c>
      <c r="E143" s="253">
        <v>35</v>
      </c>
      <c r="F143" s="173">
        <v>45726.679274421294</v>
      </c>
    </row>
    <row r="144" spans="1:6" x14ac:dyDescent="0.3">
      <c r="A144" s="251">
        <v>45726</v>
      </c>
      <c r="B144" s="252" t="s">
        <v>49</v>
      </c>
      <c r="C144" s="254" t="s">
        <v>97</v>
      </c>
      <c r="D144" s="255" t="s">
        <v>221</v>
      </c>
      <c r="E144" s="253">
        <v>-50</v>
      </c>
      <c r="F144" s="173">
        <v>45726.679993750004</v>
      </c>
    </row>
    <row r="145" spans="1:6" x14ac:dyDescent="0.3">
      <c r="A145" s="251">
        <v>45726</v>
      </c>
      <c r="B145" s="252" t="s">
        <v>49</v>
      </c>
      <c r="C145" s="254" t="s">
        <v>97</v>
      </c>
      <c r="D145" s="255" t="s">
        <v>222</v>
      </c>
      <c r="E145" s="253">
        <v>1500</v>
      </c>
      <c r="F145" s="173">
        <v>45726.685910879627</v>
      </c>
    </row>
    <row r="146" spans="1:6" x14ac:dyDescent="0.3">
      <c r="A146" s="251">
        <v>45726</v>
      </c>
      <c r="B146" s="252" t="s">
        <v>49</v>
      </c>
      <c r="C146" s="254" t="s">
        <v>97</v>
      </c>
      <c r="D146" s="255" t="s">
        <v>221</v>
      </c>
      <c r="E146" s="253">
        <v>-55</v>
      </c>
      <c r="F146" s="173">
        <v>45726.687898842596</v>
      </c>
    </row>
    <row r="147" spans="1:6" x14ac:dyDescent="0.3">
      <c r="A147" s="251">
        <v>45726</v>
      </c>
      <c r="B147" s="252" t="s">
        <v>49</v>
      </c>
      <c r="C147" s="254" t="s">
        <v>97</v>
      </c>
      <c r="D147" s="255" t="s">
        <v>222</v>
      </c>
      <c r="E147" s="253">
        <v>100</v>
      </c>
      <c r="F147" s="173">
        <v>45726.699873263889</v>
      </c>
    </row>
    <row r="148" spans="1:6" x14ac:dyDescent="0.3">
      <c r="A148" s="251">
        <v>45726</v>
      </c>
      <c r="B148" s="252" t="s">
        <v>49</v>
      </c>
      <c r="C148" s="254" t="s">
        <v>97</v>
      </c>
      <c r="D148" s="255" t="s">
        <v>222</v>
      </c>
      <c r="E148" s="253">
        <v>8</v>
      </c>
      <c r="F148" s="173">
        <v>45726.711161458334</v>
      </c>
    </row>
    <row r="149" spans="1:6" x14ac:dyDescent="0.3">
      <c r="A149" s="251">
        <v>45726</v>
      </c>
      <c r="B149" s="252" t="s">
        <v>49</v>
      </c>
      <c r="C149" s="254" t="s">
        <v>97</v>
      </c>
      <c r="D149" s="255" t="s">
        <v>222</v>
      </c>
      <c r="E149" s="253">
        <v>35</v>
      </c>
      <c r="F149" s="173">
        <v>45726.716205787037</v>
      </c>
    </row>
    <row r="150" spans="1:6" x14ac:dyDescent="0.3">
      <c r="A150" s="251">
        <v>45726</v>
      </c>
      <c r="B150" s="252" t="s">
        <v>49</v>
      </c>
      <c r="C150" s="254" t="s">
        <v>97</v>
      </c>
      <c r="D150" s="255" t="s">
        <v>221</v>
      </c>
      <c r="E150" s="253">
        <v>-100</v>
      </c>
      <c r="F150" s="173">
        <v>45726.716504282405</v>
      </c>
    </row>
    <row r="151" spans="1:6" x14ac:dyDescent="0.3">
      <c r="A151" s="251">
        <v>45726</v>
      </c>
      <c r="B151" s="252" t="s">
        <v>49</v>
      </c>
      <c r="C151" s="254" t="s">
        <v>97</v>
      </c>
      <c r="D151" s="255" t="s">
        <v>221</v>
      </c>
      <c r="E151" s="253">
        <v>-10</v>
      </c>
      <c r="F151" s="173">
        <v>45726.724560879629</v>
      </c>
    </row>
    <row r="152" spans="1:6" x14ac:dyDescent="0.3">
      <c r="A152" s="251">
        <v>45726</v>
      </c>
      <c r="B152" s="252" t="s">
        <v>49</v>
      </c>
      <c r="C152" s="254" t="s">
        <v>97</v>
      </c>
      <c r="D152" s="255" t="s">
        <v>222</v>
      </c>
      <c r="E152" s="253">
        <v>220</v>
      </c>
      <c r="F152" s="173">
        <v>45726.724837037036</v>
      </c>
    </row>
    <row r="153" spans="1:6" x14ac:dyDescent="0.3">
      <c r="A153" s="251">
        <v>45726</v>
      </c>
      <c r="B153" s="252" t="s">
        <v>49</v>
      </c>
      <c r="C153" s="254" t="s">
        <v>97</v>
      </c>
      <c r="D153" s="255" t="s">
        <v>222</v>
      </c>
      <c r="E153" s="253">
        <v>250</v>
      </c>
      <c r="F153" s="173">
        <v>45726.747829282409</v>
      </c>
    </row>
    <row r="154" spans="1:6" x14ac:dyDescent="0.3">
      <c r="A154" s="251">
        <v>45726</v>
      </c>
      <c r="B154" s="252" t="s">
        <v>49</v>
      </c>
      <c r="C154" s="254" t="s">
        <v>97</v>
      </c>
      <c r="D154" s="255" t="s">
        <v>221</v>
      </c>
      <c r="E154" s="253">
        <v>-65</v>
      </c>
      <c r="F154" s="173">
        <v>45726.748316087964</v>
      </c>
    </row>
    <row r="155" spans="1:6" x14ac:dyDescent="0.3">
      <c r="A155" s="251">
        <v>45726</v>
      </c>
      <c r="B155" s="252" t="s">
        <v>49</v>
      </c>
      <c r="C155" s="254" t="s">
        <v>97</v>
      </c>
      <c r="D155" s="255" t="s">
        <v>222</v>
      </c>
      <c r="E155" s="253">
        <v>80</v>
      </c>
      <c r="F155" s="173">
        <v>45726.766345370372</v>
      </c>
    </row>
    <row r="156" spans="1:6" x14ac:dyDescent="0.3">
      <c r="A156" s="251">
        <v>45727</v>
      </c>
      <c r="B156" s="252" t="s">
        <v>49</v>
      </c>
      <c r="C156" s="254" t="s">
        <v>97</v>
      </c>
      <c r="D156" s="255" t="s">
        <v>222</v>
      </c>
      <c r="E156" s="253">
        <v>35</v>
      </c>
      <c r="F156" s="173">
        <v>45727.463979166663</v>
      </c>
    </row>
    <row r="157" spans="1:6" x14ac:dyDescent="0.3">
      <c r="A157" s="251">
        <v>45727</v>
      </c>
      <c r="B157" s="252" t="s">
        <v>49</v>
      </c>
      <c r="C157" s="254" t="s">
        <v>97</v>
      </c>
      <c r="D157" s="255" t="s">
        <v>222</v>
      </c>
      <c r="E157" s="253">
        <v>105</v>
      </c>
      <c r="F157" s="173">
        <v>45727.464041782405</v>
      </c>
    </row>
    <row r="158" spans="1:6" x14ac:dyDescent="0.3">
      <c r="A158" s="251">
        <v>45727</v>
      </c>
      <c r="B158" s="252" t="s">
        <v>49</v>
      </c>
      <c r="C158" s="254" t="s">
        <v>97</v>
      </c>
      <c r="D158" s="255" t="s">
        <v>222</v>
      </c>
      <c r="E158" s="253">
        <v>70</v>
      </c>
      <c r="F158" s="173">
        <v>45727.464105092593</v>
      </c>
    </row>
    <row r="159" spans="1:6" x14ac:dyDescent="0.3">
      <c r="A159" s="251">
        <v>45727</v>
      </c>
      <c r="B159" s="252" t="s">
        <v>49</v>
      </c>
      <c r="C159" s="254" t="s">
        <v>97</v>
      </c>
      <c r="D159" s="255" t="s">
        <v>221</v>
      </c>
      <c r="E159" s="253">
        <v>-49</v>
      </c>
      <c r="F159" s="173">
        <v>45727.464167129627</v>
      </c>
    </row>
    <row r="160" spans="1:6" x14ac:dyDescent="0.3">
      <c r="A160" s="251">
        <v>45727</v>
      </c>
      <c r="B160" s="252" t="s">
        <v>49</v>
      </c>
      <c r="C160" s="254" t="s">
        <v>97</v>
      </c>
      <c r="D160" s="255" t="s">
        <v>221</v>
      </c>
      <c r="E160" s="253">
        <v>-15</v>
      </c>
      <c r="F160" s="173">
        <v>45727.472105555556</v>
      </c>
    </row>
    <row r="161" spans="1:6" x14ac:dyDescent="0.3">
      <c r="A161" s="251">
        <v>45727</v>
      </c>
      <c r="B161" s="252" t="s">
        <v>49</v>
      </c>
      <c r="C161" s="254" t="s">
        <v>97</v>
      </c>
      <c r="D161" s="255" t="s">
        <v>222</v>
      </c>
      <c r="E161" s="253">
        <v>5600</v>
      </c>
      <c r="F161" s="173">
        <v>45727.472225694444</v>
      </c>
    </row>
    <row r="162" spans="1:6" x14ac:dyDescent="0.3">
      <c r="A162" s="251">
        <v>45727</v>
      </c>
      <c r="B162" s="252" t="s">
        <v>49</v>
      </c>
      <c r="C162" s="254" t="s">
        <v>97</v>
      </c>
      <c r="D162" s="255" t="s">
        <v>222</v>
      </c>
      <c r="E162" s="253">
        <v>1808</v>
      </c>
      <c r="F162" s="173">
        <v>45727.473563194442</v>
      </c>
    </row>
    <row r="163" spans="1:6" x14ac:dyDescent="0.3">
      <c r="A163" s="251">
        <v>45727</v>
      </c>
      <c r="B163" s="252" t="s">
        <v>49</v>
      </c>
      <c r="C163" s="254" t="s">
        <v>97</v>
      </c>
      <c r="D163" s="255" t="s">
        <v>222</v>
      </c>
      <c r="E163" s="253">
        <v>70</v>
      </c>
      <c r="F163" s="173">
        <v>45727.474235416666</v>
      </c>
    </row>
    <row r="164" spans="1:6" x14ac:dyDescent="0.3">
      <c r="A164" s="251">
        <v>45727</v>
      </c>
      <c r="B164" s="252" t="s">
        <v>49</v>
      </c>
      <c r="C164" s="254" t="s">
        <v>97</v>
      </c>
      <c r="D164" s="255" t="s">
        <v>221</v>
      </c>
      <c r="E164" s="253">
        <v>-150</v>
      </c>
      <c r="F164" s="173">
        <v>45727.476214351853</v>
      </c>
    </row>
    <row r="165" spans="1:6" x14ac:dyDescent="0.3">
      <c r="A165" s="251">
        <v>45727</v>
      </c>
      <c r="B165" s="252" t="s">
        <v>49</v>
      </c>
      <c r="C165" s="254" t="s">
        <v>97</v>
      </c>
      <c r="D165" s="255" t="s">
        <v>265</v>
      </c>
      <c r="E165" s="253">
        <v>-15000</v>
      </c>
      <c r="F165" s="173">
        <v>45727.481601504631</v>
      </c>
    </row>
    <row r="166" spans="1:6" x14ac:dyDescent="0.3">
      <c r="A166" s="251">
        <v>45727</v>
      </c>
      <c r="B166" s="252" t="s">
        <v>49</v>
      </c>
      <c r="C166" s="254" t="s">
        <v>97</v>
      </c>
      <c r="D166" s="255" t="s">
        <v>265</v>
      </c>
      <c r="E166" s="253">
        <v>-12</v>
      </c>
      <c r="F166" s="173">
        <v>45727.481622800929</v>
      </c>
    </row>
    <row r="167" spans="1:6" x14ac:dyDescent="0.3">
      <c r="A167" s="251">
        <v>45727</v>
      </c>
      <c r="B167" s="252" t="s">
        <v>49</v>
      </c>
      <c r="C167" s="254" t="s">
        <v>97</v>
      </c>
      <c r="D167" s="255" t="s">
        <v>223</v>
      </c>
      <c r="E167" s="253">
        <v>70</v>
      </c>
      <c r="F167" s="173">
        <v>45727.483220023147</v>
      </c>
    </row>
    <row r="168" spans="1:6" x14ac:dyDescent="0.3">
      <c r="A168" s="251">
        <v>45727</v>
      </c>
      <c r="B168" s="252" t="s">
        <v>49</v>
      </c>
      <c r="C168" s="254" t="s">
        <v>97</v>
      </c>
      <c r="D168" s="255" t="s">
        <v>222</v>
      </c>
      <c r="E168" s="253">
        <v>90</v>
      </c>
      <c r="F168" s="173">
        <v>45727.487719212964</v>
      </c>
    </row>
    <row r="169" spans="1:6" x14ac:dyDescent="0.3">
      <c r="A169" s="251">
        <v>45727</v>
      </c>
      <c r="B169" s="252" t="s">
        <v>49</v>
      </c>
      <c r="C169" s="254" t="s">
        <v>97</v>
      </c>
      <c r="D169" s="255" t="s">
        <v>222</v>
      </c>
      <c r="E169" s="253">
        <v>329</v>
      </c>
      <c r="F169" s="173">
        <v>45727.49454861111</v>
      </c>
    </row>
    <row r="170" spans="1:6" x14ac:dyDescent="0.3">
      <c r="A170" s="251">
        <v>45727</v>
      </c>
      <c r="B170" s="252" t="s">
        <v>49</v>
      </c>
      <c r="C170" s="254" t="s">
        <v>97</v>
      </c>
      <c r="D170" s="255" t="s">
        <v>222</v>
      </c>
      <c r="E170" s="253">
        <v>300</v>
      </c>
      <c r="F170" s="173">
        <v>45727.497868402781</v>
      </c>
    </row>
    <row r="171" spans="1:6" x14ac:dyDescent="0.3">
      <c r="A171" s="251">
        <v>45727</v>
      </c>
      <c r="B171" s="252" t="s">
        <v>49</v>
      </c>
      <c r="C171" s="254" t="s">
        <v>97</v>
      </c>
      <c r="D171" s="255" t="s">
        <v>222</v>
      </c>
      <c r="E171" s="253">
        <v>300</v>
      </c>
      <c r="F171" s="173">
        <v>45727.499322685188</v>
      </c>
    </row>
    <row r="172" spans="1:6" x14ac:dyDescent="0.3">
      <c r="A172" s="251">
        <v>45727</v>
      </c>
      <c r="B172" s="252" t="s">
        <v>49</v>
      </c>
      <c r="C172" s="254" t="s">
        <v>97</v>
      </c>
      <c r="D172" s="255" t="s">
        <v>222</v>
      </c>
      <c r="E172" s="253">
        <v>300</v>
      </c>
      <c r="F172" s="173">
        <v>45727.50349722222</v>
      </c>
    </row>
    <row r="173" spans="1:6" x14ac:dyDescent="0.3">
      <c r="A173" s="251">
        <v>45727</v>
      </c>
      <c r="B173" s="252" t="s">
        <v>49</v>
      </c>
      <c r="C173" s="254" t="s">
        <v>97</v>
      </c>
      <c r="D173" s="255" t="s">
        <v>222</v>
      </c>
      <c r="E173" s="253">
        <v>120</v>
      </c>
      <c r="F173" s="173">
        <v>45727.503578009258</v>
      </c>
    </row>
    <row r="174" spans="1:6" x14ac:dyDescent="0.3">
      <c r="A174" s="251">
        <v>45727</v>
      </c>
      <c r="B174" s="252" t="s">
        <v>49</v>
      </c>
      <c r="C174" s="254" t="s">
        <v>97</v>
      </c>
      <c r="D174" s="255" t="s">
        <v>222</v>
      </c>
      <c r="E174" s="253">
        <v>10</v>
      </c>
      <c r="F174" s="173">
        <v>45727.503753703706</v>
      </c>
    </row>
    <row r="175" spans="1:6" x14ac:dyDescent="0.3">
      <c r="A175" s="251">
        <v>45727</v>
      </c>
      <c r="B175" s="252" t="s">
        <v>49</v>
      </c>
      <c r="C175" s="254" t="s">
        <v>97</v>
      </c>
      <c r="D175" s="255" t="s">
        <v>221</v>
      </c>
      <c r="E175" s="253">
        <v>-50</v>
      </c>
      <c r="F175" s="173">
        <v>45727.508437037039</v>
      </c>
    </row>
    <row r="176" spans="1:6" x14ac:dyDescent="0.3">
      <c r="A176" s="251">
        <v>45727</v>
      </c>
      <c r="B176" s="252" t="s">
        <v>49</v>
      </c>
      <c r="C176" s="254" t="s">
        <v>97</v>
      </c>
      <c r="D176" s="255" t="s">
        <v>222</v>
      </c>
      <c r="E176" s="253">
        <v>75</v>
      </c>
      <c r="F176" s="173">
        <v>45727.514496759257</v>
      </c>
    </row>
    <row r="177" spans="1:6" x14ac:dyDescent="0.3">
      <c r="A177" s="251">
        <v>45727</v>
      </c>
      <c r="B177" s="252" t="s">
        <v>49</v>
      </c>
      <c r="C177" s="254" t="s">
        <v>97</v>
      </c>
      <c r="D177" s="255" t="s">
        <v>222</v>
      </c>
      <c r="E177" s="253">
        <v>30</v>
      </c>
      <c r="F177" s="173">
        <v>45727.530558217593</v>
      </c>
    </row>
    <row r="178" spans="1:6" x14ac:dyDescent="0.3">
      <c r="A178" s="251">
        <v>45727</v>
      </c>
      <c r="B178" s="252" t="s">
        <v>49</v>
      </c>
      <c r="C178" s="254" t="s">
        <v>97</v>
      </c>
      <c r="D178" s="255" t="s">
        <v>222</v>
      </c>
      <c r="E178" s="253">
        <v>250</v>
      </c>
      <c r="F178" s="173">
        <v>45727.531279166666</v>
      </c>
    </row>
    <row r="179" spans="1:6" x14ac:dyDescent="0.3">
      <c r="A179" s="251">
        <v>45727</v>
      </c>
      <c r="B179" s="252" t="s">
        <v>49</v>
      </c>
      <c r="C179" s="254" t="s">
        <v>97</v>
      </c>
      <c r="D179" s="255" t="s">
        <v>223</v>
      </c>
      <c r="E179" s="253">
        <v>35</v>
      </c>
      <c r="F179" s="173">
        <v>45727.546567361111</v>
      </c>
    </row>
    <row r="180" spans="1:6" x14ac:dyDescent="0.3">
      <c r="A180" s="251">
        <v>45727</v>
      </c>
      <c r="B180" s="252" t="s">
        <v>49</v>
      </c>
      <c r="C180" s="254" t="s">
        <v>97</v>
      </c>
      <c r="D180" s="255" t="s">
        <v>223</v>
      </c>
      <c r="E180" s="253">
        <v>35</v>
      </c>
      <c r="F180" s="173">
        <v>45727.54693877315</v>
      </c>
    </row>
    <row r="181" spans="1:6" x14ac:dyDescent="0.3">
      <c r="A181" s="251">
        <v>45727</v>
      </c>
      <c r="B181" s="252" t="s">
        <v>49</v>
      </c>
      <c r="C181" s="254" t="s">
        <v>97</v>
      </c>
      <c r="D181" s="255" t="s">
        <v>221</v>
      </c>
      <c r="E181" s="253">
        <v>-15</v>
      </c>
      <c r="F181" s="173">
        <v>45727.551778009256</v>
      </c>
    </row>
    <row r="182" spans="1:6" x14ac:dyDescent="0.3">
      <c r="A182" s="251">
        <v>45727</v>
      </c>
      <c r="B182" s="252" t="s">
        <v>49</v>
      </c>
      <c r="C182" s="254" t="s">
        <v>97</v>
      </c>
      <c r="D182" s="255" t="s">
        <v>221</v>
      </c>
      <c r="E182" s="253">
        <v>-15</v>
      </c>
      <c r="F182" s="173">
        <v>45727.551934374998</v>
      </c>
    </row>
    <row r="183" spans="1:6" x14ac:dyDescent="0.3">
      <c r="A183" s="251">
        <v>45727</v>
      </c>
      <c r="B183" s="252" t="s">
        <v>49</v>
      </c>
      <c r="C183" s="254" t="s">
        <v>97</v>
      </c>
      <c r="D183" s="255" t="s">
        <v>221</v>
      </c>
      <c r="E183" s="253">
        <v>-1600</v>
      </c>
      <c r="F183" s="173">
        <v>45727.557865046299</v>
      </c>
    </row>
    <row r="184" spans="1:6" x14ac:dyDescent="0.3">
      <c r="A184" s="251">
        <v>45727</v>
      </c>
      <c r="B184" s="252" t="s">
        <v>49</v>
      </c>
      <c r="C184" s="254" t="s">
        <v>97</v>
      </c>
      <c r="D184" s="255" t="s">
        <v>221</v>
      </c>
      <c r="E184" s="253">
        <v>-500</v>
      </c>
      <c r="F184" s="173">
        <v>45727.561381712963</v>
      </c>
    </row>
    <row r="185" spans="1:6" x14ac:dyDescent="0.3">
      <c r="A185" s="251">
        <v>45727</v>
      </c>
      <c r="B185" s="252" t="s">
        <v>49</v>
      </c>
      <c r="C185" s="254" t="s">
        <v>97</v>
      </c>
      <c r="D185" s="255" t="s">
        <v>221</v>
      </c>
      <c r="E185" s="253">
        <v>-50</v>
      </c>
      <c r="F185" s="173">
        <v>45727.564369675929</v>
      </c>
    </row>
    <row r="186" spans="1:6" x14ac:dyDescent="0.3">
      <c r="A186" s="251">
        <v>45727</v>
      </c>
      <c r="B186" s="252" t="s">
        <v>49</v>
      </c>
      <c r="C186" s="254" t="s">
        <v>97</v>
      </c>
      <c r="D186" s="255" t="s">
        <v>222</v>
      </c>
      <c r="E186" s="253">
        <v>150</v>
      </c>
      <c r="F186" s="173">
        <v>45727.565548032406</v>
      </c>
    </row>
    <row r="187" spans="1:6" x14ac:dyDescent="0.3">
      <c r="A187" s="251">
        <v>45727</v>
      </c>
      <c r="B187" s="252" t="s">
        <v>49</v>
      </c>
      <c r="C187" s="254" t="s">
        <v>97</v>
      </c>
      <c r="D187" s="255" t="s">
        <v>222</v>
      </c>
      <c r="E187" s="253">
        <v>113</v>
      </c>
      <c r="F187" s="173">
        <v>45727.570400578705</v>
      </c>
    </row>
    <row r="188" spans="1:6" x14ac:dyDescent="0.3">
      <c r="A188" s="251">
        <v>45727</v>
      </c>
      <c r="B188" s="252" t="s">
        <v>49</v>
      </c>
      <c r="C188" s="254" t="s">
        <v>97</v>
      </c>
      <c r="D188" s="255" t="s">
        <v>222</v>
      </c>
      <c r="E188" s="253">
        <v>50</v>
      </c>
      <c r="F188" s="173">
        <v>45727.571474999997</v>
      </c>
    </row>
    <row r="189" spans="1:6" x14ac:dyDescent="0.3">
      <c r="A189" s="251">
        <v>45727</v>
      </c>
      <c r="B189" s="252" t="s">
        <v>49</v>
      </c>
      <c r="C189" s="254" t="s">
        <v>97</v>
      </c>
      <c r="D189" s="255" t="s">
        <v>222</v>
      </c>
      <c r="E189" s="253">
        <v>35</v>
      </c>
      <c r="F189" s="173">
        <v>45727.572032638891</v>
      </c>
    </row>
    <row r="190" spans="1:6" x14ac:dyDescent="0.3">
      <c r="A190" s="251">
        <v>45727</v>
      </c>
      <c r="B190" s="252" t="s">
        <v>49</v>
      </c>
      <c r="C190" s="254" t="s">
        <v>97</v>
      </c>
      <c r="D190" s="255" t="s">
        <v>223</v>
      </c>
      <c r="E190" s="253">
        <v>35</v>
      </c>
      <c r="F190" s="173">
        <v>45727.57465451389</v>
      </c>
    </row>
    <row r="191" spans="1:6" x14ac:dyDescent="0.3">
      <c r="A191" s="251">
        <v>45727</v>
      </c>
      <c r="B191" s="252" t="s">
        <v>49</v>
      </c>
      <c r="C191" s="254" t="s">
        <v>97</v>
      </c>
      <c r="D191" s="255" t="s">
        <v>221</v>
      </c>
      <c r="E191" s="253">
        <v>-15</v>
      </c>
      <c r="F191" s="173">
        <v>45727.60269039352</v>
      </c>
    </row>
    <row r="192" spans="1:6" x14ac:dyDescent="0.3">
      <c r="A192" s="251">
        <v>45727</v>
      </c>
      <c r="B192" s="252" t="s">
        <v>49</v>
      </c>
      <c r="C192" s="254" t="s">
        <v>97</v>
      </c>
      <c r="D192" s="255" t="s">
        <v>222</v>
      </c>
      <c r="E192" s="253">
        <v>750</v>
      </c>
      <c r="F192" s="173">
        <v>45727.626447453702</v>
      </c>
    </row>
    <row r="193" spans="1:6" x14ac:dyDescent="0.3">
      <c r="A193" s="251">
        <v>45727</v>
      </c>
      <c r="B193" s="252" t="s">
        <v>49</v>
      </c>
      <c r="C193" s="254" t="s">
        <v>97</v>
      </c>
      <c r="D193" s="255" t="s">
        <v>221</v>
      </c>
      <c r="E193" s="253">
        <v>-30</v>
      </c>
      <c r="F193" s="173">
        <v>45727.626841087964</v>
      </c>
    </row>
    <row r="194" spans="1:6" x14ac:dyDescent="0.3">
      <c r="A194" s="251">
        <v>45727</v>
      </c>
      <c r="B194" s="252" t="s">
        <v>49</v>
      </c>
      <c r="C194" s="254" t="s">
        <v>97</v>
      </c>
      <c r="D194" s="255" t="s">
        <v>222</v>
      </c>
      <c r="E194" s="253">
        <v>160</v>
      </c>
      <c r="F194" s="173">
        <v>45727.646574189814</v>
      </c>
    </row>
    <row r="195" spans="1:6" x14ac:dyDescent="0.3">
      <c r="A195" s="251">
        <v>45727</v>
      </c>
      <c r="B195" s="252" t="s">
        <v>49</v>
      </c>
      <c r="C195" s="254" t="s">
        <v>97</v>
      </c>
      <c r="D195" s="255" t="s">
        <v>222</v>
      </c>
      <c r="E195" s="253">
        <v>91</v>
      </c>
      <c r="F195" s="173">
        <v>45727.646837731481</v>
      </c>
    </row>
    <row r="196" spans="1:6" x14ac:dyDescent="0.3">
      <c r="A196" s="251">
        <v>45727</v>
      </c>
      <c r="B196" s="252" t="s">
        <v>49</v>
      </c>
      <c r="C196" s="254" t="s">
        <v>97</v>
      </c>
      <c r="D196" s="255" t="s">
        <v>222</v>
      </c>
      <c r="E196" s="253">
        <v>905</v>
      </c>
      <c r="F196" s="173">
        <v>45727.659331481482</v>
      </c>
    </row>
    <row r="197" spans="1:6" x14ac:dyDescent="0.3">
      <c r="A197" s="251">
        <v>45727</v>
      </c>
      <c r="B197" s="252" t="s">
        <v>49</v>
      </c>
      <c r="C197" s="254" t="s">
        <v>97</v>
      </c>
      <c r="D197" s="255" t="s">
        <v>221</v>
      </c>
      <c r="E197" s="253">
        <v>-29</v>
      </c>
      <c r="F197" s="173">
        <v>45727.671647800926</v>
      </c>
    </row>
    <row r="198" spans="1:6" x14ac:dyDescent="0.3">
      <c r="A198" s="251">
        <v>45727</v>
      </c>
      <c r="B198" s="252" t="s">
        <v>49</v>
      </c>
      <c r="C198" s="254" t="s">
        <v>97</v>
      </c>
      <c r="D198" s="255" t="s">
        <v>221</v>
      </c>
      <c r="E198" s="253">
        <v>-5</v>
      </c>
      <c r="F198" s="173">
        <v>45727.671733333336</v>
      </c>
    </row>
    <row r="199" spans="1:6" x14ac:dyDescent="0.3">
      <c r="A199" s="251">
        <v>45727</v>
      </c>
      <c r="B199" s="252" t="s">
        <v>49</v>
      </c>
      <c r="C199" s="254" t="s">
        <v>97</v>
      </c>
      <c r="D199" s="255" t="s">
        <v>222</v>
      </c>
      <c r="E199" s="253">
        <v>100</v>
      </c>
      <c r="F199" s="173">
        <v>45727.675320833332</v>
      </c>
    </row>
    <row r="200" spans="1:6" x14ac:dyDescent="0.3">
      <c r="A200" s="251">
        <v>45730</v>
      </c>
      <c r="B200" s="252" t="s">
        <v>49</v>
      </c>
      <c r="C200" s="254" t="s">
        <v>97</v>
      </c>
      <c r="D200" s="255" t="s">
        <v>222</v>
      </c>
      <c r="E200" s="253">
        <v>100</v>
      </c>
      <c r="F200" s="173">
        <v>45730.706062500001</v>
      </c>
    </row>
    <row r="201" spans="1:6" x14ac:dyDescent="0.3">
      <c r="A201" s="251">
        <v>45730</v>
      </c>
      <c r="B201" s="252" t="s">
        <v>49</v>
      </c>
      <c r="C201" s="254" t="s">
        <v>97</v>
      </c>
      <c r="D201" s="255" t="s">
        <v>221</v>
      </c>
      <c r="E201" s="253">
        <v>-50</v>
      </c>
      <c r="F201" s="173">
        <v>45730.706343518519</v>
      </c>
    </row>
    <row r="202" spans="1:6" x14ac:dyDescent="0.3">
      <c r="A202" s="251">
        <v>45730</v>
      </c>
      <c r="B202" s="252" t="s">
        <v>49</v>
      </c>
      <c r="C202" s="254" t="s">
        <v>97</v>
      </c>
      <c r="D202" s="255" t="s">
        <v>222</v>
      </c>
      <c r="E202" s="253">
        <v>35</v>
      </c>
      <c r="F202" s="173">
        <v>45730.706449421297</v>
      </c>
    </row>
    <row r="203" spans="1:6" x14ac:dyDescent="0.3">
      <c r="A203" s="251">
        <v>45730</v>
      </c>
      <c r="B203" s="252" t="s">
        <v>49</v>
      </c>
      <c r="C203" s="254" t="s">
        <v>97</v>
      </c>
      <c r="D203" s="255" t="s">
        <v>222</v>
      </c>
      <c r="E203" s="253">
        <v>900</v>
      </c>
      <c r="F203" s="173">
        <v>45730.706528009257</v>
      </c>
    </row>
    <row r="204" spans="1:6" x14ac:dyDescent="0.3">
      <c r="A204" s="251">
        <v>45730</v>
      </c>
      <c r="B204" s="252" t="s">
        <v>49</v>
      </c>
      <c r="C204" s="254" t="s">
        <v>97</v>
      </c>
      <c r="D204" s="255" t="s">
        <v>222</v>
      </c>
      <c r="E204" s="253">
        <v>1000</v>
      </c>
      <c r="F204" s="173">
        <v>45730.706619560187</v>
      </c>
    </row>
    <row r="205" spans="1:6" x14ac:dyDescent="0.3">
      <c r="A205" s="251">
        <v>45730</v>
      </c>
      <c r="B205" s="252" t="s">
        <v>49</v>
      </c>
      <c r="C205" s="254" t="s">
        <v>97</v>
      </c>
      <c r="D205" s="255" t="s">
        <v>222</v>
      </c>
      <c r="E205" s="253">
        <v>1400</v>
      </c>
      <c r="F205" s="173">
        <v>45730.706693865737</v>
      </c>
    </row>
    <row r="206" spans="1:6" x14ac:dyDescent="0.3">
      <c r="A206" s="251">
        <v>45730</v>
      </c>
      <c r="B206" s="252" t="s">
        <v>49</v>
      </c>
      <c r="C206" s="254" t="s">
        <v>97</v>
      </c>
      <c r="D206" s="255" t="s">
        <v>222</v>
      </c>
      <c r="E206" s="253">
        <v>900</v>
      </c>
      <c r="F206" s="173">
        <v>45730.706771412035</v>
      </c>
    </row>
    <row r="207" spans="1:6" x14ac:dyDescent="0.3">
      <c r="A207" s="251">
        <v>45730</v>
      </c>
      <c r="B207" s="252" t="s">
        <v>49</v>
      </c>
      <c r="C207" s="254" t="s">
        <v>97</v>
      </c>
      <c r="D207" s="255" t="s">
        <v>221</v>
      </c>
      <c r="E207" s="253">
        <v>-11</v>
      </c>
      <c r="F207" s="173">
        <v>45730.706852199073</v>
      </c>
    </row>
    <row r="208" spans="1:6" x14ac:dyDescent="0.3">
      <c r="A208" s="251">
        <v>45730</v>
      </c>
      <c r="B208" s="252" t="s">
        <v>49</v>
      </c>
      <c r="C208" s="254" t="s">
        <v>97</v>
      </c>
      <c r="D208" s="255" t="s">
        <v>222</v>
      </c>
      <c r="E208" s="253">
        <v>35</v>
      </c>
      <c r="F208" s="173">
        <v>45730.70693310185</v>
      </c>
    </row>
    <row r="209" spans="1:6" x14ac:dyDescent="0.3">
      <c r="A209" s="251">
        <v>45730</v>
      </c>
      <c r="B209" s="252" t="s">
        <v>49</v>
      </c>
      <c r="C209" s="254" t="s">
        <v>97</v>
      </c>
      <c r="D209" s="255" t="s">
        <v>222</v>
      </c>
      <c r="E209" s="253">
        <v>15</v>
      </c>
      <c r="F209" s="173">
        <v>45730.707011226848</v>
      </c>
    </row>
    <row r="210" spans="1:6" x14ac:dyDescent="0.3">
      <c r="A210" s="251">
        <v>45730</v>
      </c>
      <c r="B210" s="252" t="s">
        <v>49</v>
      </c>
      <c r="C210" s="254" t="s">
        <v>97</v>
      </c>
      <c r="D210" s="255" t="s">
        <v>221</v>
      </c>
      <c r="E210" s="253">
        <v>-430</v>
      </c>
      <c r="F210" s="173">
        <v>45730.707089699077</v>
      </c>
    </row>
    <row r="211" spans="1:6" x14ac:dyDescent="0.3">
      <c r="A211" s="251">
        <v>45730</v>
      </c>
      <c r="B211" s="252" t="s">
        <v>49</v>
      </c>
      <c r="C211" s="254" t="s">
        <v>97</v>
      </c>
      <c r="D211" s="255" t="s">
        <v>221</v>
      </c>
      <c r="E211" s="253">
        <v>-20</v>
      </c>
      <c r="F211" s="173">
        <v>45730.707171064816</v>
      </c>
    </row>
    <row r="212" spans="1:6" x14ac:dyDescent="0.3">
      <c r="A212" s="251">
        <v>45730</v>
      </c>
      <c r="B212" s="252" t="s">
        <v>49</v>
      </c>
      <c r="C212" s="254" t="s">
        <v>97</v>
      </c>
      <c r="D212" s="255" t="s">
        <v>222</v>
      </c>
      <c r="E212" s="253">
        <v>2250</v>
      </c>
      <c r="F212" s="173">
        <v>45730.707253472225</v>
      </c>
    </row>
    <row r="213" spans="1:6" x14ac:dyDescent="0.3">
      <c r="A213" s="251">
        <v>45730</v>
      </c>
      <c r="B213" s="252" t="s">
        <v>49</v>
      </c>
      <c r="C213" s="254" t="s">
        <v>97</v>
      </c>
      <c r="D213" s="255" t="s">
        <v>221</v>
      </c>
      <c r="E213" s="253">
        <v>-14</v>
      </c>
      <c r="F213" s="173">
        <v>45730.707327314813</v>
      </c>
    </row>
    <row r="214" spans="1:6" x14ac:dyDescent="0.3">
      <c r="A214" s="251">
        <v>45730</v>
      </c>
      <c r="B214" s="252" t="s">
        <v>49</v>
      </c>
      <c r="C214" s="254" t="s">
        <v>97</v>
      </c>
      <c r="D214" s="255" t="s">
        <v>222</v>
      </c>
      <c r="E214" s="253">
        <v>300</v>
      </c>
      <c r="F214" s="173">
        <v>45730.707404629633</v>
      </c>
    </row>
    <row r="215" spans="1:6" x14ac:dyDescent="0.3">
      <c r="A215" s="251">
        <v>45730</v>
      </c>
      <c r="B215" s="252" t="s">
        <v>49</v>
      </c>
      <c r="C215" s="254" t="s">
        <v>97</v>
      </c>
      <c r="D215" s="255" t="s">
        <v>221</v>
      </c>
      <c r="E215" s="253">
        <v>-20</v>
      </c>
      <c r="F215" s="173">
        <v>45730.707485069448</v>
      </c>
    </row>
    <row r="216" spans="1:6" x14ac:dyDescent="0.3">
      <c r="A216" s="251">
        <v>45730</v>
      </c>
      <c r="B216" s="252" t="s">
        <v>49</v>
      </c>
      <c r="C216" s="254" t="s">
        <v>97</v>
      </c>
      <c r="D216" s="255" t="s">
        <v>221</v>
      </c>
      <c r="E216" s="253">
        <v>-42</v>
      </c>
      <c r="F216" s="173">
        <v>45730.707569328704</v>
      </c>
    </row>
    <row r="217" spans="1:6" x14ac:dyDescent="0.3">
      <c r="A217" s="251">
        <v>45730</v>
      </c>
      <c r="B217" s="252" t="s">
        <v>49</v>
      </c>
      <c r="C217" s="254" t="s">
        <v>97</v>
      </c>
      <c r="D217" s="255" t="s">
        <v>222</v>
      </c>
      <c r="E217" s="253">
        <v>50</v>
      </c>
      <c r="F217" s="173">
        <v>45730.707646643517</v>
      </c>
    </row>
    <row r="218" spans="1:6" x14ac:dyDescent="0.3">
      <c r="A218" s="251">
        <v>45730</v>
      </c>
      <c r="B218" s="252" t="s">
        <v>49</v>
      </c>
      <c r="C218" s="254" t="s">
        <v>97</v>
      </c>
      <c r="D218" s="255" t="s">
        <v>222</v>
      </c>
      <c r="E218" s="253">
        <v>45</v>
      </c>
      <c r="F218" s="173">
        <v>45730.707725925924</v>
      </c>
    </row>
    <row r="219" spans="1:6" x14ac:dyDescent="0.3">
      <c r="A219" s="251">
        <v>45730</v>
      </c>
      <c r="B219" s="252" t="s">
        <v>49</v>
      </c>
      <c r="C219" s="254" t="s">
        <v>97</v>
      </c>
      <c r="D219" s="255" t="s">
        <v>221</v>
      </c>
      <c r="E219" s="253">
        <v>-29</v>
      </c>
      <c r="F219" s="173">
        <v>45730.707802199075</v>
      </c>
    </row>
    <row r="220" spans="1:6" x14ac:dyDescent="0.3">
      <c r="A220" s="251">
        <v>45730</v>
      </c>
      <c r="B220" s="252" t="s">
        <v>49</v>
      </c>
      <c r="C220" s="254" t="s">
        <v>97</v>
      </c>
      <c r="D220" s="255" t="s">
        <v>222</v>
      </c>
      <c r="E220" s="253">
        <v>35</v>
      </c>
      <c r="F220" s="173">
        <v>45730.707885763892</v>
      </c>
    </row>
    <row r="221" spans="1:6" x14ac:dyDescent="0.3">
      <c r="A221" s="251">
        <v>45730</v>
      </c>
      <c r="B221" s="252" t="s">
        <v>49</v>
      </c>
      <c r="C221" s="254" t="s">
        <v>97</v>
      </c>
      <c r="D221" s="255" t="s">
        <v>222</v>
      </c>
      <c r="E221" s="253">
        <v>171</v>
      </c>
      <c r="F221" s="173">
        <v>45730.708009837967</v>
      </c>
    </row>
    <row r="222" spans="1:6" x14ac:dyDescent="0.3">
      <c r="A222" s="251">
        <v>45730</v>
      </c>
      <c r="B222" s="252" t="s">
        <v>49</v>
      </c>
      <c r="C222" s="254" t="s">
        <v>97</v>
      </c>
      <c r="D222" s="255" t="s">
        <v>222</v>
      </c>
      <c r="E222" s="253">
        <v>70</v>
      </c>
      <c r="F222" s="173">
        <v>45730.708083912039</v>
      </c>
    </row>
    <row r="223" spans="1:6" x14ac:dyDescent="0.3">
      <c r="A223" s="251">
        <v>45730</v>
      </c>
      <c r="B223" s="252" t="s">
        <v>49</v>
      </c>
      <c r="C223" s="254" t="s">
        <v>97</v>
      </c>
      <c r="D223" s="255" t="s">
        <v>221</v>
      </c>
      <c r="E223" s="253">
        <v>-15</v>
      </c>
      <c r="F223" s="173">
        <v>45730.708195717591</v>
      </c>
    </row>
    <row r="224" spans="1:6" x14ac:dyDescent="0.3">
      <c r="A224" s="251">
        <v>45730</v>
      </c>
      <c r="B224" s="252" t="s">
        <v>49</v>
      </c>
      <c r="C224" s="254" t="s">
        <v>97</v>
      </c>
      <c r="D224" s="255" t="s">
        <v>221</v>
      </c>
      <c r="E224" s="253">
        <v>-50</v>
      </c>
      <c r="F224" s="173">
        <v>45730.708270949071</v>
      </c>
    </row>
    <row r="225" spans="1:6" x14ac:dyDescent="0.3">
      <c r="A225" s="251">
        <v>45730</v>
      </c>
      <c r="B225" s="252" t="s">
        <v>49</v>
      </c>
      <c r="C225" s="254" t="s">
        <v>97</v>
      </c>
      <c r="D225" s="255" t="s">
        <v>222</v>
      </c>
      <c r="E225" s="253">
        <v>35</v>
      </c>
      <c r="F225" s="173">
        <v>45730.708349074077</v>
      </c>
    </row>
    <row r="226" spans="1:6" x14ac:dyDescent="0.3">
      <c r="A226" s="251">
        <v>45730</v>
      </c>
      <c r="B226" s="252" t="s">
        <v>49</v>
      </c>
      <c r="C226" s="254" t="s">
        <v>97</v>
      </c>
      <c r="D226" s="255" t="s">
        <v>222</v>
      </c>
      <c r="E226" s="253">
        <v>80</v>
      </c>
      <c r="F226" s="173">
        <v>45730.708445254633</v>
      </c>
    </row>
    <row r="227" spans="1:6" x14ac:dyDescent="0.3">
      <c r="A227" s="251">
        <v>45730</v>
      </c>
      <c r="B227" s="252" t="s">
        <v>49</v>
      </c>
      <c r="C227" s="254" t="s">
        <v>97</v>
      </c>
      <c r="D227" s="255" t="s">
        <v>222</v>
      </c>
      <c r="E227" s="253">
        <v>158</v>
      </c>
      <c r="F227" s="173">
        <v>45730.708522685185</v>
      </c>
    </row>
    <row r="228" spans="1:6" x14ac:dyDescent="0.3">
      <c r="A228" s="251">
        <v>45730</v>
      </c>
      <c r="B228" s="252" t="s">
        <v>49</v>
      </c>
      <c r="C228" s="254" t="s">
        <v>97</v>
      </c>
      <c r="D228" s="255" t="s">
        <v>221</v>
      </c>
      <c r="E228" s="253">
        <v>-19</v>
      </c>
      <c r="F228" s="173">
        <v>45730.70860208333</v>
      </c>
    </row>
    <row r="229" spans="1:6" x14ac:dyDescent="0.3">
      <c r="A229" s="251">
        <v>45730</v>
      </c>
      <c r="B229" s="252" t="s">
        <v>49</v>
      </c>
      <c r="C229" s="254" t="s">
        <v>97</v>
      </c>
      <c r="D229" s="255" t="s">
        <v>222</v>
      </c>
      <c r="E229" s="253">
        <v>557</v>
      </c>
      <c r="F229" s="173">
        <v>45730.708677083334</v>
      </c>
    </row>
    <row r="230" spans="1:6" x14ac:dyDescent="0.3">
      <c r="A230" s="251">
        <v>45730</v>
      </c>
      <c r="B230" s="252" t="s">
        <v>49</v>
      </c>
      <c r="C230" s="254" t="s">
        <v>97</v>
      </c>
      <c r="D230" s="255" t="s">
        <v>221</v>
      </c>
      <c r="E230" s="253">
        <v>-5</v>
      </c>
      <c r="F230" s="173">
        <v>45730.70875972222</v>
      </c>
    </row>
    <row r="231" spans="1:6" x14ac:dyDescent="0.3">
      <c r="A231" s="251">
        <v>45730</v>
      </c>
      <c r="B231" s="252" t="s">
        <v>49</v>
      </c>
      <c r="C231" s="254" t="s">
        <v>97</v>
      </c>
      <c r="D231" s="255" t="s">
        <v>221</v>
      </c>
      <c r="E231" s="253">
        <v>-1500</v>
      </c>
      <c r="F231" s="173">
        <v>45730.708839236111</v>
      </c>
    </row>
    <row r="232" spans="1:6" x14ac:dyDescent="0.3">
      <c r="A232" s="251">
        <v>45730</v>
      </c>
      <c r="B232" s="252" t="s">
        <v>49</v>
      </c>
      <c r="C232" s="254" t="s">
        <v>97</v>
      </c>
      <c r="D232" s="255" t="s">
        <v>222</v>
      </c>
      <c r="E232" s="253">
        <v>350</v>
      </c>
      <c r="F232" s="173">
        <v>45730.708918055556</v>
      </c>
    </row>
    <row r="233" spans="1:6" x14ac:dyDescent="0.3">
      <c r="A233" s="251">
        <v>45730</v>
      </c>
      <c r="B233" s="252" t="s">
        <v>49</v>
      </c>
      <c r="C233" s="254" t="s">
        <v>97</v>
      </c>
      <c r="D233" s="255" t="s">
        <v>222</v>
      </c>
      <c r="E233" s="253">
        <v>35</v>
      </c>
      <c r="F233" s="173">
        <v>45730.709000000003</v>
      </c>
    </row>
    <row r="234" spans="1:6" x14ac:dyDescent="0.3">
      <c r="A234" s="251">
        <v>45730</v>
      </c>
      <c r="B234" s="252" t="s">
        <v>49</v>
      </c>
      <c r="C234" s="254" t="s">
        <v>97</v>
      </c>
      <c r="D234" s="255" t="s">
        <v>222</v>
      </c>
      <c r="E234" s="253">
        <v>655</v>
      </c>
      <c r="F234" s="173">
        <v>45730.709076851854</v>
      </c>
    </row>
    <row r="235" spans="1:6" x14ac:dyDescent="0.3">
      <c r="A235" s="251">
        <v>45730</v>
      </c>
      <c r="B235" s="252" t="s">
        <v>49</v>
      </c>
      <c r="C235" s="254" t="s">
        <v>97</v>
      </c>
      <c r="D235" s="255" t="s">
        <v>222</v>
      </c>
      <c r="E235" s="253">
        <v>35</v>
      </c>
      <c r="F235" s="173">
        <v>45730.709159722224</v>
      </c>
    </row>
    <row r="236" spans="1:6" x14ac:dyDescent="0.3">
      <c r="A236" s="251">
        <v>45730</v>
      </c>
      <c r="B236" s="252" t="s">
        <v>49</v>
      </c>
      <c r="C236" s="254" t="s">
        <v>97</v>
      </c>
      <c r="D236" s="255" t="s">
        <v>222</v>
      </c>
      <c r="E236" s="253">
        <v>42</v>
      </c>
      <c r="F236" s="173">
        <v>45730.709235648152</v>
      </c>
    </row>
    <row r="237" spans="1:6" x14ac:dyDescent="0.3">
      <c r="A237" s="251">
        <v>45730</v>
      </c>
      <c r="B237" s="252" t="s">
        <v>49</v>
      </c>
      <c r="C237" s="254" t="s">
        <v>97</v>
      </c>
      <c r="D237" s="255" t="s">
        <v>221</v>
      </c>
      <c r="E237" s="253">
        <v>-50</v>
      </c>
      <c r="F237" s="173">
        <v>45730.709312500003</v>
      </c>
    </row>
    <row r="238" spans="1:6" x14ac:dyDescent="0.3">
      <c r="A238" s="251">
        <v>45730</v>
      </c>
      <c r="B238" s="252" t="s">
        <v>49</v>
      </c>
      <c r="C238" s="254" t="s">
        <v>97</v>
      </c>
      <c r="D238" s="255" t="s">
        <v>222</v>
      </c>
      <c r="E238" s="253">
        <v>95</v>
      </c>
      <c r="F238" s="173">
        <v>45730.709385185182</v>
      </c>
    </row>
    <row r="239" spans="1:6" x14ac:dyDescent="0.3">
      <c r="A239" s="251">
        <v>45730</v>
      </c>
      <c r="B239" s="252" t="s">
        <v>49</v>
      </c>
      <c r="C239" s="254" t="s">
        <v>97</v>
      </c>
      <c r="D239" s="255" t="s">
        <v>221</v>
      </c>
      <c r="E239" s="253">
        <v>-155</v>
      </c>
      <c r="F239" s="173">
        <v>45730.70946539352</v>
      </c>
    </row>
    <row r="240" spans="1:6" x14ac:dyDescent="0.3">
      <c r="A240" s="251">
        <v>45730</v>
      </c>
      <c r="B240" s="252" t="s">
        <v>49</v>
      </c>
      <c r="C240" s="254" t="s">
        <v>97</v>
      </c>
      <c r="D240" s="255" t="s">
        <v>222</v>
      </c>
      <c r="E240" s="253">
        <v>645</v>
      </c>
      <c r="F240" s="173">
        <v>45730.709545833335</v>
      </c>
    </row>
    <row r="241" spans="1:6" x14ac:dyDescent="0.3">
      <c r="A241" s="251">
        <v>45730</v>
      </c>
      <c r="B241" s="252" t="s">
        <v>49</v>
      </c>
      <c r="C241" s="254" t="s">
        <v>97</v>
      </c>
      <c r="D241" s="255" t="s">
        <v>222</v>
      </c>
      <c r="E241" s="253">
        <v>35</v>
      </c>
      <c r="F241" s="173">
        <v>45730.709629166668</v>
      </c>
    </row>
    <row r="242" spans="1:6" x14ac:dyDescent="0.3">
      <c r="A242" s="251">
        <v>45730</v>
      </c>
      <c r="B242" s="252" t="s">
        <v>49</v>
      </c>
      <c r="C242" s="254" t="s">
        <v>97</v>
      </c>
      <c r="D242" s="255" t="s">
        <v>221</v>
      </c>
      <c r="E242" s="253">
        <v>-1220</v>
      </c>
      <c r="F242" s="173">
        <v>45730.709704745372</v>
      </c>
    </row>
    <row r="243" spans="1:6" x14ac:dyDescent="0.3">
      <c r="A243" s="251">
        <v>45730</v>
      </c>
      <c r="B243" s="252" t="s">
        <v>49</v>
      </c>
      <c r="C243" s="254" t="s">
        <v>97</v>
      </c>
      <c r="D243" s="255" t="s">
        <v>222</v>
      </c>
      <c r="E243" s="253">
        <v>30</v>
      </c>
      <c r="F243" s="173">
        <v>45730.709779976853</v>
      </c>
    </row>
    <row r="244" spans="1:6" x14ac:dyDescent="0.3">
      <c r="A244" s="251">
        <v>45730</v>
      </c>
      <c r="B244" s="252" t="s">
        <v>49</v>
      </c>
      <c r="C244" s="254" t="s">
        <v>97</v>
      </c>
      <c r="D244" s="255" t="s">
        <v>222</v>
      </c>
      <c r="E244" s="253">
        <v>600</v>
      </c>
      <c r="F244" s="173">
        <v>45730.709856944442</v>
      </c>
    </row>
    <row r="245" spans="1:6" x14ac:dyDescent="0.3">
      <c r="A245" s="251">
        <v>45730</v>
      </c>
      <c r="B245" s="252" t="s">
        <v>49</v>
      </c>
      <c r="C245" s="254" t="s">
        <v>97</v>
      </c>
      <c r="D245" s="255" t="s">
        <v>222</v>
      </c>
      <c r="E245" s="253">
        <v>474</v>
      </c>
      <c r="F245" s="173">
        <v>45730.709935185187</v>
      </c>
    </row>
    <row r="246" spans="1:6" x14ac:dyDescent="0.3">
      <c r="A246" s="251">
        <v>45730</v>
      </c>
      <c r="B246" s="252" t="s">
        <v>49</v>
      </c>
      <c r="C246" s="254" t="s">
        <v>97</v>
      </c>
      <c r="D246" s="255" t="s">
        <v>222</v>
      </c>
      <c r="E246" s="253">
        <v>158</v>
      </c>
      <c r="F246" s="173">
        <v>45730.710017824073</v>
      </c>
    </row>
    <row r="247" spans="1:6" x14ac:dyDescent="0.3">
      <c r="A247" s="251">
        <v>45730</v>
      </c>
      <c r="B247" s="252" t="s">
        <v>49</v>
      </c>
      <c r="C247" s="254" t="s">
        <v>97</v>
      </c>
      <c r="D247" s="255" t="s">
        <v>222</v>
      </c>
      <c r="E247" s="253">
        <v>56</v>
      </c>
      <c r="F247" s="173">
        <v>45730.710094328701</v>
      </c>
    </row>
    <row r="248" spans="1:6" x14ac:dyDescent="0.3">
      <c r="A248" s="251">
        <v>45730</v>
      </c>
      <c r="B248" s="252" t="s">
        <v>49</v>
      </c>
      <c r="C248" s="254" t="s">
        <v>97</v>
      </c>
      <c r="D248" s="255" t="s">
        <v>221</v>
      </c>
      <c r="E248" s="253">
        <v>-1015</v>
      </c>
      <c r="F248" s="173">
        <v>45730.710174189815</v>
      </c>
    </row>
    <row r="249" spans="1:6" x14ac:dyDescent="0.3">
      <c r="A249" s="251">
        <v>45730</v>
      </c>
      <c r="B249" s="252" t="s">
        <v>49</v>
      </c>
      <c r="C249" s="254" t="s">
        <v>97</v>
      </c>
      <c r="D249" s="255" t="s">
        <v>222</v>
      </c>
      <c r="E249" s="253">
        <v>35</v>
      </c>
      <c r="F249" s="173">
        <v>45730.710258680556</v>
      </c>
    </row>
    <row r="250" spans="1:6" x14ac:dyDescent="0.3">
      <c r="A250" s="251">
        <v>45730</v>
      </c>
      <c r="B250" s="252" t="s">
        <v>49</v>
      </c>
      <c r="C250" s="254" t="s">
        <v>97</v>
      </c>
      <c r="D250" s="255" t="s">
        <v>221</v>
      </c>
      <c r="E250" s="253">
        <v>-50</v>
      </c>
      <c r="F250" s="173">
        <v>45730.710338773148</v>
      </c>
    </row>
    <row r="251" spans="1:6" x14ac:dyDescent="0.3">
      <c r="A251" s="251">
        <v>45730</v>
      </c>
      <c r="B251" s="252" t="s">
        <v>49</v>
      </c>
      <c r="C251" s="254" t="s">
        <v>97</v>
      </c>
      <c r="D251" s="255" t="s">
        <v>222</v>
      </c>
      <c r="E251" s="253">
        <v>15</v>
      </c>
      <c r="F251" s="173">
        <v>45730.710416319445</v>
      </c>
    </row>
    <row r="252" spans="1:6" x14ac:dyDescent="0.3">
      <c r="A252" s="251">
        <v>45730</v>
      </c>
      <c r="B252" s="252" t="s">
        <v>49</v>
      </c>
      <c r="C252" s="254" t="s">
        <v>97</v>
      </c>
      <c r="D252" s="255" t="s">
        <v>222</v>
      </c>
      <c r="E252" s="253">
        <v>240</v>
      </c>
      <c r="F252" s="173">
        <v>45730.710494212966</v>
      </c>
    </row>
    <row r="253" spans="1:6" x14ac:dyDescent="0.3">
      <c r="A253" s="251">
        <v>45730</v>
      </c>
      <c r="B253" s="252" t="s">
        <v>49</v>
      </c>
      <c r="C253" s="254" t="s">
        <v>97</v>
      </c>
      <c r="D253" s="255" t="s">
        <v>222</v>
      </c>
      <c r="E253" s="253">
        <v>100</v>
      </c>
      <c r="F253" s="173">
        <v>45730.710571990741</v>
      </c>
    </row>
    <row r="254" spans="1:6" x14ac:dyDescent="0.3">
      <c r="A254" s="251">
        <v>45730</v>
      </c>
      <c r="B254" s="252" t="s">
        <v>49</v>
      </c>
      <c r="C254" s="254" t="s">
        <v>97</v>
      </c>
      <c r="D254" s="255" t="s">
        <v>222</v>
      </c>
      <c r="E254" s="253">
        <v>1500</v>
      </c>
      <c r="F254" s="173">
        <v>45730.710654861112</v>
      </c>
    </row>
    <row r="255" spans="1:6" x14ac:dyDescent="0.3">
      <c r="A255" s="251">
        <v>45730</v>
      </c>
      <c r="B255" s="252" t="s">
        <v>49</v>
      </c>
      <c r="C255" s="254" t="s">
        <v>97</v>
      </c>
      <c r="D255" s="255" t="s">
        <v>222</v>
      </c>
      <c r="E255" s="253">
        <v>300</v>
      </c>
      <c r="F255" s="173">
        <v>45730.710731250001</v>
      </c>
    </row>
    <row r="256" spans="1:6" x14ac:dyDescent="0.3">
      <c r="A256" s="251">
        <v>45730</v>
      </c>
      <c r="B256" s="252" t="s">
        <v>49</v>
      </c>
      <c r="C256" s="254" t="s">
        <v>97</v>
      </c>
      <c r="D256" s="255" t="s">
        <v>222</v>
      </c>
      <c r="E256" s="253">
        <v>35</v>
      </c>
      <c r="F256" s="173">
        <v>45730.710815740742</v>
      </c>
    </row>
    <row r="257" spans="1:6" x14ac:dyDescent="0.3">
      <c r="A257" s="251">
        <v>45730</v>
      </c>
      <c r="B257" s="252" t="s">
        <v>49</v>
      </c>
      <c r="C257" s="254" t="s">
        <v>97</v>
      </c>
      <c r="D257" s="255" t="s">
        <v>221</v>
      </c>
      <c r="E257" s="253">
        <v>-100</v>
      </c>
      <c r="F257" s="173">
        <v>45730.710892361109</v>
      </c>
    </row>
    <row r="258" spans="1:6" x14ac:dyDescent="0.3">
      <c r="A258" s="251">
        <v>45730</v>
      </c>
      <c r="B258" s="252" t="s">
        <v>49</v>
      </c>
      <c r="C258" s="254" t="s">
        <v>97</v>
      </c>
      <c r="D258" s="255" t="s">
        <v>222</v>
      </c>
      <c r="E258" s="253">
        <v>120</v>
      </c>
      <c r="F258" s="173">
        <v>45730.710975000002</v>
      </c>
    </row>
    <row r="259" spans="1:6" x14ac:dyDescent="0.3">
      <c r="A259" s="251">
        <v>45730</v>
      </c>
      <c r="B259" s="252" t="s">
        <v>49</v>
      </c>
      <c r="C259" s="254" t="s">
        <v>97</v>
      </c>
      <c r="D259" s="255" t="s">
        <v>222</v>
      </c>
      <c r="E259" s="253">
        <v>120</v>
      </c>
      <c r="F259" s="173">
        <v>45730.711052314815</v>
      </c>
    </row>
    <row r="260" spans="1:6" x14ac:dyDescent="0.3">
      <c r="A260" s="251">
        <v>45730</v>
      </c>
      <c r="B260" s="252" t="s">
        <v>49</v>
      </c>
      <c r="C260" s="254" t="s">
        <v>97</v>
      </c>
      <c r="D260" s="255" t="s">
        <v>222</v>
      </c>
      <c r="E260" s="253">
        <v>105</v>
      </c>
      <c r="F260" s="173">
        <v>45730.711130787036</v>
      </c>
    </row>
    <row r="261" spans="1:6" x14ac:dyDescent="0.3">
      <c r="A261" s="251">
        <v>45730</v>
      </c>
      <c r="B261" s="252" t="s">
        <v>49</v>
      </c>
      <c r="C261" s="254" t="s">
        <v>97</v>
      </c>
      <c r="D261" s="255" t="s">
        <v>222</v>
      </c>
      <c r="E261" s="253">
        <v>35</v>
      </c>
      <c r="F261" s="173">
        <v>45730.711216898148</v>
      </c>
    </row>
    <row r="262" spans="1:6" x14ac:dyDescent="0.3">
      <c r="A262" s="251">
        <v>45730</v>
      </c>
      <c r="B262" s="252" t="s">
        <v>49</v>
      </c>
      <c r="C262" s="254" t="s">
        <v>97</v>
      </c>
      <c r="D262" s="255" t="s">
        <v>221</v>
      </c>
      <c r="E262" s="253">
        <v>-1500</v>
      </c>
      <c r="F262" s="173">
        <v>45730.711293402775</v>
      </c>
    </row>
    <row r="263" spans="1:6" x14ac:dyDescent="0.3">
      <c r="A263" s="251">
        <v>45730</v>
      </c>
      <c r="B263" s="252" t="s">
        <v>49</v>
      </c>
      <c r="C263" s="254" t="s">
        <v>97</v>
      </c>
      <c r="D263" s="255" t="s">
        <v>222</v>
      </c>
      <c r="E263" s="253">
        <v>35</v>
      </c>
      <c r="F263" s="173">
        <v>45730.711371180558</v>
      </c>
    </row>
    <row r="264" spans="1:6" x14ac:dyDescent="0.3">
      <c r="A264" s="251">
        <v>45730</v>
      </c>
      <c r="B264" s="252" t="s">
        <v>49</v>
      </c>
      <c r="C264" s="254" t="s">
        <v>97</v>
      </c>
      <c r="D264" s="255" t="s">
        <v>222</v>
      </c>
      <c r="E264" s="253">
        <v>70</v>
      </c>
      <c r="F264" s="173">
        <v>45730.711457291669</v>
      </c>
    </row>
    <row r="265" spans="1:6" x14ac:dyDescent="0.3">
      <c r="A265" s="251">
        <v>45730</v>
      </c>
      <c r="B265" s="252" t="s">
        <v>49</v>
      </c>
      <c r="C265" s="254" t="s">
        <v>97</v>
      </c>
      <c r="D265" s="255" t="s">
        <v>222</v>
      </c>
      <c r="E265" s="253">
        <v>35</v>
      </c>
      <c r="F265" s="173">
        <v>45730.711533796297</v>
      </c>
    </row>
    <row r="266" spans="1:6" x14ac:dyDescent="0.3">
      <c r="A266" s="251">
        <v>45730</v>
      </c>
      <c r="B266" s="252" t="s">
        <v>49</v>
      </c>
      <c r="C266" s="254" t="s">
        <v>97</v>
      </c>
      <c r="D266" s="255" t="s">
        <v>222</v>
      </c>
      <c r="E266" s="253">
        <v>35</v>
      </c>
      <c r="F266" s="173">
        <v>45730.711617361114</v>
      </c>
    </row>
    <row r="267" spans="1:6" x14ac:dyDescent="0.3">
      <c r="A267" s="251">
        <v>45730</v>
      </c>
      <c r="B267" s="252" t="s">
        <v>49</v>
      </c>
      <c r="C267" s="254" t="s">
        <v>97</v>
      </c>
      <c r="D267" s="255" t="s">
        <v>222</v>
      </c>
      <c r="E267" s="253">
        <v>35</v>
      </c>
      <c r="F267" s="173">
        <v>45730.711697569444</v>
      </c>
    </row>
    <row r="268" spans="1:6" x14ac:dyDescent="0.3">
      <c r="A268" s="251">
        <v>45730</v>
      </c>
      <c r="B268" s="252" t="s">
        <v>49</v>
      </c>
      <c r="C268" s="254" t="s">
        <v>97</v>
      </c>
      <c r="D268" s="255" t="s">
        <v>222</v>
      </c>
      <c r="E268" s="253">
        <v>1850</v>
      </c>
      <c r="F268" s="173">
        <v>45730.711778009259</v>
      </c>
    </row>
    <row r="269" spans="1:6" x14ac:dyDescent="0.3">
      <c r="A269" s="251">
        <v>45730</v>
      </c>
      <c r="B269" s="252" t="s">
        <v>49</v>
      </c>
      <c r="C269" s="254" t="s">
        <v>97</v>
      </c>
      <c r="D269" s="255" t="s">
        <v>222</v>
      </c>
      <c r="E269" s="253">
        <v>35</v>
      </c>
      <c r="F269" s="173">
        <v>45730.711854398149</v>
      </c>
    </row>
    <row r="270" spans="1:6" x14ac:dyDescent="0.3">
      <c r="A270" s="251">
        <v>45730</v>
      </c>
      <c r="B270" s="252" t="s">
        <v>49</v>
      </c>
      <c r="C270" s="254" t="s">
        <v>97</v>
      </c>
      <c r="D270" s="255" t="s">
        <v>222</v>
      </c>
      <c r="E270" s="253">
        <v>70</v>
      </c>
      <c r="F270" s="173">
        <v>45730.71193020833</v>
      </c>
    </row>
    <row r="271" spans="1:6" x14ac:dyDescent="0.3">
      <c r="A271" s="251">
        <v>45730</v>
      </c>
      <c r="B271" s="252" t="s">
        <v>49</v>
      </c>
      <c r="C271" s="254" t="s">
        <v>97</v>
      </c>
      <c r="D271" s="255" t="s">
        <v>222</v>
      </c>
      <c r="E271" s="253">
        <v>204</v>
      </c>
      <c r="F271" s="173">
        <v>45730.712007638889</v>
      </c>
    </row>
    <row r="272" spans="1:6" x14ac:dyDescent="0.3">
      <c r="A272" s="251">
        <v>45730</v>
      </c>
      <c r="B272" s="252" t="s">
        <v>49</v>
      </c>
      <c r="C272" s="254" t="s">
        <v>97</v>
      </c>
      <c r="D272" s="255" t="s">
        <v>222</v>
      </c>
      <c r="E272" s="253">
        <v>255</v>
      </c>
      <c r="F272" s="173">
        <v>45730.712088078704</v>
      </c>
    </row>
    <row r="273" spans="1:6" x14ac:dyDescent="0.3">
      <c r="A273" s="251">
        <v>45730</v>
      </c>
      <c r="B273" s="252" t="s">
        <v>49</v>
      </c>
      <c r="C273" s="254" t="s">
        <v>97</v>
      </c>
      <c r="D273" s="255" t="s">
        <v>222</v>
      </c>
      <c r="E273" s="253">
        <v>35</v>
      </c>
      <c r="F273" s="173">
        <v>45730.712166666664</v>
      </c>
    </row>
    <row r="274" spans="1:6" x14ac:dyDescent="0.3">
      <c r="A274" s="154">
        <v>45730</v>
      </c>
      <c r="B274" s="155" t="s">
        <v>49</v>
      </c>
      <c r="C274" s="256" t="s">
        <v>97</v>
      </c>
      <c r="D274" s="257" t="s">
        <v>222</v>
      </c>
      <c r="E274" s="158">
        <v>135</v>
      </c>
      <c r="F274" s="159">
        <v>45730.712244444447</v>
      </c>
    </row>
    <row r="275" spans="1:6" x14ac:dyDescent="0.3">
      <c r="A275" s="251">
        <v>45730</v>
      </c>
      <c r="B275" s="252" t="s">
        <v>49</v>
      </c>
      <c r="C275" s="254" t="s">
        <v>97</v>
      </c>
      <c r="D275" s="255" t="s">
        <v>265</v>
      </c>
      <c r="E275" s="253">
        <v>-10000</v>
      </c>
      <c r="F275" s="173">
        <v>45730.712403240737</v>
      </c>
    </row>
    <row r="276" spans="1:6" x14ac:dyDescent="0.3">
      <c r="A276" s="251">
        <v>45730</v>
      </c>
      <c r="B276" s="252" t="s">
        <v>49</v>
      </c>
      <c r="C276" s="254" t="s">
        <v>97</v>
      </c>
      <c r="D276" s="255" t="s">
        <v>265</v>
      </c>
      <c r="E276" s="253">
        <v>-6</v>
      </c>
      <c r="F276" s="173">
        <v>45730.712467013887</v>
      </c>
    </row>
    <row r="277" spans="1:6" x14ac:dyDescent="0.3">
      <c r="A277" s="251">
        <v>45730</v>
      </c>
      <c r="B277" s="252" t="s">
        <v>49</v>
      </c>
      <c r="C277" s="254" t="s">
        <v>97</v>
      </c>
      <c r="D277" s="255" t="s">
        <v>222</v>
      </c>
      <c r="E277" s="253">
        <v>120</v>
      </c>
      <c r="F277" s="173">
        <v>45730.716681944446</v>
      </c>
    </row>
    <row r="278" spans="1:6" x14ac:dyDescent="0.3">
      <c r="A278" s="251">
        <v>45730</v>
      </c>
      <c r="B278" s="252" t="s">
        <v>49</v>
      </c>
      <c r="C278" s="254" t="s">
        <v>97</v>
      </c>
      <c r="D278" s="255" t="s">
        <v>223</v>
      </c>
      <c r="E278" s="253">
        <v>35</v>
      </c>
      <c r="F278" s="173">
        <v>45730.744107638886</v>
      </c>
    </row>
    <row r="279" spans="1:6" x14ac:dyDescent="0.3">
      <c r="A279" s="251">
        <v>45730</v>
      </c>
      <c r="B279" s="252" t="s">
        <v>49</v>
      </c>
      <c r="C279" s="254" t="s">
        <v>97</v>
      </c>
      <c r="D279" s="255" t="s">
        <v>263</v>
      </c>
      <c r="E279" s="253">
        <v>-239</v>
      </c>
      <c r="F279" s="173">
        <v>45730.746557060185</v>
      </c>
    </row>
    <row r="280" spans="1:6" x14ac:dyDescent="0.3">
      <c r="A280" s="251">
        <v>45730</v>
      </c>
      <c r="B280" s="252" t="s">
        <v>49</v>
      </c>
      <c r="C280" s="254" t="s">
        <v>97</v>
      </c>
      <c r="D280" s="255" t="s">
        <v>223</v>
      </c>
      <c r="E280" s="253">
        <v>70</v>
      </c>
      <c r="F280" s="173">
        <v>45730.750757986112</v>
      </c>
    </row>
    <row r="281" spans="1:6" x14ac:dyDescent="0.3">
      <c r="A281" s="251">
        <v>45730</v>
      </c>
      <c r="B281" s="252" t="s">
        <v>49</v>
      </c>
      <c r="C281" s="254" t="s">
        <v>97</v>
      </c>
      <c r="D281" s="255" t="s">
        <v>223</v>
      </c>
      <c r="E281" s="253">
        <v>105</v>
      </c>
      <c r="F281" s="173">
        <v>45730.76035196759</v>
      </c>
    </row>
    <row r="282" spans="1:6" x14ac:dyDescent="0.3">
      <c r="A282" s="251">
        <v>45730</v>
      </c>
      <c r="B282" s="252" t="s">
        <v>49</v>
      </c>
      <c r="C282" s="254" t="s">
        <v>97</v>
      </c>
      <c r="D282" s="255" t="s">
        <v>223</v>
      </c>
      <c r="E282" s="253">
        <v>35</v>
      </c>
      <c r="F282" s="173">
        <v>45730.784815046296</v>
      </c>
    </row>
    <row r="283" spans="1:6" x14ac:dyDescent="0.3">
      <c r="A283" s="251">
        <v>45730</v>
      </c>
      <c r="B283" s="252" t="s">
        <v>49</v>
      </c>
      <c r="C283" s="254" t="s">
        <v>97</v>
      </c>
      <c r="D283" s="255" t="s">
        <v>222</v>
      </c>
      <c r="E283" s="253">
        <v>100</v>
      </c>
      <c r="F283" s="173">
        <v>45730.795421527779</v>
      </c>
    </row>
    <row r="284" spans="1:6" x14ac:dyDescent="0.3">
      <c r="A284" s="251">
        <v>45733</v>
      </c>
      <c r="B284" s="252" t="s">
        <v>49</v>
      </c>
      <c r="C284" s="254" t="s">
        <v>97</v>
      </c>
      <c r="D284" s="255" t="s">
        <v>222</v>
      </c>
      <c r="E284" s="253">
        <v>400</v>
      </c>
      <c r="F284" s="173">
        <v>45733.442667476855</v>
      </c>
    </row>
    <row r="285" spans="1:6" x14ac:dyDescent="0.3">
      <c r="A285" s="251">
        <v>45733</v>
      </c>
      <c r="B285" s="252" t="s">
        <v>49</v>
      </c>
      <c r="C285" s="254" t="s">
        <v>97</v>
      </c>
      <c r="D285" s="255" t="s">
        <v>221</v>
      </c>
      <c r="E285" s="253">
        <v>-15</v>
      </c>
      <c r="F285" s="173">
        <v>45733.44441689815</v>
      </c>
    </row>
    <row r="286" spans="1:6" x14ac:dyDescent="0.3">
      <c r="A286" s="251">
        <v>45733</v>
      </c>
      <c r="B286" s="252" t="s">
        <v>49</v>
      </c>
      <c r="C286" s="254" t="s">
        <v>97</v>
      </c>
      <c r="D286" s="255" t="s">
        <v>221</v>
      </c>
      <c r="E286" s="253"/>
      <c r="F286" s="173">
        <v>45733.479040162034</v>
      </c>
    </row>
    <row r="287" spans="1:6" x14ac:dyDescent="0.3">
      <c r="A287" s="251">
        <v>45733</v>
      </c>
      <c r="B287" s="252" t="s">
        <v>49</v>
      </c>
      <c r="C287" s="254" t="s">
        <v>97</v>
      </c>
      <c r="D287" s="255" t="s">
        <v>222</v>
      </c>
      <c r="E287" s="253">
        <v>300</v>
      </c>
      <c r="F287" s="173">
        <v>45733.479127199076</v>
      </c>
    </row>
    <row r="288" spans="1:6" x14ac:dyDescent="0.3">
      <c r="A288" s="251">
        <v>45733</v>
      </c>
      <c r="B288" s="252" t="s">
        <v>49</v>
      </c>
      <c r="C288" s="254" t="s">
        <v>97</v>
      </c>
      <c r="D288" s="255" t="s">
        <v>222</v>
      </c>
      <c r="E288" s="253">
        <v>500</v>
      </c>
      <c r="F288" s="173">
        <v>45733.479217361113</v>
      </c>
    </row>
    <row r="289" spans="1:6" x14ac:dyDescent="0.3">
      <c r="A289" s="251">
        <v>45733</v>
      </c>
      <c r="B289" s="252" t="s">
        <v>49</v>
      </c>
      <c r="C289" s="254" t="s">
        <v>97</v>
      </c>
      <c r="D289" s="255" t="s">
        <v>222</v>
      </c>
      <c r="E289" s="253">
        <v>500</v>
      </c>
      <c r="F289" s="173">
        <v>45733.479290277777</v>
      </c>
    </row>
    <row r="290" spans="1:6" x14ac:dyDescent="0.3">
      <c r="A290" s="251">
        <v>45733</v>
      </c>
      <c r="B290" s="252" t="s">
        <v>49</v>
      </c>
      <c r="C290" s="254" t="s">
        <v>97</v>
      </c>
      <c r="D290" s="255" t="s">
        <v>222</v>
      </c>
      <c r="E290" s="253">
        <v>48</v>
      </c>
      <c r="F290" s="173">
        <v>45733.47997083333</v>
      </c>
    </row>
    <row r="291" spans="1:6" x14ac:dyDescent="0.3">
      <c r="A291" s="251">
        <v>45733</v>
      </c>
      <c r="B291" s="252" t="s">
        <v>49</v>
      </c>
      <c r="C291" s="254" t="s">
        <v>97</v>
      </c>
      <c r="D291" s="255" t="s">
        <v>221</v>
      </c>
      <c r="E291" s="253">
        <v>-20</v>
      </c>
      <c r="F291" s="173">
        <v>45733.482293287037</v>
      </c>
    </row>
    <row r="292" spans="1:6" x14ac:dyDescent="0.3">
      <c r="A292" s="251">
        <v>45733</v>
      </c>
      <c r="B292" s="252" t="s">
        <v>49</v>
      </c>
      <c r="C292" s="254" t="s">
        <v>97</v>
      </c>
      <c r="D292" s="255" t="s">
        <v>222</v>
      </c>
      <c r="E292" s="253">
        <v>1000</v>
      </c>
      <c r="F292" s="173">
        <v>45733.497033680556</v>
      </c>
    </row>
    <row r="293" spans="1:6" x14ac:dyDescent="0.3">
      <c r="A293" s="251">
        <v>45733</v>
      </c>
      <c r="B293" s="252" t="s">
        <v>49</v>
      </c>
      <c r="C293" s="254" t="s">
        <v>97</v>
      </c>
      <c r="D293" s="255" t="s">
        <v>221</v>
      </c>
      <c r="E293" s="253">
        <v>-15</v>
      </c>
      <c r="F293" s="173">
        <v>45733.497121180553</v>
      </c>
    </row>
    <row r="294" spans="1:6" x14ac:dyDescent="0.3">
      <c r="A294" s="251">
        <v>45733</v>
      </c>
      <c r="B294" s="252" t="s">
        <v>49</v>
      </c>
      <c r="C294" s="254" t="s">
        <v>97</v>
      </c>
      <c r="D294" s="255" t="s">
        <v>222</v>
      </c>
      <c r="E294" s="253">
        <v>210</v>
      </c>
      <c r="F294" s="173">
        <v>45733.497184722219</v>
      </c>
    </row>
    <row r="295" spans="1:6" x14ac:dyDescent="0.3">
      <c r="A295" s="251">
        <v>45733</v>
      </c>
      <c r="B295" s="252" t="s">
        <v>49</v>
      </c>
      <c r="C295" s="254" t="s">
        <v>97</v>
      </c>
      <c r="D295" s="255" t="s">
        <v>222</v>
      </c>
      <c r="E295" s="253">
        <v>150</v>
      </c>
      <c r="F295" s="173">
        <v>45733.498004861111</v>
      </c>
    </row>
    <row r="296" spans="1:6" x14ac:dyDescent="0.3">
      <c r="A296" s="251">
        <v>45733</v>
      </c>
      <c r="B296" s="252" t="s">
        <v>49</v>
      </c>
      <c r="C296" s="254" t="s">
        <v>97</v>
      </c>
      <c r="D296" s="255" t="s">
        <v>221</v>
      </c>
      <c r="E296" s="253">
        <v>-15</v>
      </c>
      <c r="F296" s="173">
        <v>45733.503997222222</v>
      </c>
    </row>
    <row r="297" spans="1:6" x14ac:dyDescent="0.3">
      <c r="A297" s="251">
        <v>45733</v>
      </c>
      <c r="B297" s="252" t="s">
        <v>49</v>
      </c>
      <c r="C297" s="254" t="s">
        <v>97</v>
      </c>
      <c r="D297" s="255" t="s">
        <v>222</v>
      </c>
      <c r="E297" s="253">
        <v>85</v>
      </c>
      <c r="F297" s="173">
        <v>45733.50701134259</v>
      </c>
    </row>
    <row r="298" spans="1:6" x14ac:dyDescent="0.3">
      <c r="A298" s="251">
        <v>45733</v>
      </c>
      <c r="B298" s="252" t="s">
        <v>49</v>
      </c>
      <c r="C298" s="254" t="s">
        <v>97</v>
      </c>
      <c r="D298" s="255" t="s">
        <v>222</v>
      </c>
      <c r="E298" s="253">
        <v>55</v>
      </c>
      <c r="F298" s="173">
        <v>45733.507486111113</v>
      </c>
    </row>
    <row r="299" spans="1:6" x14ac:dyDescent="0.3">
      <c r="A299" s="251">
        <v>45733</v>
      </c>
      <c r="B299" s="252" t="s">
        <v>49</v>
      </c>
      <c r="C299" s="254" t="s">
        <v>97</v>
      </c>
      <c r="D299" s="255" t="s">
        <v>222</v>
      </c>
      <c r="E299" s="253">
        <v>50</v>
      </c>
      <c r="F299" s="173">
        <v>45733.521175231479</v>
      </c>
    </row>
    <row r="300" spans="1:6" x14ac:dyDescent="0.3">
      <c r="A300" s="251">
        <v>45733</v>
      </c>
      <c r="B300" s="252" t="s">
        <v>49</v>
      </c>
      <c r="C300" s="254" t="s">
        <v>97</v>
      </c>
      <c r="D300" s="255" t="s">
        <v>222</v>
      </c>
      <c r="E300" s="253">
        <v>50</v>
      </c>
      <c r="F300" s="173">
        <v>45733.525963888889</v>
      </c>
    </row>
    <row r="301" spans="1:6" x14ac:dyDescent="0.3">
      <c r="A301" s="251">
        <v>45733</v>
      </c>
      <c r="B301" s="252" t="s">
        <v>49</v>
      </c>
      <c r="C301" s="254" t="s">
        <v>97</v>
      </c>
      <c r="D301" s="255" t="s">
        <v>222</v>
      </c>
      <c r="E301" s="253">
        <v>20</v>
      </c>
      <c r="F301" s="173">
        <v>45733.54078935185</v>
      </c>
    </row>
    <row r="302" spans="1:6" x14ac:dyDescent="0.3">
      <c r="A302" s="251">
        <v>45733</v>
      </c>
      <c r="B302" s="252" t="s">
        <v>49</v>
      </c>
      <c r="C302" s="254" t="s">
        <v>97</v>
      </c>
      <c r="D302" s="255" t="s">
        <v>222</v>
      </c>
      <c r="E302" s="253">
        <v>120</v>
      </c>
      <c r="F302" s="173">
        <v>45733.542226504629</v>
      </c>
    </row>
    <row r="303" spans="1:6" x14ac:dyDescent="0.3">
      <c r="A303" s="251">
        <v>45733</v>
      </c>
      <c r="B303" s="252" t="s">
        <v>49</v>
      </c>
      <c r="C303" s="254" t="s">
        <v>97</v>
      </c>
      <c r="D303" s="255" t="s">
        <v>221</v>
      </c>
      <c r="E303" s="253">
        <v>-20</v>
      </c>
      <c r="F303" s="173">
        <v>45733.5505150463</v>
      </c>
    </row>
    <row r="304" spans="1:6" x14ac:dyDescent="0.3">
      <c r="A304" s="251">
        <v>45733</v>
      </c>
      <c r="B304" s="252" t="s">
        <v>49</v>
      </c>
      <c r="C304" s="254" t="s">
        <v>97</v>
      </c>
      <c r="D304" s="255" t="s">
        <v>223</v>
      </c>
      <c r="E304" s="253">
        <v>35</v>
      </c>
      <c r="F304" s="173">
        <v>45733.553978356482</v>
      </c>
    </row>
    <row r="305" spans="1:6" x14ac:dyDescent="0.3">
      <c r="A305" s="251">
        <v>45733</v>
      </c>
      <c r="B305" s="252" t="s">
        <v>49</v>
      </c>
      <c r="C305" s="254" t="s">
        <v>97</v>
      </c>
      <c r="D305" s="255" t="s">
        <v>221</v>
      </c>
      <c r="E305" s="253">
        <v>-300</v>
      </c>
      <c r="F305" s="173">
        <v>45733.566204745373</v>
      </c>
    </row>
    <row r="306" spans="1:6" x14ac:dyDescent="0.3">
      <c r="A306" s="251">
        <v>45733</v>
      </c>
      <c r="B306" s="252" t="s">
        <v>49</v>
      </c>
      <c r="C306" s="254" t="s">
        <v>97</v>
      </c>
      <c r="D306" s="255" t="s">
        <v>223</v>
      </c>
      <c r="E306" s="253">
        <v>35</v>
      </c>
      <c r="F306" s="173">
        <v>45733.574046064816</v>
      </c>
    </row>
    <row r="307" spans="1:6" x14ac:dyDescent="0.3">
      <c r="A307" s="251">
        <v>45733</v>
      </c>
      <c r="B307" s="252" t="s">
        <v>49</v>
      </c>
      <c r="C307" s="254" t="s">
        <v>97</v>
      </c>
      <c r="D307" s="255" t="s">
        <v>222</v>
      </c>
      <c r="E307" s="253">
        <v>100</v>
      </c>
      <c r="F307" s="173">
        <v>45733.592253703704</v>
      </c>
    </row>
    <row r="308" spans="1:6" x14ac:dyDescent="0.3">
      <c r="A308" s="251">
        <v>45733</v>
      </c>
      <c r="B308" s="252" t="s">
        <v>49</v>
      </c>
      <c r="C308" s="254" t="s">
        <v>97</v>
      </c>
      <c r="D308" s="255" t="s">
        <v>222</v>
      </c>
      <c r="E308" s="253">
        <v>195</v>
      </c>
      <c r="F308" s="173">
        <v>45733.601910300924</v>
      </c>
    </row>
    <row r="309" spans="1:6" x14ac:dyDescent="0.3">
      <c r="A309" s="251">
        <v>45733</v>
      </c>
      <c r="B309" s="252" t="s">
        <v>49</v>
      </c>
      <c r="C309" s="254" t="s">
        <v>97</v>
      </c>
      <c r="D309" s="255" t="s">
        <v>221</v>
      </c>
      <c r="E309" s="253">
        <v>-10</v>
      </c>
      <c r="F309" s="173">
        <v>45733.607738310187</v>
      </c>
    </row>
    <row r="310" spans="1:6" x14ac:dyDescent="0.3">
      <c r="A310" s="251">
        <v>45733</v>
      </c>
      <c r="B310" s="252" t="s">
        <v>49</v>
      </c>
      <c r="C310" s="254" t="s">
        <v>97</v>
      </c>
      <c r="D310" s="255" t="s">
        <v>222</v>
      </c>
      <c r="E310" s="253">
        <v>450</v>
      </c>
      <c r="F310" s="173">
        <v>45733.631140162041</v>
      </c>
    </row>
    <row r="311" spans="1:6" x14ac:dyDescent="0.3">
      <c r="A311" s="251">
        <v>45733</v>
      </c>
      <c r="B311" s="252" t="s">
        <v>49</v>
      </c>
      <c r="C311" s="254" t="s">
        <v>97</v>
      </c>
      <c r="D311" s="255" t="s">
        <v>222</v>
      </c>
      <c r="E311" s="253">
        <v>220</v>
      </c>
      <c r="F311" s="173">
        <v>45733.632993055558</v>
      </c>
    </row>
    <row r="312" spans="1:6" x14ac:dyDescent="0.3">
      <c r="A312" s="251">
        <v>45733</v>
      </c>
      <c r="B312" s="252" t="s">
        <v>49</v>
      </c>
      <c r="C312" s="254" t="s">
        <v>97</v>
      </c>
      <c r="D312" s="255" t="s">
        <v>222</v>
      </c>
      <c r="E312" s="253">
        <v>25</v>
      </c>
      <c r="F312" s="173">
        <v>45733.64</v>
      </c>
    </row>
    <row r="313" spans="1:6" x14ac:dyDescent="0.3">
      <c r="A313" s="251">
        <v>45733</v>
      </c>
      <c r="B313" s="252" t="s">
        <v>49</v>
      </c>
      <c r="C313" s="254" t="s">
        <v>97</v>
      </c>
      <c r="D313" s="255" t="s">
        <v>221</v>
      </c>
      <c r="E313" s="253">
        <v>-115</v>
      </c>
      <c r="F313" s="173">
        <v>45733.663300231485</v>
      </c>
    </row>
    <row r="314" spans="1:6" x14ac:dyDescent="0.3">
      <c r="A314" s="251">
        <v>45733</v>
      </c>
      <c r="B314" s="252" t="s">
        <v>49</v>
      </c>
      <c r="C314" s="254" t="s">
        <v>97</v>
      </c>
      <c r="D314" s="255" t="s">
        <v>221</v>
      </c>
      <c r="E314" s="253">
        <v>-23</v>
      </c>
      <c r="F314" s="173">
        <v>45733.663383449071</v>
      </c>
    </row>
    <row r="315" spans="1:6" x14ac:dyDescent="0.3">
      <c r="A315" s="251">
        <v>45733</v>
      </c>
      <c r="B315" s="252" t="s">
        <v>49</v>
      </c>
      <c r="C315" s="254" t="s">
        <v>97</v>
      </c>
      <c r="D315" s="255" t="s">
        <v>222</v>
      </c>
      <c r="E315" s="253">
        <v>500</v>
      </c>
      <c r="F315" s="173">
        <v>45733.664938310183</v>
      </c>
    </row>
    <row r="316" spans="1:6" x14ac:dyDescent="0.3">
      <c r="A316" s="251">
        <v>45733</v>
      </c>
      <c r="B316" s="252" t="s">
        <v>49</v>
      </c>
      <c r="C316" s="254" t="s">
        <v>97</v>
      </c>
      <c r="D316" s="255" t="s">
        <v>222</v>
      </c>
      <c r="E316" s="253">
        <v>300</v>
      </c>
      <c r="F316" s="173">
        <v>45733.670909606481</v>
      </c>
    </row>
    <row r="317" spans="1:6" x14ac:dyDescent="0.3">
      <c r="A317" s="251">
        <v>45733</v>
      </c>
      <c r="B317" s="252" t="s">
        <v>49</v>
      </c>
      <c r="C317" s="254" t="s">
        <v>97</v>
      </c>
      <c r="D317" s="255" t="s">
        <v>223</v>
      </c>
      <c r="E317" s="253">
        <v>35</v>
      </c>
      <c r="F317" s="173">
        <v>45733.67203483796</v>
      </c>
    </row>
    <row r="318" spans="1:6" x14ac:dyDescent="0.3">
      <c r="A318" s="251">
        <v>45733</v>
      </c>
      <c r="B318" s="252" t="s">
        <v>49</v>
      </c>
      <c r="C318" s="254" t="s">
        <v>97</v>
      </c>
      <c r="D318" s="255" t="s">
        <v>223</v>
      </c>
      <c r="E318" s="253">
        <v>35</v>
      </c>
      <c r="F318" s="173">
        <v>45733.672147337966</v>
      </c>
    </row>
    <row r="319" spans="1:6" x14ac:dyDescent="0.3">
      <c r="A319" s="251">
        <v>45733</v>
      </c>
      <c r="B319" s="252" t="s">
        <v>49</v>
      </c>
      <c r="C319" s="254" t="s">
        <v>97</v>
      </c>
      <c r="D319" s="255" t="s">
        <v>222</v>
      </c>
      <c r="E319" s="253">
        <v>40</v>
      </c>
      <c r="F319" s="173">
        <v>45733.685187731484</v>
      </c>
    </row>
    <row r="320" spans="1:6" x14ac:dyDescent="0.3">
      <c r="A320" s="251">
        <v>45733</v>
      </c>
      <c r="B320" s="252" t="s">
        <v>49</v>
      </c>
      <c r="C320" s="254" t="s">
        <v>97</v>
      </c>
      <c r="D320" s="255" t="s">
        <v>222</v>
      </c>
      <c r="E320" s="253">
        <v>350</v>
      </c>
      <c r="F320" s="173">
        <v>45733.68749074074</v>
      </c>
    </row>
    <row r="321" spans="1:6" x14ac:dyDescent="0.3">
      <c r="A321" s="251">
        <v>45733</v>
      </c>
      <c r="B321" s="252" t="s">
        <v>49</v>
      </c>
      <c r="C321" s="254" t="s">
        <v>97</v>
      </c>
      <c r="D321" s="255" t="s">
        <v>222</v>
      </c>
      <c r="E321" s="253">
        <v>1000</v>
      </c>
      <c r="F321" s="173">
        <v>45733.690458796293</v>
      </c>
    </row>
    <row r="322" spans="1:6" x14ac:dyDescent="0.3">
      <c r="A322" s="251">
        <v>45733</v>
      </c>
      <c r="B322" s="252" t="s">
        <v>49</v>
      </c>
      <c r="C322" s="254" t="s">
        <v>97</v>
      </c>
      <c r="D322" s="255" t="s">
        <v>222</v>
      </c>
      <c r="E322" s="253">
        <v>400</v>
      </c>
      <c r="F322" s="173">
        <v>45733.690536805552</v>
      </c>
    </row>
    <row r="323" spans="1:6" x14ac:dyDescent="0.3">
      <c r="A323" s="251">
        <v>45733</v>
      </c>
      <c r="B323" s="252" t="s">
        <v>49</v>
      </c>
      <c r="C323" s="254" t="s">
        <v>97</v>
      </c>
      <c r="D323" s="255" t="s">
        <v>221</v>
      </c>
      <c r="E323" s="253">
        <v>-265</v>
      </c>
      <c r="F323" s="173">
        <v>45733.716471412037</v>
      </c>
    </row>
    <row r="324" spans="1:6" x14ac:dyDescent="0.3">
      <c r="A324" s="251">
        <v>45733</v>
      </c>
      <c r="B324" s="252" t="s">
        <v>49</v>
      </c>
      <c r="C324" s="254" t="s">
        <v>97</v>
      </c>
      <c r="D324" s="255" t="s">
        <v>222</v>
      </c>
      <c r="E324" s="253">
        <v>200</v>
      </c>
      <c r="F324" s="173">
        <v>45733.718049537034</v>
      </c>
    </row>
    <row r="325" spans="1:6" x14ac:dyDescent="0.3">
      <c r="A325" s="251">
        <v>45733</v>
      </c>
      <c r="B325" s="252" t="s">
        <v>49</v>
      </c>
      <c r="C325" s="254" t="s">
        <v>97</v>
      </c>
      <c r="D325" s="255" t="s">
        <v>222</v>
      </c>
      <c r="E325" s="253">
        <v>38</v>
      </c>
      <c r="F325" s="173">
        <v>45733.723403587966</v>
      </c>
    </row>
    <row r="326" spans="1:6" x14ac:dyDescent="0.3">
      <c r="A326" s="251">
        <v>45733</v>
      </c>
      <c r="B326" s="252" t="s">
        <v>49</v>
      </c>
      <c r="C326" s="254" t="s">
        <v>97</v>
      </c>
      <c r="D326" s="255" t="s">
        <v>221</v>
      </c>
      <c r="E326" s="253">
        <v>-15</v>
      </c>
      <c r="F326" s="173">
        <v>45733.726293171298</v>
      </c>
    </row>
    <row r="327" spans="1:6" x14ac:dyDescent="0.3">
      <c r="A327" s="251">
        <v>45733</v>
      </c>
      <c r="B327" s="252" t="s">
        <v>49</v>
      </c>
      <c r="C327" s="254" t="s">
        <v>97</v>
      </c>
      <c r="D327" s="255" t="s">
        <v>221</v>
      </c>
      <c r="E327" s="253">
        <v>-110</v>
      </c>
      <c r="F327" s="173">
        <v>45733.726759143516</v>
      </c>
    </row>
    <row r="328" spans="1:6" x14ac:dyDescent="0.3">
      <c r="A328" s="251">
        <v>45733</v>
      </c>
      <c r="B328" s="252" t="s">
        <v>49</v>
      </c>
      <c r="C328" s="254" t="s">
        <v>97</v>
      </c>
      <c r="D328" s="255" t="s">
        <v>221</v>
      </c>
      <c r="E328" s="253">
        <v>-200</v>
      </c>
      <c r="F328" s="173">
        <v>45733.727840046296</v>
      </c>
    </row>
    <row r="329" spans="1:6" x14ac:dyDescent="0.3">
      <c r="A329" s="251">
        <v>45733</v>
      </c>
      <c r="B329" s="252" t="s">
        <v>49</v>
      </c>
      <c r="C329" s="254" t="s">
        <v>97</v>
      </c>
      <c r="D329" s="255" t="s">
        <v>221</v>
      </c>
      <c r="E329" s="253">
        <v>-15</v>
      </c>
      <c r="F329" s="173">
        <v>45733.729148032406</v>
      </c>
    </row>
    <row r="330" spans="1:6" x14ac:dyDescent="0.3">
      <c r="A330" s="251">
        <v>45733</v>
      </c>
      <c r="B330" s="252" t="s">
        <v>49</v>
      </c>
      <c r="C330" s="254" t="s">
        <v>97</v>
      </c>
      <c r="D330" s="255" t="s">
        <v>222</v>
      </c>
      <c r="E330" s="253">
        <v>600</v>
      </c>
      <c r="F330" s="173">
        <v>45733.774045949074</v>
      </c>
    </row>
    <row r="331" spans="1:6" x14ac:dyDescent="0.3">
      <c r="A331" s="251">
        <v>45733</v>
      </c>
      <c r="B331" s="252" t="s">
        <v>49</v>
      </c>
      <c r="C331" s="254" t="s">
        <v>97</v>
      </c>
      <c r="D331" s="255" t="s">
        <v>221</v>
      </c>
      <c r="E331" s="253">
        <v>-15</v>
      </c>
      <c r="F331" s="173">
        <v>45733.775704976855</v>
      </c>
    </row>
    <row r="332" spans="1:6" x14ac:dyDescent="0.3">
      <c r="A332" s="251">
        <v>45733</v>
      </c>
      <c r="B332" s="252" t="s">
        <v>49</v>
      </c>
      <c r="C332" s="254" t="s">
        <v>97</v>
      </c>
      <c r="D332" s="255" t="s">
        <v>223</v>
      </c>
      <c r="E332" s="253">
        <v>70</v>
      </c>
      <c r="F332" s="173">
        <v>45733.810176388892</v>
      </c>
    </row>
    <row r="333" spans="1:6" x14ac:dyDescent="0.3">
      <c r="A333" s="251">
        <v>45734</v>
      </c>
      <c r="B333" s="252" t="s">
        <v>49</v>
      </c>
      <c r="C333" s="254" t="s">
        <v>97</v>
      </c>
      <c r="D333" s="255" t="s">
        <v>221</v>
      </c>
      <c r="E333" s="253">
        <v>-15</v>
      </c>
      <c r="F333" s="173">
        <v>45734.424520370369</v>
      </c>
    </row>
    <row r="334" spans="1:6" x14ac:dyDescent="0.3">
      <c r="A334" s="251">
        <v>45734</v>
      </c>
      <c r="B334" s="252" t="s">
        <v>49</v>
      </c>
      <c r="C334" s="254" t="s">
        <v>97</v>
      </c>
      <c r="D334" s="255" t="s">
        <v>221</v>
      </c>
      <c r="E334" s="253">
        <v>-14</v>
      </c>
      <c r="F334" s="173">
        <v>45734.426112847221</v>
      </c>
    </row>
    <row r="335" spans="1:6" x14ac:dyDescent="0.3">
      <c r="A335" s="251">
        <v>45734</v>
      </c>
      <c r="B335" s="252" t="s">
        <v>49</v>
      </c>
      <c r="C335" s="254" t="s">
        <v>97</v>
      </c>
      <c r="D335" s="255" t="s">
        <v>222</v>
      </c>
      <c r="E335" s="253">
        <v>100</v>
      </c>
      <c r="F335" s="173">
        <v>45734.427160069441</v>
      </c>
    </row>
    <row r="336" spans="1:6" x14ac:dyDescent="0.3">
      <c r="A336" s="251">
        <v>45734</v>
      </c>
      <c r="B336" s="252" t="s">
        <v>49</v>
      </c>
      <c r="C336" s="254" t="s">
        <v>97</v>
      </c>
      <c r="D336" s="255" t="s">
        <v>222</v>
      </c>
      <c r="E336" s="253">
        <v>45</v>
      </c>
      <c r="F336" s="173">
        <v>45734.430990162036</v>
      </c>
    </row>
    <row r="337" spans="1:6" x14ac:dyDescent="0.3">
      <c r="A337" s="251">
        <v>45734</v>
      </c>
      <c r="B337" s="252" t="s">
        <v>49</v>
      </c>
      <c r="C337" s="254" t="s">
        <v>97</v>
      </c>
      <c r="D337" s="255" t="s">
        <v>223</v>
      </c>
      <c r="E337" s="253">
        <v>70</v>
      </c>
      <c r="F337" s="173">
        <v>45734.441384375001</v>
      </c>
    </row>
    <row r="338" spans="1:6" x14ac:dyDescent="0.3">
      <c r="A338" s="251">
        <v>45734</v>
      </c>
      <c r="B338" s="252" t="s">
        <v>49</v>
      </c>
      <c r="C338" s="254" t="s">
        <v>97</v>
      </c>
      <c r="D338" s="255" t="s">
        <v>222</v>
      </c>
      <c r="E338" s="253">
        <v>200</v>
      </c>
      <c r="F338" s="173">
        <v>45734.449532523147</v>
      </c>
    </row>
    <row r="339" spans="1:6" x14ac:dyDescent="0.3">
      <c r="A339" s="251">
        <v>45734</v>
      </c>
      <c r="B339" s="252" t="s">
        <v>49</v>
      </c>
      <c r="C339" s="254" t="s">
        <v>97</v>
      </c>
      <c r="D339" s="255" t="s">
        <v>222</v>
      </c>
      <c r="E339" s="253">
        <v>1600</v>
      </c>
      <c r="F339" s="173">
        <v>45734.469891319444</v>
      </c>
    </row>
    <row r="340" spans="1:6" x14ac:dyDescent="0.3">
      <c r="A340" s="251">
        <v>45734</v>
      </c>
      <c r="B340" s="252" t="s">
        <v>49</v>
      </c>
      <c r="C340" s="254" t="s">
        <v>97</v>
      </c>
      <c r="D340" s="255" t="s">
        <v>222</v>
      </c>
      <c r="E340" s="253">
        <v>20</v>
      </c>
      <c r="F340" s="173">
        <v>45734.486470254633</v>
      </c>
    </row>
    <row r="341" spans="1:6" x14ac:dyDescent="0.3">
      <c r="A341" s="251">
        <v>45734</v>
      </c>
      <c r="B341" s="252" t="s">
        <v>49</v>
      </c>
      <c r="C341" s="254" t="s">
        <v>97</v>
      </c>
      <c r="D341" s="255" t="s">
        <v>222</v>
      </c>
      <c r="E341" s="253">
        <v>150</v>
      </c>
      <c r="F341" s="173">
        <v>45734.499703240741</v>
      </c>
    </row>
    <row r="342" spans="1:6" x14ac:dyDescent="0.3">
      <c r="A342" s="251">
        <v>45734</v>
      </c>
      <c r="B342" s="252" t="s">
        <v>49</v>
      </c>
      <c r="C342" s="254" t="s">
        <v>97</v>
      </c>
      <c r="D342" s="255" t="s">
        <v>222</v>
      </c>
      <c r="E342" s="253">
        <v>50</v>
      </c>
      <c r="F342" s="173">
        <v>45734.503222222222</v>
      </c>
    </row>
    <row r="343" spans="1:6" x14ac:dyDescent="0.3">
      <c r="A343" s="251">
        <v>45734</v>
      </c>
      <c r="B343" s="252" t="s">
        <v>49</v>
      </c>
      <c r="C343" s="254" t="s">
        <v>97</v>
      </c>
      <c r="D343" s="255" t="s">
        <v>222</v>
      </c>
      <c r="E343" s="253">
        <v>585</v>
      </c>
      <c r="F343" s="173">
        <v>45734.506084259257</v>
      </c>
    </row>
    <row r="344" spans="1:6" x14ac:dyDescent="0.3">
      <c r="A344" s="251">
        <v>45734</v>
      </c>
      <c r="B344" s="252" t="s">
        <v>49</v>
      </c>
      <c r="C344" s="254" t="s">
        <v>97</v>
      </c>
      <c r="D344" s="255" t="s">
        <v>222</v>
      </c>
      <c r="E344" s="253">
        <v>35</v>
      </c>
      <c r="F344" s="173">
        <v>45734.511354513888</v>
      </c>
    </row>
    <row r="345" spans="1:6" x14ac:dyDescent="0.3">
      <c r="A345" s="251">
        <v>45734</v>
      </c>
      <c r="B345" s="252" t="s">
        <v>49</v>
      </c>
      <c r="C345" s="254" t="s">
        <v>97</v>
      </c>
      <c r="D345" s="255" t="s">
        <v>223</v>
      </c>
      <c r="E345" s="253">
        <v>35</v>
      </c>
      <c r="F345" s="173">
        <v>45734.512101736109</v>
      </c>
    </row>
    <row r="346" spans="1:6" x14ac:dyDescent="0.3">
      <c r="A346" s="251">
        <v>45734</v>
      </c>
      <c r="B346" s="252" t="s">
        <v>49</v>
      </c>
      <c r="C346" s="254" t="s">
        <v>97</v>
      </c>
      <c r="D346" s="255" t="s">
        <v>223</v>
      </c>
      <c r="E346" s="253">
        <v>70</v>
      </c>
      <c r="F346" s="173">
        <v>45734.512843634257</v>
      </c>
    </row>
    <row r="347" spans="1:6" x14ac:dyDescent="0.3">
      <c r="A347" s="251">
        <v>45734</v>
      </c>
      <c r="B347" s="252" t="s">
        <v>49</v>
      </c>
      <c r="C347" s="254" t="s">
        <v>97</v>
      </c>
      <c r="D347" s="255" t="s">
        <v>221</v>
      </c>
      <c r="E347" s="253">
        <v>-200</v>
      </c>
      <c r="F347" s="173">
        <v>45734.513211689817</v>
      </c>
    </row>
    <row r="348" spans="1:6" x14ac:dyDescent="0.3">
      <c r="A348" s="251">
        <v>45734</v>
      </c>
      <c r="B348" s="252" t="s">
        <v>49</v>
      </c>
      <c r="C348" s="254" t="s">
        <v>97</v>
      </c>
      <c r="D348" s="255" t="s">
        <v>223</v>
      </c>
      <c r="E348" s="253">
        <v>35</v>
      </c>
      <c r="F348" s="173">
        <v>45734.514975578706</v>
      </c>
    </row>
    <row r="349" spans="1:6" x14ac:dyDescent="0.3">
      <c r="A349" s="251">
        <v>45734</v>
      </c>
      <c r="B349" s="252" t="s">
        <v>49</v>
      </c>
      <c r="C349" s="254" t="s">
        <v>97</v>
      </c>
      <c r="D349" s="255" t="s">
        <v>223</v>
      </c>
      <c r="E349" s="253">
        <v>35</v>
      </c>
      <c r="F349" s="173">
        <v>45734.528403356482</v>
      </c>
    </row>
    <row r="350" spans="1:6" x14ac:dyDescent="0.3">
      <c r="A350" s="251">
        <v>45734</v>
      </c>
      <c r="B350" s="252" t="s">
        <v>49</v>
      </c>
      <c r="C350" s="254" t="s">
        <v>97</v>
      </c>
      <c r="D350" s="255" t="s">
        <v>222</v>
      </c>
      <c r="E350" s="253">
        <v>771</v>
      </c>
      <c r="F350" s="173">
        <v>45734.537178935185</v>
      </c>
    </row>
    <row r="351" spans="1:6" x14ac:dyDescent="0.3">
      <c r="A351" s="251">
        <v>45734</v>
      </c>
      <c r="B351" s="252" t="s">
        <v>49</v>
      </c>
      <c r="C351" s="254" t="s">
        <v>97</v>
      </c>
      <c r="D351" s="255" t="s">
        <v>221</v>
      </c>
      <c r="E351" s="253">
        <v>-20</v>
      </c>
      <c r="F351" s="173">
        <v>45734.540276851854</v>
      </c>
    </row>
    <row r="352" spans="1:6" x14ac:dyDescent="0.3">
      <c r="A352" s="251">
        <v>45734</v>
      </c>
      <c r="B352" s="252" t="s">
        <v>49</v>
      </c>
      <c r="C352" s="254" t="s">
        <v>97</v>
      </c>
      <c r="D352" s="255" t="s">
        <v>222</v>
      </c>
      <c r="E352" s="253">
        <v>370</v>
      </c>
      <c r="F352" s="173">
        <v>45734.552435532409</v>
      </c>
    </row>
    <row r="353" spans="1:6" x14ac:dyDescent="0.3">
      <c r="A353" s="251">
        <v>45734</v>
      </c>
      <c r="B353" s="252" t="s">
        <v>49</v>
      </c>
      <c r="C353" s="254" t="s">
        <v>97</v>
      </c>
      <c r="D353" s="255" t="s">
        <v>221</v>
      </c>
      <c r="E353" s="253">
        <v>-10</v>
      </c>
      <c r="F353" s="173">
        <v>45734.560782291665</v>
      </c>
    </row>
    <row r="354" spans="1:6" x14ac:dyDescent="0.3">
      <c r="A354" s="251">
        <v>45734</v>
      </c>
      <c r="B354" s="252" t="s">
        <v>49</v>
      </c>
      <c r="C354" s="254" t="s">
        <v>97</v>
      </c>
      <c r="D354" s="255" t="s">
        <v>223</v>
      </c>
      <c r="E354" s="253">
        <v>35</v>
      </c>
      <c r="F354" s="173">
        <v>45734.562992361112</v>
      </c>
    </row>
    <row r="355" spans="1:6" x14ac:dyDescent="0.3">
      <c r="A355" s="251">
        <v>45734</v>
      </c>
      <c r="B355" s="252" t="s">
        <v>49</v>
      </c>
      <c r="C355" s="254" t="s">
        <v>97</v>
      </c>
      <c r="D355" s="255" t="s">
        <v>222</v>
      </c>
      <c r="E355" s="253">
        <v>140</v>
      </c>
      <c r="F355" s="173">
        <v>45734.565950462966</v>
      </c>
    </row>
    <row r="356" spans="1:6" x14ac:dyDescent="0.3">
      <c r="A356" s="251">
        <v>45734</v>
      </c>
      <c r="B356" s="252" t="s">
        <v>49</v>
      </c>
      <c r="C356" s="254" t="s">
        <v>97</v>
      </c>
      <c r="D356" s="255" t="s">
        <v>223</v>
      </c>
      <c r="E356" s="253">
        <v>35</v>
      </c>
      <c r="F356" s="173">
        <v>45734.568632407405</v>
      </c>
    </row>
    <row r="357" spans="1:6" x14ac:dyDescent="0.3">
      <c r="A357" s="251">
        <v>45734</v>
      </c>
      <c r="B357" s="252" t="s">
        <v>49</v>
      </c>
      <c r="C357" s="254" t="s">
        <v>97</v>
      </c>
      <c r="D357" s="255" t="s">
        <v>223</v>
      </c>
      <c r="E357" s="253">
        <v>35</v>
      </c>
      <c r="F357" s="173">
        <v>45734.569351388891</v>
      </c>
    </row>
    <row r="358" spans="1:6" x14ac:dyDescent="0.3">
      <c r="A358" s="251">
        <v>45734</v>
      </c>
      <c r="B358" s="252" t="s">
        <v>49</v>
      </c>
      <c r="C358" s="254" t="s">
        <v>97</v>
      </c>
      <c r="D358" s="255" t="s">
        <v>223</v>
      </c>
      <c r="E358" s="253">
        <v>70</v>
      </c>
      <c r="F358" s="173">
        <v>45734.574072453703</v>
      </c>
    </row>
    <row r="359" spans="1:6" x14ac:dyDescent="0.3">
      <c r="A359" s="251">
        <v>45734</v>
      </c>
      <c r="B359" s="252" t="s">
        <v>49</v>
      </c>
      <c r="C359" s="254" t="s">
        <v>97</v>
      </c>
      <c r="D359" s="255" t="s">
        <v>221</v>
      </c>
      <c r="E359" s="253">
        <v>-30</v>
      </c>
      <c r="F359" s="173">
        <v>45734.57668460648</v>
      </c>
    </row>
    <row r="360" spans="1:6" x14ac:dyDescent="0.3">
      <c r="A360" s="251">
        <v>45734</v>
      </c>
      <c r="B360" s="252" t="s">
        <v>49</v>
      </c>
      <c r="C360" s="254" t="s">
        <v>97</v>
      </c>
      <c r="D360" s="255" t="s">
        <v>223</v>
      </c>
      <c r="E360" s="253">
        <v>35</v>
      </c>
      <c r="F360" s="173">
        <v>45734.583591203707</v>
      </c>
    </row>
    <row r="361" spans="1:6" x14ac:dyDescent="0.3">
      <c r="A361" s="251">
        <v>45734</v>
      </c>
      <c r="B361" s="252" t="s">
        <v>49</v>
      </c>
      <c r="C361" s="254" t="s">
        <v>97</v>
      </c>
      <c r="D361" s="255" t="s">
        <v>222</v>
      </c>
      <c r="E361" s="253">
        <v>50</v>
      </c>
      <c r="F361" s="173">
        <v>45734.584844444442</v>
      </c>
    </row>
    <row r="362" spans="1:6" x14ac:dyDescent="0.3">
      <c r="A362" s="251">
        <v>45734</v>
      </c>
      <c r="B362" s="252" t="s">
        <v>49</v>
      </c>
      <c r="C362" s="254" t="s">
        <v>97</v>
      </c>
      <c r="D362" s="255" t="s">
        <v>221</v>
      </c>
      <c r="E362" s="253">
        <v>-300</v>
      </c>
      <c r="F362" s="173">
        <v>45734.594636689813</v>
      </c>
    </row>
    <row r="363" spans="1:6" x14ac:dyDescent="0.3">
      <c r="A363" s="251">
        <v>45734</v>
      </c>
      <c r="B363" s="252" t="s">
        <v>49</v>
      </c>
      <c r="C363" s="254" t="s">
        <v>97</v>
      </c>
      <c r="D363" s="255" t="s">
        <v>221</v>
      </c>
      <c r="E363" s="253">
        <v>-100</v>
      </c>
      <c r="F363" s="173">
        <v>45734.595406828703</v>
      </c>
    </row>
    <row r="364" spans="1:6" x14ac:dyDescent="0.3">
      <c r="A364" s="251">
        <v>45734</v>
      </c>
      <c r="B364" s="252" t="s">
        <v>49</v>
      </c>
      <c r="C364" s="254" t="s">
        <v>97</v>
      </c>
      <c r="D364" s="255" t="s">
        <v>222</v>
      </c>
      <c r="E364" s="253">
        <v>60</v>
      </c>
      <c r="F364" s="173">
        <v>45734.597384606481</v>
      </c>
    </row>
    <row r="365" spans="1:6" x14ac:dyDescent="0.3">
      <c r="A365" s="251">
        <v>45734</v>
      </c>
      <c r="B365" s="252" t="s">
        <v>49</v>
      </c>
      <c r="C365" s="254" t="s">
        <v>97</v>
      </c>
      <c r="D365" s="255" t="s">
        <v>222</v>
      </c>
      <c r="E365" s="253">
        <v>25</v>
      </c>
      <c r="F365" s="173">
        <v>45734.59831342593</v>
      </c>
    </row>
    <row r="366" spans="1:6" x14ac:dyDescent="0.3">
      <c r="A366" s="251">
        <v>45734</v>
      </c>
      <c r="B366" s="252" t="s">
        <v>49</v>
      </c>
      <c r="C366" s="254" t="s">
        <v>97</v>
      </c>
      <c r="D366" s="255" t="s">
        <v>222</v>
      </c>
      <c r="E366" s="253">
        <v>900</v>
      </c>
      <c r="F366" s="173">
        <v>45734.601256249996</v>
      </c>
    </row>
    <row r="367" spans="1:6" x14ac:dyDescent="0.3">
      <c r="A367" s="251">
        <v>45734</v>
      </c>
      <c r="B367" s="252" t="s">
        <v>49</v>
      </c>
      <c r="C367" s="254" t="s">
        <v>97</v>
      </c>
      <c r="D367" s="255" t="s">
        <v>223</v>
      </c>
      <c r="E367" s="253">
        <v>70</v>
      </c>
      <c r="F367" s="173">
        <v>45734.602162615738</v>
      </c>
    </row>
    <row r="368" spans="1:6" x14ac:dyDescent="0.3">
      <c r="A368" s="251">
        <v>45734</v>
      </c>
      <c r="B368" s="252" t="s">
        <v>49</v>
      </c>
      <c r="C368" s="254" t="s">
        <v>97</v>
      </c>
      <c r="D368" s="255" t="s">
        <v>223</v>
      </c>
      <c r="E368" s="253">
        <v>35</v>
      </c>
      <c r="F368" s="173">
        <v>45734.605639699075</v>
      </c>
    </row>
    <row r="369" spans="1:6" x14ac:dyDescent="0.3">
      <c r="A369" s="251">
        <v>45734</v>
      </c>
      <c r="B369" s="252" t="s">
        <v>49</v>
      </c>
      <c r="C369" s="254" t="s">
        <v>97</v>
      </c>
      <c r="D369" s="255" t="s">
        <v>222</v>
      </c>
      <c r="E369" s="253">
        <v>200</v>
      </c>
      <c r="F369" s="173">
        <v>45734.611392708335</v>
      </c>
    </row>
    <row r="370" spans="1:6" x14ac:dyDescent="0.3">
      <c r="A370" s="251">
        <v>45734</v>
      </c>
      <c r="B370" s="252" t="s">
        <v>49</v>
      </c>
      <c r="C370" s="254" t="s">
        <v>97</v>
      </c>
      <c r="D370" s="255" t="s">
        <v>222</v>
      </c>
      <c r="E370" s="253">
        <v>195</v>
      </c>
      <c r="F370" s="173">
        <v>45734.633883333336</v>
      </c>
    </row>
    <row r="371" spans="1:6" x14ac:dyDescent="0.3">
      <c r="A371" s="251">
        <v>45734</v>
      </c>
      <c r="B371" s="252" t="s">
        <v>49</v>
      </c>
      <c r="C371" s="254" t="s">
        <v>97</v>
      </c>
      <c r="D371" s="255" t="s">
        <v>222</v>
      </c>
      <c r="E371" s="253">
        <v>530</v>
      </c>
      <c r="F371" s="173">
        <v>45734.65096550926</v>
      </c>
    </row>
    <row r="372" spans="1:6" x14ac:dyDescent="0.3">
      <c r="A372" s="251">
        <v>45734</v>
      </c>
      <c r="B372" s="252" t="s">
        <v>49</v>
      </c>
      <c r="C372" s="254" t="s">
        <v>97</v>
      </c>
      <c r="D372" s="255" t="s">
        <v>222</v>
      </c>
      <c r="E372" s="253">
        <v>600</v>
      </c>
      <c r="F372" s="173">
        <v>45734.654513888891</v>
      </c>
    </row>
    <row r="373" spans="1:6" x14ac:dyDescent="0.3">
      <c r="A373" s="251">
        <v>45734</v>
      </c>
      <c r="B373" s="252" t="s">
        <v>49</v>
      </c>
      <c r="C373" s="254" t="s">
        <v>97</v>
      </c>
      <c r="D373" s="255" t="s">
        <v>223</v>
      </c>
      <c r="E373" s="253">
        <v>35</v>
      </c>
      <c r="F373" s="173">
        <v>45734.669793981484</v>
      </c>
    </row>
    <row r="374" spans="1:6" x14ac:dyDescent="0.3">
      <c r="A374" s="251">
        <v>45734</v>
      </c>
      <c r="B374" s="252" t="s">
        <v>49</v>
      </c>
      <c r="C374" s="254" t="s">
        <v>97</v>
      </c>
      <c r="D374" s="255" t="s">
        <v>222</v>
      </c>
      <c r="E374" s="253">
        <v>265</v>
      </c>
      <c r="F374" s="173">
        <v>45734.690594444444</v>
      </c>
    </row>
    <row r="375" spans="1:6" x14ac:dyDescent="0.3">
      <c r="A375" s="251">
        <v>45734</v>
      </c>
      <c r="B375" s="252" t="s">
        <v>49</v>
      </c>
      <c r="C375" s="254" t="s">
        <v>97</v>
      </c>
      <c r="D375" s="255" t="s">
        <v>221</v>
      </c>
      <c r="E375" s="253">
        <v>-10</v>
      </c>
      <c r="F375" s="173">
        <v>45734.697464814817</v>
      </c>
    </row>
    <row r="376" spans="1:6" x14ac:dyDescent="0.3">
      <c r="A376" s="251">
        <v>45734</v>
      </c>
      <c r="B376" s="252" t="s">
        <v>49</v>
      </c>
      <c r="C376" s="254" t="s">
        <v>97</v>
      </c>
      <c r="D376" s="255" t="s">
        <v>223</v>
      </c>
      <c r="E376" s="253">
        <v>35</v>
      </c>
      <c r="F376" s="173">
        <v>45734.697669907408</v>
      </c>
    </row>
    <row r="377" spans="1:6" x14ac:dyDescent="0.3">
      <c r="A377" s="251">
        <v>45734</v>
      </c>
      <c r="B377" s="252" t="s">
        <v>49</v>
      </c>
      <c r="C377" s="254" t="s">
        <v>97</v>
      </c>
      <c r="D377" s="255" t="s">
        <v>222</v>
      </c>
      <c r="E377" s="253">
        <v>150</v>
      </c>
      <c r="F377" s="173">
        <v>45734.721391898151</v>
      </c>
    </row>
    <row r="378" spans="1:6" x14ac:dyDescent="0.3">
      <c r="A378" s="251">
        <v>45734</v>
      </c>
      <c r="B378" s="252" t="s">
        <v>49</v>
      </c>
      <c r="C378" s="254" t="s">
        <v>97</v>
      </c>
      <c r="D378" s="255" t="s">
        <v>222</v>
      </c>
      <c r="E378" s="253">
        <v>320</v>
      </c>
      <c r="F378" s="173">
        <v>45734.721477777777</v>
      </c>
    </row>
    <row r="379" spans="1:6" x14ac:dyDescent="0.3">
      <c r="A379" s="251">
        <v>45734</v>
      </c>
      <c r="B379" s="252" t="s">
        <v>49</v>
      </c>
      <c r="C379" s="254" t="s">
        <v>97</v>
      </c>
      <c r="D379" s="255" t="s">
        <v>221</v>
      </c>
      <c r="E379" s="253">
        <v>-300</v>
      </c>
      <c r="F379" s="173">
        <v>45734.721556249999</v>
      </c>
    </row>
    <row r="380" spans="1:6" x14ac:dyDescent="0.3">
      <c r="A380" s="251">
        <v>45734</v>
      </c>
      <c r="B380" s="252" t="s">
        <v>49</v>
      </c>
      <c r="C380" s="254" t="s">
        <v>97</v>
      </c>
      <c r="D380" s="255" t="s">
        <v>222</v>
      </c>
      <c r="E380" s="253">
        <v>87</v>
      </c>
      <c r="F380" s="173">
        <v>45734.721633564812</v>
      </c>
    </row>
    <row r="381" spans="1:6" x14ac:dyDescent="0.3">
      <c r="A381" s="251">
        <v>45734</v>
      </c>
      <c r="B381" s="252" t="s">
        <v>49</v>
      </c>
      <c r="C381" s="254" t="s">
        <v>97</v>
      </c>
      <c r="D381" s="255" t="s">
        <v>221</v>
      </c>
      <c r="E381" s="253">
        <v>-10000</v>
      </c>
      <c r="F381" s="173">
        <v>45734.721924652775</v>
      </c>
    </row>
    <row r="382" spans="1:6" x14ac:dyDescent="0.3">
      <c r="A382" s="251">
        <v>45734</v>
      </c>
      <c r="B382" s="252" t="s">
        <v>49</v>
      </c>
      <c r="C382" s="254" t="s">
        <v>97</v>
      </c>
      <c r="D382" s="255" t="s">
        <v>221</v>
      </c>
      <c r="E382" s="253">
        <v>-1500</v>
      </c>
      <c r="F382" s="173">
        <v>45734.755679282411</v>
      </c>
    </row>
    <row r="383" spans="1:6" x14ac:dyDescent="0.3">
      <c r="A383" s="251">
        <v>45734</v>
      </c>
      <c r="B383" s="252" t="s">
        <v>49</v>
      </c>
      <c r="C383" s="254" t="s">
        <v>97</v>
      </c>
      <c r="D383" s="255" t="s">
        <v>221</v>
      </c>
      <c r="E383" s="253">
        <v>-5</v>
      </c>
      <c r="F383" s="173">
        <v>45734.771010648146</v>
      </c>
    </row>
    <row r="384" spans="1:6" x14ac:dyDescent="0.3">
      <c r="A384" s="251">
        <v>45734</v>
      </c>
      <c r="B384" s="252" t="s">
        <v>49</v>
      </c>
      <c r="C384" s="254" t="s">
        <v>97</v>
      </c>
      <c r="D384" s="255" t="s">
        <v>223</v>
      </c>
      <c r="E384" s="253">
        <v>70</v>
      </c>
      <c r="F384" s="173">
        <v>45734.773068634262</v>
      </c>
    </row>
    <row r="385" spans="1:6" x14ac:dyDescent="0.3">
      <c r="A385" s="251">
        <v>45734</v>
      </c>
      <c r="B385" s="252" t="s">
        <v>49</v>
      </c>
      <c r="C385" s="254" t="s">
        <v>97</v>
      </c>
      <c r="D385" s="255" t="s">
        <v>222</v>
      </c>
      <c r="E385" s="253">
        <v>50</v>
      </c>
      <c r="F385" s="173">
        <v>45734.807264930554</v>
      </c>
    </row>
    <row r="386" spans="1:6" x14ac:dyDescent="0.3">
      <c r="A386" s="251">
        <v>45735</v>
      </c>
      <c r="B386" s="252" t="s">
        <v>49</v>
      </c>
      <c r="C386" s="254" t="s">
        <v>97</v>
      </c>
      <c r="D386" s="255" t="s">
        <v>222</v>
      </c>
      <c r="E386" s="253">
        <v>300</v>
      </c>
      <c r="F386" s="173">
        <v>45735.475098958334</v>
      </c>
    </row>
    <row r="387" spans="1:6" x14ac:dyDescent="0.3">
      <c r="A387" s="251">
        <v>45735</v>
      </c>
      <c r="B387" s="252" t="s">
        <v>49</v>
      </c>
      <c r="C387" s="254" t="s">
        <v>97</v>
      </c>
      <c r="D387" s="255" t="s">
        <v>222</v>
      </c>
      <c r="E387" s="253">
        <v>600</v>
      </c>
      <c r="F387" s="173">
        <v>45735.475226620372</v>
      </c>
    </row>
    <row r="388" spans="1:6" x14ac:dyDescent="0.3">
      <c r="A388" s="251">
        <v>45735</v>
      </c>
      <c r="B388" s="252" t="s">
        <v>49</v>
      </c>
      <c r="C388" s="254" t="s">
        <v>97</v>
      </c>
      <c r="D388" s="255" t="s">
        <v>222</v>
      </c>
      <c r="E388" s="253">
        <v>300</v>
      </c>
      <c r="F388" s="173">
        <v>45735.475969907406</v>
      </c>
    </row>
    <row r="389" spans="1:6" x14ac:dyDescent="0.3">
      <c r="A389" s="251">
        <v>45735</v>
      </c>
      <c r="B389" s="252" t="s">
        <v>49</v>
      </c>
      <c r="C389" s="254" t="s">
        <v>97</v>
      </c>
      <c r="D389" s="255" t="s">
        <v>222</v>
      </c>
      <c r="E389" s="253">
        <v>50</v>
      </c>
      <c r="F389" s="173">
        <v>45735.481989467589</v>
      </c>
    </row>
    <row r="390" spans="1:6" x14ac:dyDescent="0.3">
      <c r="A390" s="251">
        <v>45735</v>
      </c>
      <c r="B390" s="252" t="s">
        <v>49</v>
      </c>
      <c r="C390" s="254" t="s">
        <v>97</v>
      </c>
      <c r="D390" s="255" t="s">
        <v>221</v>
      </c>
      <c r="E390" s="253">
        <v>-250</v>
      </c>
      <c r="F390" s="173">
        <v>45735.500745370373</v>
      </c>
    </row>
    <row r="391" spans="1:6" x14ac:dyDescent="0.3">
      <c r="A391" s="251">
        <v>45735</v>
      </c>
      <c r="B391" s="252" t="s">
        <v>49</v>
      </c>
      <c r="C391" s="254" t="s">
        <v>97</v>
      </c>
      <c r="D391" s="255" t="s">
        <v>221</v>
      </c>
      <c r="E391" s="253">
        <v>-10</v>
      </c>
      <c r="F391" s="173">
        <v>45735.502064236112</v>
      </c>
    </row>
    <row r="392" spans="1:6" x14ac:dyDescent="0.3">
      <c r="A392" s="251">
        <v>45735</v>
      </c>
      <c r="B392" s="252" t="s">
        <v>49</v>
      </c>
      <c r="C392" s="254" t="s">
        <v>97</v>
      </c>
      <c r="D392" s="255" t="s">
        <v>223</v>
      </c>
      <c r="E392" s="253">
        <v>70</v>
      </c>
      <c r="F392" s="173">
        <v>45735.508604513889</v>
      </c>
    </row>
    <row r="393" spans="1:6" x14ac:dyDescent="0.3">
      <c r="A393" s="251">
        <v>45735</v>
      </c>
      <c r="B393" s="252" t="s">
        <v>49</v>
      </c>
      <c r="C393" s="254" t="s">
        <v>97</v>
      </c>
      <c r="D393" s="255" t="s">
        <v>221</v>
      </c>
      <c r="E393" s="253">
        <v>-105</v>
      </c>
      <c r="F393" s="173">
        <v>45735.512477777775</v>
      </c>
    </row>
    <row r="394" spans="1:6" x14ac:dyDescent="0.3">
      <c r="A394" s="251">
        <v>45735</v>
      </c>
      <c r="B394" s="252" t="s">
        <v>49</v>
      </c>
      <c r="C394" s="254" t="s">
        <v>97</v>
      </c>
      <c r="D394" s="255" t="s">
        <v>222</v>
      </c>
      <c r="E394" s="253">
        <v>800</v>
      </c>
      <c r="F394" s="173">
        <v>45735.513982870369</v>
      </c>
    </row>
    <row r="395" spans="1:6" x14ac:dyDescent="0.3">
      <c r="A395" s="251">
        <v>45735</v>
      </c>
      <c r="B395" s="252" t="s">
        <v>49</v>
      </c>
      <c r="C395" s="254" t="s">
        <v>97</v>
      </c>
      <c r="D395" s="255" t="s">
        <v>222</v>
      </c>
      <c r="E395" s="253">
        <v>300</v>
      </c>
      <c r="F395" s="173">
        <v>45735.517138657407</v>
      </c>
    </row>
    <row r="396" spans="1:6" x14ac:dyDescent="0.3">
      <c r="A396" s="251">
        <v>45735</v>
      </c>
      <c r="B396" s="252" t="s">
        <v>49</v>
      </c>
      <c r="C396" s="254" t="s">
        <v>97</v>
      </c>
      <c r="D396" s="255" t="s">
        <v>222</v>
      </c>
      <c r="E396" s="253">
        <v>60</v>
      </c>
      <c r="F396" s="173">
        <v>45735.526945254627</v>
      </c>
    </row>
    <row r="397" spans="1:6" x14ac:dyDescent="0.3">
      <c r="A397" s="251">
        <v>45735</v>
      </c>
      <c r="B397" s="252" t="s">
        <v>49</v>
      </c>
      <c r="C397" s="254" t="s">
        <v>97</v>
      </c>
      <c r="D397" s="255" t="s">
        <v>222</v>
      </c>
      <c r="E397" s="253">
        <v>2000</v>
      </c>
      <c r="F397" s="173">
        <v>45735.530874999997</v>
      </c>
    </row>
    <row r="398" spans="1:6" x14ac:dyDescent="0.3">
      <c r="A398" s="251">
        <v>45735</v>
      </c>
      <c r="B398" s="252" t="s">
        <v>49</v>
      </c>
      <c r="C398" s="254" t="s">
        <v>97</v>
      </c>
      <c r="D398" s="255" t="s">
        <v>221</v>
      </c>
      <c r="E398" s="253">
        <v>-320</v>
      </c>
      <c r="F398" s="173">
        <v>45735.537850000001</v>
      </c>
    </row>
    <row r="399" spans="1:6" x14ac:dyDescent="0.3">
      <c r="A399" s="251">
        <v>45735</v>
      </c>
      <c r="B399" s="252" t="s">
        <v>49</v>
      </c>
      <c r="C399" s="254" t="s">
        <v>97</v>
      </c>
      <c r="D399" s="255" t="s">
        <v>223</v>
      </c>
      <c r="E399" s="253">
        <v>35</v>
      </c>
      <c r="F399" s="173">
        <v>45735.539110532409</v>
      </c>
    </row>
    <row r="400" spans="1:6" x14ac:dyDescent="0.3">
      <c r="A400" s="251">
        <v>45735</v>
      </c>
      <c r="B400" s="252" t="s">
        <v>49</v>
      </c>
      <c r="C400" s="254" t="s">
        <v>97</v>
      </c>
      <c r="D400" s="255" t="s">
        <v>223</v>
      </c>
      <c r="E400" s="253">
        <v>35</v>
      </c>
      <c r="F400" s="173">
        <v>45735.539712268517</v>
      </c>
    </row>
    <row r="401" spans="1:6" x14ac:dyDescent="0.3">
      <c r="A401" s="251">
        <v>45735</v>
      </c>
      <c r="B401" s="252" t="s">
        <v>49</v>
      </c>
      <c r="C401" s="254" t="s">
        <v>97</v>
      </c>
      <c r="D401" s="255" t="s">
        <v>222</v>
      </c>
      <c r="E401" s="253">
        <v>100</v>
      </c>
      <c r="F401" s="173">
        <v>45735.548737037039</v>
      </c>
    </row>
    <row r="402" spans="1:6" x14ac:dyDescent="0.3">
      <c r="A402" s="251">
        <v>45735</v>
      </c>
      <c r="B402" s="252" t="s">
        <v>49</v>
      </c>
      <c r="C402" s="254" t="s">
        <v>97</v>
      </c>
      <c r="D402" s="255" t="s">
        <v>222</v>
      </c>
      <c r="E402" s="253">
        <v>200</v>
      </c>
      <c r="F402" s="173">
        <v>45735.549903587962</v>
      </c>
    </row>
    <row r="403" spans="1:6" x14ac:dyDescent="0.3">
      <c r="A403" s="251">
        <v>45735</v>
      </c>
      <c r="B403" s="252" t="s">
        <v>49</v>
      </c>
      <c r="C403" s="254" t="s">
        <v>97</v>
      </c>
      <c r="D403" s="255" t="s">
        <v>222</v>
      </c>
      <c r="E403" s="253">
        <v>80</v>
      </c>
      <c r="F403" s="173">
        <v>45735.550651620368</v>
      </c>
    </row>
    <row r="404" spans="1:6" x14ac:dyDescent="0.3">
      <c r="A404" s="251">
        <v>45735</v>
      </c>
      <c r="B404" s="252" t="s">
        <v>49</v>
      </c>
      <c r="C404" s="254" t="s">
        <v>97</v>
      </c>
      <c r="D404" s="255" t="s">
        <v>223</v>
      </c>
      <c r="E404" s="253">
        <v>35</v>
      </c>
      <c r="F404" s="173">
        <v>45735.556914930552</v>
      </c>
    </row>
    <row r="405" spans="1:6" x14ac:dyDescent="0.3">
      <c r="A405" s="251">
        <v>45735</v>
      </c>
      <c r="B405" s="252" t="s">
        <v>49</v>
      </c>
      <c r="C405" s="254" t="s">
        <v>97</v>
      </c>
      <c r="D405" s="255" t="s">
        <v>223</v>
      </c>
      <c r="E405" s="253">
        <v>35</v>
      </c>
      <c r="F405" s="173">
        <v>45735.565257870374</v>
      </c>
    </row>
    <row r="406" spans="1:6" x14ac:dyDescent="0.3">
      <c r="A406" s="251">
        <v>45735</v>
      </c>
      <c r="B406" s="252" t="s">
        <v>49</v>
      </c>
      <c r="C406" s="254" t="s">
        <v>97</v>
      </c>
      <c r="D406" s="255" t="s">
        <v>222</v>
      </c>
      <c r="E406" s="253">
        <v>210</v>
      </c>
      <c r="F406" s="173">
        <v>45735.575242939813</v>
      </c>
    </row>
    <row r="407" spans="1:6" x14ac:dyDescent="0.3">
      <c r="A407" s="251">
        <v>45735</v>
      </c>
      <c r="B407" s="252" t="s">
        <v>49</v>
      </c>
      <c r="C407" s="254" t="s">
        <v>97</v>
      </c>
      <c r="D407" s="255" t="s">
        <v>223</v>
      </c>
      <c r="E407" s="253">
        <v>105</v>
      </c>
      <c r="F407" s="173">
        <v>45735.583204861112</v>
      </c>
    </row>
    <row r="408" spans="1:6" x14ac:dyDescent="0.3">
      <c r="A408" s="154">
        <v>45735</v>
      </c>
      <c r="B408" s="155" t="s">
        <v>49</v>
      </c>
      <c r="C408" s="256" t="s">
        <v>97</v>
      </c>
      <c r="D408" s="257" t="s">
        <v>223</v>
      </c>
      <c r="E408" s="158">
        <v>35</v>
      </c>
      <c r="F408" s="159">
        <v>45735.590709837961</v>
      </c>
    </row>
    <row r="409" spans="1:6" x14ac:dyDescent="0.3">
      <c r="A409" s="251">
        <v>45735</v>
      </c>
      <c r="B409" s="252" t="s">
        <v>49</v>
      </c>
      <c r="C409" s="254" t="s">
        <v>97</v>
      </c>
      <c r="D409" s="255" t="s">
        <v>281</v>
      </c>
      <c r="E409" s="253">
        <v>5000</v>
      </c>
      <c r="F409" s="173">
        <v>45735.59900613426</v>
      </c>
    </row>
    <row r="410" spans="1:6" x14ac:dyDescent="0.3">
      <c r="A410" s="251">
        <v>45735</v>
      </c>
      <c r="B410" s="252" t="s">
        <v>49</v>
      </c>
      <c r="C410" s="254" t="s">
        <v>97</v>
      </c>
      <c r="D410" s="255" t="s">
        <v>222</v>
      </c>
      <c r="E410" s="253">
        <v>60</v>
      </c>
      <c r="F410" s="173">
        <v>45735.603635185187</v>
      </c>
    </row>
    <row r="411" spans="1:6" x14ac:dyDescent="0.3">
      <c r="A411" s="251">
        <v>45735</v>
      </c>
      <c r="B411" s="252" t="s">
        <v>49</v>
      </c>
      <c r="C411" s="254" t="s">
        <v>97</v>
      </c>
      <c r="D411" s="255" t="s">
        <v>221</v>
      </c>
      <c r="E411" s="253">
        <v>-62</v>
      </c>
      <c r="F411" s="173">
        <v>45735.607040509261</v>
      </c>
    </row>
    <row r="412" spans="1:6" x14ac:dyDescent="0.3">
      <c r="A412" s="251">
        <v>45735</v>
      </c>
      <c r="B412" s="252" t="s">
        <v>49</v>
      </c>
      <c r="C412" s="254" t="s">
        <v>97</v>
      </c>
      <c r="D412" s="255" t="s">
        <v>223</v>
      </c>
      <c r="E412" s="253">
        <v>105</v>
      </c>
      <c r="F412" s="173">
        <v>45735.619542129629</v>
      </c>
    </row>
    <row r="413" spans="1:6" x14ac:dyDescent="0.3">
      <c r="A413" s="251">
        <v>45735</v>
      </c>
      <c r="B413" s="252" t="s">
        <v>49</v>
      </c>
      <c r="C413" s="254" t="s">
        <v>97</v>
      </c>
      <c r="D413" s="255" t="s">
        <v>221</v>
      </c>
      <c r="E413" s="253">
        <v>-300</v>
      </c>
      <c r="F413" s="173">
        <v>45735.627221990741</v>
      </c>
    </row>
    <row r="414" spans="1:6" x14ac:dyDescent="0.3">
      <c r="A414" s="251">
        <v>45735</v>
      </c>
      <c r="B414" s="252" t="s">
        <v>49</v>
      </c>
      <c r="C414" s="254" t="s">
        <v>97</v>
      </c>
      <c r="D414" s="255" t="s">
        <v>222</v>
      </c>
      <c r="E414" s="253">
        <v>1100</v>
      </c>
      <c r="F414" s="173">
        <v>45735.691253819445</v>
      </c>
    </row>
    <row r="415" spans="1:6" x14ac:dyDescent="0.3">
      <c r="A415" s="251">
        <v>45735</v>
      </c>
      <c r="B415" s="252" t="s">
        <v>49</v>
      </c>
      <c r="C415" s="254" t="s">
        <v>97</v>
      </c>
      <c r="D415" s="255" t="s">
        <v>221</v>
      </c>
      <c r="E415" s="253">
        <v>-50</v>
      </c>
      <c r="F415" s="173">
        <v>45735.691325925924</v>
      </c>
    </row>
    <row r="416" spans="1:6" x14ac:dyDescent="0.3">
      <c r="A416" s="251">
        <v>45735</v>
      </c>
      <c r="B416" s="252" t="s">
        <v>49</v>
      </c>
      <c r="C416" s="254" t="s">
        <v>97</v>
      </c>
      <c r="D416" s="255" t="s">
        <v>222</v>
      </c>
      <c r="E416" s="253">
        <v>50</v>
      </c>
      <c r="F416" s="173">
        <v>45735.692093634258</v>
      </c>
    </row>
    <row r="417" spans="1:6" x14ac:dyDescent="0.3">
      <c r="A417" s="251">
        <v>45735</v>
      </c>
      <c r="B417" s="252" t="s">
        <v>49</v>
      </c>
      <c r="C417" s="254" t="s">
        <v>97</v>
      </c>
      <c r="D417" s="255" t="s">
        <v>222</v>
      </c>
      <c r="E417" s="253">
        <v>50</v>
      </c>
      <c r="F417" s="173">
        <v>45735.692119791667</v>
      </c>
    </row>
    <row r="418" spans="1:6" x14ac:dyDescent="0.3">
      <c r="A418" s="251">
        <v>45735</v>
      </c>
      <c r="B418" s="252" t="s">
        <v>49</v>
      </c>
      <c r="C418" s="254" t="s">
        <v>97</v>
      </c>
      <c r="D418" s="255" t="s">
        <v>222</v>
      </c>
      <c r="E418" s="253">
        <v>50</v>
      </c>
      <c r="F418" s="173">
        <v>45735.705205671293</v>
      </c>
    </row>
    <row r="419" spans="1:6" x14ac:dyDescent="0.3">
      <c r="A419" s="251">
        <v>45735</v>
      </c>
      <c r="B419" s="252" t="s">
        <v>49</v>
      </c>
      <c r="C419" s="254" t="s">
        <v>97</v>
      </c>
      <c r="D419" s="255" t="s">
        <v>221</v>
      </c>
      <c r="E419" s="253">
        <v>-1700</v>
      </c>
      <c r="F419" s="173">
        <v>45735.709761458333</v>
      </c>
    </row>
    <row r="420" spans="1:6" x14ac:dyDescent="0.3">
      <c r="A420" s="251">
        <v>45735</v>
      </c>
      <c r="B420" s="252" t="s">
        <v>49</v>
      </c>
      <c r="C420" s="254" t="s">
        <v>97</v>
      </c>
      <c r="D420" s="255" t="s">
        <v>222</v>
      </c>
      <c r="E420" s="253">
        <v>1000</v>
      </c>
      <c r="F420" s="173">
        <v>45735.710518749998</v>
      </c>
    </row>
    <row r="421" spans="1:6" x14ac:dyDescent="0.3">
      <c r="A421" s="251">
        <v>45735</v>
      </c>
      <c r="B421" s="252" t="s">
        <v>49</v>
      </c>
      <c r="C421" s="254" t="s">
        <v>97</v>
      </c>
      <c r="D421" s="255" t="s">
        <v>222</v>
      </c>
      <c r="E421" s="253">
        <v>60</v>
      </c>
      <c r="F421" s="173">
        <v>45735.712664583334</v>
      </c>
    </row>
    <row r="422" spans="1:6" x14ac:dyDescent="0.3">
      <c r="A422" s="251">
        <v>45735</v>
      </c>
      <c r="B422" s="252" t="s">
        <v>49</v>
      </c>
      <c r="C422" s="254" t="s">
        <v>97</v>
      </c>
      <c r="D422" s="255" t="s">
        <v>222</v>
      </c>
      <c r="E422" s="253">
        <v>160</v>
      </c>
      <c r="F422" s="173">
        <v>45735.71313275463</v>
      </c>
    </row>
    <row r="423" spans="1:6" x14ac:dyDescent="0.3">
      <c r="A423" s="251">
        <v>45735</v>
      </c>
      <c r="B423" s="252" t="s">
        <v>49</v>
      </c>
      <c r="C423" s="254" t="s">
        <v>97</v>
      </c>
      <c r="D423" s="255" t="s">
        <v>224</v>
      </c>
      <c r="E423" s="253">
        <v>-848</v>
      </c>
      <c r="F423" s="173">
        <v>45735.998003125002</v>
      </c>
    </row>
    <row r="424" spans="1:6" x14ac:dyDescent="0.3">
      <c r="A424" s="251">
        <v>45735</v>
      </c>
      <c r="B424" s="252" t="s">
        <v>49</v>
      </c>
      <c r="C424" s="254" t="s">
        <v>97</v>
      </c>
      <c r="D424" s="255" t="s">
        <v>222</v>
      </c>
      <c r="E424" s="253">
        <v>50</v>
      </c>
      <c r="F424" s="173">
        <v>45735.998680092591</v>
      </c>
    </row>
    <row r="425" spans="1:6" x14ac:dyDescent="0.3">
      <c r="A425" s="251">
        <v>45736</v>
      </c>
      <c r="B425" s="252" t="s">
        <v>49</v>
      </c>
      <c r="C425" s="254" t="s">
        <v>97</v>
      </c>
      <c r="D425" s="255" t="s">
        <v>223</v>
      </c>
      <c r="E425" s="253">
        <v>70</v>
      </c>
      <c r="F425" s="173">
        <v>45736.480284027777</v>
      </c>
    </row>
    <row r="426" spans="1:6" x14ac:dyDescent="0.3">
      <c r="A426" s="251">
        <v>45736</v>
      </c>
      <c r="B426" s="252" t="s">
        <v>49</v>
      </c>
      <c r="C426" s="254" t="s">
        <v>97</v>
      </c>
      <c r="D426" s="255" t="s">
        <v>221</v>
      </c>
      <c r="E426" s="253">
        <v>-300</v>
      </c>
      <c r="F426" s="173">
        <v>45736.495379976855</v>
      </c>
    </row>
    <row r="427" spans="1:6" x14ac:dyDescent="0.3">
      <c r="A427" s="251">
        <v>45736</v>
      </c>
      <c r="B427" s="252" t="s">
        <v>49</v>
      </c>
      <c r="C427" s="254" t="s">
        <v>97</v>
      </c>
      <c r="D427" s="255" t="s">
        <v>222</v>
      </c>
      <c r="E427" s="253">
        <v>200</v>
      </c>
      <c r="F427" s="173">
        <v>45736.50421550926</v>
      </c>
    </row>
    <row r="428" spans="1:6" x14ac:dyDescent="0.3">
      <c r="A428" s="251">
        <v>45736</v>
      </c>
      <c r="B428" s="252" t="s">
        <v>49</v>
      </c>
      <c r="C428" s="254" t="s">
        <v>97</v>
      </c>
      <c r="D428" s="255" t="s">
        <v>222</v>
      </c>
      <c r="E428" s="253">
        <v>100</v>
      </c>
      <c r="F428" s="173">
        <v>45736.504285532406</v>
      </c>
    </row>
    <row r="429" spans="1:6" x14ac:dyDescent="0.3">
      <c r="A429" s="251">
        <v>45736</v>
      </c>
      <c r="B429" s="252" t="s">
        <v>49</v>
      </c>
      <c r="C429" s="254" t="s">
        <v>97</v>
      </c>
      <c r="D429" s="255" t="s">
        <v>222</v>
      </c>
      <c r="E429" s="253">
        <v>150</v>
      </c>
      <c r="F429" s="173">
        <v>45736.504358333332</v>
      </c>
    </row>
    <row r="430" spans="1:6" x14ac:dyDescent="0.3">
      <c r="A430" s="251">
        <v>45736</v>
      </c>
      <c r="B430" s="252" t="s">
        <v>49</v>
      </c>
      <c r="C430" s="254" t="s">
        <v>97</v>
      </c>
      <c r="D430" s="255" t="s">
        <v>223</v>
      </c>
      <c r="E430" s="253">
        <v>35</v>
      </c>
      <c r="F430" s="173">
        <v>45736.546417592595</v>
      </c>
    </row>
    <row r="431" spans="1:6" x14ac:dyDescent="0.3">
      <c r="A431" s="251">
        <v>45736</v>
      </c>
      <c r="B431" s="252" t="s">
        <v>49</v>
      </c>
      <c r="C431" s="254" t="s">
        <v>97</v>
      </c>
      <c r="D431" s="255" t="s">
        <v>222</v>
      </c>
      <c r="E431" s="253">
        <v>100</v>
      </c>
      <c r="F431" s="173">
        <v>45736.547125810182</v>
      </c>
    </row>
    <row r="432" spans="1:6" x14ac:dyDescent="0.3">
      <c r="A432" s="251">
        <v>45736</v>
      </c>
      <c r="B432" s="252" t="s">
        <v>49</v>
      </c>
      <c r="C432" s="254" t="s">
        <v>97</v>
      </c>
      <c r="D432" s="255" t="s">
        <v>222</v>
      </c>
      <c r="E432" s="253">
        <v>530</v>
      </c>
      <c r="F432" s="173">
        <v>45736.547196874999</v>
      </c>
    </row>
    <row r="433" spans="1:6" x14ac:dyDescent="0.3">
      <c r="A433" s="251">
        <v>45736</v>
      </c>
      <c r="B433" s="252" t="s">
        <v>49</v>
      </c>
      <c r="C433" s="254" t="s">
        <v>97</v>
      </c>
      <c r="D433" s="255" t="s">
        <v>222</v>
      </c>
      <c r="E433" s="253">
        <v>10</v>
      </c>
      <c r="F433" s="173">
        <v>45736.580814583336</v>
      </c>
    </row>
    <row r="434" spans="1:6" x14ac:dyDescent="0.3">
      <c r="A434" s="251">
        <v>45736</v>
      </c>
      <c r="B434" s="252" t="s">
        <v>49</v>
      </c>
      <c r="C434" s="254" t="s">
        <v>97</v>
      </c>
      <c r="D434" s="255" t="s">
        <v>221</v>
      </c>
      <c r="E434" s="253">
        <v>-15</v>
      </c>
      <c r="F434" s="173">
        <v>45736.583920717596</v>
      </c>
    </row>
    <row r="435" spans="1:6" x14ac:dyDescent="0.3">
      <c r="A435" s="251">
        <v>45736</v>
      </c>
      <c r="B435" s="252" t="s">
        <v>49</v>
      </c>
      <c r="C435" s="254" t="s">
        <v>97</v>
      </c>
      <c r="D435" s="255" t="s">
        <v>222</v>
      </c>
      <c r="E435" s="253">
        <v>50</v>
      </c>
      <c r="F435" s="173">
        <v>45736.58731087963</v>
      </c>
    </row>
    <row r="436" spans="1:6" x14ac:dyDescent="0.3">
      <c r="A436" s="251">
        <v>45736</v>
      </c>
      <c r="B436" s="252" t="s">
        <v>49</v>
      </c>
      <c r="C436" s="254" t="s">
        <v>97</v>
      </c>
      <c r="D436" s="255" t="s">
        <v>222</v>
      </c>
      <c r="E436" s="253">
        <v>2000</v>
      </c>
      <c r="F436" s="173">
        <v>45736.587724074074</v>
      </c>
    </row>
    <row r="437" spans="1:6" x14ac:dyDescent="0.3">
      <c r="A437" s="251">
        <v>45736</v>
      </c>
      <c r="B437" s="252" t="s">
        <v>49</v>
      </c>
      <c r="C437" s="254" t="s">
        <v>97</v>
      </c>
      <c r="D437" s="255" t="s">
        <v>222</v>
      </c>
      <c r="E437" s="253">
        <v>100</v>
      </c>
      <c r="F437" s="173">
        <v>45736.590071990744</v>
      </c>
    </row>
    <row r="438" spans="1:6" x14ac:dyDescent="0.3">
      <c r="A438" s="251">
        <v>45736</v>
      </c>
      <c r="B438" s="252" t="s">
        <v>49</v>
      </c>
      <c r="C438" s="254" t="s">
        <v>97</v>
      </c>
      <c r="D438" s="255" t="s">
        <v>222</v>
      </c>
      <c r="E438" s="253">
        <v>435</v>
      </c>
      <c r="F438" s="173">
        <v>45736.597736689815</v>
      </c>
    </row>
    <row r="439" spans="1:6" x14ac:dyDescent="0.3">
      <c r="A439" s="251">
        <v>45736</v>
      </c>
      <c r="B439" s="252" t="s">
        <v>49</v>
      </c>
      <c r="C439" s="254" t="s">
        <v>97</v>
      </c>
      <c r="D439" s="255" t="s">
        <v>221</v>
      </c>
      <c r="E439" s="253">
        <v>-75</v>
      </c>
      <c r="F439" s="173">
        <v>45736.614537384259</v>
      </c>
    </row>
    <row r="440" spans="1:6" x14ac:dyDescent="0.3">
      <c r="A440" s="251">
        <v>45736</v>
      </c>
      <c r="B440" s="252" t="s">
        <v>49</v>
      </c>
      <c r="C440" s="254" t="s">
        <v>97</v>
      </c>
      <c r="D440" s="255" t="s">
        <v>222</v>
      </c>
      <c r="E440" s="253">
        <v>250</v>
      </c>
      <c r="F440" s="173">
        <v>45736.615343981481</v>
      </c>
    </row>
    <row r="441" spans="1:6" x14ac:dyDescent="0.3">
      <c r="A441" s="251">
        <v>45736</v>
      </c>
      <c r="B441" s="252" t="s">
        <v>49</v>
      </c>
      <c r="C441" s="254" t="s">
        <v>97</v>
      </c>
      <c r="D441" s="255" t="s">
        <v>223</v>
      </c>
      <c r="E441" s="253">
        <v>35</v>
      </c>
      <c r="F441" s="173">
        <v>45736.618059953704</v>
      </c>
    </row>
    <row r="442" spans="1:6" x14ac:dyDescent="0.3">
      <c r="A442" s="251">
        <v>45736</v>
      </c>
      <c r="B442" s="252" t="s">
        <v>49</v>
      </c>
      <c r="C442" s="254" t="s">
        <v>97</v>
      </c>
      <c r="D442" s="255" t="s">
        <v>222</v>
      </c>
      <c r="E442" s="253">
        <v>300</v>
      </c>
      <c r="F442" s="173">
        <v>45736.621925347223</v>
      </c>
    </row>
    <row r="443" spans="1:6" x14ac:dyDescent="0.3">
      <c r="A443" s="251">
        <v>45736</v>
      </c>
      <c r="B443" s="252" t="s">
        <v>49</v>
      </c>
      <c r="C443" s="254" t="s">
        <v>97</v>
      </c>
      <c r="D443" s="255" t="s">
        <v>222</v>
      </c>
      <c r="E443" s="253">
        <v>300</v>
      </c>
      <c r="F443" s="173">
        <v>45736.623993171299</v>
      </c>
    </row>
    <row r="444" spans="1:6" x14ac:dyDescent="0.3">
      <c r="A444" s="251">
        <v>45736</v>
      </c>
      <c r="B444" s="252" t="s">
        <v>49</v>
      </c>
      <c r="C444" s="254" t="s">
        <v>97</v>
      </c>
      <c r="D444" s="255" t="s">
        <v>222</v>
      </c>
      <c r="E444" s="253">
        <v>100</v>
      </c>
      <c r="F444" s="173">
        <v>45736.627659375001</v>
      </c>
    </row>
    <row r="445" spans="1:6" x14ac:dyDescent="0.3">
      <c r="A445" s="251">
        <v>45736</v>
      </c>
      <c r="B445" s="252" t="s">
        <v>49</v>
      </c>
      <c r="C445" s="254" t="s">
        <v>97</v>
      </c>
      <c r="D445" s="255" t="s">
        <v>265</v>
      </c>
      <c r="E445" s="253">
        <v>-15000</v>
      </c>
      <c r="F445" s="173">
        <v>45736.635631828707</v>
      </c>
    </row>
    <row r="446" spans="1:6" x14ac:dyDescent="0.3">
      <c r="A446" s="251">
        <v>45736</v>
      </c>
      <c r="B446" s="252" t="s">
        <v>49</v>
      </c>
      <c r="C446" s="254" t="s">
        <v>97</v>
      </c>
      <c r="D446" s="255" t="s">
        <v>265</v>
      </c>
      <c r="E446" s="253">
        <v>-12</v>
      </c>
      <c r="F446" s="173">
        <v>45736.635663078705</v>
      </c>
    </row>
    <row r="447" spans="1:6" x14ac:dyDescent="0.3">
      <c r="A447" s="251">
        <v>45736</v>
      </c>
      <c r="B447" s="252" t="s">
        <v>49</v>
      </c>
      <c r="C447" s="254" t="s">
        <v>97</v>
      </c>
      <c r="D447" s="255" t="s">
        <v>223</v>
      </c>
      <c r="E447" s="253">
        <v>35</v>
      </c>
      <c r="F447" s="173">
        <v>45736.638262962966</v>
      </c>
    </row>
    <row r="448" spans="1:6" x14ac:dyDescent="0.3">
      <c r="A448" s="251">
        <v>45736</v>
      </c>
      <c r="B448" s="252" t="s">
        <v>49</v>
      </c>
      <c r="C448" s="254" t="s">
        <v>97</v>
      </c>
      <c r="D448" s="255" t="s">
        <v>221</v>
      </c>
      <c r="E448" s="253">
        <v>-30</v>
      </c>
      <c r="F448" s="173">
        <v>45736.642287499999</v>
      </c>
    </row>
    <row r="449" spans="1:6" x14ac:dyDescent="0.3">
      <c r="A449" s="251">
        <v>45736</v>
      </c>
      <c r="B449" s="252" t="s">
        <v>49</v>
      </c>
      <c r="C449" s="254" t="s">
        <v>97</v>
      </c>
      <c r="D449" s="255" t="s">
        <v>223</v>
      </c>
      <c r="E449" s="253">
        <v>35</v>
      </c>
      <c r="F449" s="173">
        <v>45736.643466319445</v>
      </c>
    </row>
    <row r="450" spans="1:6" x14ac:dyDescent="0.3">
      <c r="A450" s="251">
        <v>45736</v>
      </c>
      <c r="B450" s="252" t="s">
        <v>49</v>
      </c>
      <c r="C450" s="254" t="s">
        <v>97</v>
      </c>
      <c r="D450" s="255" t="s">
        <v>222</v>
      </c>
      <c r="E450" s="253">
        <v>500</v>
      </c>
      <c r="F450" s="173">
        <v>45736.646914004632</v>
      </c>
    </row>
    <row r="451" spans="1:6" x14ac:dyDescent="0.3">
      <c r="A451" s="251">
        <v>45736</v>
      </c>
      <c r="B451" s="252" t="s">
        <v>49</v>
      </c>
      <c r="C451" s="254" t="s">
        <v>97</v>
      </c>
      <c r="D451" s="255" t="s">
        <v>221</v>
      </c>
      <c r="E451" s="253">
        <v>-15</v>
      </c>
      <c r="F451" s="173">
        <v>45736.659764351854</v>
      </c>
    </row>
    <row r="452" spans="1:6" x14ac:dyDescent="0.3">
      <c r="A452" s="251">
        <v>45736</v>
      </c>
      <c r="B452" s="252" t="s">
        <v>49</v>
      </c>
      <c r="C452" s="254" t="s">
        <v>97</v>
      </c>
      <c r="D452" s="255" t="s">
        <v>222</v>
      </c>
      <c r="E452" s="253">
        <v>254</v>
      </c>
      <c r="F452" s="173">
        <v>45736.663957291668</v>
      </c>
    </row>
    <row r="453" spans="1:6" x14ac:dyDescent="0.3">
      <c r="A453" s="251">
        <v>45736</v>
      </c>
      <c r="B453" s="252" t="s">
        <v>49</v>
      </c>
      <c r="C453" s="254" t="s">
        <v>97</v>
      </c>
      <c r="D453" s="255" t="s">
        <v>223</v>
      </c>
      <c r="E453" s="253">
        <v>35</v>
      </c>
      <c r="F453" s="173">
        <v>45736.675101504632</v>
      </c>
    </row>
    <row r="454" spans="1:6" x14ac:dyDescent="0.3">
      <c r="A454" s="251">
        <v>45736</v>
      </c>
      <c r="B454" s="252" t="s">
        <v>49</v>
      </c>
      <c r="C454" s="254" t="s">
        <v>97</v>
      </c>
      <c r="D454" s="255" t="s">
        <v>221</v>
      </c>
      <c r="E454" s="253">
        <v>-2000</v>
      </c>
      <c r="F454" s="173">
        <v>45736.693481712966</v>
      </c>
    </row>
    <row r="455" spans="1:6" x14ac:dyDescent="0.3">
      <c r="A455" s="251">
        <v>45736</v>
      </c>
      <c r="B455" s="252" t="s">
        <v>49</v>
      </c>
      <c r="C455" s="254" t="s">
        <v>97</v>
      </c>
      <c r="D455" s="255" t="s">
        <v>222</v>
      </c>
      <c r="E455" s="253">
        <v>50</v>
      </c>
      <c r="F455" s="173">
        <v>45736.697167824073</v>
      </c>
    </row>
    <row r="456" spans="1:6" x14ac:dyDescent="0.3">
      <c r="A456" s="251">
        <v>45736</v>
      </c>
      <c r="B456" s="252" t="s">
        <v>49</v>
      </c>
      <c r="C456" s="254" t="s">
        <v>97</v>
      </c>
      <c r="D456" s="255" t="s">
        <v>221</v>
      </c>
      <c r="E456" s="253">
        <v>-20</v>
      </c>
      <c r="F456" s="173">
        <v>45736.698512615738</v>
      </c>
    </row>
    <row r="457" spans="1:6" x14ac:dyDescent="0.3">
      <c r="A457" s="251">
        <v>45736</v>
      </c>
      <c r="B457" s="252" t="s">
        <v>49</v>
      </c>
      <c r="C457" s="254" t="s">
        <v>97</v>
      </c>
      <c r="D457" s="255" t="s">
        <v>222</v>
      </c>
      <c r="E457" s="253">
        <v>95</v>
      </c>
      <c r="F457" s="173">
        <v>45736.699189699073</v>
      </c>
    </row>
    <row r="458" spans="1:6" x14ac:dyDescent="0.3">
      <c r="A458" s="251">
        <v>45736</v>
      </c>
      <c r="B458" s="252" t="s">
        <v>49</v>
      </c>
      <c r="C458" s="254" t="s">
        <v>97</v>
      </c>
      <c r="D458" s="255" t="s">
        <v>221</v>
      </c>
      <c r="E458" s="253">
        <v>-100</v>
      </c>
      <c r="F458" s="173">
        <v>45736.703359606479</v>
      </c>
    </row>
    <row r="459" spans="1:6" x14ac:dyDescent="0.3">
      <c r="A459" s="251">
        <v>45736</v>
      </c>
      <c r="B459" s="252" t="s">
        <v>49</v>
      </c>
      <c r="C459" s="254" t="s">
        <v>97</v>
      </c>
      <c r="D459" s="255" t="s">
        <v>222</v>
      </c>
      <c r="E459" s="253">
        <v>195</v>
      </c>
      <c r="F459" s="173">
        <v>45736.7127287037</v>
      </c>
    </row>
    <row r="460" spans="1:6" x14ac:dyDescent="0.3">
      <c r="A460" s="251">
        <v>45736</v>
      </c>
      <c r="B460" s="252" t="s">
        <v>49</v>
      </c>
      <c r="C460" s="254" t="s">
        <v>97</v>
      </c>
      <c r="D460" s="255" t="s">
        <v>222</v>
      </c>
      <c r="E460" s="253">
        <v>50</v>
      </c>
      <c r="F460" s="173">
        <v>45736.714252314814</v>
      </c>
    </row>
    <row r="461" spans="1:6" x14ac:dyDescent="0.3">
      <c r="A461" s="251">
        <v>45736</v>
      </c>
      <c r="B461" s="252" t="s">
        <v>49</v>
      </c>
      <c r="C461" s="254" t="s">
        <v>97</v>
      </c>
      <c r="D461" s="255" t="s">
        <v>223</v>
      </c>
      <c r="E461" s="253">
        <v>35</v>
      </c>
      <c r="F461" s="173">
        <v>45736.74201076389</v>
      </c>
    </row>
    <row r="462" spans="1:6" x14ac:dyDescent="0.3">
      <c r="A462" s="251">
        <v>45736</v>
      </c>
      <c r="B462" s="252" t="s">
        <v>49</v>
      </c>
      <c r="C462" s="254" t="s">
        <v>97</v>
      </c>
      <c r="D462" s="255" t="s">
        <v>223</v>
      </c>
      <c r="E462" s="253">
        <v>35</v>
      </c>
      <c r="F462" s="173">
        <v>45736.771979398145</v>
      </c>
    </row>
    <row r="463" spans="1:6" x14ac:dyDescent="0.3">
      <c r="A463" s="251">
        <v>45736</v>
      </c>
      <c r="B463" s="252" t="s">
        <v>49</v>
      </c>
      <c r="C463" s="254" t="s">
        <v>97</v>
      </c>
      <c r="D463" s="255" t="s">
        <v>223</v>
      </c>
      <c r="E463" s="253">
        <v>70</v>
      </c>
      <c r="F463" s="173">
        <v>45736.824283333335</v>
      </c>
    </row>
    <row r="464" spans="1:6" x14ac:dyDescent="0.3">
      <c r="A464" s="251">
        <v>45736</v>
      </c>
      <c r="B464" s="252" t="s">
        <v>49</v>
      </c>
      <c r="C464" s="254" t="s">
        <v>97</v>
      </c>
      <c r="D464" s="255" t="s">
        <v>223</v>
      </c>
      <c r="E464" s="253">
        <v>35</v>
      </c>
      <c r="F464" s="173">
        <v>45736.824973148148</v>
      </c>
    </row>
    <row r="465" spans="1:6" x14ac:dyDescent="0.3">
      <c r="A465" s="251">
        <v>45736</v>
      </c>
      <c r="B465" s="252" t="s">
        <v>49</v>
      </c>
      <c r="C465" s="254" t="s">
        <v>97</v>
      </c>
      <c r="D465" s="255" t="s">
        <v>222</v>
      </c>
      <c r="E465" s="253">
        <v>60</v>
      </c>
      <c r="F465" s="173">
        <v>45736.825346412035</v>
      </c>
    </row>
    <row r="466" spans="1:6" x14ac:dyDescent="0.3">
      <c r="A466" s="251">
        <v>45736</v>
      </c>
      <c r="B466" s="252" t="s">
        <v>49</v>
      </c>
      <c r="C466" s="254" t="s">
        <v>97</v>
      </c>
      <c r="D466" s="255" t="s">
        <v>223</v>
      </c>
      <c r="E466" s="253">
        <v>70</v>
      </c>
      <c r="F466" s="173">
        <v>45736.827476041668</v>
      </c>
    </row>
    <row r="467" spans="1:6" x14ac:dyDescent="0.3">
      <c r="A467" s="154">
        <v>45736</v>
      </c>
      <c r="B467" s="155" t="s">
        <v>49</v>
      </c>
      <c r="C467" s="256" t="s">
        <v>97</v>
      </c>
      <c r="D467" s="257" t="s">
        <v>222</v>
      </c>
      <c r="E467" s="158">
        <v>100</v>
      </c>
      <c r="F467" s="159">
        <v>45736.828798379633</v>
      </c>
    </row>
    <row r="468" spans="1:6" x14ac:dyDescent="0.3">
      <c r="A468" s="251">
        <v>45737</v>
      </c>
      <c r="B468" s="252" t="s">
        <v>49</v>
      </c>
      <c r="C468" s="254" t="s">
        <v>97</v>
      </c>
      <c r="D468" s="255" t="s">
        <v>244</v>
      </c>
      <c r="E468" s="253">
        <v>450</v>
      </c>
      <c r="F468" s="173">
        <v>45737.452315740702</v>
      </c>
    </row>
    <row r="469" spans="1:6" x14ac:dyDescent="0.3">
      <c r="A469" s="251">
        <v>45737</v>
      </c>
      <c r="B469" s="252" t="s">
        <v>49</v>
      </c>
      <c r="C469" s="254" t="s">
        <v>97</v>
      </c>
      <c r="D469" s="255" t="s">
        <v>223</v>
      </c>
      <c r="E469" s="253">
        <v>35</v>
      </c>
      <c r="F469" s="173">
        <v>45737.454076967595</v>
      </c>
    </row>
    <row r="470" spans="1:6" x14ac:dyDescent="0.3">
      <c r="A470" s="251">
        <v>45737</v>
      </c>
      <c r="B470" s="252" t="s">
        <v>49</v>
      </c>
      <c r="C470" s="254" t="s">
        <v>97</v>
      </c>
      <c r="D470" s="255" t="s">
        <v>223</v>
      </c>
      <c r="E470" s="253">
        <v>140</v>
      </c>
      <c r="F470" s="173">
        <v>45737.460021527775</v>
      </c>
    </row>
    <row r="471" spans="1:6" x14ac:dyDescent="0.3">
      <c r="A471" s="251">
        <v>45737</v>
      </c>
      <c r="B471" s="252" t="s">
        <v>49</v>
      </c>
      <c r="C471" s="254" t="s">
        <v>97</v>
      </c>
      <c r="D471" s="255" t="s">
        <v>221</v>
      </c>
      <c r="E471" s="253">
        <v>-22</v>
      </c>
      <c r="F471" s="173">
        <v>45737.475812847224</v>
      </c>
    </row>
    <row r="472" spans="1:6" x14ac:dyDescent="0.3">
      <c r="A472" s="251">
        <v>45737</v>
      </c>
      <c r="B472" s="252" t="s">
        <v>49</v>
      </c>
      <c r="C472" s="254" t="s">
        <v>97</v>
      </c>
      <c r="D472" s="255" t="s">
        <v>221</v>
      </c>
      <c r="E472" s="253">
        <v>-50</v>
      </c>
      <c r="F472" s="173">
        <v>45737.490713078703</v>
      </c>
    </row>
    <row r="473" spans="1:6" x14ac:dyDescent="0.3">
      <c r="A473" s="251">
        <v>45737</v>
      </c>
      <c r="B473" s="252" t="s">
        <v>49</v>
      </c>
      <c r="C473" s="254" t="s">
        <v>97</v>
      </c>
      <c r="D473" s="255" t="s">
        <v>223</v>
      </c>
      <c r="E473" s="253">
        <v>35</v>
      </c>
      <c r="F473" s="173">
        <v>45737.501062731484</v>
      </c>
    </row>
    <row r="474" spans="1:6" x14ac:dyDescent="0.3">
      <c r="A474" s="251">
        <v>45737</v>
      </c>
      <c r="B474" s="252" t="s">
        <v>49</v>
      </c>
      <c r="C474" s="254" t="s">
        <v>97</v>
      </c>
      <c r="D474" s="255" t="s">
        <v>221</v>
      </c>
      <c r="E474" s="253">
        <v>-15</v>
      </c>
      <c r="F474" s="173">
        <v>45737.520506250003</v>
      </c>
    </row>
    <row r="475" spans="1:6" x14ac:dyDescent="0.3">
      <c r="A475" s="251">
        <v>45737</v>
      </c>
      <c r="B475" s="252" t="s">
        <v>49</v>
      </c>
      <c r="C475" s="254" t="s">
        <v>97</v>
      </c>
      <c r="D475" s="255" t="s">
        <v>223</v>
      </c>
      <c r="E475" s="253">
        <v>70</v>
      </c>
      <c r="F475" s="173">
        <v>45737.522659374998</v>
      </c>
    </row>
    <row r="476" spans="1:6" x14ac:dyDescent="0.3">
      <c r="A476" s="251">
        <v>45737</v>
      </c>
      <c r="B476" s="252" t="s">
        <v>49</v>
      </c>
      <c r="C476" s="254" t="s">
        <v>97</v>
      </c>
      <c r="D476" s="255" t="s">
        <v>223</v>
      </c>
      <c r="E476" s="253">
        <v>70</v>
      </c>
      <c r="F476" s="173">
        <v>45737.527582175928</v>
      </c>
    </row>
    <row r="477" spans="1:6" x14ac:dyDescent="0.3">
      <c r="A477" s="251">
        <v>45737</v>
      </c>
      <c r="B477" s="252" t="s">
        <v>49</v>
      </c>
      <c r="C477" s="254" t="s">
        <v>97</v>
      </c>
      <c r="D477" s="255" t="s">
        <v>222</v>
      </c>
      <c r="E477" s="253">
        <v>950</v>
      </c>
      <c r="F477" s="173">
        <v>45737.536661574071</v>
      </c>
    </row>
    <row r="478" spans="1:6" x14ac:dyDescent="0.3">
      <c r="A478" s="251">
        <v>45737</v>
      </c>
      <c r="B478" s="252" t="s">
        <v>49</v>
      </c>
      <c r="C478" s="254" t="s">
        <v>97</v>
      </c>
      <c r="D478" s="255" t="s">
        <v>223</v>
      </c>
      <c r="E478" s="253">
        <v>70</v>
      </c>
      <c r="F478" s="173">
        <v>45737.541666435187</v>
      </c>
    </row>
    <row r="479" spans="1:6" x14ac:dyDescent="0.3">
      <c r="A479" s="251">
        <v>45737</v>
      </c>
      <c r="B479" s="252" t="s">
        <v>49</v>
      </c>
      <c r="C479" s="254" t="s">
        <v>97</v>
      </c>
      <c r="D479" s="255" t="s">
        <v>222</v>
      </c>
      <c r="E479" s="253">
        <v>50</v>
      </c>
      <c r="F479" s="173">
        <v>45737.54629085648</v>
      </c>
    </row>
    <row r="480" spans="1:6" x14ac:dyDescent="0.3">
      <c r="A480" s="251">
        <v>45737</v>
      </c>
      <c r="B480" s="252" t="s">
        <v>49</v>
      </c>
      <c r="C480" s="254" t="s">
        <v>97</v>
      </c>
      <c r="D480" s="255" t="s">
        <v>222</v>
      </c>
      <c r="E480" s="253">
        <v>300</v>
      </c>
      <c r="F480" s="173">
        <v>45737.558962384261</v>
      </c>
    </row>
    <row r="481" spans="1:6" x14ac:dyDescent="0.3">
      <c r="A481" s="251">
        <v>45737</v>
      </c>
      <c r="B481" s="252" t="s">
        <v>49</v>
      </c>
      <c r="C481" s="254" t="s">
        <v>97</v>
      </c>
      <c r="D481" s="255" t="s">
        <v>222</v>
      </c>
      <c r="E481" s="253">
        <v>100</v>
      </c>
      <c r="F481" s="173">
        <v>45737.561312731479</v>
      </c>
    </row>
    <row r="482" spans="1:6" x14ac:dyDescent="0.3">
      <c r="A482" s="251">
        <v>45737</v>
      </c>
      <c r="B482" s="252" t="s">
        <v>49</v>
      </c>
      <c r="C482" s="254" t="s">
        <v>97</v>
      </c>
      <c r="D482" s="255" t="s">
        <v>222</v>
      </c>
      <c r="E482" s="253">
        <v>30</v>
      </c>
      <c r="F482" s="173">
        <v>45737.561798842595</v>
      </c>
    </row>
    <row r="483" spans="1:6" x14ac:dyDescent="0.3">
      <c r="A483" s="251">
        <v>45737</v>
      </c>
      <c r="B483" s="252" t="s">
        <v>49</v>
      </c>
      <c r="C483" s="254" t="s">
        <v>97</v>
      </c>
      <c r="D483" s="255" t="s">
        <v>223</v>
      </c>
      <c r="E483" s="253">
        <v>35</v>
      </c>
      <c r="F483" s="173">
        <v>45737.562668055558</v>
      </c>
    </row>
    <row r="484" spans="1:6" x14ac:dyDescent="0.3">
      <c r="A484" s="251">
        <v>45737</v>
      </c>
      <c r="B484" s="252" t="s">
        <v>49</v>
      </c>
      <c r="C484" s="254" t="s">
        <v>97</v>
      </c>
      <c r="D484" s="255" t="s">
        <v>222</v>
      </c>
      <c r="E484" s="253">
        <v>50</v>
      </c>
      <c r="F484" s="173">
        <v>45737.563222800927</v>
      </c>
    </row>
    <row r="485" spans="1:6" x14ac:dyDescent="0.3">
      <c r="A485" s="251">
        <v>45737</v>
      </c>
      <c r="B485" s="252" t="s">
        <v>49</v>
      </c>
      <c r="C485" s="254" t="s">
        <v>97</v>
      </c>
      <c r="D485" s="255" t="s">
        <v>222</v>
      </c>
      <c r="E485" s="253">
        <v>5000</v>
      </c>
      <c r="F485" s="173">
        <v>45737.568975462964</v>
      </c>
    </row>
    <row r="486" spans="1:6" x14ac:dyDescent="0.3">
      <c r="A486" s="251">
        <v>45737</v>
      </c>
      <c r="B486" s="252" t="s">
        <v>49</v>
      </c>
      <c r="C486" s="254" t="s">
        <v>97</v>
      </c>
      <c r="D486" s="255" t="s">
        <v>221</v>
      </c>
      <c r="E486" s="253">
        <v>-23</v>
      </c>
      <c r="F486" s="173">
        <v>45737.577628472223</v>
      </c>
    </row>
    <row r="487" spans="1:6" x14ac:dyDescent="0.3">
      <c r="A487" s="251">
        <v>45737</v>
      </c>
      <c r="B487" s="252" t="s">
        <v>49</v>
      </c>
      <c r="C487" s="254" t="s">
        <v>97</v>
      </c>
      <c r="D487" s="255" t="s">
        <v>223</v>
      </c>
      <c r="E487" s="253">
        <v>70</v>
      </c>
      <c r="F487" s="173">
        <v>45737.579004282408</v>
      </c>
    </row>
    <row r="488" spans="1:6" x14ac:dyDescent="0.3">
      <c r="A488" s="251">
        <v>45737</v>
      </c>
      <c r="B488" s="252" t="s">
        <v>49</v>
      </c>
      <c r="C488" s="254" t="s">
        <v>97</v>
      </c>
      <c r="D488" s="255" t="s">
        <v>223</v>
      </c>
      <c r="E488" s="253">
        <v>105</v>
      </c>
      <c r="F488" s="173">
        <v>45737.587261342589</v>
      </c>
    </row>
    <row r="489" spans="1:6" x14ac:dyDescent="0.3">
      <c r="A489" s="251">
        <v>45737</v>
      </c>
      <c r="B489" s="252" t="s">
        <v>49</v>
      </c>
      <c r="C489" s="254" t="s">
        <v>97</v>
      </c>
      <c r="D489" s="255" t="s">
        <v>222</v>
      </c>
      <c r="E489" s="253">
        <v>600</v>
      </c>
      <c r="F489" s="173">
        <v>45737.609797453704</v>
      </c>
    </row>
    <row r="490" spans="1:6" x14ac:dyDescent="0.3">
      <c r="A490" s="251">
        <v>45737</v>
      </c>
      <c r="B490" s="252" t="s">
        <v>49</v>
      </c>
      <c r="C490" s="254" t="s">
        <v>97</v>
      </c>
      <c r="D490" s="255" t="s">
        <v>223</v>
      </c>
      <c r="E490" s="253">
        <v>35</v>
      </c>
      <c r="F490" s="173">
        <v>45737.639092476849</v>
      </c>
    </row>
    <row r="491" spans="1:6" x14ac:dyDescent="0.3">
      <c r="A491" s="251">
        <v>45737</v>
      </c>
      <c r="B491" s="252" t="s">
        <v>49</v>
      </c>
      <c r="C491" s="254" t="s">
        <v>97</v>
      </c>
      <c r="D491" s="255" t="s">
        <v>222</v>
      </c>
      <c r="E491" s="253">
        <v>380</v>
      </c>
      <c r="F491" s="173">
        <v>45737.640082523147</v>
      </c>
    </row>
    <row r="492" spans="1:6" x14ac:dyDescent="0.3">
      <c r="A492" s="251">
        <v>45737</v>
      </c>
      <c r="B492" s="252" t="s">
        <v>49</v>
      </c>
      <c r="C492" s="254" t="s">
        <v>97</v>
      </c>
      <c r="D492" s="255" t="s">
        <v>222</v>
      </c>
      <c r="E492" s="253">
        <v>150</v>
      </c>
      <c r="F492" s="173">
        <v>45737.640997569448</v>
      </c>
    </row>
    <row r="493" spans="1:6" x14ac:dyDescent="0.3">
      <c r="A493" s="251">
        <v>45737</v>
      </c>
      <c r="B493" s="252" t="s">
        <v>49</v>
      </c>
      <c r="C493" s="254" t="s">
        <v>97</v>
      </c>
      <c r="D493" s="255" t="s">
        <v>222</v>
      </c>
      <c r="E493" s="253">
        <v>3400</v>
      </c>
      <c r="F493" s="173">
        <v>45737.649526273148</v>
      </c>
    </row>
    <row r="494" spans="1:6" x14ac:dyDescent="0.3">
      <c r="A494" s="251">
        <v>45737</v>
      </c>
      <c r="B494" s="252" t="s">
        <v>49</v>
      </c>
      <c r="C494" s="254" t="s">
        <v>97</v>
      </c>
      <c r="D494" s="255" t="s">
        <v>281</v>
      </c>
      <c r="E494" s="253">
        <v>3300</v>
      </c>
      <c r="F494" s="173">
        <v>45737.653045601852</v>
      </c>
    </row>
    <row r="495" spans="1:6" x14ac:dyDescent="0.3">
      <c r="A495" s="251">
        <v>45737</v>
      </c>
      <c r="B495" s="252" t="s">
        <v>49</v>
      </c>
      <c r="C495" s="254" t="s">
        <v>97</v>
      </c>
      <c r="D495" s="255" t="s">
        <v>222</v>
      </c>
      <c r="E495" s="253">
        <v>100</v>
      </c>
      <c r="F495" s="173">
        <v>45737.664510763891</v>
      </c>
    </row>
    <row r="496" spans="1:6" x14ac:dyDescent="0.3">
      <c r="A496" s="251">
        <v>45740</v>
      </c>
      <c r="B496" s="252" t="s">
        <v>49</v>
      </c>
      <c r="C496" s="254" t="s">
        <v>97</v>
      </c>
      <c r="D496" s="255" t="s">
        <v>223</v>
      </c>
      <c r="E496" s="253">
        <v>35</v>
      </c>
      <c r="F496" s="173">
        <v>45740.475660069445</v>
      </c>
    </row>
    <row r="497" spans="1:6" x14ac:dyDescent="0.3">
      <c r="A497" s="251">
        <v>45740</v>
      </c>
      <c r="B497" s="252" t="s">
        <v>49</v>
      </c>
      <c r="C497" s="254" t="s">
        <v>97</v>
      </c>
      <c r="D497" s="255" t="s">
        <v>223</v>
      </c>
      <c r="E497" s="253">
        <v>35</v>
      </c>
      <c r="F497" s="173">
        <v>45740.479965509257</v>
      </c>
    </row>
    <row r="498" spans="1:6" x14ac:dyDescent="0.3">
      <c r="A498" s="251">
        <v>45740</v>
      </c>
      <c r="B498" s="252" t="s">
        <v>49</v>
      </c>
      <c r="C498" s="254" t="s">
        <v>97</v>
      </c>
      <c r="D498" s="255" t="s">
        <v>222</v>
      </c>
      <c r="E498" s="253">
        <v>1350</v>
      </c>
      <c r="F498" s="173">
        <v>45740.527251388892</v>
      </c>
    </row>
    <row r="499" spans="1:6" x14ac:dyDescent="0.3">
      <c r="A499" s="251">
        <v>45740</v>
      </c>
      <c r="B499" s="252" t="s">
        <v>49</v>
      </c>
      <c r="C499" s="254" t="s">
        <v>97</v>
      </c>
      <c r="D499" s="255" t="s">
        <v>221</v>
      </c>
      <c r="E499" s="253">
        <v>-33</v>
      </c>
      <c r="F499" s="173">
        <v>45740.52733946759</v>
      </c>
    </row>
    <row r="500" spans="1:6" x14ac:dyDescent="0.3">
      <c r="A500" s="251">
        <v>45740</v>
      </c>
      <c r="B500" s="252" t="s">
        <v>49</v>
      </c>
      <c r="C500" s="254" t="s">
        <v>97</v>
      </c>
      <c r="D500" s="255" t="s">
        <v>221</v>
      </c>
      <c r="E500" s="253">
        <v>-1500</v>
      </c>
      <c r="F500" s="173">
        <v>45740.537657986111</v>
      </c>
    </row>
    <row r="501" spans="1:6" x14ac:dyDescent="0.3">
      <c r="A501" s="251">
        <v>45740</v>
      </c>
      <c r="B501" s="252" t="s">
        <v>49</v>
      </c>
      <c r="C501" s="254" t="s">
        <v>97</v>
      </c>
      <c r="D501" s="255" t="s">
        <v>222</v>
      </c>
      <c r="E501" s="253">
        <v>100</v>
      </c>
      <c r="F501" s="173">
        <v>45740.537731249999</v>
      </c>
    </row>
    <row r="502" spans="1:6" x14ac:dyDescent="0.3">
      <c r="A502" s="251">
        <v>45740</v>
      </c>
      <c r="B502" s="252" t="s">
        <v>49</v>
      </c>
      <c r="C502" s="254" t="s">
        <v>97</v>
      </c>
      <c r="D502" s="255" t="s">
        <v>221</v>
      </c>
      <c r="E502" s="253">
        <v>-450</v>
      </c>
      <c r="F502" s="173">
        <v>45740.537804050924</v>
      </c>
    </row>
    <row r="503" spans="1:6" x14ac:dyDescent="0.3">
      <c r="A503" s="251">
        <v>45740</v>
      </c>
      <c r="B503" s="252" t="s">
        <v>49</v>
      </c>
      <c r="C503" s="254" t="s">
        <v>97</v>
      </c>
      <c r="D503" s="255" t="s">
        <v>222</v>
      </c>
      <c r="E503" s="253">
        <v>1735</v>
      </c>
      <c r="F503" s="173">
        <v>45740.53792534722</v>
      </c>
    </row>
    <row r="504" spans="1:6" x14ac:dyDescent="0.3">
      <c r="A504" s="251">
        <v>45740</v>
      </c>
      <c r="B504" s="252" t="s">
        <v>49</v>
      </c>
      <c r="C504" s="254" t="s">
        <v>97</v>
      </c>
      <c r="D504" s="255" t="s">
        <v>222</v>
      </c>
      <c r="E504" s="253">
        <v>5</v>
      </c>
      <c r="F504" s="173">
        <v>45740.538000115739</v>
      </c>
    </row>
    <row r="505" spans="1:6" x14ac:dyDescent="0.3">
      <c r="A505" s="251">
        <v>45740</v>
      </c>
      <c r="B505" s="252" t="s">
        <v>49</v>
      </c>
      <c r="C505" s="254" t="s">
        <v>97</v>
      </c>
      <c r="D505" s="255" t="s">
        <v>221</v>
      </c>
      <c r="E505" s="253">
        <v>-20</v>
      </c>
      <c r="F505" s="173">
        <v>45740.53807372685</v>
      </c>
    </row>
    <row r="506" spans="1:6" x14ac:dyDescent="0.3">
      <c r="A506" s="251">
        <v>45740</v>
      </c>
      <c r="B506" s="252" t="s">
        <v>49</v>
      </c>
      <c r="C506" s="254" t="s">
        <v>97</v>
      </c>
      <c r="D506" s="255" t="s">
        <v>221</v>
      </c>
      <c r="E506" s="253">
        <v>-100</v>
      </c>
      <c r="F506" s="173">
        <v>45740.538147685184</v>
      </c>
    </row>
    <row r="507" spans="1:6" x14ac:dyDescent="0.3">
      <c r="A507" s="251">
        <v>45740</v>
      </c>
      <c r="B507" s="252" t="s">
        <v>49</v>
      </c>
      <c r="C507" s="254" t="s">
        <v>97</v>
      </c>
      <c r="D507" s="255" t="s">
        <v>221</v>
      </c>
      <c r="E507" s="253">
        <v>-5</v>
      </c>
      <c r="F507" s="173">
        <v>45740.540224652781</v>
      </c>
    </row>
    <row r="508" spans="1:6" x14ac:dyDescent="0.3">
      <c r="A508" s="251">
        <v>45740</v>
      </c>
      <c r="B508" s="252" t="s">
        <v>49</v>
      </c>
      <c r="C508" s="254" t="s">
        <v>97</v>
      </c>
      <c r="D508" s="255" t="s">
        <v>222</v>
      </c>
      <c r="E508" s="253">
        <v>200</v>
      </c>
      <c r="F508" s="173">
        <v>45740.559732870373</v>
      </c>
    </row>
    <row r="509" spans="1:6" x14ac:dyDescent="0.3">
      <c r="A509" s="251">
        <v>45740</v>
      </c>
      <c r="B509" s="252" t="s">
        <v>49</v>
      </c>
      <c r="C509" s="254" t="s">
        <v>97</v>
      </c>
      <c r="D509" s="255" t="s">
        <v>222</v>
      </c>
      <c r="E509" s="253">
        <v>35</v>
      </c>
      <c r="F509" s="173">
        <v>45740.559803819444</v>
      </c>
    </row>
    <row r="510" spans="1:6" x14ac:dyDescent="0.3">
      <c r="A510" s="251">
        <v>45740</v>
      </c>
      <c r="B510" s="252" t="s">
        <v>49</v>
      </c>
      <c r="C510" s="254" t="s">
        <v>97</v>
      </c>
      <c r="D510" s="255" t="s">
        <v>222</v>
      </c>
      <c r="E510" s="253">
        <v>100</v>
      </c>
      <c r="F510" s="173">
        <v>45740.560718865738</v>
      </c>
    </row>
    <row r="511" spans="1:6" x14ac:dyDescent="0.3">
      <c r="A511" s="251">
        <v>45740</v>
      </c>
      <c r="B511" s="252" t="s">
        <v>49</v>
      </c>
      <c r="C511" s="254" t="s">
        <v>97</v>
      </c>
      <c r="D511" s="255" t="s">
        <v>222</v>
      </c>
      <c r="E511" s="253">
        <v>70</v>
      </c>
      <c r="F511" s="173">
        <v>45740.573258449076</v>
      </c>
    </row>
    <row r="512" spans="1:6" x14ac:dyDescent="0.3">
      <c r="A512" s="251">
        <v>45740</v>
      </c>
      <c r="B512" s="252" t="s">
        <v>49</v>
      </c>
      <c r="C512" s="254" t="s">
        <v>97</v>
      </c>
      <c r="D512" s="255" t="s">
        <v>222</v>
      </c>
      <c r="E512" s="253">
        <v>1400</v>
      </c>
      <c r="F512" s="173">
        <v>45740.573335648151</v>
      </c>
    </row>
    <row r="513" spans="1:6" x14ac:dyDescent="0.3">
      <c r="A513" s="251">
        <v>45740</v>
      </c>
      <c r="B513" s="252" t="s">
        <v>49</v>
      </c>
      <c r="C513" s="254" t="s">
        <v>97</v>
      </c>
      <c r="D513" s="255" t="s">
        <v>221</v>
      </c>
      <c r="E513" s="253">
        <v>-900</v>
      </c>
      <c r="F513" s="173">
        <v>45740.573406944444</v>
      </c>
    </row>
    <row r="514" spans="1:6" x14ac:dyDescent="0.3">
      <c r="A514" s="251">
        <v>45740</v>
      </c>
      <c r="B514" s="252" t="s">
        <v>49</v>
      </c>
      <c r="C514" s="254" t="s">
        <v>97</v>
      </c>
      <c r="D514" s="255" t="s">
        <v>222</v>
      </c>
      <c r="E514" s="253">
        <v>150</v>
      </c>
      <c r="F514" s="173">
        <v>45740.57347974537</v>
      </c>
    </row>
    <row r="515" spans="1:6" x14ac:dyDescent="0.3">
      <c r="A515" s="251">
        <v>45740</v>
      </c>
      <c r="B515" s="252" t="s">
        <v>49</v>
      </c>
      <c r="C515" s="254" t="s">
        <v>97</v>
      </c>
      <c r="D515" s="255" t="s">
        <v>222</v>
      </c>
      <c r="E515" s="253">
        <v>100</v>
      </c>
      <c r="F515" s="173">
        <v>45740.573554513889</v>
      </c>
    </row>
    <row r="516" spans="1:6" x14ac:dyDescent="0.3">
      <c r="A516" s="251">
        <v>45740</v>
      </c>
      <c r="B516" s="252" t="s">
        <v>49</v>
      </c>
      <c r="C516" s="254" t="s">
        <v>97</v>
      </c>
      <c r="D516" s="255" t="s">
        <v>221</v>
      </c>
      <c r="E516" s="253">
        <v>-5</v>
      </c>
      <c r="F516" s="173">
        <v>45740.57571261574</v>
      </c>
    </row>
    <row r="517" spans="1:6" x14ac:dyDescent="0.3">
      <c r="A517" s="251">
        <v>45740</v>
      </c>
      <c r="B517" s="252" t="s">
        <v>49</v>
      </c>
      <c r="C517" s="254" t="s">
        <v>97</v>
      </c>
      <c r="D517" s="255" t="s">
        <v>222</v>
      </c>
      <c r="E517" s="253">
        <v>250</v>
      </c>
      <c r="F517" s="173">
        <v>45740.576778935188</v>
      </c>
    </row>
    <row r="518" spans="1:6" x14ac:dyDescent="0.3">
      <c r="A518" s="251">
        <v>45740</v>
      </c>
      <c r="B518" s="252" t="s">
        <v>49</v>
      </c>
      <c r="C518" s="254" t="s">
        <v>97</v>
      </c>
      <c r="D518" s="255" t="s">
        <v>221</v>
      </c>
      <c r="E518" s="253">
        <v>-132</v>
      </c>
      <c r="F518" s="173">
        <v>45740.582051967591</v>
      </c>
    </row>
    <row r="519" spans="1:6" x14ac:dyDescent="0.3">
      <c r="A519" s="154">
        <v>45740</v>
      </c>
      <c r="B519" s="155" t="s">
        <v>49</v>
      </c>
      <c r="C519" s="256" t="s">
        <v>97</v>
      </c>
      <c r="D519" s="257" t="s">
        <v>221</v>
      </c>
      <c r="E519" s="158">
        <v>-100</v>
      </c>
      <c r="F519" s="159">
        <v>45740.585470949074</v>
      </c>
    </row>
    <row r="520" spans="1:6" x14ac:dyDescent="0.3">
      <c r="A520" s="251">
        <v>45740</v>
      </c>
      <c r="B520" s="252" t="s">
        <v>49</v>
      </c>
      <c r="C520" s="254" t="s">
        <v>97</v>
      </c>
      <c r="D520" s="255" t="s">
        <v>265</v>
      </c>
      <c r="E520" s="253">
        <v>-20000</v>
      </c>
      <c r="F520" s="173">
        <v>45740.585677083334</v>
      </c>
    </row>
    <row r="521" spans="1:6" x14ac:dyDescent="0.3">
      <c r="A521" s="251">
        <v>45740</v>
      </c>
      <c r="B521" s="252" t="s">
        <v>49</v>
      </c>
      <c r="C521" s="254" t="s">
        <v>97</v>
      </c>
      <c r="D521" s="255" t="s">
        <v>265</v>
      </c>
      <c r="E521" s="253">
        <v>-12</v>
      </c>
      <c r="F521" s="173">
        <v>45740.585740277776</v>
      </c>
    </row>
    <row r="522" spans="1:6" x14ac:dyDescent="0.3">
      <c r="A522" s="251">
        <v>45740</v>
      </c>
      <c r="B522" s="252" t="s">
        <v>49</v>
      </c>
      <c r="C522" s="254" t="s">
        <v>97</v>
      </c>
      <c r="D522" s="255" t="s">
        <v>221</v>
      </c>
      <c r="E522" s="253">
        <v>-50</v>
      </c>
      <c r="F522" s="173">
        <v>45740.588668634256</v>
      </c>
    </row>
    <row r="523" spans="1:6" x14ac:dyDescent="0.3">
      <c r="A523" s="251">
        <v>45740</v>
      </c>
      <c r="B523" s="252" t="s">
        <v>49</v>
      </c>
      <c r="C523" s="254" t="s">
        <v>97</v>
      </c>
      <c r="D523" s="255" t="s">
        <v>223</v>
      </c>
      <c r="E523" s="253">
        <v>35</v>
      </c>
      <c r="F523" s="173">
        <v>45740.590320254632</v>
      </c>
    </row>
    <row r="524" spans="1:6" x14ac:dyDescent="0.3">
      <c r="A524" s="251">
        <v>45740</v>
      </c>
      <c r="B524" s="252" t="s">
        <v>49</v>
      </c>
      <c r="C524" s="254" t="s">
        <v>97</v>
      </c>
      <c r="D524" s="255" t="s">
        <v>223</v>
      </c>
      <c r="E524" s="253">
        <v>35</v>
      </c>
      <c r="F524" s="173">
        <v>45740.592268055552</v>
      </c>
    </row>
    <row r="525" spans="1:6" x14ac:dyDescent="0.3">
      <c r="A525" s="251">
        <v>45740</v>
      </c>
      <c r="B525" s="252" t="s">
        <v>49</v>
      </c>
      <c r="C525" s="254" t="s">
        <v>97</v>
      </c>
      <c r="D525" s="255" t="s">
        <v>221</v>
      </c>
      <c r="E525" s="253">
        <v>-100</v>
      </c>
      <c r="F525" s="173">
        <v>45740.59734803241</v>
      </c>
    </row>
    <row r="526" spans="1:6" x14ac:dyDescent="0.3">
      <c r="A526" s="251">
        <v>45740</v>
      </c>
      <c r="B526" s="252" t="s">
        <v>49</v>
      </c>
      <c r="C526" s="254" t="s">
        <v>97</v>
      </c>
      <c r="D526" s="255" t="s">
        <v>223</v>
      </c>
      <c r="E526" s="253">
        <v>35</v>
      </c>
      <c r="F526" s="173">
        <v>45740.600551736112</v>
      </c>
    </row>
    <row r="527" spans="1:6" x14ac:dyDescent="0.3">
      <c r="A527" s="251">
        <v>45740</v>
      </c>
      <c r="B527" s="252" t="s">
        <v>49</v>
      </c>
      <c r="C527" s="254" t="s">
        <v>97</v>
      </c>
      <c r="D527" s="255" t="s">
        <v>223</v>
      </c>
      <c r="E527" s="253">
        <v>35</v>
      </c>
      <c r="F527" s="173">
        <v>45740.600833449076</v>
      </c>
    </row>
    <row r="528" spans="1:6" x14ac:dyDescent="0.3">
      <c r="A528" s="251">
        <v>45740</v>
      </c>
      <c r="B528" s="252" t="s">
        <v>49</v>
      </c>
      <c r="C528" s="254" t="s">
        <v>97</v>
      </c>
      <c r="D528" s="255" t="s">
        <v>222</v>
      </c>
      <c r="E528" s="253">
        <v>105</v>
      </c>
      <c r="F528" s="173">
        <v>45740.601321296293</v>
      </c>
    </row>
    <row r="529" spans="1:6" x14ac:dyDescent="0.3">
      <c r="A529" s="251">
        <v>45740</v>
      </c>
      <c r="B529" s="252" t="s">
        <v>49</v>
      </c>
      <c r="C529" s="254" t="s">
        <v>97</v>
      </c>
      <c r="D529" s="255" t="s">
        <v>222</v>
      </c>
      <c r="E529" s="253">
        <v>190</v>
      </c>
      <c r="F529" s="173">
        <v>45740.608784374999</v>
      </c>
    </row>
    <row r="530" spans="1:6" x14ac:dyDescent="0.3">
      <c r="A530" s="251">
        <v>45740</v>
      </c>
      <c r="B530" s="252" t="s">
        <v>49</v>
      </c>
      <c r="C530" s="254" t="s">
        <v>97</v>
      </c>
      <c r="D530" s="255" t="s">
        <v>221</v>
      </c>
      <c r="E530" s="253">
        <v>-50</v>
      </c>
      <c r="F530" s="173">
        <v>45740.633340972221</v>
      </c>
    </row>
    <row r="531" spans="1:6" x14ac:dyDescent="0.3">
      <c r="A531" s="251">
        <v>45740</v>
      </c>
      <c r="B531" s="252" t="s">
        <v>49</v>
      </c>
      <c r="C531" s="254" t="s">
        <v>97</v>
      </c>
      <c r="D531" s="255" t="s">
        <v>221</v>
      </c>
      <c r="E531" s="253">
        <v>-240</v>
      </c>
      <c r="F531" s="173">
        <v>45740.64626666667</v>
      </c>
    </row>
    <row r="532" spans="1:6" x14ac:dyDescent="0.3">
      <c r="A532" s="251">
        <v>45740</v>
      </c>
      <c r="B532" s="252" t="s">
        <v>49</v>
      </c>
      <c r="C532" s="254" t="s">
        <v>97</v>
      </c>
      <c r="D532" s="255" t="s">
        <v>222</v>
      </c>
      <c r="E532" s="253">
        <v>45</v>
      </c>
      <c r="F532" s="173">
        <v>45740.646454398149</v>
      </c>
    </row>
    <row r="533" spans="1:6" x14ac:dyDescent="0.3">
      <c r="A533" s="251">
        <v>45740</v>
      </c>
      <c r="B533" s="252" t="s">
        <v>49</v>
      </c>
      <c r="C533" s="254" t="s">
        <v>97</v>
      </c>
      <c r="D533" s="255" t="s">
        <v>221</v>
      </c>
      <c r="E533" s="253">
        <v>-20</v>
      </c>
      <c r="F533" s="173">
        <v>45740.651681944444</v>
      </c>
    </row>
    <row r="534" spans="1:6" x14ac:dyDescent="0.3">
      <c r="A534" s="251">
        <v>45740</v>
      </c>
      <c r="B534" s="252" t="s">
        <v>49</v>
      </c>
      <c r="C534" s="254" t="s">
        <v>97</v>
      </c>
      <c r="D534" s="255" t="s">
        <v>221</v>
      </c>
      <c r="E534" s="253">
        <v>-50</v>
      </c>
      <c r="F534" s="173">
        <v>45740.655494560182</v>
      </c>
    </row>
    <row r="535" spans="1:6" x14ac:dyDescent="0.3">
      <c r="A535" s="251">
        <v>45740</v>
      </c>
      <c r="B535" s="252" t="s">
        <v>49</v>
      </c>
      <c r="C535" s="254" t="s">
        <v>97</v>
      </c>
      <c r="D535" s="255" t="s">
        <v>223</v>
      </c>
      <c r="E535" s="253">
        <v>70</v>
      </c>
      <c r="F535" s="173">
        <v>45740.663683333332</v>
      </c>
    </row>
    <row r="536" spans="1:6" x14ac:dyDescent="0.3">
      <c r="A536" s="251">
        <v>45740</v>
      </c>
      <c r="B536" s="252" t="s">
        <v>49</v>
      </c>
      <c r="C536" s="254" t="s">
        <v>97</v>
      </c>
      <c r="D536" s="255" t="s">
        <v>223</v>
      </c>
      <c r="E536" s="253">
        <v>35</v>
      </c>
      <c r="F536" s="173">
        <v>45740.696309259256</v>
      </c>
    </row>
    <row r="537" spans="1:6" x14ac:dyDescent="0.3">
      <c r="A537" s="251">
        <v>45740</v>
      </c>
      <c r="B537" s="252" t="s">
        <v>49</v>
      </c>
      <c r="C537" s="254" t="s">
        <v>97</v>
      </c>
      <c r="D537" s="255" t="s">
        <v>222</v>
      </c>
      <c r="E537" s="253">
        <v>1000</v>
      </c>
      <c r="F537" s="173">
        <v>45740.696486689812</v>
      </c>
    </row>
    <row r="538" spans="1:6" x14ac:dyDescent="0.3">
      <c r="A538" s="251">
        <v>45740</v>
      </c>
      <c r="B538" s="252" t="s">
        <v>49</v>
      </c>
      <c r="C538" s="254" t="s">
        <v>97</v>
      </c>
      <c r="D538" s="255" t="s">
        <v>222</v>
      </c>
      <c r="E538" s="253">
        <v>260</v>
      </c>
      <c r="F538" s="173">
        <v>45740.696814351853</v>
      </c>
    </row>
    <row r="539" spans="1:6" x14ac:dyDescent="0.3">
      <c r="A539" s="251">
        <v>45740</v>
      </c>
      <c r="B539" s="252" t="s">
        <v>49</v>
      </c>
      <c r="C539" s="254" t="s">
        <v>97</v>
      </c>
      <c r="D539" s="255" t="s">
        <v>221</v>
      </c>
      <c r="E539" s="253">
        <v>-105</v>
      </c>
      <c r="F539" s="173">
        <v>45740.699190162035</v>
      </c>
    </row>
    <row r="540" spans="1:6" x14ac:dyDescent="0.3">
      <c r="A540" s="251">
        <v>45740</v>
      </c>
      <c r="B540" s="252" t="s">
        <v>49</v>
      </c>
      <c r="C540" s="254" t="s">
        <v>97</v>
      </c>
      <c r="D540" s="255" t="s">
        <v>222</v>
      </c>
      <c r="E540" s="253">
        <v>1500</v>
      </c>
      <c r="F540" s="173">
        <v>45740.699991782407</v>
      </c>
    </row>
    <row r="541" spans="1:6" x14ac:dyDescent="0.3">
      <c r="A541" s="251">
        <v>45740</v>
      </c>
      <c r="B541" s="252" t="s">
        <v>49</v>
      </c>
      <c r="C541" s="254" t="s">
        <v>97</v>
      </c>
      <c r="D541" s="255" t="s">
        <v>221</v>
      </c>
      <c r="E541" s="253">
        <v>-15</v>
      </c>
      <c r="F541" s="173">
        <v>45740.706276736113</v>
      </c>
    </row>
    <row r="542" spans="1:6" x14ac:dyDescent="0.3">
      <c r="A542" s="251">
        <v>45740</v>
      </c>
      <c r="B542" s="252" t="s">
        <v>49</v>
      </c>
      <c r="C542" s="254" t="s">
        <v>97</v>
      </c>
      <c r="D542" s="255" t="s">
        <v>222</v>
      </c>
      <c r="E542" s="253">
        <v>1000</v>
      </c>
      <c r="F542" s="173">
        <v>45740.706359143522</v>
      </c>
    </row>
    <row r="543" spans="1:6" x14ac:dyDescent="0.3">
      <c r="A543" s="251">
        <v>45740</v>
      </c>
      <c r="B543" s="252" t="s">
        <v>49</v>
      </c>
      <c r="C543" s="254" t="s">
        <v>97</v>
      </c>
      <c r="D543" s="255" t="s">
        <v>222</v>
      </c>
      <c r="E543" s="253">
        <v>2700</v>
      </c>
      <c r="F543" s="173">
        <v>45740.709638541666</v>
      </c>
    </row>
    <row r="544" spans="1:6" x14ac:dyDescent="0.3">
      <c r="A544" s="251">
        <v>45740</v>
      </c>
      <c r="B544" s="252" t="s">
        <v>49</v>
      </c>
      <c r="C544" s="254" t="s">
        <v>97</v>
      </c>
      <c r="D544" s="255" t="s">
        <v>222</v>
      </c>
      <c r="E544" s="253">
        <v>500</v>
      </c>
      <c r="F544" s="173">
        <v>45740.723427893521</v>
      </c>
    </row>
    <row r="545" spans="1:6" x14ac:dyDescent="0.3">
      <c r="A545" s="251">
        <v>45740</v>
      </c>
      <c r="B545" s="252" t="s">
        <v>49</v>
      </c>
      <c r="C545" s="254" t="s">
        <v>97</v>
      </c>
      <c r="D545" s="255" t="s">
        <v>222</v>
      </c>
      <c r="E545" s="253">
        <v>10</v>
      </c>
      <c r="F545" s="173">
        <v>45740.724149652779</v>
      </c>
    </row>
    <row r="546" spans="1:6" x14ac:dyDescent="0.3">
      <c r="A546" s="251">
        <v>45740</v>
      </c>
      <c r="B546" s="252" t="s">
        <v>49</v>
      </c>
      <c r="C546" s="254" t="s">
        <v>97</v>
      </c>
      <c r="D546" s="255" t="s">
        <v>222</v>
      </c>
      <c r="E546" s="253">
        <v>300</v>
      </c>
      <c r="F546" s="173">
        <v>45740.733524074072</v>
      </c>
    </row>
    <row r="547" spans="1:6" x14ac:dyDescent="0.3">
      <c r="A547" s="251">
        <v>45740</v>
      </c>
      <c r="B547" s="252" t="s">
        <v>49</v>
      </c>
      <c r="C547" s="254" t="s">
        <v>97</v>
      </c>
      <c r="D547" s="255" t="s">
        <v>222</v>
      </c>
      <c r="E547" s="253">
        <v>29</v>
      </c>
      <c r="F547" s="173">
        <v>45740.744603240739</v>
      </c>
    </row>
    <row r="548" spans="1:6" x14ac:dyDescent="0.3">
      <c r="A548" s="251">
        <v>45740</v>
      </c>
      <c r="B548" s="252" t="s">
        <v>49</v>
      </c>
      <c r="C548" s="254" t="s">
        <v>97</v>
      </c>
      <c r="D548" s="255" t="s">
        <v>223</v>
      </c>
      <c r="E548" s="253">
        <v>35</v>
      </c>
      <c r="F548" s="173">
        <v>45740.748727546299</v>
      </c>
    </row>
    <row r="549" spans="1:6" x14ac:dyDescent="0.3">
      <c r="A549" s="251">
        <v>45740</v>
      </c>
      <c r="B549" s="252" t="s">
        <v>49</v>
      </c>
      <c r="C549" s="254" t="s">
        <v>97</v>
      </c>
      <c r="D549" s="255" t="s">
        <v>223</v>
      </c>
      <c r="E549" s="253">
        <v>70</v>
      </c>
      <c r="F549" s="173">
        <v>45740.75202615741</v>
      </c>
    </row>
    <row r="550" spans="1:6" x14ac:dyDescent="0.3">
      <c r="A550" s="251">
        <v>45740</v>
      </c>
      <c r="B550" s="252" t="s">
        <v>49</v>
      </c>
      <c r="C550" s="254" t="s">
        <v>97</v>
      </c>
      <c r="D550" s="255" t="s">
        <v>223</v>
      </c>
      <c r="E550" s="253">
        <v>70</v>
      </c>
      <c r="F550" s="173">
        <v>45740.752585879629</v>
      </c>
    </row>
    <row r="551" spans="1:6" x14ac:dyDescent="0.3">
      <c r="A551" s="251">
        <v>45740</v>
      </c>
      <c r="B551" s="252" t="s">
        <v>49</v>
      </c>
      <c r="C551" s="254" t="s">
        <v>97</v>
      </c>
      <c r="D551" s="255" t="s">
        <v>223</v>
      </c>
      <c r="E551" s="253">
        <v>35</v>
      </c>
      <c r="F551" s="173">
        <v>45740.783120254629</v>
      </c>
    </row>
    <row r="552" spans="1:6" x14ac:dyDescent="0.3">
      <c r="A552" s="251">
        <v>45740</v>
      </c>
      <c r="B552" s="252" t="s">
        <v>49</v>
      </c>
      <c r="C552" s="254" t="s">
        <v>97</v>
      </c>
      <c r="D552" s="255" t="s">
        <v>221</v>
      </c>
      <c r="E552" s="253">
        <v>-400</v>
      </c>
      <c r="F552" s="173">
        <v>45740.793009606481</v>
      </c>
    </row>
    <row r="553" spans="1:6" x14ac:dyDescent="0.3">
      <c r="A553" s="251">
        <v>45740</v>
      </c>
      <c r="B553" s="252" t="s">
        <v>49</v>
      </c>
      <c r="C553" s="254" t="s">
        <v>97</v>
      </c>
      <c r="D553" s="255" t="s">
        <v>222</v>
      </c>
      <c r="E553" s="253">
        <v>5</v>
      </c>
      <c r="F553" s="173">
        <v>45740.794336921295</v>
      </c>
    </row>
    <row r="554" spans="1:6" x14ac:dyDescent="0.3">
      <c r="A554" s="251">
        <v>45740</v>
      </c>
      <c r="B554" s="252" t="s">
        <v>49</v>
      </c>
      <c r="C554" s="254" t="s">
        <v>97</v>
      </c>
      <c r="D554" s="255" t="s">
        <v>222</v>
      </c>
      <c r="E554" s="253">
        <v>100</v>
      </c>
      <c r="F554" s="173">
        <v>45740.814954398149</v>
      </c>
    </row>
    <row r="555" spans="1:6" x14ac:dyDescent="0.3">
      <c r="A555" s="251">
        <v>45740</v>
      </c>
      <c r="B555" s="252" t="s">
        <v>49</v>
      </c>
      <c r="C555" s="254" t="s">
        <v>97</v>
      </c>
      <c r="D555" s="255" t="s">
        <v>222</v>
      </c>
      <c r="E555" s="253">
        <v>2000</v>
      </c>
      <c r="F555" s="173">
        <v>45740.817945023147</v>
      </c>
    </row>
    <row r="556" spans="1:6" x14ac:dyDescent="0.3">
      <c r="A556" s="251">
        <v>45741</v>
      </c>
      <c r="B556" s="252" t="s">
        <v>49</v>
      </c>
      <c r="C556" s="254" t="s">
        <v>97</v>
      </c>
      <c r="D556" s="255" t="s">
        <v>222</v>
      </c>
      <c r="E556" s="253">
        <v>100</v>
      </c>
      <c r="F556" s="173">
        <v>45741.483280439817</v>
      </c>
    </row>
    <row r="557" spans="1:6" x14ac:dyDescent="0.3">
      <c r="A557" s="251">
        <v>45741</v>
      </c>
      <c r="B557" s="252" t="s">
        <v>49</v>
      </c>
      <c r="C557" s="254" t="s">
        <v>97</v>
      </c>
      <c r="D557" s="255" t="s">
        <v>222</v>
      </c>
      <c r="E557" s="253">
        <v>120</v>
      </c>
      <c r="F557" s="173">
        <v>45741.48640277778</v>
      </c>
    </row>
    <row r="558" spans="1:6" x14ac:dyDescent="0.3">
      <c r="A558" s="251">
        <v>45741</v>
      </c>
      <c r="B558" s="252" t="s">
        <v>49</v>
      </c>
      <c r="C558" s="254" t="s">
        <v>97</v>
      </c>
      <c r="D558" s="255" t="s">
        <v>223</v>
      </c>
      <c r="E558" s="253">
        <v>105</v>
      </c>
      <c r="F558" s="173">
        <v>45741.501036921298</v>
      </c>
    </row>
    <row r="559" spans="1:6" x14ac:dyDescent="0.3">
      <c r="A559" s="251">
        <v>45741</v>
      </c>
      <c r="B559" s="252" t="s">
        <v>49</v>
      </c>
      <c r="C559" s="254" t="s">
        <v>97</v>
      </c>
      <c r="D559" s="255" t="s">
        <v>221</v>
      </c>
      <c r="E559" s="253">
        <v>-100</v>
      </c>
      <c r="F559" s="173">
        <v>45741.503217592595</v>
      </c>
    </row>
    <row r="560" spans="1:6" x14ac:dyDescent="0.3">
      <c r="A560" s="251">
        <v>45741</v>
      </c>
      <c r="B560" s="252" t="s">
        <v>49</v>
      </c>
      <c r="C560" s="254" t="s">
        <v>97</v>
      </c>
      <c r="D560" s="255" t="s">
        <v>222</v>
      </c>
      <c r="E560" s="253">
        <v>5000</v>
      </c>
      <c r="F560" s="173">
        <v>45741.517938194447</v>
      </c>
    </row>
  </sheetData>
  <sheetProtection insertHyperlinks="0" selectLockedCells="1" sort="0" autoFilter="0" pivotTables="0"/>
  <dataValidations count="5">
    <dataValidation type="textLength" allowBlank="1" showInputMessage="1" showErrorMessage="1" sqref="J1:M1 A1:D1" xr:uid="{DCB3C04A-A9C9-4C45-95EA-22360D4267D1}">
      <formula1>0</formula1>
      <formula2>0</formula2>
    </dataValidation>
    <dataValidation type="list" allowBlank="1" showInputMessage="1" showErrorMessage="1" sqref="B2:B560" xr:uid="{786C164A-6C1C-466B-8D31-17150CD47930}">
      <formula1>Account_type.</formula1>
    </dataValidation>
    <dataValidation type="list" allowBlank="1" showInputMessage="1" showErrorMessage="1" sqref="C2:C560" xr:uid="{C1C74392-A525-401A-B896-419778C5F604}">
      <formula1>INDIRECT(B2)</formula1>
    </dataValidation>
    <dataValidation operator="greaterThan" allowBlank="1" showInputMessage="1" showErrorMessage="1" error="Invalid date format!_x000a_Please use this format:_x000a_DD/MM/YYYY_x000a_E.g. 20/01/2022" prompt="Use this format:_x000a_dd/mm/yyyy_x000a_E.g. 20/01/2022" sqref="F2:F560 A2:A560" xr:uid="{C830AA01-59FA-4488-B23A-FFCE0D244847}"/>
    <dataValidation operator="greaterThan" allowBlank="1" showInputMessage="1" showErrorMessage="1" sqref="E2:E560" xr:uid="{6590D964-3FDF-4536-857E-358E8FA88BFE}"/>
  </dataValidations>
  <pageMargins left="0.7" right="0.7" top="0.75" bottom="0.75" header="0.3" footer="0.3"/>
  <pageSetup orientation="portrait" horizontalDpi="1200" verticalDpi="12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351A0-D606-4CF3-910D-689945A40BED}">
  <sheetPr codeName="Sheet5"/>
  <dimension ref="A1"/>
  <sheetViews>
    <sheetView tabSelected="1" zoomScaleNormal="100" workbookViewId="0"/>
  </sheetViews>
  <sheetFormatPr defaultRowHeight="14.4" x14ac:dyDescent="0.3"/>
  <cols>
    <col min="1" max="1" width="22.5546875" style="249" bestFit="1" customWidth="1"/>
    <col min="2" max="16384" width="8.88671875" style="249"/>
  </cols>
  <sheetData>
    <row r="1" spans="1:1" ht="36.6" x14ac:dyDescent="0.7">
      <c r="A1" s="250" t="s">
        <v>276</v>
      </c>
    </row>
  </sheetData>
  <sheetProtection insertHyperlinks="0" selectLockedCells="1" sort="0" autoFilter="0" pivotTable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22</vt:i4>
      </vt:variant>
    </vt:vector>
  </HeadingPairs>
  <TitlesOfParts>
    <vt:vector size="23" baseType="lpstr">
      <vt:lpstr>Login</vt:lpstr>
      <vt:lpstr>'MAIN CB'!Account_type.</vt:lpstr>
      <vt:lpstr>Table1_Temp!Account_type.</vt:lpstr>
      <vt:lpstr>'MAIN CB'!Asset</vt:lpstr>
      <vt:lpstr>Asset</vt:lpstr>
      <vt:lpstr>'MAIN CB'!Capital</vt:lpstr>
      <vt:lpstr>Capital</vt:lpstr>
      <vt:lpstr>'MAIN CB'!COS</vt:lpstr>
      <vt:lpstr>COS</vt:lpstr>
      <vt:lpstr>'MAIN CB'!Criteria</vt:lpstr>
      <vt:lpstr>'MAIN CB'!Drawing</vt:lpstr>
      <vt:lpstr>Drawing</vt:lpstr>
      <vt:lpstr>'MAIN CB'!Expense</vt:lpstr>
      <vt:lpstr>Expense</vt:lpstr>
      <vt:lpstr>'MAIN CB'!Income</vt:lpstr>
      <vt:lpstr>Income</vt:lpstr>
      <vt:lpstr>'MAIN CB'!Liability</vt:lpstr>
      <vt:lpstr>Liability</vt:lpstr>
      <vt:lpstr>'GO TO ACL'!Print_Area</vt:lpstr>
      <vt:lpstr>'GO TO P&amp;L'!Print_Area</vt:lpstr>
      <vt:lpstr>'GO TO SFP'!Print_Area</vt:lpstr>
      <vt:lpstr>'MAIN CB'!Print_Area</vt:lpstr>
      <vt:lpstr>Whole_Table1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Kaspa Mbulo</dc:creator>
  <cp:lastModifiedBy>Kaspa Mbulo</cp:lastModifiedBy>
  <cp:lastPrinted>2024-12-06T23:44:32Z</cp:lastPrinted>
  <dcterms:created xsi:type="dcterms:W3CDTF">2022-01-15T13:46:41Z</dcterms:created>
  <dcterms:modified xsi:type="dcterms:W3CDTF">2025-03-30T07:03:32Z</dcterms:modified>
</cp:coreProperties>
</file>