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1358CC3B-E06C-45E4-9599-011D011B6DED}" xr6:coauthVersionLast="47" xr6:coauthVersionMax="47" xr10:uidLastSave="{00000000-0000-0000-0000-000000000000}"/>
  <bookViews>
    <workbookView xWindow="-120" yWindow="-120" windowWidth="29040" windowHeight="15720" activeTab="2" xr2:uid="{4DDE2ABF-5F19-4108-83F6-E210DF3C0777}"/>
  </bookViews>
  <sheets>
    <sheet name="Sales" sheetId="3" r:id="rId1"/>
    <sheet name="HW-ES" sheetId="6" r:id="rId2"/>
    <sheet name="Holt-ES (2)" sheetId="7" r:id="rId3"/>
    <sheet name="Tourists" sheetId="5" r:id="rId4"/>
  </sheets>
  <definedNames>
    <definedName name="solver_adj" localSheetId="2" hidden="1">'Holt-ES (2)'!$H$1:$H$2</definedName>
    <definedName name="solver_adj" localSheetId="1" hidden="1">'HW-ES'!$I$1:$I$3</definedName>
    <definedName name="solver_adj" localSheetId="3" hidden="1">Tourists!$I$1:$I$3</definedName>
    <definedName name="solver_cvg" localSheetId="2" hidden="1">0.0001</definedName>
    <definedName name="solver_cvg" localSheetId="1" hidden="1">0.0001</definedName>
    <definedName name="solver_cvg" localSheetId="3" hidden="1">0.0001</definedName>
    <definedName name="solver_drv" localSheetId="2" hidden="1">1</definedName>
    <definedName name="solver_drv" localSheetId="1" hidden="1">1</definedName>
    <definedName name="solver_drv" localSheetId="3" hidden="1">1</definedName>
    <definedName name="solver_eng" localSheetId="2" hidden="1">1</definedName>
    <definedName name="solver_eng" localSheetId="1" hidden="1">1</definedName>
    <definedName name="solver_eng" localSheetId="3" hidden="1">1</definedName>
    <definedName name="solver_est" localSheetId="2" hidden="1">1</definedName>
    <definedName name="solver_est" localSheetId="1" hidden="1">1</definedName>
    <definedName name="solver_est" localSheetId="3" hidden="1">1</definedName>
    <definedName name="solver_itr" localSheetId="2" hidden="1">2147483647</definedName>
    <definedName name="solver_itr" localSheetId="1" hidden="1">2147483647</definedName>
    <definedName name="solver_itr" localSheetId="3" hidden="1">2147483647</definedName>
    <definedName name="solver_lhs1" localSheetId="2" hidden="1">'Holt-ES (2)'!$H$1:$H$2</definedName>
    <definedName name="solver_lhs1" localSheetId="1" hidden="1">'HW-ES'!$I$1:$I$3</definedName>
    <definedName name="solver_lhs1" localSheetId="3" hidden="1">Tourists!$I$2</definedName>
    <definedName name="solver_lhs2" localSheetId="2" hidden="1">'Holt-ES (2)'!$H$1:$H$2</definedName>
    <definedName name="solver_lhs2" localSheetId="1" hidden="1">'HW-ES'!$I$1:$I$3</definedName>
    <definedName name="solver_lhs2" localSheetId="3" hidden="1">Tourists!$I$2</definedName>
    <definedName name="solver_lhs3" localSheetId="3" hidden="1">Tourists!$I$2:$I$3</definedName>
    <definedName name="solver_lhs4" localSheetId="3" hidden="1">Tourists!$I$2:$I$3</definedName>
    <definedName name="solver_mip" localSheetId="2" hidden="1">2147483647</definedName>
    <definedName name="solver_mip" localSheetId="1" hidden="1">2147483647</definedName>
    <definedName name="solver_mip" localSheetId="3" hidden="1">2147483647</definedName>
    <definedName name="solver_mni" localSheetId="2" hidden="1">30</definedName>
    <definedName name="solver_mni" localSheetId="1" hidden="1">30</definedName>
    <definedName name="solver_mni" localSheetId="3" hidden="1">30</definedName>
    <definedName name="solver_mrt" localSheetId="2" hidden="1">0.075</definedName>
    <definedName name="solver_mrt" localSheetId="1" hidden="1">0.075</definedName>
    <definedName name="solver_mrt" localSheetId="3" hidden="1">0.075</definedName>
    <definedName name="solver_msl" localSheetId="2" hidden="1">2</definedName>
    <definedName name="solver_msl" localSheetId="1" hidden="1">2</definedName>
    <definedName name="solver_msl" localSheetId="3" hidden="1">2</definedName>
    <definedName name="solver_neg" localSheetId="2" hidden="1">1</definedName>
    <definedName name="solver_neg" localSheetId="1" hidden="1">1</definedName>
    <definedName name="solver_neg" localSheetId="3" hidden="1">1</definedName>
    <definedName name="solver_nod" localSheetId="2" hidden="1">2147483647</definedName>
    <definedName name="solver_nod" localSheetId="1" hidden="1">2147483647</definedName>
    <definedName name="solver_nod" localSheetId="3" hidden="1">2147483647</definedName>
    <definedName name="solver_num" localSheetId="2" hidden="1">2</definedName>
    <definedName name="solver_num" localSheetId="1" hidden="1">2</definedName>
    <definedName name="solver_num" localSheetId="3" hidden="1">4</definedName>
    <definedName name="solver_nwt" localSheetId="2" hidden="1">1</definedName>
    <definedName name="solver_nwt" localSheetId="1" hidden="1">1</definedName>
    <definedName name="solver_nwt" localSheetId="3" hidden="1">1</definedName>
    <definedName name="solver_opt" localSheetId="2" hidden="1">'Holt-ES (2)'!$J$44</definedName>
    <definedName name="solver_opt" localSheetId="1" hidden="1">'HW-ES'!$K$44</definedName>
    <definedName name="solver_opt" localSheetId="3" hidden="1">Tourists!$L$54</definedName>
    <definedName name="solver_pre" localSheetId="2" hidden="1">0.000001</definedName>
    <definedName name="solver_pre" localSheetId="1" hidden="1">0.000001</definedName>
    <definedName name="solver_pre" localSheetId="3" hidden="1">0.000001</definedName>
    <definedName name="solver_rbv" localSheetId="2" hidden="1">1</definedName>
    <definedName name="solver_rbv" localSheetId="1" hidden="1">1</definedName>
    <definedName name="solver_rbv" localSheetId="3" hidden="1">1</definedName>
    <definedName name="solver_rel1" localSheetId="2" hidden="1">1</definedName>
    <definedName name="solver_rel1" localSheetId="1" hidden="1">1</definedName>
    <definedName name="solver_rel1" localSheetId="3" hidden="1">1</definedName>
    <definedName name="solver_rel2" localSheetId="2" hidden="1">3</definedName>
    <definedName name="solver_rel2" localSheetId="1" hidden="1">3</definedName>
    <definedName name="solver_rel2" localSheetId="3" hidden="1">3</definedName>
    <definedName name="solver_rel3" localSheetId="3" hidden="1">1</definedName>
    <definedName name="solver_rel4" localSheetId="3" hidden="1">3</definedName>
    <definedName name="solver_rhs1" localSheetId="2" hidden="1">1</definedName>
    <definedName name="solver_rhs1" localSheetId="1" hidden="1">1</definedName>
    <definedName name="solver_rhs1" localSheetId="3" hidden="1">1</definedName>
    <definedName name="solver_rhs2" localSheetId="2" hidden="1">0</definedName>
    <definedName name="solver_rhs2" localSheetId="1" hidden="1">0</definedName>
    <definedName name="solver_rhs2" localSheetId="3" hidden="1">0</definedName>
    <definedName name="solver_rhs3" localSheetId="3" hidden="1">1</definedName>
    <definedName name="solver_rhs4" localSheetId="3" hidden="1">0</definedName>
    <definedName name="solver_rlx" localSheetId="2" hidden="1">2</definedName>
    <definedName name="solver_rlx" localSheetId="1" hidden="1">2</definedName>
    <definedName name="solver_rlx" localSheetId="3" hidden="1">2</definedName>
    <definedName name="solver_rsd" localSheetId="2" hidden="1">0</definedName>
    <definedName name="solver_rsd" localSheetId="1" hidden="1">0</definedName>
    <definedName name="solver_rsd" localSheetId="3" hidden="1">0</definedName>
    <definedName name="solver_scl" localSheetId="2" hidden="1">1</definedName>
    <definedName name="solver_scl" localSheetId="1" hidden="1">1</definedName>
    <definedName name="solver_scl" localSheetId="3" hidden="1">1</definedName>
    <definedName name="solver_sho" localSheetId="2" hidden="1">2</definedName>
    <definedName name="solver_sho" localSheetId="1" hidden="1">2</definedName>
    <definedName name="solver_sho" localSheetId="3" hidden="1">2</definedName>
    <definedName name="solver_ssz" localSheetId="2" hidden="1">100</definedName>
    <definedName name="solver_ssz" localSheetId="1" hidden="1">100</definedName>
    <definedName name="solver_ssz" localSheetId="3" hidden="1">100</definedName>
    <definedName name="solver_tim" localSheetId="2" hidden="1">2147483647</definedName>
    <definedName name="solver_tim" localSheetId="1" hidden="1">2147483647</definedName>
    <definedName name="solver_tim" localSheetId="3" hidden="1">2147483647</definedName>
    <definedName name="solver_tol" localSheetId="2" hidden="1">0.01</definedName>
    <definedName name="solver_tol" localSheetId="1" hidden="1">0.01</definedName>
    <definedName name="solver_tol" localSheetId="3" hidden="1">0.01</definedName>
    <definedName name="solver_typ" localSheetId="2" hidden="1">2</definedName>
    <definedName name="solver_typ" localSheetId="1" hidden="1">2</definedName>
    <definedName name="solver_typ" localSheetId="3" hidden="1">2</definedName>
    <definedName name="solver_val" localSheetId="2" hidden="1">0</definedName>
    <definedName name="solver_val" localSheetId="1" hidden="1">0</definedName>
    <definedName name="solver_val" localSheetId="3" hidden="1">0</definedName>
    <definedName name="solver_ver" localSheetId="2" hidden="1">3</definedName>
    <definedName name="solver_ver" localSheetId="1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9" i="6" l="1"/>
  <c r="G38" i="6"/>
  <c r="F13" i="5"/>
  <c r="F12" i="5"/>
  <c r="E13" i="5"/>
  <c r="E5" i="6"/>
  <c r="D13" i="5"/>
  <c r="E2" i="7"/>
  <c r="I3" i="7"/>
  <c r="J3" i="7"/>
  <c r="K3" i="7" s="1"/>
  <c r="F3" i="7"/>
  <c r="D3" i="7"/>
  <c r="E3" i="7" s="1"/>
  <c r="D4" i="7" s="1"/>
  <c r="D2" i="7"/>
  <c r="R6" i="7"/>
  <c r="S6" i="7" s="1"/>
  <c r="R5" i="7"/>
  <c r="S5" i="7" s="1"/>
  <c r="S7" i="7" s="1"/>
  <c r="R4" i="7"/>
  <c r="S4" i="7" s="1"/>
  <c r="M4" i="7"/>
  <c r="R3" i="7"/>
  <c r="S3" i="7" s="1"/>
  <c r="M3" i="7"/>
  <c r="T7" i="6"/>
  <c r="T4" i="6"/>
  <c r="T5" i="6"/>
  <c r="T6" i="6"/>
  <c r="T3" i="6"/>
  <c r="D5" i="6"/>
  <c r="F2" i="6" s="1"/>
  <c r="F5" i="6"/>
  <c r="S4" i="6"/>
  <c r="S5" i="6"/>
  <c r="S6" i="6"/>
  <c r="S3" i="6"/>
  <c r="N4" i="6"/>
  <c r="N3" i="6"/>
  <c r="E4" i="7" l="1"/>
  <c r="D5" i="7" s="1"/>
  <c r="E5" i="7" s="1"/>
  <c r="F4" i="7"/>
  <c r="I4" i="7" s="1"/>
  <c r="J4" i="7" s="1"/>
  <c r="F5" i="7" l="1"/>
  <c r="I5" i="7" s="1"/>
  <c r="J5" i="7" s="1"/>
  <c r="K5" i="7" s="1"/>
  <c r="F6" i="7"/>
  <c r="I6" i="7" s="1"/>
  <c r="J6" i="7" s="1"/>
  <c r="K6" i="7" s="1"/>
  <c r="D6" i="7"/>
  <c r="E6" i="7" s="1"/>
  <c r="K4" i="7"/>
  <c r="F7" i="7" l="1"/>
  <c r="I7" i="7" s="1"/>
  <c r="J7" i="7" s="1"/>
  <c r="D7" i="7"/>
  <c r="E7" i="7" s="1"/>
  <c r="D8" i="7" s="1"/>
  <c r="F8" i="7" l="1"/>
  <c r="I8" i="7" s="1"/>
  <c r="J8" i="7" s="1"/>
  <c r="K8" i="7" s="1"/>
  <c r="E8" i="7"/>
  <c r="D9" i="7" s="1"/>
  <c r="K7" i="7"/>
  <c r="F9" i="7" l="1"/>
  <c r="I9" i="7" s="1"/>
  <c r="J9" i="7" s="1"/>
  <c r="K9" i="7" s="1"/>
  <c r="E9" i="7"/>
  <c r="F10" i="7" s="1"/>
  <c r="D10" i="7" l="1"/>
  <c r="E10" i="7" s="1"/>
  <c r="I10" i="7"/>
  <c r="J10" i="7" s="1"/>
  <c r="F11" i="7" l="1"/>
  <c r="I11" i="7" s="1"/>
  <c r="J11" i="7" s="1"/>
  <c r="D11" i="7"/>
  <c r="E11" i="7" s="1"/>
  <c r="D12" i="7" s="1"/>
  <c r="K10" i="7"/>
  <c r="F12" i="7" l="1"/>
  <c r="I12" i="7" s="1"/>
  <c r="J12" i="7" s="1"/>
  <c r="K12" i="7" s="1"/>
  <c r="E12" i="7"/>
  <c r="D13" i="7" s="1"/>
  <c r="K11" i="7"/>
  <c r="F13" i="7" l="1"/>
  <c r="E13" i="7"/>
  <c r="D14" i="7" s="1"/>
  <c r="F14" i="7" l="1"/>
  <c r="E14" i="7"/>
  <c r="F15" i="7" s="1"/>
  <c r="I13" i="7"/>
  <c r="J13" i="7" s="1"/>
  <c r="K13" i="7" s="1"/>
  <c r="D15" i="7" l="1"/>
  <c r="E15" i="7" s="1"/>
  <c r="I14" i="7"/>
  <c r="J14" i="7" s="1"/>
  <c r="K14" i="7" s="1"/>
  <c r="D16" i="7" l="1"/>
  <c r="E16" i="7" s="1"/>
  <c r="F17" i="7" s="1"/>
  <c r="F16" i="7"/>
  <c r="D17" i="7" l="1"/>
  <c r="E17" i="7" s="1"/>
  <c r="I15" i="7"/>
  <c r="J15" i="7" s="1"/>
  <c r="K15" i="7" s="1"/>
  <c r="I16" i="7"/>
  <c r="J16" i="7" s="1"/>
  <c r="K16" i="7" s="1"/>
  <c r="F18" i="7" l="1"/>
  <c r="D18" i="7"/>
  <c r="E18" i="7" s="1"/>
  <c r="D19" i="7" l="1"/>
  <c r="E19" i="7" s="1"/>
  <c r="F20" i="7" s="1"/>
  <c r="F19" i="7"/>
  <c r="I17" i="7"/>
  <c r="J17" i="7" s="1"/>
  <c r="K17" i="7" s="1"/>
  <c r="D20" i="7" l="1"/>
  <c r="I18" i="7"/>
  <c r="J18" i="7" s="1"/>
  <c r="K18" i="7" s="1"/>
  <c r="E20" i="7" l="1"/>
  <c r="D21" i="7" s="1"/>
  <c r="E21" i="7" l="1"/>
  <c r="D22" i="7" s="1"/>
  <c r="F21" i="7"/>
  <c r="I19" i="7"/>
  <c r="J19" i="7" s="1"/>
  <c r="K19" i="7" s="1"/>
  <c r="F22" i="7" l="1"/>
  <c r="E22" i="7"/>
  <c r="D23" i="7"/>
  <c r="F23" i="7"/>
  <c r="I20" i="7"/>
  <c r="J20" i="7" s="1"/>
  <c r="K20" i="7" s="1"/>
  <c r="E23" i="7" l="1"/>
  <c r="D24" i="7" s="1"/>
  <c r="I21" i="7"/>
  <c r="J21" i="7" s="1"/>
  <c r="K21" i="7" s="1"/>
  <c r="E24" i="7" l="1"/>
  <c r="D25" i="7" s="1"/>
  <c r="F24" i="7"/>
  <c r="E25" i="7" l="1"/>
  <c r="F26" i="7" s="1"/>
  <c r="F25" i="7"/>
  <c r="I22" i="7"/>
  <c r="J22" i="7" s="1"/>
  <c r="K22" i="7" s="1"/>
  <c r="D26" i="7" l="1"/>
  <c r="E26" i="7" s="1"/>
  <c r="D27" i="7" l="1"/>
  <c r="F27" i="7"/>
  <c r="E27" i="7"/>
  <c r="D28" i="7" s="1"/>
  <c r="F28" i="7"/>
  <c r="I23" i="7"/>
  <c r="J23" i="7" s="1"/>
  <c r="K23" i="7" s="1"/>
  <c r="E28" i="7" l="1"/>
  <c r="D29" i="7" s="1"/>
  <c r="F29" i="7" l="1"/>
  <c r="E29" i="7"/>
  <c r="D30" i="7" s="1"/>
  <c r="I24" i="7"/>
  <c r="J24" i="7" s="1"/>
  <c r="K24" i="7" s="1"/>
  <c r="F30" i="7" l="1"/>
  <c r="E30" i="7"/>
  <c r="F31" i="7" s="1"/>
  <c r="D31" i="7" l="1"/>
  <c r="E31" i="7" s="1"/>
  <c r="I25" i="7"/>
  <c r="J25" i="7" s="1"/>
  <c r="K25" i="7" s="1"/>
  <c r="D32" i="7" l="1"/>
  <c r="E32" i="7" s="1"/>
  <c r="F32" i="7"/>
  <c r="D33" i="7" l="1"/>
  <c r="F33" i="7"/>
  <c r="E33" i="7"/>
  <c r="D34" i="7" s="1"/>
  <c r="I26" i="7"/>
  <c r="J26" i="7" s="1"/>
  <c r="K26" i="7" s="1"/>
  <c r="F34" i="7" l="1"/>
  <c r="E34" i="7"/>
  <c r="D35" i="7"/>
  <c r="F35" i="7"/>
  <c r="E35" i="7" l="1"/>
  <c r="F36" i="7" s="1"/>
  <c r="I27" i="7"/>
  <c r="J27" i="7" s="1"/>
  <c r="K27" i="7" s="1"/>
  <c r="D36" i="7" l="1"/>
  <c r="E36" i="7" s="1"/>
  <c r="F37" i="7" s="1"/>
  <c r="D37" i="7" l="1"/>
  <c r="I28" i="7"/>
  <c r="J28" i="7" s="1"/>
  <c r="K28" i="7" s="1"/>
  <c r="E37" i="7" l="1"/>
  <c r="D38" i="7" s="1"/>
  <c r="E38" i="7" l="1"/>
  <c r="F39" i="7" s="1"/>
  <c r="F38" i="7"/>
  <c r="I29" i="7"/>
  <c r="J29" i="7" s="1"/>
  <c r="K29" i="7" s="1"/>
  <c r="F41" i="7" l="1"/>
  <c r="F40" i="7"/>
  <c r="I30" i="7"/>
  <c r="J30" i="7" s="1"/>
  <c r="K30" i="7" s="1"/>
  <c r="I31" i="7" l="1"/>
  <c r="J31" i="7" s="1"/>
  <c r="K31" i="7" s="1"/>
  <c r="I32" i="7" l="1"/>
  <c r="J32" i="7" s="1"/>
  <c r="K32" i="7" s="1"/>
  <c r="I33" i="7" l="1"/>
  <c r="J33" i="7" s="1"/>
  <c r="K33" i="7" s="1"/>
  <c r="I34" i="7" l="1"/>
  <c r="J34" i="7" s="1"/>
  <c r="K34" i="7" s="1"/>
  <c r="I35" i="7" l="1"/>
  <c r="J35" i="7" s="1"/>
  <c r="K35" i="7" s="1"/>
  <c r="I36" i="7" l="1"/>
  <c r="J36" i="7" s="1"/>
  <c r="K36" i="7" s="1"/>
  <c r="I37" i="7" l="1"/>
  <c r="J37" i="7" s="1"/>
  <c r="K37" i="7" s="1"/>
  <c r="I38" i="7" l="1"/>
  <c r="J38" i="7" s="1"/>
  <c r="J41" i="7" s="1"/>
  <c r="K38" i="7" l="1"/>
  <c r="K41" i="7" s="1"/>
  <c r="J44" i="7" s="1"/>
  <c r="F3" i="6" l="1"/>
  <c r="F4" i="6"/>
  <c r="Q4" i="5"/>
  <c r="D6" i="6" l="1"/>
  <c r="F6" i="6" l="1"/>
  <c r="E6" i="6"/>
  <c r="G7" i="6" s="1"/>
  <c r="J7" i="6" s="1"/>
  <c r="K7" i="6" s="1"/>
  <c r="G6" i="6"/>
  <c r="J6" i="6" s="1"/>
  <c r="F5" i="5"/>
  <c r="F4" i="5"/>
  <c r="F2" i="5"/>
  <c r="G14" i="5" s="1"/>
  <c r="J15" i="5" s="1"/>
  <c r="K15" i="5" s="1"/>
  <c r="Q17" i="5"/>
  <c r="P15" i="5"/>
  <c r="Q15" i="5" s="1"/>
  <c r="Q14" i="5"/>
  <c r="P14" i="5"/>
  <c r="P13" i="5"/>
  <c r="Q13" i="5" s="1"/>
  <c r="Q12" i="5"/>
  <c r="P12" i="5"/>
  <c r="P11" i="5"/>
  <c r="Q11" i="5" s="1"/>
  <c r="F11" i="5"/>
  <c r="P10" i="5"/>
  <c r="Q10" i="5" s="1"/>
  <c r="F10" i="5"/>
  <c r="P9" i="5"/>
  <c r="Q9" i="5" s="1"/>
  <c r="F9" i="5"/>
  <c r="P8" i="5"/>
  <c r="Q8" i="5" s="1"/>
  <c r="F8" i="5"/>
  <c r="P7" i="5"/>
  <c r="Q7" i="5" s="1"/>
  <c r="F7" i="5"/>
  <c r="Q6" i="5"/>
  <c r="P6" i="5"/>
  <c r="F6" i="5"/>
  <c r="Q5" i="5"/>
  <c r="P5" i="5"/>
  <c r="P4" i="5"/>
  <c r="F3" i="5"/>
  <c r="D14" i="5" l="1"/>
  <c r="L15" i="5"/>
  <c r="D7" i="6"/>
  <c r="F14" i="5" l="1"/>
  <c r="E14" i="5"/>
  <c r="G15" i="5" s="1"/>
  <c r="J16" i="5" s="1"/>
  <c r="K16" i="5" s="1"/>
  <c r="E7" i="6"/>
  <c r="G8" i="6" s="1"/>
  <c r="K6" i="6"/>
  <c r="D15" i="5" l="1"/>
  <c r="E15" i="5" s="1"/>
  <c r="G16" i="5" s="1"/>
  <c r="J17" i="5" s="1"/>
  <c r="K17" i="5" s="1"/>
  <c r="L17" i="5" s="1"/>
  <c r="L16" i="5"/>
  <c r="L6" i="6"/>
  <c r="L7" i="6"/>
  <c r="D16" i="5" l="1"/>
  <c r="F16" i="5" s="1"/>
  <c r="F15" i="5"/>
  <c r="D8" i="6"/>
  <c r="F8" i="6" s="1"/>
  <c r="F7" i="6"/>
  <c r="E16" i="5" l="1"/>
  <c r="G17" i="5" s="1"/>
  <c r="J18" i="5" s="1"/>
  <c r="K18" i="5" s="1"/>
  <c r="L18" i="5" s="1"/>
  <c r="E8" i="6"/>
  <c r="G9" i="6" s="1"/>
  <c r="J9" i="6" s="1"/>
  <c r="K9" i="6" s="1"/>
  <c r="L9" i="6" s="1"/>
  <c r="J8" i="6"/>
  <c r="K8" i="6" s="1"/>
  <c r="D17" i="5" l="1"/>
  <c r="F17" i="5" s="1"/>
  <c r="L8" i="6"/>
  <c r="D9" i="6"/>
  <c r="E17" i="5" l="1"/>
  <c r="G18" i="5" s="1"/>
  <c r="J19" i="5" s="1"/>
  <c r="K19" i="5" s="1"/>
  <c r="L19" i="5" s="1"/>
  <c r="E9" i="6"/>
  <c r="G10" i="6" s="1"/>
  <c r="J10" i="6" s="1"/>
  <c r="K10" i="6" s="1"/>
  <c r="F9" i="6"/>
  <c r="D18" i="5" l="1"/>
  <c r="F18" i="5" s="1"/>
  <c r="L10" i="6"/>
  <c r="D10" i="6"/>
  <c r="F10" i="6" s="1"/>
  <c r="E18" i="5" l="1"/>
  <c r="G19" i="5" s="1"/>
  <c r="J20" i="5" s="1"/>
  <c r="K20" i="5" s="1"/>
  <c r="L20" i="5" s="1"/>
  <c r="E10" i="6"/>
  <c r="G11" i="6" s="1"/>
  <c r="J11" i="6" s="1"/>
  <c r="K11" i="6" s="1"/>
  <c r="D11" i="6"/>
  <c r="E11" i="6" s="1"/>
  <c r="F11" i="6"/>
  <c r="D19" i="5" l="1"/>
  <c r="F19" i="5" s="1"/>
  <c r="L11" i="6"/>
  <c r="D12" i="6"/>
  <c r="F12" i="6" s="1"/>
  <c r="G12" i="6"/>
  <c r="J12" i="6" s="1"/>
  <c r="K12" i="6" s="1"/>
  <c r="L12" i="6" s="1"/>
  <c r="E12" i="6"/>
  <c r="G13" i="6" s="1"/>
  <c r="E19" i="5" l="1"/>
  <c r="D20" i="5" s="1"/>
  <c r="F20" i="5" s="1"/>
  <c r="G20" i="5"/>
  <c r="J21" i="5" s="1"/>
  <c r="K21" i="5" s="1"/>
  <c r="L21" i="5" s="1"/>
  <c r="D13" i="6"/>
  <c r="J13" i="6"/>
  <c r="K13" i="6" s="1"/>
  <c r="L13" i="6" s="1"/>
  <c r="E20" i="5" l="1"/>
  <c r="D21" i="5" s="1"/>
  <c r="F21" i="5" s="1"/>
  <c r="G21" i="5"/>
  <c r="J22" i="5" s="1"/>
  <c r="K22" i="5" s="1"/>
  <c r="L22" i="5" s="1"/>
  <c r="E21" i="5"/>
  <c r="D22" i="5" s="1"/>
  <c r="F22" i="5" s="1"/>
  <c r="E13" i="6"/>
  <c r="G14" i="6"/>
  <c r="J14" i="6" s="1"/>
  <c r="K14" i="6" s="1"/>
  <c r="L14" i="6" s="1"/>
  <c r="F13" i="6"/>
  <c r="G22" i="5" l="1"/>
  <c r="J23" i="5" s="1"/>
  <c r="K23" i="5" s="1"/>
  <c r="L23" i="5" s="1"/>
  <c r="E22" i="5"/>
  <c r="G23" i="5" s="1"/>
  <c r="J24" i="5" s="1"/>
  <c r="K24" i="5" s="1"/>
  <c r="L24" i="5" s="1"/>
  <c r="D14" i="6"/>
  <c r="D23" i="5" l="1"/>
  <c r="E23" i="5" s="1"/>
  <c r="D24" i="5" s="1"/>
  <c r="F24" i="5" s="1"/>
  <c r="E14" i="6"/>
  <c r="G15" i="6" s="1"/>
  <c r="J15" i="6" s="1"/>
  <c r="K15" i="6" s="1"/>
  <c r="L15" i="6" s="1"/>
  <c r="F14" i="6"/>
  <c r="G24" i="5" l="1"/>
  <c r="J25" i="5" s="1"/>
  <c r="K25" i="5" s="1"/>
  <c r="L25" i="5" s="1"/>
  <c r="E24" i="5"/>
  <c r="D25" i="5" s="1"/>
  <c r="F25" i="5" s="1"/>
  <c r="F23" i="5"/>
  <c r="D15" i="6"/>
  <c r="G25" i="5" l="1"/>
  <c r="J26" i="5" s="1"/>
  <c r="K26" i="5" s="1"/>
  <c r="L26" i="5" s="1"/>
  <c r="E25" i="5"/>
  <c r="G26" i="5" s="1"/>
  <c r="J27" i="5" s="1"/>
  <c r="K27" i="5" s="1"/>
  <c r="L27" i="5" s="1"/>
  <c r="E15" i="6"/>
  <c r="G16" i="6" s="1"/>
  <c r="J16" i="6" s="1"/>
  <c r="K16" i="6" s="1"/>
  <c r="L16" i="6" s="1"/>
  <c r="F15" i="6"/>
  <c r="D26" i="5" l="1"/>
  <c r="D16" i="6"/>
  <c r="E16" i="6"/>
  <c r="G17" i="6" s="1"/>
  <c r="J17" i="6" s="1"/>
  <c r="K17" i="6" s="1"/>
  <c r="L17" i="6" s="1"/>
  <c r="F16" i="6"/>
  <c r="F26" i="5"/>
  <c r="E26" i="5"/>
  <c r="D27" i="5" s="1"/>
  <c r="D17" i="6" l="1"/>
  <c r="E17" i="6"/>
  <c r="G18" i="6"/>
  <c r="J18" i="6" s="1"/>
  <c r="K18" i="6" s="1"/>
  <c r="L18" i="6" s="1"/>
  <c r="F17" i="6"/>
  <c r="D18" i="6"/>
  <c r="F27" i="5"/>
  <c r="E27" i="5"/>
  <c r="D28" i="5" s="1"/>
  <c r="G27" i="5"/>
  <c r="J28" i="5" s="1"/>
  <c r="K28" i="5" s="1"/>
  <c r="L28" i="5" s="1"/>
  <c r="E18" i="6" l="1"/>
  <c r="G19" i="6"/>
  <c r="J19" i="6" s="1"/>
  <c r="K19" i="6" s="1"/>
  <c r="L19" i="6" s="1"/>
  <c r="F18" i="6"/>
  <c r="D19" i="6"/>
  <c r="E28" i="5"/>
  <c r="G29" i="5" s="1"/>
  <c r="J30" i="5" s="1"/>
  <c r="K30" i="5" s="1"/>
  <c r="L30" i="5" s="1"/>
  <c r="F28" i="5"/>
  <c r="G28" i="5"/>
  <c r="J29" i="5" s="1"/>
  <c r="K29" i="5" s="1"/>
  <c r="L29" i="5" s="1"/>
  <c r="E19" i="6" l="1"/>
  <c r="D20" i="6" s="1"/>
  <c r="F19" i="6"/>
  <c r="D29" i="5"/>
  <c r="G20" i="6" l="1"/>
  <c r="J20" i="6" s="1"/>
  <c r="K20" i="6" s="1"/>
  <c r="L20" i="6" s="1"/>
  <c r="E20" i="6"/>
  <c r="D21" i="6" s="1"/>
  <c r="F20" i="6"/>
  <c r="F29" i="5"/>
  <c r="E29" i="5"/>
  <c r="G30" i="5" s="1"/>
  <c r="J31" i="5" s="1"/>
  <c r="K31" i="5" s="1"/>
  <c r="L31" i="5" s="1"/>
  <c r="G21" i="6" l="1"/>
  <c r="J21" i="6" s="1"/>
  <c r="K21" i="6" s="1"/>
  <c r="L21" i="6" s="1"/>
  <c r="E21" i="6"/>
  <c r="G22" i="6" s="1"/>
  <c r="J22" i="6" s="1"/>
  <c r="K22" i="6" s="1"/>
  <c r="L22" i="6" s="1"/>
  <c r="F21" i="6"/>
  <c r="D30" i="5"/>
  <c r="D22" i="6" l="1"/>
  <c r="F22" i="6" s="1"/>
  <c r="E22" i="6"/>
  <c r="G23" i="6" s="1"/>
  <c r="J23" i="6" s="1"/>
  <c r="K23" i="6" s="1"/>
  <c r="L23" i="6" s="1"/>
  <c r="F30" i="5"/>
  <c r="E30" i="5"/>
  <c r="G31" i="5" s="1"/>
  <c r="J32" i="5" s="1"/>
  <c r="K32" i="5" s="1"/>
  <c r="L32" i="5" s="1"/>
  <c r="D23" i="6" l="1"/>
  <c r="E23" i="6" s="1"/>
  <c r="D24" i="6" s="1"/>
  <c r="D31" i="5"/>
  <c r="F23" i="6" l="1"/>
  <c r="E24" i="6"/>
  <c r="G25" i="6" s="1"/>
  <c r="J25" i="6" s="1"/>
  <c r="K25" i="6" s="1"/>
  <c r="L25" i="6" s="1"/>
  <c r="G24" i="6"/>
  <c r="J24" i="6" s="1"/>
  <c r="K24" i="6" s="1"/>
  <c r="L24" i="6" s="1"/>
  <c r="F24" i="6"/>
  <c r="F31" i="5"/>
  <c r="E31" i="5"/>
  <c r="G32" i="5" s="1"/>
  <c r="J33" i="5" s="1"/>
  <c r="K33" i="5" s="1"/>
  <c r="L33" i="5" s="1"/>
  <c r="D25" i="6" l="1"/>
  <c r="E25" i="6"/>
  <c r="G26" i="6" s="1"/>
  <c r="J26" i="6" s="1"/>
  <c r="K26" i="6" s="1"/>
  <c r="L26" i="6" s="1"/>
  <c r="F25" i="6"/>
  <c r="D32" i="5"/>
  <c r="D26" i="6" l="1"/>
  <c r="E26" i="6" s="1"/>
  <c r="F32" i="5"/>
  <c r="E32" i="5"/>
  <c r="G33" i="5" s="1"/>
  <c r="J34" i="5" s="1"/>
  <c r="K34" i="5" s="1"/>
  <c r="L34" i="5" s="1"/>
  <c r="F26" i="6" l="1"/>
  <c r="G27" i="6"/>
  <c r="J27" i="6" s="1"/>
  <c r="K27" i="6" s="1"/>
  <c r="L27" i="6" s="1"/>
  <c r="D27" i="6"/>
  <c r="D33" i="5"/>
  <c r="E27" i="6" l="1"/>
  <c r="G28" i="6" s="1"/>
  <c r="J28" i="6" s="1"/>
  <c r="K28" i="6" s="1"/>
  <c r="L28" i="6" s="1"/>
  <c r="F27" i="6"/>
  <c r="F33" i="5"/>
  <c r="E33" i="5"/>
  <c r="G34" i="5" s="1"/>
  <c r="J35" i="5" s="1"/>
  <c r="K35" i="5" s="1"/>
  <c r="L35" i="5" s="1"/>
  <c r="D28" i="6" l="1"/>
  <c r="E28" i="6" s="1"/>
  <c r="G29" i="6" s="1"/>
  <c r="J29" i="6" s="1"/>
  <c r="K29" i="6" s="1"/>
  <c r="L29" i="6" s="1"/>
  <c r="F28" i="6"/>
  <c r="D34" i="5"/>
  <c r="D29" i="6" l="1"/>
  <c r="F34" i="5"/>
  <c r="E34" i="5"/>
  <c r="G35" i="5" s="1"/>
  <c r="J36" i="5" s="1"/>
  <c r="K36" i="5" s="1"/>
  <c r="L36" i="5" s="1"/>
  <c r="E29" i="6" l="1"/>
  <c r="G30" i="6" s="1"/>
  <c r="J30" i="6" s="1"/>
  <c r="K30" i="6" s="1"/>
  <c r="L30" i="6" s="1"/>
  <c r="F29" i="6"/>
  <c r="D35" i="5"/>
  <c r="D30" i="6" l="1"/>
  <c r="F35" i="5"/>
  <c r="E35" i="5"/>
  <c r="G36" i="5" s="1"/>
  <c r="J37" i="5" s="1"/>
  <c r="K37" i="5" s="1"/>
  <c r="L37" i="5" s="1"/>
  <c r="E30" i="6" l="1"/>
  <c r="G31" i="6"/>
  <c r="J31" i="6"/>
  <c r="K31" i="6" s="1"/>
  <c r="L31" i="6" s="1"/>
  <c r="F30" i="6"/>
  <c r="D36" i="5"/>
  <c r="D31" i="6" l="1"/>
  <c r="E36" i="5"/>
  <c r="D37" i="5" s="1"/>
  <c r="F36" i="5"/>
  <c r="E31" i="6" l="1"/>
  <c r="D32" i="6" s="1"/>
  <c r="F31" i="6"/>
  <c r="F37" i="5"/>
  <c r="E37" i="5"/>
  <c r="G38" i="5" s="1"/>
  <c r="J39" i="5" s="1"/>
  <c r="K39" i="5" s="1"/>
  <c r="L39" i="5" s="1"/>
  <c r="G37" i="5"/>
  <c r="J38" i="5" s="1"/>
  <c r="K38" i="5" s="1"/>
  <c r="L38" i="5" s="1"/>
  <c r="G32" i="6" l="1"/>
  <c r="J32" i="6" s="1"/>
  <c r="K32" i="6" s="1"/>
  <c r="L32" i="6" s="1"/>
  <c r="E32" i="6"/>
  <c r="G33" i="6" s="1"/>
  <c r="J33" i="6" s="1"/>
  <c r="K33" i="6" s="1"/>
  <c r="L33" i="6" s="1"/>
  <c r="F32" i="6"/>
  <c r="D38" i="5"/>
  <c r="D33" i="6" l="1"/>
  <c r="F38" i="5"/>
  <c r="E38" i="5"/>
  <c r="D39" i="5" s="1"/>
  <c r="G39" i="5" l="1"/>
  <c r="J40" i="5" s="1"/>
  <c r="K40" i="5" s="1"/>
  <c r="L40" i="5" s="1"/>
  <c r="E33" i="6"/>
  <c r="G34" i="6" s="1"/>
  <c r="J34" i="6" s="1"/>
  <c r="K34" i="6" s="1"/>
  <c r="L34" i="6" s="1"/>
  <c r="F33" i="6"/>
  <c r="F39" i="5"/>
  <c r="E39" i="5"/>
  <c r="D40" i="5" s="1"/>
  <c r="G40" i="5" l="1"/>
  <c r="J41" i="5" s="1"/>
  <c r="K41" i="5" s="1"/>
  <c r="L41" i="5" s="1"/>
  <c r="D34" i="6"/>
  <c r="E34" i="6"/>
  <c r="G35" i="6" s="1"/>
  <c r="J35" i="6" s="1"/>
  <c r="K35" i="6" s="1"/>
  <c r="L35" i="6" s="1"/>
  <c r="F34" i="6"/>
  <c r="F40" i="5"/>
  <c r="E40" i="5"/>
  <c r="G41" i="5" s="1"/>
  <c r="J42" i="5" s="1"/>
  <c r="K42" i="5" s="1"/>
  <c r="L42" i="5" s="1"/>
  <c r="D41" i="5" l="1"/>
  <c r="F41" i="5" s="1"/>
  <c r="D35" i="6"/>
  <c r="E41" i="5" l="1"/>
  <c r="D42" i="5" s="1"/>
  <c r="F42" i="5" s="1"/>
  <c r="E35" i="6"/>
  <c r="G36" i="6"/>
  <c r="J36" i="6" s="1"/>
  <c r="K36" i="6" s="1"/>
  <c r="L36" i="6" s="1"/>
  <c r="F35" i="6"/>
  <c r="G42" i="5" l="1"/>
  <c r="J43" i="5" s="1"/>
  <c r="K43" i="5" s="1"/>
  <c r="L43" i="5" s="1"/>
  <c r="E42" i="5"/>
  <c r="G43" i="5" s="1"/>
  <c r="J44" i="5" s="1"/>
  <c r="K44" i="5" s="1"/>
  <c r="L44" i="5" s="1"/>
  <c r="D36" i="6"/>
  <c r="D43" i="5" l="1"/>
  <c r="E43" i="5" s="1"/>
  <c r="G44" i="5" s="1"/>
  <c r="J45" i="5" s="1"/>
  <c r="K45" i="5" s="1"/>
  <c r="L45" i="5" s="1"/>
  <c r="E36" i="6"/>
  <c r="D37" i="6" s="1"/>
  <c r="G37" i="6"/>
  <c r="J37" i="6"/>
  <c r="K37" i="6" s="1"/>
  <c r="F36" i="6"/>
  <c r="F43" i="5" l="1"/>
  <c r="E37" i="6"/>
  <c r="J38" i="6" s="1"/>
  <c r="K38" i="6" s="1"/>
  <c r="K41" i="6" s="1"/>
  <c r="F37" i="6"/>
  <c r="L37" i="6"/>
  <c r="D44" i="5"/>
  <c r="L38" i="6" l="1"/>
  <c r="L41" i="6" s="1"/>
  <c r="K44" i="6" s="1"/>
  <c r="D38" i="6"/>
  <c r="E44" i="5"/>
  <c r="G45" i="5" s="1"/>
  <c r="J46" i="5" s="1"/>
  <c r="K46" i="5" s="1"/>
  <c r="L46" i="5" s="1"/>
  <c r="F44" i="5"/>
  <c r="D45" i="5" l="1"/>
  <c r="F45" i="5" s="1"/>
  <c r="E38" i="6"/>
  <c r="G40" i="6" s="1"/>
  <c r="F38" i="6"/>
  <c r="E45" i="5" l="1"/>
  <c r="G46" i="5" s="1"/>
  <c r="J47" i="5" s="1"/>
  <c r="K47" i="5" s="1"/>
  <c r="L47" i="5" s="1"/>
  <c r="G41" i="6"/>
  <c r="D46" i="5" l="1"/>
  <c r="F46" i="5" s="1"/>
  <c r="E46" i="5" l="1"/>
  <c r="G47" i="5" s="1"/>
  <c r="J48" i="5" s="1"/>
  <c r="K48" i="5" s="1"/>
  <c r="L48" i="5" s="1"/>
  <c r="D47" i="5" l="1"/>
  <c r="F47" i="5" s="1"/>
  <c r="E47" i="5" l="1"/>
  <c r="G48" i="5" s="1"/>
  <c r="J49" i="5" s="1"/>
  <c r="K49" i="5" s="1"/>
  <c r="L49" i="5" s="1"/>
  <c r="D48" i="5" l="1"/>
  <c r="F48" i="5" s="1"/>
  <c r="E48" i="5" l="1"/>
  <c r="D49" i="5" s="1"/>
  <c r="F49" i="5" s="1"/>
  <c r="E49" i="5" l="1"/>
  <c r="G50" i="5" s="1"/>
  <c r="G49" i="5"/>
  <c r="J50" i="5" s="1"/>
  <c r="K50" i="5" s="1"/>
  <c r="L50" i="5" s="1"/>
  <c r="L54" i="5" s="1"/>
  <c r="L57" i="5" s="1"/>
  <c r="G54" i="5" l="1"/>
  <c r="G58" i="5"/>
  <c r="G60" i="5"/>
  <c r="G57" i="5"/>
  <c r="G55" i="5"/>
  <c r="G61" i="5"/>
  <c r="G52" i="5"/>
  <c r="G56" i="5"/>
  <c r="G53" i="5"/>
  <c r="G59" i="5"/>
  <c r="K54" i="5"/>
  <c r="G51" i="5"/>
</calcChain>
</file>

<file path=xl/sharedStrings.xml><?xml version="1.0" encoding="utf-8"?>
<sst xmlns="http://schemas.openxmlformats.org/spreadsheetml/2006/main" count="115" uniqueCount="62">
  <si>
    <t>Quarter</t>
  </si>
  <si>
    <t>Error</t>
  </si>
  <si>
    <t>MAE</t>
  </si>
  <si>
    <t>MSE</t>
  </si>
  <si>
    <t>Time (t)</t>
  </si>
  <si>
    <t>Sales  ($ millions)</t>
  </si>
  <si>
    <t>Time</t>
  </si>
  <si>
    <t>Date</t>
  </si>
  <si>
    <t>Arrivals</t>
  </si>
  <si>
    <t>Level</t>
  </si>
  <si>
    <t>Trend</t>
  </si>
  <si>
    <t>Seasonal</t>
  </si>
  <si>
    <t>Forecast</t>
  </si>
  <si>
    <t>alpha</t>
  </si>
  <si>
    <t>ABS_Error</t>
  </si>
  <si>
    <t>SQ_Error</t>
  </si>
  <si>
    <t>beta</t>
  </si>
  <si>
    <t>initial trend calculation</t>
  </si>
  <si>
    <t>gamma</t>
  </si>
  <si>
    <t>year 1</t>
  </si>
  <si>
    <t>year 2</t>
  </si>
  <si>
    <t>y2-y1</t>
  </si>
  <si>
    <t>(y2-y1)/12</t>
  </si>
  <si>
    <t>initial trend</t>
  </si>
  <si>
    <t>RMSE</t>
  </si>
  <si>
    <t>Sep</t>
  </si>
  <si>
    <t>Jun</t>
  </si>
  <si>
    <t>Dec</t>
  </si>
  <si>
    <t>Mar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</si>
  <si>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</si>
  <si>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</si>
  <si>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</si>
  <si>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</si>
  <si>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</si>
  <si>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</si>
  <si>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</si>
  <si>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</si>
  <si>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</si>
  <si>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</si>
  <si>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</si>
  <si>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</si>
  <si>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</si>
  <si>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</si>
  <si>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</si>
  <si>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</si>
  <si>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</si>
  <si>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</si>
  <si>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</si>
  <si>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</si>
  <si>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</si>
  <si>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</si>
  <si>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</si>
  <si>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</si>
  <si>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</si>
  <si>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</si>
  <si>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Sales  ($ millions)</t>
  </si>
  <si>
    <t>Residuals</t>
  </si>
  <si>
    <t>t</t>
  </si>
  <si>
    <t>t+1</t>
  </si>
  <si>
    <t>t+2</t>
  </si>
  <si>
    <t>t+3</t>
  </si>
  <si>
    <t>(y2-y1)/4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</si>
</sst>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mmm\-yyyy"/>
    <numFmt numFmtId="165" formatCode="0.0"/>
    <numFmt numFmtId="166" formatCode="0.000"/>
    <numFmt numFmtId="167" formatCode="0;\-0;0;@"/>
    <numFmt numFmtId="168" formatCode="_-* #,##0.0_-;\-* #,##0.0_-;_-* &quot;-&quot;??_-;_-@_-"/>
    <numFmt numFmtId="169" formatCode="_-* #,##0.0000_-;\-* #,##0.0000_-;_-* &quot;-&quot;??_-;_-@_-"/>
    <numFmt numFmtId="170" formatCode="0.00000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color theme="1"/>
      <name val="Arial"/>
      <family val="2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7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3">
    <xf numFmtId="0" fontId="0" fillId="0" borderId="0" xfId="0"/>
    <xf numFmtId="165" fontId="0" fillId="0" borderId="0" xfId="0" applyNumberFormat="1"/>
    <xf numFmtId="164" fontId="0" fillId="0" borderId="0" xfId="0" applyNumberFormat="1" applyAlignment="1">
      <alignment horizontal="left"/>
    </xf>
    <xf numFmtId="165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2" fillId="2" borderId="0" xfId="0" applyFont="1" applyFill="1"/>
    <xf numFmtId="164" fontId="3" fillId="0" borderId="0" xfId="0" applyNumberFormat="1" applyFont="1" applyAlignment="1">
      <alignment horizontal="left"/>
    </xf>
    <xf numFmtId="167" fontId="3" fillId="0" borderId="0" xfId="0" applyNumberFormat="1" applyFont="1"/>
    <xf numFmtId="0" fontId="2" fillId="3" borderId="0" xfId="0" applyFont="1" applyFill="1"/>
    <xf numFmtId="166" fontId="2" fillId="3" borderId="0" xfId="0" applyNumberFormat="1" applyFont="1" applyFill="1"/>
    <xf numFmtId="0" fontId="0" fillId="4" borderId="0" xfId="0" applyFill="1"/>
    <xf numFmtId="0" fontId="2" fillId="0" borderId="0" xfId="0" applyFont="1"/>
    <xf numFmtId="0" fontId="0" fillId="5" borderId="0" xfId="0" applyFill="1"/>
    <xf numFmtId="0" fontId="1" fillId="3" borderId="0" xfId="0" applyFont="1" applyFill="1"/>
    <xf numFmtId="166" fontId="1" fillId="3" borderId="0" xfId="0" applyNumberFormat="1" applyFont="1" applyFill="1"/>
    <xf numFmtId="0" fontId="0" fillId="3" borderId="0" xfId="0" applyFill="1"/>
    <xf numFmtId="167" fontId="3" fillId="6" borderId="0" xfId="0" applyNumberFormat="1" applyFont="1" applyFill="1"/>
    <xf numFmtId="167" fontId="0" fillId="0" borderId="0" xfId="0" applyNumberFormat="1"/>
    <xf numFmtId="167" fontId="0" fillId="7" borderId="0" xfId="0" applyNumberFormat="1" applyFill="1"/>
    <xf numFmtId="0" fontId="0" fillId="7" borderId="0" xfId="0" applyFill="1"/>
    <xf numFmtId="0" fontId="1" fillId="5" borderId="0" xfId="0" applyFont="1" applyFill="1"/>
    <xf numFmtId="0" fontId="4" fillId="8" borderId="0" xfId="0" applyFont="1" applyFill="1"/>
    <xf numFmtId="0" fontId="2" fillId="9" borderId="0" xfId="0" applyFont="1" applyFill="1"/>
    <xf numFmtId="0" fontId="0" fillId="0" borderId="1" xfId="0" applyBorder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Continuous"/>
    </xf>
    <xf numFmtId="0" fontId="1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64" fontId="0" fillId="11" borderId="0" xfId="0" applyNumberForma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164" fontId="0" fillId="13" borderId="0" xfId="0" applyNumberFormat="1" applyFill="1" applyAlignment="1">
      <alignment horizontal="center" vertical="center"/>
    </xf>
    <xf numFmtId="168" fontId="2" fillId="3" borderId="0" xfId="1" applyNumberFormat="1" applyFont="1" applyFill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8" fontId="0" fillId="10" borderId="0" xfId="1" applyNumberFormat="1" applyFont="1" applyFill="1" applyAlignment="1">
      <alignment horizontal="center" vertical="center"/>
    </xf>
    <xf numFmtId="168" fontId="0" fillId="11" borderId="0" xfId="1" applyNumberFormat="1" applyFont="1" applyFill="1" applyAlignment="1">
      <alignment horizontal="center" vertical="center"/>
    </xf>
    <xf numFmtId="168" fontId="7" fillId="12" borderId="0" xfId="1" applyNumberFormat="1" applyFont="1" applyFill="1" applyAlignment="1">
      <alignment horizontal="center" vertical="center"/>
    </xf>
    <xf numFmtId="169" fontId="0" fillId="0" borderId="0" xfId="1" applyNumberFormat="1" applyFont="1" applyAlignment="1">
      <alignment horizontal="center" vertical="center"/>
    </xf>
    <xf numFmtId="169" fontId="0" fillId="10" borderId="0" xfId="1" applyNumberFormat="1" applyFont="1" applyFill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" fontId="0" fillId="7" borderId="0" xfId="0" applyNumberFormat="1" applyFill="1"/>
    <xf numFmtId="0" fontId="0" fillId="14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E669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418545192779453E-2"/>
          <c:y val="3.2480250771405955E-2"/>
          <c:w val="0.92776985341048157"/>
          <c:h val="0.83764414176904833"/>
        </c:manualLayout>
      </c:layout>
      <c:lineChart>
        <c:grouping val="standard"/>
        <c:varyColors val="0"/>
        <c:ser>
          <c:idx val="0"/>
          <c:order val="0"/>
          <c:tx>
            <c:strRef>
              <c:f>'HW-ES'!$C$1</c:f>
              <c:strCache>
                <c:ptCount val="1"/>
                <c:pt idx="0">
                  <c:v>Sales  ($ millions)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'HW-ES'!$B$2:$B$41</c:f>
              <c:numCache>
                <c:formatCode>mmm\-yyyy</c:formatCode>
                <c:ptCount val="40"/>
                <c:pt idx="0">
                  <c:v>41061</c:v>
                </c:pt>
                <c:pt idx="1">
                  <c:v>41153</c:v>
                </c:pt>
                <c:pt idx="2">
                  <c:v>41244</c:v>
                </c:pt>
                <c:pt idx="3">
                  <c:v>41334</c:v>
                </c:pt>
                <c:pt idx="4">
                  <c:v>41426</c:v>
                </c:pt>
                <c:pt idx="5">
                  <c:v>41518</c:v>
                </c:pt>
                <c:pt idx="6">
                  <c:v>41609</c:v>
                </c:pt>
                <c:pt idx="7">
                  <c:v>41699</c:v>
                </c:pt>
                <c:pt idx="8">
                  <c:v>41791</c:v>
                </c:pt>
                <c:pt idx="9">
                  <c:v>41883</c:v>
                </c:pt>
                <c:pt idx="10">
                  <c:v>41974</c:v>
                </c:pt>
                <c:pt idx="11">
                  <c:v>42064</c:v>
                </c:pt>
                <c:pt idx="12">
                  <c:v>42156</c:v>
                </c:pt>
                <c:pt idx="13">
                  <c:v>42248</c:v>
                </c:pt>
                <c:pt idx="14">
                  <c:v>42339</c:v>
                </c:pt>
                <c:pt idx="15">
                  <c:v>42430</c:v>
                </c:pt>
                <c:pt idx="16">
                  <c:v>42522</c:v>
                </c:pt>
                <c:pt idx="17">
                  <c:v>42614</c:v>
                </c:pt>
                <c:pt idx="18">
                  <c:v>42705</c:v>
                </c:pt>
                <c:pt idx="19">
                  <c:v>42795</c:v>
                </c:pt>
                <c:pt idx="20">
                  <c:v>42887</c:v>
                </c:pt>
                <c:pt idx="21">
                  <c:v>42979</c:v>
                </c:pt>
                <c:pt idx="22">
                  <c:v>43070</c:v>
                </c:pt>
                <c:pt idx="23">
                  <c:v>43160</c:v>
                </c:pt>
                <c:pt idx="24">
                  <c:v>43252</c:v>
                </c:pt>
                <c:pt idx="25">
                  <c:v>43344</c:v>
                </c:pt>
                <c:pt idx="26">
                  <c:v>43435</c:v>
                </c:pt>
                <c:pt idx="27">
                  <c:v>43525</c:v>
                </c:pt>
                <c:pt idx="28">
                  <c:v>43617</c:v>
                </c:pt>
                <c:pt idx="29">
                  <c:v>43709</c:v>
                </c:pt>
                <c:pt idx="30">
                  <c:v>43800</c:v>
                </c:pt>
                <c:pt idx="31">
                  <c:v>43891</c:v>
                </c:pt>
                <c:pt idx="32">
                  <c:v>43983</c:v>
                </c:pt>
                <c:pt idx="33">
                  <c:v>44075</c:v>
                </c:pt>
                <c:pt idx="34">
                  <c:v>44166</c:v>
                </c:pt>
                <c:pt idx="35">
                  <c:v>44256</c:v>
                </c:pt>
                <c:pt idx="36">
                  <c:v>44348</c:v>
                </c:pt>
                <c:pt idx="37">
                  <c:v>44440</c:v>
                </c:pt>
                <c:pt idx="38">
                  <c:v>44531</c:v>
                </c:pt>
                <c:pt idx="39">
                  <c:v>44621</c:v>
                </c:pt>
              </c:numCache>
            </c:numRef>
          </c:cat>
          <c:val>
            <c:numRef>
              <c:f>'HW-ES'!$C$2:$C$41</c:f>
              <c:numCache>
                <c:formatCode>0.0</c:formatCode>
                <c:ptCount val="40"/>
                <c:pt idx="0">
                  <c:v>15627</c:v>
                </c:pt>
                <c:pt idx="1">
                  <c:v>14927</c:v>
                </c:pt>
                <c:pt idx="2">
                  <c:v>15407</c:v>
                </c:pt>
                <c:pt idx="3">
                  <c:v>15568</c:v>
                </c:pt>
                <c:pt idx="4">
                  <c:v>15655</c:v>
                </c:pt>
                <c:pt idx="5">
                  <c:v>16503</c:v>
                </c:pt>
                <c:pt idx="6">
                  <c:v>17041</c:v>
                </c:pt>
                <c:pt idx="7">
                  <c:v>16853</c:v>
                </c:pt>
                <c:pt idx="8">
                  <c:v>17374</c:v>
                </c:pt>
                <c:pt idx="9">
                  <c:v>17386</c:v>
                </c:pt>
                <c:pt idx="10">
                  <c:v>16220</c:v>
                </c:pt>
                <c:pt idx="11">
                  <c:v>16380</c:v>
                </c:pt>
                <c:pt idx="12">
                  <c:v>16578</c:v>
                </c:pt>
                <c:pt idx="13">
                  <c:v>16938</c:v>
                </c:pt>
                <c:pt idx="14">
                  <c:v>18047</c:v>
                </c:pt>
                <c:pt idx="15">
                  <c:v>17569</c:v>
                </c:pt>
                <c:pt idx="16">
                  <c:v>18533</c:v>
                </c:pt>
                <c:pt idx="17">
                  <c:v>17877</c:v>
                </c:pt>
                <c:pt idx="18">
                  <c:v>17404</c:v>
                </c:pt>
                <c:pt idx="19">
                  <c:v>17697</c:v>
                </c:pt>
                <c:pt idx="20">
                  <c:v>19301</c:v>
                </c:pt>
                <c:pt idx="21">
                  <c:v>19440</c:v>
                </c:pt>
                <c:pt idx="22">
                  <c:v>19490</c:v>
                </c:pt>
                <c:pt idx="23">
                  <c:v>19822</c:v>
                </c:pt>
                <c:pt idx="24">
                  <c:v>20291</c:v>
                </c:pt>
                <c:pt idx="25">
                  <c:v>19956</c:v>
                </c:pt>
                <c:pt idx="26">
                  <c:v>20658</c:v>
                </c:pt>
                <c:pt idx="27">
                  <c:v>21914</c:v>
                </c:pt>
                <c:pt idx="28">
                  <c:v>21550</c:v>
                </c:pt>
                <c:pt idx="29">
                  <c:v>20840</c:v>
                </c:pt>
                <c:pt idx="30">
                  <c:v>21739</c:v>
                </c:pt>
                <c:pt idx="31">
                  <c:v>21998</c:v>
                </c:pt>
                <c:pt idx="32">
                  <c:v>21870</c:v>
                </c:pt>
                <c:pt idx="33">
                  <c:v>23310</c:v>
                </c:pt>
                <c:pt idx="34">
                  <c:v>23953</c:v>
                </c:pt>
                <c:pt idx="35">
                  <c:v>23787</c:v>
                </c:pt>
                <c:pt idx="36">
                  <c:v>24520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F3-43EF-92E5-E41E878ED214}"/>
            </c:ext>
          </c:extLst>
        </c:ser>
        <c:ser>
          <c:idx val="1"/>
          <c:order val="1"/>
          <c:tx>
            <c:strRef>
              <c:f>'HW-ES'!$G$1</c:f>
              <c:strCache>
                <c:ptCount val="1"/>
                <c:pt idx="0">
                  <c:v> Forecast 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'HW-ES'!$G$1:$G$41</c:f>
              <c:numCache>
                <c:formatCode>_-* #,##0.0_-;\-* #,##0.0_-;_-* "-"??_-;_-@_-</c:formatCode>
                <c:ptCount val="41"/>
                <c:pt idx="0">
                  <c:v>0</c:v>
                </c:pt>
                <c:pt idx="5">
                  <c:v>15914.185396317183</c:v>
                </c:pt>
                <c:pt idx="6">
                  <c:v>15416.224183979961</c:v>
                </c:pt>
                <c:pt idx="7">
                  <c:v>16454.090253198035</c:v>
                </c:pt>
                <c:pt idx="8">
                  <c:v>17089.473041493547</c:v>
                </c:pt>
                <c:pt idx="9">
                  <c:v>17329.401977722184</c:v>
                </c:pt>
                <c:pt idx="10">
                  <c:v>17466.436710100414</c:v>
                </c:pt>
                <c:pt idx="11">
                  <c:v>18107.596664199918</c:v>
                </c:pt>
                <c:pt idx="12">
                  <c:v>17824.284031359017</c:v>
                </c:pt>
                <c:pt idx="13">
                  <c:v>17802.757813152926</c:v>
                </c:pt>
                <c:pt idx="14">
                  <c:v>17450.301763956541</c:v>
                </c:pt>
                <c:pt idx="15">
                  <c:v>17072.483116446267</c:v>
                </c:pt>
                <c:pt idx="16">
                  <c:v>17445.543248368027</c:v>
                </c:pt>
                <c:pt idx="17">
                  <c:v>17799.693914712676</c:v>
                </c:pt>
                <c:pt idx="18">
                  <c:v>18177.670475831423</c:v>
                </c:pt>
                <c:pt idx="19">
                  <c:v>18505.563250992225</c:v>
                </c:pt>
                <c:pt idx="20">
                  <c:v>18090.191028943595</c:v>
                </c:pt>
                <c:pt idx="21">
                  <c:v>18551.003271479021</c:v>
                </c:pt>
                <c:pt idx="22">
                  <c:v>18467.04077966397</c:v>
                </c:pt>
                <c:pt idx="23">
                  <c:v>18728.600250288877</c:v>
                </c:pt>
                <c:pt idx="24">
                  <c:v>19047.658360290738</c:v>
                </c:pt>
                <c:pt idx="25">
                  <c:v>20397.024487230192</c:v>
                </c:pt>
                <c:pt idx="26">
                  <c:v>20303.35741237858</c:v>
                </c:pt>
                <c:pt idx="27">
                  <c:v>20244.851788692013</c:v>
                </c:pt>
                <c:pt idx="28">
                  <c:v>20523.54928434085</c:v>
                </c:pt>
                <c:pt idx="29">
                  <c:v>21737.787425393144</c:v>
                </c:pt>
                <c:pt idx="30">
                  <c:v>21553.512458023262</c:v>
                </c:pt>
                <c:pt idx="31">
                  <c:v>21766.729455752786</c:v>
                </c:pt>
                <c:pt idx="32">
                  <c:v>22379.561910010212</c:v>
                </c:pt>
                <c:pt idx="33">
                  <c:v>22554.262478270033</c:v>
                </c:pt>
                <c:pt idx="34">
                  <c:v>21963.59474009302</c:v>
                </c:pt>
                <c:pt idx="35">
                  <c:v>22893.006953367116</c:v>
                </c:pt>
                <c:pt idx="36">
                  <c:v>23648.991682548265</c:v>
                </c:pt>
                <c:pt idx="37">
                  <c:v>23871.17445067834</c:v>
                </c:pt>
                <c:pt idx="38">
                  <c:v>24491.679154509631</c:v>
                </c:pt>
                <c:pt idx="39">
                  <c:v>25126.799519323125</c:v>
                </c:pt>
                <c:pt idx="40">
                  <c:v>25322.456530838805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F3-43EF-92E5-E41E878ED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65380896"/>
        <c:axId val="1465380416"/>
      </c:lineChart>
      <c:dateAx>
        <c:axId val="1465380896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80416"/>
        <c:crosses val="autoZero"/>
        <c:auto val="1"/>
        <c:lblOffset val="100"/>
        <c:baseTimeUnit val="months"/>
        <c:majorUnit val="1"/>
        <c:majorTimeUnit val="months"/>
      </c:dateAx>
      <c:valAx>
        <c:axId val="1465380416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808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418545192779453E-2"/>
          <c:y val="3.2480250771405955E-2"/>
          <c:w val="0.92776985341048157"/>
          <c:h val="0.83764414176904833"/>
        </c:manualLayout>
      </c:layout>
      <c:lineChart>
        <c:grouping val="standard"/>
        <c:varyColors val="0"/>
        <c:ser>
          <c:idx val="0"/>
          <c:order val="0"/>
          <c:tx>
            <c:strRef>
              <c:f>'Holt-ES (2)'!$C$1</c:f>
              <c:strCache>
                <c:ptCount val="1"/>
                <c:pt idx="0">
                  <c:v>Sales  ($ millions)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'Holt-ES (2)'!$B$2:$B$41</c:f>
              <c:numCache>
                <c:formatCode>mmm\-yyyy</c:formatCode>
                <c:ptCount val="40"/>
                <c:pt idx="0">
                  <c:v>41061</c:v>
                </c:pt>
                <c:pt idx="1">
                  <c:v>41153</c:v>
                </c:pt>
                <c:pt idx="2">
                  <c:v>41244</c:v>
                </c:pt>
                <c:pt idx="3">
                  <c:v>41334</c:v>
                </c:pt>
                <c:pt idx="4">
                  <c:v>41426</c:v>
                </c:pt>
                <c:pt idx="5">
                  <c:v>41518</c:v>
                </c:pt>
                <c:pt idx="6">
                  <c:v>41609</c:v>
                </c:pt>
                <c:pt idx="7">
                  <c:v>41699</c:v>
                </c:pt>
                <c:pt idx="8">
                  <c:v>41791</c:v>
                </c:pt>
                <c:pt idx="9">
                  <c:v>41883</c:v>
                </c:pt>
                <c:pt idx="10">
                  <c:v>41974</c:v>
                </c:pt>
                <c:pt idx="11">
                  <c:v>42064</c:v>
                </c:pt>
                <c:pt idx="12">
                  <c:v>42156</c:v>
                </c:pt>
                <c:pt idx="13">
                  <c:v>42248</c:v>
                </c:pt>
                <c:pt idx="14">
                  <c:v>42339</c:v>
                </c:pt>
                <c:pt idx="15">
                  <c:v>42430</c:v>
                </c:pt>
                <c:pt idx="16">
                  <c:v>42522</c:v>
                </c:pt>
                <c:pt idx="17">
                  <c:v>42614</c:v>
                </c:pt>
                <c:pt idx="18">
                  <c:v>42705</c:v>
                </c:pt>
                <c:pt idx="19">
                  <c:v>42795</c:v>
                </c:pt>
                <c:pt idx="20">
                  <c:v>42887</c:v>
                </c:pt>
                <c:pt idx="21">
                  <c:v>42979</c:v>
                </c:pt>
                <c:pt idx="22">
                  <c:v>43070</c:v>
                </c:pt>
                <c:pt idx="23">
                  <c:v>43160</c:v>
                </c:pt>
                <c:pt idx="24">
                  <c:v>43252</c:v>
                </c:pt>
                <c:pt idx="25">
                  <c:v>43344</c:v>
                </c:pt>
                <c:pt idx="26">
                  <c:v>43435</c:v>
                </c:pt>
                <c:pt idx="27">
                  <c:v>43525</c:v>
                </c:pt>
                <c:pt idx="28">
                  <c:v>43617</c:v>
                </c:pt>
                <c:pt idx="29">
                  <c:v>43709</c:v>
                </c:pt>
                <c:pt idx="30">
                  <c:v>43800</c:v>
                </c:pt>
                <c:pt idx="31">
                  <c:v>43891</c:v>
                </c:pt>
                <c:pt idx="32">
                  <c:v>43983</c:v>
                </c:pt>
                <c:pt idx="33">
                  <c:v>44075</c:v>
                </c:pt>
                <c:pt idx="34">
                  <c:v>44166</c:v>
                </c:pt>
                <c:pt idx="35">
                  <c:v>44256</c:v>
                </c:pt>
                <c:pt idx="36">
                  <c:v>44348</c:v>
                </c:pt>
                <c:pt idx="37">
                  <c:v>44440</c:v>
                </c:pt>
                <c:pt idx="38">
                  <c:v>44531</c:v>
                </c:pt>
                <c:pt idx="39">
                  <c:v>44621</c:v>
                </c:pt>
              </c:numCache>
            </c:numRef>
          </c:cat>
          <c:val>
            <c:numRef>
              <c:f>'Holt-ES (2)'!$C$2:$C$41</c:f>
              <c:numCache>
                <c:formatCode>0.0</c:formatCode>
                <c:ptCount val="40"/>
                <c:pt idx="0">
                  <c:v>15627</c:v>
                </c:pt>
                <c:pt idx="1">
                  <c:v>14927</c:v>
                </c:pt>
                <c:pt idx="2">
                  <c:v>15407</c:v>
                </c:pt>
                <c:pt idx="3">
                  <c:v>15568</c:v>
                </c:pt>
                <c:pt idx="4">
                  <c:v>15655</c:v>
                </c:pt>
                <c:pt idx="5">
                  <c:v>16503</c:v>
                </c:pt>
                <c:pt idx="6">
                  <c:v>17041</c:v>
                </c:pt>
                <c:pt idx="7">
                  <c:v>16853</c:v>
                </c:pt>
                <c:pt idx="8">
                  <c:v>17374</c:v>
                </c:pt>
                <c:pt idx="9">
                  <c:v>17386</c:v>
                </c:pt>
                <c:pt idx="10">
                  <c:v>16220</c:v>
                </c:pt>
                <c:pt idx="11">
                  <c:v>16380</c:v>
                </c:pt>
                <c:pt idx="12">
                  <c:v>16578</c:v>
                </c:pt>
                <c:pt idx="13">
                  <c:v>16938</c:v>
                </c:pt>
                <c:pt idx="14">
                  <c:v>18047</c:v>
                </c:pt>
                <c:pt idx="15">
                  <c:v>17569</c:v>
                </c:pt>
                <c:pt idx="16">
                  <c:v>18533</c:v>
                </c:pt>
                <c:pt idx="17">
                  <c:v>17877</c:v>
                </c:pt>
                <c:pt idx="18">
                  <c:v>17404</c:v>
                </c:pt>
                <c:pt idx="19">
                  <c:v>17697</c:v>
                </c:pt>
                <c:pt idx="20">
                  <c:v>19301</c:v>
                </c:pt>
                <c:pt idx="21">
                  <c:v>19440</c:v>
                </c:pt>
                <c:pt idx="22">
                  <c:v>19490</c:v>
                </c:pt>
                <c:pt idx="23">
                  <c:v>19822</c:v>
                </c:pt>
                <c:pt idx="24">
                  <c:v>20291</c:v>
                </c:pt>
                <c:pt idx="25">
                  <c:v>19956</c:v>
                </c:pt>
                <c:pt idx="26">
                  <c:v>20658</c:v>
                </c:pt>
                <c:pt idx="27">
                  <c:v>21914</c:v>
                </c:pt>
                <c:pt idx="28">
                  <c:v>21550</c:v>
                </c:pt>
                <c:pt idx="29">
                  <c:v>20840</c:v>
                </c:pt>
                <c:pt idx="30">
                  <c:v>21739</c:v>
                </c:pt>
                <c:pt idx="31">
                  <c:v>21998</c:v>
                </c:pt>
                <c:pt idx="32">
                  <c:v>21870</c:v>
                </c:pt>
                <c:pt idx="33">
                  <c:v>23310</c:v>
                </c:pt>
                <c:pt idx="34">
                  <c:v>23953</c:v>
                </c:pt>
                <c:pt idx="35">
                  <c:v>23787</c:v>
                </c:pt>
                <c:pt idx="36">
                  <c:v>24520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5-451C-B23C-89F42EE27322}"/>
            </c:ext>
          </c:extLst>
        </c:ser>
        <c:ser>
          <c:idx val="1"/>
          <c:order val="1"/>
          <c:tx>
            <c:strRef>
              <c:f>'Holt-ES (2)'!$F$1</c:f>
              <c:strCache>
                <c:ptCount val="1"/>
                <c:pt idx="0">
                  <c:v> Forecast 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'Holt-ES (2)'!$F$1:$F$41</c:f>
              <c:numCache>
                <c:formatCode>_-* #,##0.0_-;\-* #,##0.0_-;_-* "-"??_-;_-@_-</c:formatCode>
                <c:ptCount val="41"/>
                <c:pt idx="0">
                  <c:v>0</c:v>
                </c:pt>
                <c:pt idx="2">
                  <c:v>14927</c:v>
                </c:pt>
                <c:pt idx="3">
                  <c:v>14227</c:v>
                </c:pt>
                <c:pt idx="4">
                  <c:v>14861.303227938373</c:v>
                </c:pt>
                <c:pt idx="5">
                  <c:v>15168.6391166961</c:v>
                </c:pt>
                <c:pt idx="6">
                  <c:v>15351.533380993644</c:v>
                </c:pt>
                <c:pt idx="7">
                  <c:v>16372.331448791558</c:v>
                </c:pt>
                <c:pt idx="8">
                  <c:v>17050.390624158579</c:v>
                </c:pt>
                <c:pt idx="9">
                  <c:v>16867.135979532646</c:v>
                </c:pt>
                <c:pt idx="10">
                  <c:v>17445.395801222734</c:v>
                </c:pt>
                <c:pt idx="11">
                  <c:v>17472.791867924981</c:v>
                </c:pt>
                <c:pt idx="12">
                  <c:v>16140.255672782101</c:v>
                </c:pt>
                <c:pt idx="13">
                  <c:v>16274.35509005247</c:v>
                </c:pt>
                <c:pt idx="14">
                  <c:v>16523.017336968962</c:v>
                </c:pt>
                <c:pt idx="15">
                  <c:v>16951.158883297376</c:v>
                </c:pt>
                <c:pt idx="16">
                  <c:v>18222.421171381302</c:v>
                </c:pt>
                <c:pt idx="17">
                  <c:v>17709.054684085826</c:v>
                </c:pt>
                <c:pt idx="18">
                  <c:v>18750.937817488568</c:v>
                </c:pt>
                <c:pt idx="19">
                  <c:v>18018.310109982522</c:v>
                </c:pt>
                <c:pt idx="20">
                  <c:v>17425.041823172913</c:v>
                </c:pt>
                <c:pt idx="21">
                  <c:v>17725.531432823322</c:v>
                </c:pt>
                <c:pt idx="22">
                  <c:v>19547.976397704097</c:v>
                </c:pt>
                <c:pt idx="23">
                  <c:v>19744.853551890243</c:v>
                </c:pt>
                <c:pt idx="24">
                  <c:v>19756.593141008336</c:v>
                </c:pt>
                <c:pt idx="25">
                  <c:v>20085.499643087132</c:v>
                </c:pt>
                <c:pt idx="26">
                  <c:v>20584.360992261078</c:v>
                </c:pt>
                <c:pt idx="27">
                  <c:v>20176.584168274781</c:v>
                </c:pt>
                <c:pt idx="28">
                  <c:v>20912.821495979344</c:v>
                </c:pt>
                <c:pt idx="29">
                  <c:v>22321.741089158611</c:v>
                </c:pt>
                <c:pt idx="30">
                  <c:v>21902.576494307054</c:v>
                </c:pt>
                <c:pt idx="31">
                  <c:v>21018.360702437978</c:v>
                </c:pt>
                <c:pt idx="32">
                  <c:v>21963.037145347284</c:v>
                </c:pt>
                <c:pt idx="33">
                  <c:v>22259.541298616419</c:v>
                </c:pt>
                <c:pt idx="34">
                  <c:v>22082.200510557119</c:v>
                </c:pt>
                <c:pt idx="35">
                  <c:v>23664.952761137643</c:v>
                </c:pt>
                <c:pt idx="36">
                  <c:v>24401.72812698668</c:v>
                </c:pt>
                <c:pt idx="37">
                  <c:v>24168.506289148452</c:v>
                </c:pt>
                <c:pt idx="38">
                  <c:v>24919.377295690829</c:v>
                </c:pt>
                <c:pt idx="39">
                  <c:v>25334.817368185133</c:v>
                </c:pt>
                <c:pt idx="40">
                  <c:v>25750.257440679437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5-451C-B23C-89F42EE27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65380896"/>
        <c:axId val="1465380416"/>
      </c:lineChart>
      <c:dateAx>
        <c:axId val="1465380896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80416"/>
        <c:crosses val="autoZero"/>
        <c:auto val="1"/>
        <c:lblOffset val="100"/>
        <c:baseTimeUnit val="months"/>
        <c:majorUnit val="1"/>
        <c:majorTimeUnit val="months"/>
      </c:dateAx>
      <c:valAx>
        <c:axId val="1465380416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808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Tourist Arrivals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Tourists!$C$1</c:f>
              <c:strCache>
                <c:ptCount val="1"/>
                <c:pt idx="0">
                  <c:v>Arrivals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Tourists!$B$2:$B$61</c:f>
              <c:numCache>
                <c:formatCode>mmm\-yyyy</c:formatCode>
                <c:ptCount val="60"/>
                <c:pt idx="0">
                  <c:v>43040</c:v>
                </c:pt>
                <c:pt idx="1">
                  <c:v>43070</c:v>
                </c:pt>
                <c:pt idx="2">
                  <c:v>43101</c:v>
                </c:pt>
                <c:pt idx="3">
                  <c:v>43132</c:v>
                </c:pt>
                <c:pt idx="4">
                  <c:v>43160</c:v>
                </c:pt>
                <c:pt idx="5">
                  <c:v>43191</c:v>
                </c:pt>
                <c:pt idx="6">
                  <c:v>43221</c:v>
                </c:pt>
                <c:pt idx="7">
                  <c:v>43252</c:v>
                </c:pt>
                <c:pt idx="8">
                  <c:v>43282</c:v>
                </c:pt>
                <c:pt idx="9">
                  <c:v>43313</c:v>
                </c:pt>
                <c:pt idx="10">
                  <c:v>43344</c:v>
                </c:pt>
                <c:pt idx="11">
                  <c:v>43374</c:v>
                </c:pt>
                <c:pt idx="12">
                  <c:v>43405</c:v>
                </c:pt>
                <c:pt idx="13">
                  <c:v>43435</c:v>
                </c:pt>
                <c:pt idx="14">
                  <c:v>43466</c:v>
                </c:pt>
                <c:pt idx="15">
                  <c:v>43497</c:v>
                </c:pt>
                <c:pt idx="16">
                  <c:v>43525</c:v>
                </c:pt>
                <c:pt idx="17">
                  <c:v>43556</c:v>
                </c:pt>
                <c:pt idx="18">
                  <c:v>43586</c:v>
                </c:pt>
                <c:pt idx="19">
                  <c:v>43617</c:v>
                </c:pt>
                <c:pt idx="20">
                  <c:v>43647</c:v>
                </c:pt>
                <c:pt idx="21">
                  <c:v>43678</c:v>
                </c:pt>
                <c:pt idx="22">
                  <c:v>43709</c:v>
                </c:pt>
                <c:pt idx="23">
                  <c:v>43739</c:v>
                </c:pt>
                <c:pt idx="24">
                  <c:v>43770</c:v>
                </c:pt>
                <c:pt idx="25">
                  <c:v>43800</c:v>
                </c:pt>
                <c:pt idx="26">
                  <c:v>43831</c:v>
                </c:pt>
                <c:pt idx="27">
                  <c:v>43862</c:v>
                </c:pt>
                <c:pt idx="28">
                  <c:v>43891</c:v>
                </c:pt>
                <c:pt idx="29">
                  <c:v>43922</c:v>
                </c:pt>
                <c:pt idx="30">
                  <c:v>43952</c:v>
                </c:pt>
                <c:pt idx="31">
                  <c:v>43983</c:v>
                </c:pt>
                <c:pt idx="32">
                  <c:v>44013</c:v>
                </c:pt>
                <c:pt idx="33">
                  <c:v>44044</c:v>
                </c:pt>
                <c:pt idx="34">
                  <c:v>44075</c:v>
                </c:pt>
                <c:pt idx="35">
                  <c:v>44105</c:v>
                </c:pt>
                <c:pt idx="36">
                  <c:v>44136</c:v>
                </c:pt>
                <c:pt idx="37">
                  <c:v>44166</c:v>
                </c:pt>
                <c:pt idx="38">
                  <c:v>44197</c:v>
                </c:pt>
                <c:pt idx="39">
                  <c:v>44228</c:v>
                </c:pt>
                <c:pt idx="40">
                  <c:v>44256</c:v>
                </c:pt>
                <c:pt idx="41">
                  <c:v>44287</c:v>
                </c:pt>
                <c:pt idx="42">
                  <c:v>44317</c:v>
                </c:pt>
                <c:pt idx="43">
                  <c:v>44348</c:v>
                </c:pt>
                <c:pt idx="44">
                  <c:v>44378</c:v>
                </c:pt>
                <c:pt idx="45">
                  <c:v>44409</c:v>
                </c:pt>
                <c:pt idx="46">
                  <c:v>44440</c:v>
                </c:pt>
                <c:pt idx="47">
                  <c:v>44470</c:v>
                </c:pt>
                <c:pt idx="48">
                  <c:v>44501</c:v>
                </c:pt>
                <c:pt idx="49">
                  <c:v>44531</c:v>
                </c:pt>
                <c:pt idx="50">
                  <c:v>44562</c:v>
                </c:pt>
                <c:pt idx="51">
                  <c:v>44593</c:v>
                </c:pt>
                <c:pt idx="52">
                  <c:v>44621</c:v>
                </c:pt>
                <c:pt idx="53">
                  <c:v>44652</c:v>
                </c:pt>
                <c:pt idx="54">
                  <c:v>44682</c:v>
                </c:pt>
                <c:pt idx="55">
                  <c:v>44713</c:v>
                </c:pt>
                <c:pt idx="56">
                  <c:v>44743</c:v>
                </c:pt>
                <c:pt idx="57">
                  <c:v>44774</c:v>
                </c:pt>
                <c:pt idx="58">
                  <c:v>44805</c:v>
                </c:pt>
                <c:pt idx="59">
                  <c:v>44835</c:v>
                </c:pt>
              </c:numCache>
            </c:numRef>
          </c:cat>
          <c:val>
            <c:numRef>
              <c:f>Tourists!$C$2:$C$61</c:f>
              <c:numCache>
                <c:formatCode>0;\-0;0;@</c:formatCode>
                <c:ptCount val="60"/>
                <c:pt idx="0">
                  <c:v>1100</c:v>
                </c:pt>
                <c:pt idx="1">
                  <c:v>1700</c:v>
                </c:pt>
                <c:pt idx="2">
                  <c:v>1100</c:v>
                </c:pt>
                <c:pt idx="3">
                  <c:v>1100</c:v>
                </c:pt>
                <c:pt idx="4">
                  <c:v>900</c:v>
                </c:pt>
                <c:pt idx="5">
                  <c:v>800</c:v>
                </c:pt>
                <c:pt idx="6">
                  <c:v>700</c:v>
                </c:pt>
                <c:pt idx="7">
                  <c:v>900</c:v>
                </c:pt>
                <c:pt idx="8">
                  <c:v>900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1300</c:v>
                </c:pt>
                <c:pt idx="13">
                  <c:v>1800</c:v>
                </c:pt>
                <c:pt idx="14">
                  <c:v>1100</c:v>
                </c:pt>
                <c:pt idx="15">
                  <c:v>1200</c:v>
                </c:pt>
                <c:pt idx="16">
                  <c:v>1100</c:v>
                </c:pt>
                <c:pt idx="17">
                  <c:v>1000</c:v>
                </c:pt>
                <c:pt idx="18">
                  <c:v>800</c:v>
                </c:pt>
                <c:pt idx="19">
                  <c:v>1200</c:v>
                </c:pt>
                <c:pt idx="20">
                  <c:v>1100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1400</c:v>
                </c:pt>
                <c:pt idx="25">
                  <c:v>2000</c:v>
                </c:pt>
                <c:pt idx="26">
                  <c:v>1300</c:v>
                </c:pt>
                <c:pt idx="27">
                  <c:v>1300</c:v>
                </c:pt>
                <c:pt idx="28">
                  <c:v>1200</c:v>
                </c:pt>
                <c:pt idx="29">
                  <c:v>1300</c:v>
                </c:pt>
                <c:pt idx="30">
                  <c:v>900</c:v>
                </c:pt>
                <c:pt idx="31">
                  <c:v>1200</c:v>
                </c:pt>
                <c:pt idx="32">
                  <c:v>1300</c:v>
                </c:pt>
                <c:pt idx="33">
                  <c:v>1200</c:v>
                </c:pt>
                <c:pt idx="34">
                  <c:v>1100</c:v>
                </c:pt>
                <c:pt idx="35">
                  <c:v>1400</c:v>
                </c:pt>
                <c:pt idx="36">
                  <c:v>1600</c:v>
                </c:pt>
                <c:pt idx="37">
                  <c:v>2100</c:v>
                </c:pt>
                <c:pt idx="38">
                  <c:v>2100</c:v>
                </c:pt>
                <c:pt idx="39">
                  <c:v>1400</c:v>
                </c:pt>
                <c:pt idx="40">
                  <c:v>1500</c:v>
                </c:pt>
                <c:pt idx="41">
                  <c:v>1300</c:v>
                </c:pt>
                <c:pt idx="42">
                  <c:v>1200</c:v>
                </c:pt>
                <c:pt idx="43">
                  <c:v>1400</c:v>
                </c:pt>
                <c:pt idx="44">
                  <c:v>1400</c:v>
                </c:pt>
                <c:pt idx="45">
                  <c:v>1500</c:v>
                </c:pt>
                <c:pt idx="46">
                  <c:v>1500</c:v>
                </c:pt>
                <c:pt idx="47">
                  <c:v>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76-417F-B1E8-61646A8EA358}"/>
            </c:ext>
          </c:extLst>
        </c:ser>
        <c:ser>
          <c:idx val="1"/>
          <c:order val="1"/>
          <c:tx>
            <c:strRef>
              <c:f>Tourists!$G$1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Tourists!$B$2:$B$61</c:f>
              <c:numCache>
                <c:formatCode>mmm\-yyyy</c:formatCode>
                <c:ptCount val="60"/>
                <c:pt idx="0">
                  <c:v>43040</c:v>
                </c:pt>
                <c:pt idx="1">
                  <c:v>43070</c:v>
                </c:pt>
                <c:pt idx="2">
                  <c:v>43101</c:v>
                </c:pt>
                <c:pt idx="3">
                  <c:v>43132</c:v>
                </c:pt>
                <c:pt idx="4">
                  <c:v>43160</c:v>
                </c:pt>
                <c:pt idx="5">
                  <c:v>43191</c:v>
                </c:pt>
                <c:pt idx="6">
                  <c:v>43221</c:v>
                </c:pt>
                <c:pt idx="7">
                  <c:v>43252</c:v>
                </c:pt>
                <c:pt idx="8">
                  <c:v>43282</c:v>
                </c:pt>
                <c:pt idx="9">
                  <c:v>43313</c:v>
                </c:pt>
                <c:pt idx="10">
                  <c:v>43344</c:v>
                </c:pt>
                <c:pt idx="11">
                  <c:v>43374</c:v>
                </c:pt>
                <c:pt idx="12">
                  <c:v>43405</c:v>
                </c:pt>
                <c:pt idx="13">
                  <c:v>43435</c:v>
                </c:pt>
                <c:pt idx="14">
                  <c:v>43466</c:v>
                </c:pt>
                <c:pt idx="15">
                  <c:v>43497</c:v>
                </c:pt>
                <c:pt idx="16">
                  <c:v>43525</c:v>
                </c:pt>
                <c:pt idx="17">
                  <c:v>43556</c:v>
                </c:pt>
                <c:pt idx="18">
                  <c:v>43586</c:v>
                </c:pt>
                <c:pt idx="19">
                  <c:v>43617</c:v>
                </c:pt>
                <c:pt idx="20">
                  <c:v>43647</c:v>
                </c:pt>
                <c:pt idx="21">
                  <c:v>43678</c:v>
                </c:pt>
                <c:pt idx="22">
                  <c:v>43709</c:v>
                </c:pt>
                <c:pt idx="23">
                  <c:v>43739</c:v>
                </c:pt>
                <c:pt idx="24">
                  <c:v>43770</c:v>
                </c:pt>
                <c:pt idx="25">
                  <c:v>43800</c:v>
                </c:pt>
                <c:pt idx="26">
                  <c:v>43831</c:v>
                </c:pt>
                <c:pt idx="27">
                  <c:v>43862</c:v>
                </c:pt>
                <c:pt idx="28">
                  <c:v>43891</c:v>
                </c:pt>
                <c:pt idx="29">
                  <c:v>43922</c:v>
                </c:pt>
                <c:pt idx="30">
                  <c:v>43952</c:v>
                </c:pt>
                <c:pt idx="31">
                  <c:v>43983</c:v>
                </c:pt>
                <c:pt idx="32">
                  <c:v>44013</c:v>
                </c:pt>
                <c:pt idx="33">
                  <c:v>44044</c:v>
                </c:pt>
                <c:pt idx="34">
                  <c:v>44075</c:v>
                </c:pt>
                <c:pt idx="35">
                  <c:v>44105</c:v>
                </c:pt>
                <c:pt idx="36">
                  <c:v>44136</c:v>
                </c:pt>
                <c:pt idx="37">
                  <c:v>44166</c:v>
                </c:pt>
                <c:pt idx="38">
                  <c:v>44197</c:v>
                </c:pt>
                <c:pt idx="39">
                  <c:v>44228</c:v>
                </c:pt>
                <c:pt idx="40">
                  <c:v>44256</c:v>
                </c:pt>
                <c:pt idx="41">
                  <c:v>44287</c:v>
                </c:pt>
                <c:pt idx="42">
                  <c:v>44317</c:v>
                </c:pt>
                <c:pt idx="43">
                  <c:v>44348</c:v>
                </c:pt>
                <c:pt idx="44">
                  <c:v>44378</c:v>
                </c:pt>
                <c:pt idx="45">
                  <c:v>44409</c:v>
                </c:pt>
                <c:pt idx="46">
                  <c:v>44440</c:v>
                </c:pt>
                <c:pt idx="47">
                  <c:v>44470</c:v>
                </c:pt>
                <c:pt idx="48">
                  <c:v>44501</c:v>
                </c:pt>
                <c:pt idx="49">
                  <c:v>44531</c:v>
                </c:pt>
                <c:pt idx="50">
                  <c:v>44562</c:v>
                </c:pt>
                <c:pt idx="51">
                  <c:v>44593</c:v>
                </c:pt>
                <c:pt idx="52">
                  <c:v>44621</c:v>
                </c:pt>
                <c:pt idx="53">
                  <c:v>44652</c:v>
                </c:pt>
                <c:pt idx="54">
                  <c:v>44682</c:v>
                </c:pt>
                <c:pt idx="55">
                  <c:v>44713</c:v>
                </c:pt>
                <c:pt idx="56">
                  <c:v>44743</c:v>
                </c:pt>
                <c:pt idx="57">
                  <c:v>44774</c:v>
                </c:pt>
                <c:pt idx="58">
                  <c:v>44805</c:v>
                </c:pt>
                <c:pt idx="59">
                  <c:v>44835</c:v>
                </c:pt>
              </c:numCache>
            </c:numRef>
          </c:cat>
          <c:val>
            <c:numRef>
              <c:f>Tourists!$G$2:$G$61</c:f>
              <c:numCache>
                <c:formatCode>General</c:formatCode>
                <c:ptCount val="60"/>
                <c:pt idx="12">
                  <c:v>1115.0143678160921</c:v>
                </c:pt>
                <c:pt idx="13">
                  <c:v>1749.7481796109873</c:v>
                </c:pt>
                <c:pt idx="14">
                  <c:v>1148.664894251491</c:v>
                </c:pt>
                <c:pt idx="15">
                  <c:v>1164.3812698340482</c:v>
                </c:pt>
                <c:pt idx="16">
                  <c:v>966.10751966144642</c:v>
                </c:pt>
                <c:pt idx="17">
                  <c:v>871.94091837397923</c:v>
                </c:pt>
                <c:pt idx="18">
                  <c:v>775.18044635771457</c:v>
                </c:pt>
                <c:pt idx="19">
                  <c:v>1011.918848415178</c:v>
                </c:pt>
                <c:pt idx="20">
                  <c:v>1029.1881383076131</c:v>
                </c:pt>
                <c:pt idx="21">
                  <c:v>929.9431445467834</c:v>
                </c:pt>
                <c:pt idx="22">
                  <c:v>944.3348507949529</c:v>
                </c:pt>
                <c:pt idx="23">
                  <c:v>959.55183480391952</c:v>
                </c:pt>
                <c:pt idx="24">
                  <c:v>1354.3076856339519</c:v>
                </c:pt>
                <c:pt idx="25">
                  <c:v>2108.4138781816418</c:v>
                </c:pt>
                <c:pt idx="26">
                  <c:v>1378.4492787659062</c:v>
                </c:pt>
                <c:pt idx="27">
                  <c:v>1404.4863924625863</c:v>
                </c:pt>
                <c:pt idx="28">
                  <c:v>1172.471444531313</c:v>
                </c:pt>
                <c:pt idx="29">
                  <c:v>1057.3884465217207</c:v>
                </c:pt>
                <c:pt idx="30">
                  <c:v>933.75889545723123</c:v>
                </c:pt>
                <c:pt idx="31">
                  <c:v>1229.4387507136144</c:v>
                </c:pt>
                <c:pt idx="32">
                  <c:v>1237.8618940436249</c:v>
                </c:pt>
                <c:pt idx="33">
                  <c:v>1109.4768641692756</c:v>
                </c:pt>
                <c:pt idx="34">
                  <c:v>1132.6265708443816</c:v>
                </c:pt>
                <c:pt idx="35">
                  <c:v>1147.3789266617603</c:v>
                </c:pt>
                <c:pt idx="36">
                  <c:v>1619.5323439402093</c:v>
                </c:pt>
                <c:pt idx="37">
                  <c:v>2505.6227467102549</c:v>
                </c:pt>
                <c:pt idx="38">
                  <c:v>1634.4046505016086</c:v>
                </c:pt>
                <c:pt idx="39">
                  <c:v>1667.9180161734052</c:v>
                </c:pt>
                <c:pt idx="40">
                  <c:v>1400.4248362699102</c:v>
                </c:pt>
                <c:pt idx="41">
                  <c:v>1279.9898687050829</c:v>
                </c:pt>
                <c:pt idx="42">
                  <c:v>1109.7111193263252</c:v>
                </c:pt>
                <c:pt idx="43">
                  <c:v>1463.0784666016782</c:v>
                </c:pt>
                <c:pt idx="44">
                  <c:v>1479.4263407697824</c:v>
                </c:pt>
                <c:pt idx="45">
                  <c:v>1326.7096692817049</c:v>
                </c:pt>
                <c:pt idx="46">
                  <c:v>1344.884380072677</c:v>
                </c:pt>
                <c:pt idx="47">
                  <c:v>1385.1220115974736</c:v>
                </c:pt>
                <c:pt idx="48">
                  <c:v>1921.7290383649042</c:v>
                </c:pt>
                <c:pt idx="49">
                  <c:v>2942.2429575111014</c:v>
                </c:pt>
                <c:pt idx="50">
                  <c:v>1974.4188489128405</c:v>
                </c:pt>
                <c:pt idx="51">
                  <c:v>1953.3573697343061</c:v>
                </c:pt>
                <c:pt idx="52">
                  <c:v>1664.0808416709065</c:v>
                </c:pt>
                <c:pt idx="53">
                  <c:v>1513.2585589904725</c:v>
                </c:pt>
                <c:pt idx="54">
                  <c:v>1315.4755088909592</c:v>
                </c:pt>
                <c:pt idx="55">
                  <c:v>1717.2571005873951</c:v>
                </c:pt>
                <c:pt idx="56">
                  <c:v>1733.2616478568355</c:v>
                </c:pt>
                <c:pt idx="57">
                  <c:v>1570.9712085304091</c:v>
                </c:pt>
                <c:pt idx="58">
                  <c:v>1586.9231174869713</c:v>
                </c:pt>
                <c:pt idx="59">
                  <c:v>1611.616664528148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76-417F-B1E8-61646A8EA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546880"/>
        <c:axId val="239547296"/>
      </c:lineChart>
      <c:dateAx>
        <c:axId val="239546880"/>
        <c:scaling>
          <c:orientation val="minMax"/>
        </c:scaling>
        <c:delete val="0"/>
        <c:axPos val="b"/>
        <c:numFmt formatCode="mmm\-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47296"/>
        <c:crosses val="autoZero"/>
        <c:auto val="1"/>
        <c:lblOffset val="100"/>
        <c:baseTimeUnit val="months"/>
      </c:dateAx>
      <c:valAx>
        <c:axId val="2395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\-0;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4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Tourists!$J$1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Tourists!$J$15:$J$50</c:f>
              <c:numCache>
                <c:formatCode>General</c:formatCode>
                <c:ptCount val="36"/>
                <c:pt idx="0" formatCode="0;\-0;0;@">
                  <c:v>184.98563218390791</c:v>
                </c:pt>
                <c:pt idx="1">
                  <c:v>50.251820389012664</c:v>
                </c:pt>
                <c:pt idx="2">
                  <c:v>-48.664894251490978</c:v>
                </c:pt>
                <c:pt idx="3">
                  <c:v>35.618730165951774</c:v>
                </c:pt>
                <c:pt idx="4" formatCode="0;\-0;0;@">
                  <c:v>133.89248033855358</c:v>
                </c:pt>
                <c:pt idx="5">
                  <c:v>128.05908162602077</c:v>
                </c:pt>
                <c:pt idx="6">
                  <c:v>24.819553642285427</c:v>
                </c:pt>
                <c:pt idx="7">
                  <c:v>188.08115158482201</c:v>
                </c:pt>
                <c:pt idx="8">
                  <c:v>70.811861692386856</c:v>
                </c:pt>
                <c:pt idx="9">
                  <c:v>-29.943144546783401</c:v>
                </c:pt>
                <c:pt idx="10">
                  <c:v>55.665149205047101</c:v>
                </c:pt>
                <c:pt idx="11">
                  <c:v>40.448165196080481</c:v>
                </c:pt>
                <c:pt idx="12">
                  <c:v>45.692314366048095</c:v>
                </c:pt>
                <c:pt idx="13">
                  <c:v>-108.41387818164185</c:v>
                </c:pt>
                <c:pt idx="14">
                  <c:v>-78.449278765906229</c:v>
                </c:pt>
                <c:pt idx="15">
                  <c:v>-104.48639246258631</c:v>
                </c:pt>
                <c:pt idx="16">
                  <c:v>27.528555468687046</c:v>
                </c:pt>
                <c:pt idx="17">
                  <c:v>242.61155347827935</c:v>
                </c:pt>
                <c:pt idx="18">
                  <c:v>-33.758895457231233</c:v>
                </c:pt>
                <c:pt idx="19">
                  <c:v>-29.438750713614354</c:v>
                </c:pt>
                <c:pt idx="20">
                  <c:v>62.138105956375057</c:v>
                </c:pt>
                <c:pt idx="21">
                  <c:v>90.523135830724414</c:v>
                </c:pt>
                <c:pt idx="22">
                  <c:v>-32.626570844381604</c:v>
                </c:pt>
                <c:pt idx="23">
                  <c:v>252.62107333823974</c:v>
                </c:pt>
                <c:pt idx="24">
                  <c:v>-19.53234394020933</c:v>
                </c:pt>
                <c:pt idx="25">
                  <c:v>-405.62274671025489</c:v>
                </c:pt>
                <c:pt idx="26">
                  <c:v>465.59534949839144</c:v>
                </c:pt>
                <c:pt idx="27">
                  <c:v>-267.91801617340525</c:v>
                </c:pt>
                <c:pt idx="28">
                  <c:v>99.575163730089798</c:v>
                </c:pt>
                <c:pt idx="29">
                  <c:v>20.010131294917073</c:v>
                </c:pt>
                <c:pt idx="30">
                  <c:v>90.288880673674839</c:v>
                </c:pt>
                <c:pt idx="31">
                  <c:v>-63.078466601678201</c:v>
                </c:pt>
                <c:pt idx="32">
                  <c:v>-79.426340769782428</c:v>
                </c:pt>
                <c:pt idx="33">
                  <c:v>173.29033071829508</c:v>
                </c:pt>
                <c:pt idx="34">
                  <c:v>155.115619927323</c:v>
                </c:pt>
                <c:pt idx="35" formatCode="0;\-0;0;@">
                  <c:v>-85.122011597473602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96-4A58-B3CF-D9565FE0E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981584"/>
        <c:axId val="793985744"/>
      </c:lineChart>
      <c:catAx>
        <c:axId val="79398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85744"/>
        <c:crosses val="autoZero"/>
        <c:auto val="1"/>
        <c:lblAlgn val="ctr"/>
        <c:lblOffset val="100"/>
        <c:noMultiLvlLbl val="0"/>
      </c:catAx>
      <c:valAx>
        <c:axId val="79398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\-0;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8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573925</xdr:colOff>
      <xdr:row>7</xdr:row>
      <xdr:rowOff>84799</xdr:rowOff>
    </xdr:from>
    <xdr:to>
      <xdr:col>26</xdr:col>
      <xdr:colOff>72089</xdr:colOff>
      <xdr:row>33</xdr:row>
      <xdr:rowOff>115234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22F47A-2317-D0BA-3DDB-92CF1F055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573925</xdr:colOff>
      <xdr:row>7</xdr:row>
      <xdr:rowOff>84799</xdr:rowOff>
    </xdr:from>
    <xdr:to>
      <xdr:col>25</xdr:col>
      <xdr:colOff>72089</xdr:colOff>
      <xdr:row>33</xdr:row>
      <xdr:rowOff>115234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63AED3-D178-452A-8E04-C3F1006ED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21166</xdr:colOff>
      <xdr:row>1</xdr:row>
      <xdr:rowOff>78316</xdr:rowOff>
    </xdr:from>
    <xdr:to>
      <xdr:col>24</xdr:col>
      <xdr:colOff>509763</xdr:colOff>
      <xdr:row>11</xdr:row>
      <xdr:rowOff>204610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1A09BC-E182-4950-A13D-C9271D30E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-1</xdr:colOff>
      <xdr:row>17</xdr:row>
      <xdr:rowOff>92428</xdr:rowOff>
    </xdr:from>
    <xdr:to>
      <xdr:col>19</xdr:col>
      <xdr:colOff>275866</xdr:colOff>
      <xdr:row>27</xdr:row>
      <xdr:rowOff>219295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71A496-AF7D-44A4-AF76-B0F15C02C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B327D-08A4-4E75-B6B3-CF66015F9499}">
  <dimension ref="A1:S61"/>
  <sheetViews>
    <sheetView workbookViewId="0">
      <selection activeCell="B2" sqref="B2:B5"/>
    </sheetView>
  </sheetViews>
  <sheetFormatPr defaultRowHeight="14.5" x14ac:dyDescent="0.35"/>
  <cols>
    <col min="2" max="2" width="8.90625" bestFit="1" customWidth="1"/>
    <col min="3" max="3" width="14.90625" style="1" bestFit="1" customWidth="1"/>
  </cols>
  <sheetData>
    <row r="1" spans="1:19" ht="29" x14ac:dyDescent="0.35">
      <c r="A1" s="4" t="s">
        <v>4</v>
      </c>
      <c r="B1" s="4" t="s">
        <v>0</v>
      </c>
      <c r="C1" s="3" t="s">
        <v>5</v>
      </c>
      <c r="F1" t="s">
        <v>29</v>
      </c>
      <c r="Q1" s="4"/>
      <c r="R1" s="4"/>
      <c r="S1" s="3"/>
    </row>
    <row r="2" spans="1:19" ht="15" thickBot="1" x14ac:dyDescent="0.4">
      <c r="A2">
        <v>1</v>
      </c>
      <c r="B2" s="2">
        <v>41061</v>
      </c>
      <c r="C2" s="1">
        <v>15627</v>
      </c>
      <c r="R2" s="2"/>
      <c r="S2" s="1"/>
    </row>
    <row r="3" spans="1:19" x14ac:dyDescent="0.35">
      <c r="A3">
        <v>2</v>
      </c>
      <c r="B3" s="2">
        <v>41153</v>
      </c>
      <c r="C3" s="1">
        <v>14927</v>
      </c>
      <c r="F3" s="25" t="s">
        <v>30</v>
      </c>
      <c r="G3" s="25"/>
      <c r="R3" s="2"/>
      <c r="S3" s="1"/>
    </row>
    <row r="4" spans="1:19" x14ac:dyDescent="0.35">
      <c r="A4">
        <v>3</v>
      </c>
      <c r="B4" s="2">
        <v>41244</v>
      </c>
      <c r="C4" s="1">
        <v>15407</v>
      </c>
      <c r="F4" t="s">
        <v>31</v>
      </c>
      <c r="G4">
        <v>0.96331993920638215</v>
      </c>
      <c r="R4" s="2"/>
      <c r="S4" s="1"/>
    </row>
    <row r="5" spans="1:19" x14ac:dyDescent="0.35">
      <c r="A5">
        <v>4</v>
      </c>
      <c r="B5" s="2">
        <v>41334</v>
      </c>
      <c r="C5" s="1">
        <v>15568</v>
      </c>
      <c r="F5" t="s">
        <v>32</v>
      </c>
      <c r="G5">
        <v>0.92798530527258782</v>
      </c>
      <c r="R5" s="2"/>
      <c r="S5" s="1"/>
    </row>
    <row r="6" spans="1:19" x14ac:dyDescent="0.35">
      <c r="A6">
        <v>5</v>
      </c>
      <c r="B6" s="2">
        <v>41426</v>
      </c>
      <c r="C6" s="1">
        <v>15655</v>
      </c>
      <c r="F6" t="s">
        <v>33</v>
      </c>
      <c r="G6">
        <v>0.92592774256609034</v>
      </c>
      <c r="R6" s="2"/>
      <c r="S6" s="1"/>
    </row>
    <row r="7" spans="1:19" x14ac:dyDescent="0.35">
      <c r="A7">
        <v>6</v>
      </c>
      <c r="B7" s="2">
        <v>41518</v>
      </c>
      <c r="C7" s="1">
        <v>16503</v>
      </c>
      <c r="F7" t="s">
        <v>34</v>
      </c>
      <c r="G7">
        <v>735.70051976251784</v>
      </c>
      <c r="R7" s="2"/>
      <c r="S7" s="1"/>
    </row>
    <row r="8" spans="1:19" ht="15" thickBot="1" x14ac:dyDescent="0.4">
      <c r="A8">
        <v>7</v>
      </c>
      <c r="B8" s="2">
        <v>41609</v>
      </c>
      <c r="C8" s="1">
        <v>17041</v>
      </c>
      <c r="F8" s="23" t="s">
        <v>35</v>
      </c>
      <c r="G8" s="23">
        <v>37</v>
      </c>
      <c r="R8" s="2"/>
      <c r="S8" s="1"/>
    </row>
    <row r="9" spans="1:19" x14ac:dyDescent="0.35">
      <c r="A9">
        <v>8</v>
      </c>
      <c r="B9" s="2">
        <v>41699</v>
      </c>
      <c r="C9" s="1">
        <v>16853</v>
      </c>
      <c r="R9" s="2"/>
      <c r="S9" s="1"/>
    </row>
    <row r="10" spans="1:19" ht="15" thickBot="1" x14ac:dyDescent="0.4">
      <c r="A10">
        <v>9</v>
      </c>
      <c r="B10" s="2">
        <v>41791</v>
      </c>
      <c r="C10" s="1">
        <v>17374</v>
      </c>
      <c r="F10" t="s">
        <v>36</v>
      </c>
      <c r="R10" s="2"/>
      <c r="S10" s="1"/>
    </row>
    <row r="11" spans="1:19" x14ac:dyDescent="0.35">
      <c r="A11">
        <v>10</v>
      </c>
      <c r="B11" s="2">
        <v>41883</v>
      </c>
      <c r="C11" s="1">
        <v>17386</v>
      </c>
      <c r="F11" s="24"/>
      <c r="G11" s="24" t="s">
        <v>41</v>
      </c>
      <c r="H11" s="24" t="s">
        <v>42</v>
      </c>
      <c r="I11" s="24" t="s">
        <v>43</v>
      </c>
      <c r="J11" s="24" t="s">
        <v>44</v>
      </c>
      <c r="K11" s="24" t="s">
        <v>45</v>
      </c>
      <c r="R11" s="2"/>
      <c r="S11" s="1"/>
    </row>
    <row r="12" spans="1:19" x14ac:dyDescent="0.35">
      <c r="A12">
        <v>11</v>
      </c>
      <c r="B12" s="2">
        <v>41974</v>
      </c>
      <c r="C12" s="1">
        <v>16220</v>
      </c>
      <c r="F12" t="s">
        <v>37</v>
      </c>
      <c r="G12">
        <v>1</v>
      </c>
      <c r="H12">
        <v>244112571.27192986</v>
      </c>
      <c r="I12">
        <v>244112571.27192986</v>
      </c>
      <c r="J12">
        <v>451.01191926843495</v>
      </c>
      <c r="K12">
        <v>1.4028041337877749E-21</v>
      </c>
      <c r="R12" s="2"/>
      <c r="S12" s="1"/>
    </row>
    <row r="13" spans="1:19" x14ac:dyDescent="0.35">
      <c r="A13">
        <v>12</v>
      </c>
      <c r="B13" s="2">
        <v>42064</v>
      </c>
      <c r="C13" s="1">
        <v>16380</v>
      </c>
      <c r="F13" t="s">
        <v>38</v>
      </c>
      <c r="G13">
        <v>35</v>
      </c>
      <c r="H13">
        <v>18943933.917259358</v>
      </c>
      <c r="I13">
        <v>541255.25477883883</v>
      </c>
      <c r="R13" s="2"/>
      <c r="S13" s="1"/>
    </row>
    <row r="14" spans="1:19" ht="15" thickBot="1" x14ac:dyDescent="0.4">
      <c r="A14">
        <v>13</v>
      </c>
      <c r="B14" s="2">
        <v>42156</v>
      </c>
      <c r="C14" s="1">
        <v>16578</v>
      </c>
      <c r="F14" s="23" t="s">
        <v>39</v>
      </c>
      <c r="G14" s="23">
        <v>36</v>
      </c>
      <c r="H14" s="23">
        <v>263056505.18918923</v>
      </c>
      <c r="I14" s="23"/>
      <c r="J14" s="23"/>
      <c r="K14" s="23"/>
      <c r="R14" s="2"/>
      <c r="S14" s="1"/>
    </row>
    <row r="15" spans="1:19" ht="15" thickBot="1" x14ac:dyDescent="0.4">
      <c r="A15">
        <v>14</v>
      </c>
      <c r="B15" s="2">
        <v>42248</v>
      </c>
      <c r="C15" s="1">
        <v>16938</v>
      </c>
      <c r="R15" s="2"/>
      <c r="S15" s="1"/>
    </row>
    <row r="16" spans="1:19" x14ac:dyDescent="0.35">
      <c r="A16">
        <v>15</v>
      </c>
      <c r="B16" s="2">
        <v>42339</v>
      </c>
      <c r="C16" s="1">
        <v>18047</v>
      </c>
      <c r="F16" s="24"/>
      <c r="G16" s="24" t="s">
        <v>46</v>
      </c>
      <c r="H16" s="24" t="s">
        <v>34</v>
      </c>
      <c r="I16" s="24" t="s">
        <v>47</v>
      </c>
      <c r="J16" s="24" t="s">
        <v>48</v>
      </c>
      <c r="K16" s="24" t="s">
        <v>49</v>
      </c>
      <c r="L16" s="24" t="s">
        <v>50</v>
      </c>
      <c r="M16" s="24" t="s">
        <v>51</v>
      </c>
      <c r="N16" s="24" t="s">
        <v>52</v>
      </c>
      <c r="R16" s="2"/>
      <c r="S16" s="1"/>
    </row>
    <row r="17" spans="1:19" x14ac:dyDescent="0.35">
      <c r="A17">
        <v>16</v>
      </c>
      <c r="B17" s="2">
        <v>42430</v>
      </c>
      <c r="C17" s="1">
        <v>17569</v>
      </c>
      <c r="F17" t="s">
        <v>40</v>
      </c>
      <c r="G17">
        <v>14348.707207207206</v>
      </c>
      <c r="H17">
        <v>246.88492933135942</v>
      </c>
      <c r="I17">
        <v>58.119008098501325</v>
      </c>
      <c r="J17">
        <v>2.0923282789884909E-36</v>
      </c>
      <c r="K17">
        <v>13847.504154806087</v>
      </c>
      <c r="L17">
        <v>14849.910259608325</v>
      </c>
      <c r="M17">
        <v>13847.504154806087</v>
      </c>
      <c r="N17">
        <v>14849.910259608325</v>
      </c>
      <c r="R17" s="2"/>
      <c r="S17" s="1"/>
    </row>
    <row r="18" spans="1:19" ht="15" thickBot="1" x14ac:dyDescent="0.4">
      <c r="A18">
        <v>17</v>
      </c>
      <c r="B18" s="2">
        <v>42522</v>
      </c>
      <c r="C18" s="1">
        <v>18533</v>
      </c>
      <c r="F18" s="23" t="s">
        <v>4</v>
      </c>
      <c r="G18" s="23">
        <v>240.57017543859652</v>
      </c>
      <c r="H18" s="23">
        <v>11.327857448827119</v>
      </c>
      <c r="I18" s="23">
        <v>21.237041207956324</v>
      </c>
      <c r="J18" s="23">
        <v>1.4028041337877649E-21</v>
      </c>
      <c r="K18" s="23">
        <v>217.57340222164288</v>
      </c>
      <c r="L18" s="23">
        <v>263.56694865555016</v>
      </c>
      <c r="M18" s="23">
        <v>217.57340222164288</v>
      </c>
      <c r="N18" s="23">
        <v>263.56694865555016</v>
      </c>
      <c r="R18" s="2"/>
      <c r="S18" s="1"/>
    </row>
    <row r="19" spans="1:19" x14ac:dyDescent="0.35">
      <c r="A19">
        <v>18</v>
      </c>
      <c r="B19" s="2">
        <v>42614</v>
      </c>
      <c r="C19" s="1">
        <v>17877</v>
      </c>
      <c r="R19" s="2"/>
      <c r="S19" s="1"/>
    </row>
    <row r="20" spans="1:19" x14ac:dyDescent="0.35">
      <c r="A20">
        <v>19</v>
      </c>
      <c r="B20" s="2">
        <v>42705</v>
      </c>
      <c r="C20" s="1">
        <v>17404</v>
      </c>
      <c r="R20" s="2"/>
      <c r="S20" s="1"/>
    </row>
    <row r="21" spans="1:19" x14ac:dyDescent="0.35">
      <c r="A21">
        <v>20</v>
      </c>
      <c r="B21" s="2">
        <v>42795</v>
      </c>
      <c r="C21" s="1">
        <v>17697</v>
      </c>
      <c r="R21" s="2"/>
      <c r="S21" s="1"/>
    </row>
    <row r="22" spans="1:19" x14ac:dyDescent="0.35">
      <c r="A22">
        <v>21</v>
      </c>
      <c r="B22" s="2">
        <v>42887</v>
      </c>
      <c r="C22" s="1">
        <v>19301</v>
      </c>
      <c r="F22" t="s">
        <v>53</v>
      </c>
      <c r="R22" s="2"/>
      <c r="S22" s="1"/>
    </row>
    <row r="23" spans="1:19" ht="15" thickBot="1" x14ac:dyDescent="0.4">
      <c r="A23">
        <v>22</v>
      </c>
      <c r="B23" s="2">
        <v>42979</v>
      </c>
      <c r="C23" s="1">
        <v>19440</v>
      </c>
      <c r="R23" s="2"/>
      <c r="S23" s="1"/>
    </row>
    <row r="24" spans="1:19" x14ac:dyDescent="0.35">
      <c r="A24">
        <v>23</v>
      </c>
      <c r="B24" s="2">
        <v>43070</v>
      </c>
      <c r="C24" s="1">
        <v>19490</v>
      </c>
      <c r="F24" s="24" t="s">
        <v>54</v>
      </c>
      <c r="G24" s="24" t="s">
        <v>55</v>
      </c>
      <c r="H24" s="24" t="s">
        <v>56</v>
      </c>
      <c r="R24" s="2"/>
      <c r="S24" s="1"/>
    </row>
    <row r="25" spans="1:19" x14ac:dyDescent="0.35">
      <c r="A25">
        <v>24</v>
      </c>
      <c r="B25" s="2">
        <v>43160</v>
      </c>
      <c r="C25" s="1">
        <v>19822</v>
      </c>
      <c r="F25">
        <v>1</v>
      </c>
      <c r="G25">
        <v>14589.277382645803</v>
      </c>
      <c r="H25">
        <v>1037.7226173541967</v>
      </c>
      <c r="R25" s="2"/>
      <c r="S25" s="1"/>
    </row>
    <row r="26" spans="1:19" x14ac:dyDescent="0.35">
      <c r="A26">
        <v>25</v>
      </c>
      <c r="B26" s="2">
        <v>43252</v>
      </c>
      <c r="C26" s="1">
        <v>20291</v>
      </c>
      <c r="F26">
        <v>2</v>
      </c>
      <c r="G26">
        <v>14829.847558084399</v>
      </c>
      <c r="H26">
        <v>97.15244191560123</v>
      </c>
      <c r="R26" s="2"/>
      <c r="S26" s="1"/>
    </row>
    <row r="27" spans="1:19" x14ac:dyDescent="0.35">
      <c r="A27">
        <v>26</v>
      </c>
      <c r="B27" s="2">
        <v>43344</v>
      </c>
      <c r="C27" s="1">
        <v>19956</v>
      </c>
      <c r="F27">
        <v>3</v>
      </c>
      <c r="G27">
        <v>15070.417733522996</v>
      </c>
      <c r="H27">
        <v>336.58226647700394</v>
      </c>
      <c r="R27" s="2"/>
      <c r="S27" s="1"/>
    </row>
    <row r="28" spans="1:19" x14ac:dyDescent="0.35">
      <c r="A28">
        <v>27</v>
      </c>
      <c r="B28" s="2">
        <v>43435</v>
      </c>
      <c r="C28" s="1">
        <v>20658</v>
      </c>
      <c r="F28">
        <v>4</v>
      </c>
      <c r="G28">
        <v>15310.987908961592</v>
      </c>
      <c r="H28">
        <v>257.01209103840847</v>
      </c>
      <c r="R28" s="2"/>
      <c r="S28" s="1"/>
    </row>
    <row r="29" spans="1:19" x14ac:dyDescent="0.35">
      <c r="A29">
        <v>28</v>
      </c>
      <c r="B29" s="2">
        <v>43525</v>
      </c>
      <c r="C29" s="1">
        <v>21914</v>
      </c>
      <c r="F29">
        <v>5</v>
      </c>
      <c r="G29">
        <v>15551.558084400189</v>
      </c>
      <c r="H29">
        <v>103.44191559981118</v>
      </c>
      <c r="R29" s="2"/>
      <c r="S29" s="1"/>
    </row>
    <row r="30" spans="1:19" x14ac:dyDescent="0.35">
      <c r="A30">
        <v>29</v>
      </c>
      <c r="B30" s="2">
        <v>43617</v>
      </c>
      <c r="C30" s="1">
        <v>21550</v>
      </c>
      <c r="F30">
        <v>6</v>
      </c>
      <c r="G30">
        <v>15792.128259838784</v>
      </c>
      <c r="H30">
        <v>710.87174016121571</v>
      </c>
      <c r="R30" s="2"/>
      <c r="S30" s="1"/>
    </row>
    <row r="31" spans="1:19" x14ac:dyDescent="0.35">
      <c r="A31">
        <v>30</v>
      </c>
      <c r="B31" s="2">
        <v>43709</v>
      </c>
      <c r="C31" s="1">
        <v>20840</v>
      </c>
      <c r="F31">
        <v>7</v>
      </c>
      <c r="G31">
        <v>16032.698435277382</v>
      </c>
      <c r="H31">
        <v>1008.3015647226184</v>
      </c>
      <c r="R31" s="2"/>
      <c r="S31" s="1"/>
    </row>
    <row r="32" spans="1:19" x14ac:dyDescent="0.35">
      <c r="A32">
        <v>31</v>
      </c>
      <c r="B32" s="2">
        <v>43800</v>
      </c>
      <c r="C32" s="1">
        <v>21739</v>
      </c>
      <c r="F32">
        <v>8</v>
      </c>
      <c r="G32">
        <v>16273.268610715979</v>
      </c>
      <c r="H32">
        <v>579.73138928402113</v>
      </c>
      <c r="R32" s="2"/>
      <c r="S32" s="1"/>
    </row>
    <row r="33" spans="1:19" x14ac:dyDescent="0.35">
      <c r="A33">
        <v>32</v>
      </c>
      <c r="B33" s="2">
        <v>43891</v>
      </c>
      <c r="C33" s="1">
        <v>21998</v>
      </c>
      <c r="F33">
        <v>9</v>
      </c>
      <c r="G33">
        <v>16513.838786154574</v>
      </c>
      <c r="H33">
        <v>860.16121384542566</v>
      </c>
      <c r="R33" s="2"/>
      <c r="S33" s="1"/>
    </row>
    <row r="34" spans="1:19" x14ac:dyDescent="0.35">
      <c r="A34">
        <v>33</v>
      </c>
      <c r="B34" s="2">
        <v>43983</v>
      </c>
      <c r="C34" s="1">
        <v>21870</v>
      </c>
      <c r="F34">
        <v>10</v>
      </c>
      <c r="G34">
        <v>16754.40896159317</v>
      </c>
      <c r="H34">
        <v>631.59103840683019</v>
      </c>
      <c r="R34" s="2"/>
      <c r="S34" s="1"/>
    </row>
    <row r="35" spans="1:19" x14ac:dyDescent="0.35">
      <c r="A35">
        <v>34</v>
      </c>
      <c r="B35" s="2">
        <v>44075</v>
      </c>
      <c r="C35" s="1">
        <v>23310</v>
      </c>
      <c r="F35">
        <v>11</v>
      </c>
      <c r="G35">
        <v>16994.979137031769</v>
      </c>
      <c r="H35">
        <v>-774.97913703176891</v>
      </c>
      <c r="R35" s="2"/>
      <c r="S35" s="1"/>
    </row>
    <row r="36" spans="1:19" x14ac:dyDescent="0.35">
      <c r="A36">
        <v>35</v>
      </c>
      <c r="B36" s="2">
        <v>44166</v>
      </c>
      <c r="C36" s="1">
        <v>23953</v>
      </c>
      <c r="F36">
        <v>12</v>
      </c>
      <c r="G36">
        <v>17235.549312470364</v>
      </c>
      <c r="H36">
        <v>-855.54931247036438</v>
      </c>
      <c r="R36" s="2"/>
      <c r="S36" s="1"/>
    </row>
    <row r="37" spans="1:19" x14ac:dyDescent="0.35">
      <c r="A37">
        <v>36</v>
      </c>
      <c r="B37" s="2">
        <v>44256</v>
      </c>
      <c r="C37" s="1">
        <v>23787</v>
      </c>
      <c r="F37">
        <v>13</v>
      </c>
      <c r="G37">
        <v>17476.11948790896</v>
      </c>
      <c r="H37">
        <v>-898.11948790895985</v>
      </c>
      <c r="R37" s="2"/>
      <c r="S37" s="1"/>
    </row>
    <row r="38" spans="1:19" x14ac:dyDescent="0.35">
      <c r="A38">
        <v>37</v>
      </c>
      <c r="B38" s="2">
        <v>44348</v>
      </c>
      <c r="C38" s="1">
        <v>24520</v>
      </c>
      <c r="F38">
        <v>14</v>
      </c>
      <c r="G38">
        <v>17716.689663347555</v>
      </c>
      <c r="H38">
        <v>-778.68966334755532</v>
      </c>
      <c r="R38" s="2"/>
      <c r="S38" s="1"/>
    </row>
    <row r="39" spans="1:19" x14ac:dyDescent="0.35">
      <c r="F39">
        <v>15</v>
      </c>
      <c r="G39">
        <v>17957.259838786154</v>
      </c>
      <c r="H39">
        <v>89.740161213845568</v>
      </c>
    </row>
    <row r="40" spans="1:19" x14ac:dyDescent="0.35">
      <c r="F40">
        <v>16</v>
      </c>
      <c r="G40">
        <v>18197.83001422475</v>
      </c>
      <c r="H40">
        <v>-628.8300142247499</v>
      </c>
    </row>
    <row r="41" spans="1:19" x14ac:dyDescent="0.35">
      <c r="F41">
        <v>17</v>
      </c>
      <c r="G41">
        <v>18438.400189663345</v>
      </c>
      <c r="H41">
        <v>94.599810336654627</v>
      </c>
    </row>
    <row r="42" spans="1:19" x14ac:dyDescent="0.35">
      <c r="F42">
        <v>18</v>
      </c>
      <c r="G42">
        <v>18678.970365101944</v>
      </c>
      <c r="H42">
        <v>-801.97036510194448</v>
      </c>
    </row>
    <row r="43" spans="1:19" x14ac:dyDescent="0.35">
      <c r="F43">
        <v>19</v>
      </c>
      <c r="G43">
        <v>18919.54054054054</v>
      </c>
      <c r="H43">
        <v>-1515.54054054054</v>
      </c>
    </row>
    <row r="44" spans="1:19" x14ac:dyDescent="0.35">
      <c r="F44">
        <v>20</v>
      </c>
      <c r="G44">
        <v>19160.110715979135</v>
      </c>
      <c r="H44">
        <v>-1463.1107159791354</v>
      </c>
    </row>
    <row r="45" spans="1:19" x14ac:dyDescent="0.35">
      <c r="F45">
        <v>21</v>
      </c>
      <c r="G45">
        <v>19400.680891417731</v>
      </c>
      <c r="H45">
        <v>-99.680891417730891</v>
      </c>
    </row>
    <row r="46" spans="1:19" x14ac:dyDescent="0.35">
      <c r="F46">
        <v>22</v>
      </c>
      <c r="G46">
        <v>19641.25106685633</v>
      </c>
      <c r="H46">
        <v>-201.25106685633</v>
      </c>
    </row>
    <row r="47" spans="1:19" x14ac:dyDescent="0.35">
      <c r="F47">
        <v>23</v>
      </c>
      <c r="G47">
        <v>19881.821242294925</v>
      </c>
      <c r="H47">
        <v>-391.82124229492547</v>
      </c>
    </row>
    <row r="48" spans="1:19" x14ac:dyDescent="0.35">
      <c r="F48">
        <v>24</v>
      </c>
      <c r="G48">
        <v>20122.391417733525</v>
      </c>
      <c r="H48">
        <v>-300.39141773352458</v>
      </c>
    </row>
    <row r="49" spans="6:8" x14ac:dyDescent="0.35">
      <c r="F49">
        <v>25</v>
      </c>
      <c r="G49">
        <v>20362.96159317212</v>
      </c>
      <c r="H49">
        <v>-71.961593172120047</v>
      </c>
    </row>
    <row r="50" spans="6:8" x14ac:dyDescent="0.35">
      <c r="F50">
        <v>26</v>
      </c>
      <c r="G50">
        <v>20603.531768610716</v>
      </c>
      <c r="H50">
        <v>-647.53176861071552</v>
      </c>
    </row>
    <row r="51" spans="6:8" x14ac:dyDescent="0.35">
      <c r="F51">
        <v>27</v>
      </c>
      <c r="G51">
        <v>20844.101944049311</v>
      </c>
      <c r="H51">
        <v>-186.10194404931099</v>
      </c>
    </row>
    <row r="52" spans="6:8" x14ac:dyDescent="0.35">
      <c r="F52">
        <v>28</v>
      </c>
      <c r="G52">
        <v>21084.672119487906</v>
      </c>
      <c r="H52">
        <v>829.32788051209354</v>
      </c>
    </row>
    <row r="53" spans="6:8" x14ac:dyDescent="0.35">
      <c r="F53">
        <v>29</v>
      </c>
      <c r="G53">
        <v>21325.242294926506</v>
      </c>
      <c r="H53">
        <v>224.75770507349444</v>
      </c>
    </row>
    <row r="54" spans="6:8" x14ac:dyDescent="0.35">
      <c r="F54">
        <v>30</v>
      </c>
      <c r="G54">
        <v>21565.812470365101</v>
      </c>
      <c r="H54">
        <v>-725.81247036510103</v>
      </c>
    </row>
    <row r="55" spans="6:8" x14ac:dyDescent="0.35">
      <c r="F55">
        <v>31</v>
      </c>
      <c r="G55">
        <v>21806.3826458037</v>
      </c>
      <c r="H55">
        <v>-67.382645803700143</v>
      </c>
    </row>
    <row r="56" spans="6:8" x14ac:dyDescent="0.35">
      <c r="F56">
        <v>32</v>
      </c>
      <c r="G56">
        <v>22046.952821242296</v>
      </c>
      <c r="H56">
        <v>-48.952821242295613</v>
      </c>
    </row>
    <row r="57" spans="6:8" x14ac:dyDescent="0.35">
      <c r="F57">
        <v>33</v>
      </c>
      <c r="G57">
        <v>22287.522996680891</v>
      </c>
      <c r="H57">
        <v>-417.52299668089108</v>
      </c>
    </row>
    <row r="58" spans="6:8" x14ac:dyDescent="0.35">
      <c r="F58">
        <v>34</v>
      </c>
      <c r="G58">
        <v>22528.093172119487</v>
      </c>
      <c r="H58">
        <v>781.90682788051345</v>
      </c>
    </row>
    <row r="59" spans="6:8" x14ac:dyDescent="0.35">
      <c r="F59">
        <v>35</v>
      </c>
      <c r="G59">
        <v>22768.663347558082</v>
      </c>
      <c r="H59">
        <v>1184.336652441918</v>
      </c>
    </row>
    <row r="60" spans="6:8" x14ac:dyDescent="0.35">
      <c r="F60">
        <v>36</v>
      </c>
      <c r="G60">
        <v>23009.233522996681</v>
      </c>
      <c r="H60">
        <v>777.76647700331887</v>
      </c>
    </row>
    <row r="61" spans="6:8" ht="15" thickBot="1" x14ac:dyDescent="0.4">
      <c r="F61" s="23">
        <v>37</v>
      </c>
      <c r="G61" s="23">
        <v>23249.803698435277</v>
      </c>
      <c r="H61" s="23">
        <v>1270.1963015647234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B7518-BC4B-492D-8AA2-DF586B571E6F}">
  <dimension ref="A1:T44"/>
  <sheetViews>
    <sheetView showGridLines="0" zoomScale="85" zoomScaleNormal="85" workbookViewId="0">
      <pane ySplit="1" topLeftCell="A2" activePane="bottomLeft" state="frozen"/>
      <selection pane="bottomLeft" activeCell="G39" sqref="G39"/>
    </sheetView>
  </sheetViews>
  <sheetFormatPr defaultRowHeight="14.5" x14ac:dyDescent="0.35"/>
  <cols>
    <col min="1" max="1" width="7.36328125" style="30" bestFit="1" customWidth="1"/>
    <col min="2" max="2" width="9.26953125" style="30" bestFit="1" customWidth="1"/>
    <col min="3" max="3" width="8.7265625" style="30"/>
    <col min="4" max="4" width="10.453125" style="44" bestFit="1" customWidth="1"/>
    <col min="5" max="6" width="8.81640625" style="44" bestFit="1" customWidth="1"/>
    <col min="7" max="7" width="10.08984375" style="44" bestFit="1" customWidth="1"/>
    <col min="8" max="10" width="8.7265625" style="30"/>
    <col min="11" max="11" width="16.453125" style="30" bestFit="1" customWidth="1"/>
    <col min="12" max="12" width="9" style="30" bestFit="1" customWidth="1"/>
    <col min="13" max="15" width="8.7265625" style="30"/>
    <col min="16" max="16" width="9.26953125" style="30" bestFit="1" customWidth="1"/>
    <col min="17" max="18" width="8.7265625" style="30"/>
    <col min="19" max="19" width="10.54296875" style="30" bestFit="1" customWidth="1"/>
    <col min="20" max="16384" width="8.7265625" style="30"/>
  </cols>
  <sheetData>
    <row r="1" spans="1:20" ht="29" x14ac:dyDescent="0.35">
      <c r="A1" s="26" t="s">
        <v>4</v>
      </c>
      <c r="B1" s="26" t="s">
        <v>0</v>
      </c>
      <c r="C1" s="27" t="s">
        <v>5</v>
      </c>
      <c r="D1" s="43" t="s">
        <v>9</v>
      </c>
      <c r="E1" s="43" t="s">
        <v>10</v>
      </c>
      <c r="F1" s="43" t="s">
        <v>11</v>
      </c>
      <c r="G1" s="43" t="s">
        <v>12</v>
      </c>
      <c r="H1" s="28" t="s">
        <v>13</v>
      </c>
      <c r="I1" s="29">
        <v>0.2</v>
      </c>
      <c r="R1" s="31" t="s">
        <v>17</v>
      </c>
      <c r="S1" s="31"/>
      <c r="T1" s="31"/>
    </row>
    <row r="2" spans="1:20" x14ac:dyDescent="0.35">
      <c r="A2" s="30">
        <v>1</v>
      </c>
      <c r="B2" s="42">
        <v>41061</v>
      </c>
      <c r="C2" s="32">
        <v>15627</v>
      </c>
      <c r="F2" s="48">
        <f>C2/$D$5</f>
        <v>1.0159111963464382</v>
      </c>
      <c r="H2" s="28" t="s">
        <v>16</v>
      </c>
      <c r="I2" s="33">
        <v>0.2</v>
      </c>
      <c r="Q2" s="34" t="s">
        <v>19</v>
      </c>
      <c r="R2" s="34" t="s">
        <v>20</v>
      </c>
      <c r="S2" s="34" t="s">
        <v>21</v>
      </c>
      <c r="T2" s="34" t="s">
        <v>61</v>
      </c>
    </row>
    <row r="3" spans="1:20" x14ac:dyDescent="0.35">
      <c r="A3" s="30">
        <v>2</v>
      </c>
      <c r="B3" s="42">
        <v>41153</v>
      </c>
      <c r="C3" s="32">
        <v>14927</v>
      </c>
      <c r="F3" s="48">
        <f>C3/$D$5</f>
        <v>0.97040419964569558</v>
      </c>
      <c r="H3" s="35" t="s">
        <v>18</v>
      </c>
      <c r="I3" s="33">
        <v>0.5</v>
      </c>
      <c r="N3" s="32">
        <f>C3-C2</f>
        <v>-700</v>
      </c>
      <c r="O3" s="36"/>
      <c r="P3" s="37" t="s">
        <v>26</v>
      </c>
      <c r="Q3" s="32">
        <v>15627</v>
      </c>
      <c r="R3" s="32">
        <v>15655</v>
      </c>
      <c r="S3" s="38">
        <f>R3-Q3</f>
        <v>28</v>
      </c>
      <c r="T3" s="30">
        <f>S3/4</f>
        <v>7</v>
      </c>
    </row>
    <row r="4" spans="1:20" x14ac:dyDescent="0.35">
      <c r="A4" s="30">
        <v>3</v>
      </c>
      <c r="B4" s="42">
        <v>41244</v>
      </c>
      <c r="C4" s="32">
        <v>15407</v>
      </c>
      <c r="F4" s="48">
        <f>C4/$D$5</f>
        <v>1.0016089973833477</v>
      </c>
      <c r="N4" s="32">
        <f>C4-C3</f>
        <v>480</v>
      </c>
      <c r="O4" s="36"/>
      <c r="P4" s="37" t="s">
        <v>25</v>
      </c>
      <c r="Q4" s="32">
        <v>14927</v>
      </c>
      <c r="R4" s="32">
        <v>16503</v>
      </c>
      <c r="S4" s="38">
        <f t="shared" ref="S4:S6" si="0">R4-Q4</f>
        <v>1576</v>
      </c>
      <c r="T4" s="30">
        <f t="shared" ref="T4:T6" si="1">S4/4</f>
        <v>394</v>
      </c>
    </row>
    <row r="5" spans="1:20" x14ac:dyDescent="0.35">
      <c r="A5" s="30">
        <v>4</v>
      </c>
      <c r="B5" s="42">
        <v>41334</v>
      </c>
      <c r="C5" s="32">
        <v>15568</v>
      </c>
      <c r="D5" s="45">
        <f>AVERAGE(C2:C5)</f>
        <v>15382.25</v>
      </c>
      <c r="E5" s="45">
        <f>T7</f>
        <v>282.6875</v>
      </c>
      <c r="F5" s="49">
        <f>C5/$D$5</f>
        <v>1.0120756066245185</v>
      </c>
      <c r="H5" s="30" t="s">
        <v>57</v>
      </c>
      <c r="J5" s="28" t="s">
        <v>1</v>
      </c>
      <c r="K5" s="28" t="s">
        <v>14</v>
      </c>
      <c r="L5" s="28" t="s">
        <v>15</v>
      </c>
      <c r="O5" s="36"/>
      <c r="P5" s="37" t="s">
        <v>27</v>
      </c>
      <c r="Q5" s="32">
        <v>15407</v>
      </c>
      <c r="R5" s="32">
        <v>17041</v>
      </c>
      <c r="S5" s="38">
        <f t="shared" si="0"/>
        <v>1634</v>
      </c>
      <c r="T5" s="30">
        <f t="shared" si="1"/>
        <v>408.5</v>
      </c>
    </row>
    <row r="6" spans="1:20" x14ac:dyDescent="0.35">
      <c r="A6" s="30">
        <v>5</v>
      </c>
      <c r="B6" s="42">
        <v>41426</v>
      </c>
      <c r="C6" s="32">
        <v>15655</v>
      </c>
      <c r="D6" s="44">
        <f>$I$1*(C6/F2)+(1-$I$1)*(D5+E5)</f>
        <v>15613.912292826519</v>
      </c>
      <c r="E6" s="44">
        <f>$I$2*(D6-D5)+(1-$I$2)*E5</f>
        <v>272.48245856530377</v>
      </c>
      <c r="F6" s="48">
        <f>$I$3*(C6/D6)+(1-$I$3)*F2</f>
        <v>1.0092713384695302</v>
      </c>
      <c r="G6" s="44">
        <f>(D5+E5)*F2</f>
        <v>15914.185396317183</v>
      </c>
      <c r="H6" s="30" t="s">
        <v>58</v>
      </c>
      <c r="J6" s="32">
        <f>C6-G6</f>
        <v>-259.1853963171834</v>
      </c>
      <c r="K6" s="30">
        <f>ABS(J6)</f>
        <v>259.1853963171834</v>
      </c>
      <c r="L6" s="30">
        <f>K6^2</f>
        <v>67177.069664095427</v>
      </c>
      <c r="O6" s="36"/>
      <c r="P6" s="37" t="s">
        <v>28</v>
      </c>
      <c r="Q6" s="32">
        <v>15568</v>
      </c>
      <c r="R6" s="32">
        <v>16853</v>
      </c>
      <c r="S6" s="38">
        <f t="shared" si="0"/>
        <v>1285</v>
      </c>
      <c r="T6" s="30">
        <f t="shared" si="1"/>
        <v>321.25</v>
      </c>
    </row>
    <row r="7" spans="1:20" x14ac:dyDescent="0.35">
      <c r="A7" s="30">
        <v>6</v>
      </c>
      <c r="B7" s="42">
        <v>41518</v>
      </c>
      <c r="C7" s="32">
        <v>16503</v>
      </c>
      <c r="D7" s="44">
        <f t="shared" ref="D7:D38" si="2">$I$1*(C7/F3)+(1-$I$1)*(D6+E6)</f>
        <v>16110.378904885149</v>
      </c>
      <c r="E7" s="44">
        <f t="shared" ref="E7:E38" si="3">$I$2*(D7-D6)+(1-$I$2)*E6</f>
        <v>317.27928926396896</v>
      </c>
      <c r="F7" s="48">
        <f t="shared" ref="F7:F38" si="4">$I$3*(C7/D7)+(1-$I$3)*F3</f>
        <v>0.99738744622074649</v>
      </c>
      <c r="G7" s="44">
        <f t="shared" ref="G7:G37" si="5">(D6+E6)*F3</f>
        <v>15416.224183979961</v>
      </c>
      <c r="J7" s="32">
        <f>C7-G7</f>
        <v>1086.7758160200392</v>
      </c>
      <c r="K7" s="30">
        <f>ABS(J7)</f>
        <v>1086.7758160200392</v>
      </c>
      <c r="L7" s="30">
        <f t="shared" ref="L7:L38" si="6">K7^2</f>
        <v>1181081.6742860221</v>
      </c>
      <c r="S7" s="39" t="s">
        <v>23</v>
      </c>
      <c r="T7" s="31">
        <f>AVERAGE(T3:T6)</f>
        <v>282.6875</v>
      </c>
    </row>
    <row r="8" spans="1:20" x14ac:dyDescent="0.35">
      <c r="A8" s="30">
        <v>7</v>
      </c>
      <c r="B8" s="42">
        <v>41609</v>
      </c>
      <c r="C8" s="32">
        <v>17041</v>
      </c>
      <c r="D8" s="44">
        <f t="shared" si="2"/>
        <v>16544.85157965888</v>
      </c>
      <c r="E8" s="44">
        <f t="shared" si="3"/>
        <v>340.71796636592148</v>
      </c>
      <c r="F8" s="48">
        <f>$I$3*(C8/D8)+(1-$I$3)*F4</f>
        <v>1.0157985413384847</v>
      </c>
      <c r="G8" s="44">
        <f t="shared" si="5"/>
        <v>16454.090253198035</v>
      </c>
      <c r="J8" s="32">
        <f t="shared" ref="J8:J38" si="7">C8-G8</f>
        <v>586.9097468019645</v>
      </c>
      <c r="K8" s="30">
        <f t="shared" ref="K8:K38" si="8">ABS(J8)</f>
        <v>586.9097468019645</v>
      </c>
      <c r="L8" s="30">
        <f t="shared" si="6"/>
        <v>344463.05089114606</v>
      </c>
    </row>
    <row r="9" spans="1:20" x14ac:dyDescent="0.35">
      <c r="A9" s="30">
        <v>8</v>
      </c>
      <c r="B9" s="42">
        <v>41699</v>
      </c>
      <c r="C9" s="32">
        <v>16853</v>
      </c>
      <c r="D9" s="44">
        <f t="shared" si="2"/>
        <v>16838.839234584488</v>
      </c>
      <c r="E9" s="44">
        <f t="shared" si="3"/>
        <v>331.37190407785874</v>
      </c>
      <c r="F9" s="48">
        <f t="shared" si="4"/>
        <v>1.0064582825750588</v>
      </c>
      <c r="G9" s="44">
        <f t="shared" si="5"/>
        <v>17089.473041493547</v>
      </c>
      <c r="J9" s="32">
        <f t="shared" si="7"/>
        <v>-236.4730414935475</v>
      </c>
      <c r="K9" s="30">
        <f t="shared" si="8"/>
        <v>236.4730414935475</v>
      </c>
      <c r="L9" s="30">
        <f t="shared" si="6"/>
        <v>55919.499353209038</v>
      </c>
    </row>
    <row r="10" spans="1:20" x14ac:dyDescent="0.35">
      <c r="A10" s="30">
        <v>9</v>
      </c>
      <c r="B10" s="42">
        <v>41791</v>
      </c>
      <c r="C10" s="32">
        <v>17374</v>
      </c>
      <c r="D10" s="44">
        <f t="shared" si="2"/>
        <v>17179.048806111707</v>
      </c>
      <c r="E10" s="44">
        <f t="shared" si="3"/>
        <v>333.13943756773079</v>
      </c>
      <c r="F10" s="48">
        <f t="shared" si="4"/>
        <v>1.010309766680106</v>
      </c>
      <c r="G10" s="44">
        <f t="shared" si="5"/>
        <v>17329.401977722184</v>
      </c>
      <c r="J10" s="32">
        <f t="shared" si="7"/>
        <v>44.598022277816199</v>
      </c>
      <c r="K10" s="30">
        <f t="shared" si="8"/>
        <v>44.598022277816199</v>
      </c>
      <c r="L10" s="30">
        <f t="shared" si="6"/>
        <v>1988.9835910925899</v>
      </c>
    </row>
    <row r="11" spans="1:20" x14ac:dyDescent="0.35">
      <c r="A11" s="30">
        <v>10</v>
      </c>
      <c r="B11" s="42">
        <v>41883</v>
      </c>
      <c r="C11" s="32">
        <v>17386</v>
      </c>
      <c r="D11" s="44">
        <f t="shared" si="2"/>
        <v>17496.0587625224</v>
      </c>
      <c r="E11" s="44">
        <f t="shared" si="3"/>
        <v>329.91354133632325</v>
      </c>
      <c r="F11" s="48">
        <f t="shared" si="4"/>
        <v>0.99554847868657903</v>
      </c>
      <c r="G11" s="44">
        <f t="shared" si="5"/>
        <v>17466.436710100414</v>
      </c>
      <c r="J11" s="32">
        <f t="shared" si="7"/>
        <v>-80.43671010041362</v>
      </c>
      <c r="K11" s="30">
        <f t="shared" si="8"/>
        <v>80.43671010041362</v>
      </c>
      <c r="L11" s="30">
        <f t="shared" si="6"/>
        <v>6470.0643317779823</v>
      </c>
    </row>
    <row r="12" spans="1:20" x14ac:dyDescent="0.35">
      <c r="A12" s="30">
        <v>11</v>
      </c>
      <c r="B12" s="42">
        <v>41974</v>
      </c>
      <c r="C12" s="32">
        <v>16220</v>
      </c>
      <c r="D12" s="44">
        <f t="shared" si="2"/>
        <v>17454.324464767975</v>
      </c>
      <c r="E12" s="44">
        <f t="shared" si="3"/>
        <v>255.58397351817365</v>
      </c>
      <c r="F12" s="48">
        <f t="shared" si="4"/>
        <v>0.97254057010023742</v>
      </c>
      <c r="G12" s="44">
        <f t="shared" si="5"/>
        <v>18107.596664199918</v>
      </c>
      <c r="J12" s="32">
        <f t="shared" si="7"/>
        <v>-1887.5966641999185</v>
      </c>
      <c r="K12" s="30">
        <f t="shared" si="8"/>
        <v>1887.5966641999185</v>
      </c>
      <c r="L12" s="30">
        <f t="shared" si="6"/>
        <v>3563021.1666986598</v>
      </c>
    </row>
    <row r="13" spans="1:20" x14ac:dyDescent="0.35">
      <c r="A13" s="30">
        <v>12</v>
      </c>
      <c r="B13" s="42">
        <v>42064</v>
      </c>
      <c r="C13" s="32">
        <v>16380</v>
      </c>
      <c r="D13" s="44">
        <f t="shared" si="2"/>
        <v>17422.905180155314</v>
      </c>
      <c r="E13" s="44">
        <f t="shared" si="3"/>
        <v>198.18332189200677</v>
      </c>
      <c r="F13" s="48">
        <f t="shared" si="4"/>
        <v>0.97330000004008732</v>
      </c>
      <c r="G13" s="44">
        <f t="shared" si="5"/>
        <v>17824.284031359017</v>
      </c>
      <c r="J13" s="32">
        <f t="shared" si="7"/>
        <v>-1444.2840313590168</v>
      </c>
      <c r="K13" s="30">
        <f t="shared" si="8"/>
        <v>1444.2840313590168</v>
      </c>
      <c r="L13" s="30">
        <f t="shared" si="6"/>
        <v>2085956.3632386534</v>
      </c>
    </row>
    <row r="14" spans="1:20" x14ac:dyDescent="0.35">
      <c r="A14" s="30">
        <v>13</v>
      </c>
      <c r="B14" s="42">
        <v>42156</v>
      </c>
      <c r="C14" s="32">
        <v>16578</v>
      </c>
      <c r="D14" s="44">
        <f t="shared" si="2"/>
        <v>17378.636562346197</v>
      </c>
      <c r="E14" s="44">
        <f t="shared" si="3"/>
        <v>149.69293395178201</v>
      </c>
      <c r="F14" s="48">
        <f t="shared" si="4"/>
        <v>0.98211980347421024</v>
      </c>
      <c r="G14" s="44">
        <f t="shared" si="5"/>
        <v>17802.757813152926</v>
      </c>
      <c r="J14" s="32">
        <f t="shared" si="7"/>
        <v>-1224.7578131529262</v>
      </c>
      <c r="K14" s="30">
        <f t="shared" si="8"/>
        <v>1224.7578131529262</v>
      </c>
      <c r="L14" s="30">
        <f t="shared" si="6"/>
        <v>1500031.7008791382</v>
      </c>
    </row>
    <row r="15" spans="1:20" x14ac:dyDescent="0.35">
      <c r="A15" s="30">
        <v>14</v>
      </c>
      <c r="B15" s="42">
        <v>42248</v>
      </c>
      <c r="C15" s="32">
        <v>16938</v>
      </c>
      <c r="D15" s="44">
        <f t="shared" si="2"/>
        <v>17425.410999625186</v>
      </c>
      <c r="E15" s="44">
        <f t="shared" si="3"/>
        <v>129.10923461722348</v>
      </c>
      <c r="F15" s="48">
        <f t="shared" si="4"/>
        <v>0.98378860079405617</v>
      </c>
      <c r="G15" s="44">
        <f t="shared" si="5"/>
        <v>17450.301763956541</v>
      </c>
      <c r="J15" s="32">
        <f t="shared" si="7"/>
        <v>-512.30176395654053</v>
      </c>
      <c r="K15" s="30">
        <f t="shared" si="8"/>
        <v>512.30176395654053</v>
      </c>
      <c r="L15" s="30">
        <f t="shared" si="6"/>
        <v>262453.09735298296</v>
      </c>
    </row>
    <row r="16" spans="1:20" x14ac:dyDescent="0.35">
      <c r="A16" s="30">
        <v>15</v>
      </c>
      <c r="B16" s="42">
        <v>42339</v>
      </c>
      <c r="C16" s="32">
        <v>18047</v>
      </c>
      <c r="D16" s="44">
        <f t="shared" si="2"/>
        <v>17754.926657072316</v>
      </c>
      <c r="E16" s="44">
        <f t="shared" si="3"/>
        <v>169.19051918320466</v>
      </c>
      <c r="F16" s="48">
        <f t="shared" si="4"/>
        <v>0.9944954202075017</v>
      </c>
      <c r="G16" s="44">
        <f t="shared" si="5"/>
        <v>17072.483116446267</v>
      </c>
      <c r="J16" s="32">
        <f t="shared" si="7"/>
        <v>974.51688355373335</v>
      </c>
      <c r="K16" s="30">
        <f t="shared" si="8"/>
        <v>974.51688355373335</v>
      </c>
      <c r="L16" s="30">
        <f t="shared" si="6"/>
        <v>949683.15633128071</v>
      </c>
    </row>
    <row r="17" spans="1:12" x14ac:dyDescent="0.35">
      <c r="A17" s="30">
        <v>16</v>
      </c>
      <c r="B17" s="42">
        <v>42430</v>
      </c>
      <c r="C17" s="32">
        <v>17569</v>
      </c>
      <c r="D17" s="44">
        <f t="shared" si="2"/>
        <v>17949.485870723187</v>
      </c>
      <c r="E17" s="44">
        <f t="shared" si="3"/>
        <v>174.26425807673797</v>
      </c>
      <c r="F17" s="48">
        <f t="shared" si="4"/>
        <v>0.9760512042254581</v>
      </c>
      <c r="G17" s="44">
        <f t="shared" si="5"/>
        <v>17445.543248368027</v>
      </c>
      <c r="J17" s="32">
        <f t="shared" si="7"/>
        <v>123.45675163197302</v>
      </c>
      <c r="K17" s="30">
        <f t="shared" si="8"/>
        <v>123.45675163197302</v>
      </c>
      <c r="L17" s="30">
        <f t="shared" si="6"/>
        <v>15241.569523518672</v>
      </c>
    </row>
    <row r="18" spans="1:12" x14ac:dyDescent="0.35">
      <c r="A18" s="30">
        <v>17</v>
      </c>
      <c r="B18" s="42">
        <v>42522</v>
      </c>
      <c r="C18" s="32">
        <v>18533</v>
      </c>
      <c r="D18" s="44">
        <f t="shared" si="2"/>
        <v>18273.081418667676</v>
      </c>
      <c r="E18" s="44">
        <f t="shared" si="3"/>
        <v>204.13051605028824</v>
      </c>
      <c r="F18" s="48">
        <f t="shared" si="4"/>
        <v>0.99817196388407259</v>
      </c>
      <c r="G18" s="44">
        <f t="shared" si="5"/>
        <v>17799.693914712676</v>
      </c>
      <c r="J18" s="32">
        <f t="shared" si="7"/>
        <v>733.30608528732409</v>
      </c>
      <c r="K18" s="30">
        <f t="shared" si="8"/>
        <v>733.30608528732409</v>
      </c>
      <c r="L18" s="30">
        <f t="shared" si="6"/>
        <v>537737.81471942028</v>
      </c>
    </row>
    <row r="19" spans="1:12" x14ac:dyDescent="0.35">
      <c r="A19" s="30">
        <v>18</v>
      </c>
      <c r="B19" s="42">
        <v>42614</v>
      </c>
      <c r="C19" s="32">
        <v>17877</v>
      </c>
      <c r="D19" s="44">
        <f t="shared" si="2"/>
        <v>18416.086917496028</v>
      </c>
      <c r="E19" s="44">
        <f t="shared" si="3"/>
        <v>191.90551260590098</v>
      </c>
      <c r="F19" s="48">
        <f t="shared" si="4"/>
        <v>0.9772579957381955</v>
      </c>
      <c r="G19" s="44">
        <f t="shared" si="5"/>
        <v>18177.670475831423</v>
      </c>
      <c r="J19" s="32">
        <f t="shared" si="7"/>
        <v>-300.67047583142266</v>
      </c>
      <c r="K19" s="30">
        <f t="shared" si="8"/>
        <v>300.67047583142266</v>
      </c>
      <c r="L19" s="30">
        <f t="shared" si="6"/>
        <v>90402.735036694125</v>
      </c>
    </row>
    <row r="20" spans="1:12" x14ac:dyDescent="0.35">
      <c r="A20" s="30">
        <v>19</v>
      </c>
      <c r="B20" s="42">
        <v>42705</v>
      </c>
      <c r="C20" s="32">
        <v>17404</v>
      </c>
      <c r="D20" s="44">
        <f t="shared" si="2"/>
        <v>18386.460338830482</v>
      </c>
      <c r="E20" s="44">
        <f t="shared" si="3"/>
        <v>147.59909435161163</v>
      </c>
      <c r="F20" s="48">
        <f t="shared" si="4"/>
        <v>0.97053075858819415</v>
      </c>
      <c r="G20" s="44">
        <f t="shared" si="5"/>
        <v>18505.563250992225</v>
      </c>
      <c r="J20" s="32">
        <f t="shared" si="7"/>
        <v>-1101.5632509922252</v>
      </c>
      <c r="K20" s="30">
        <f t="shared" si="8"/>
        <v>1101.5632509922252</v>
      </c>
      <c r="L20" s="30">
        <f t="shared" si="6"/>
        <v>1213441.5959365601</v>
      </c>
    </row>
    <row r="21" spans="1:12" x14ac:dyDescent="0.35">
      <c r="A21" s="30">
        <v>20</v>
      </c>
      <c r="B21" s="42">
        <v>42795</v>
      </c>
      <c r="C21" s="32">
        <v>17697</v>
      </c>
      <c r="D21" s="44">
        <f t="shared" si="2"/>
        <v>18453.491727872901</v>
      </c>
      <c r="E21" s="44">
        <f t="shared" si="3"/>
        <v>131.48555328977301</v>
      </c>
      <c r="F21" s="48">
        <f t="shared" si="4"/>
        <v>0.96752835045356833</v>
      </c>
      <c r="G21" s="44">
        <f t="shared" si="5"/>
        <v>18090.191028943595</v>
      </c>
      <c r="J21" s="32">
        <f t="shared" si="7"/>
        <v>-393.19102894359457</v>
      </c>
      <c r="K21" s="30">
        <f t="shared" si="8"/>
        <v>393.19102894359457</v>
      </c>
      <c r="L21" s="30">
        <f t="shared" si="6"/>
        <v>154599.18524172262</v>
      </c>
    </row>
    <row r="22" spans="1:12" x14ac:dyDescent="0.35">
      <c r="A22" s="30">
        <v>21</v>
      </c>
      <c r="B22" s="42">
        <v>42887</v>
      </c>
      <c r="C22" s="32">
        <v>19301</v>
      </c>
      <c r="D22" s="44">
        <f t="shared" si="2"/>
        <v>18735.251333261396</v>
      </c>
      <c r="E22" s="44">
        <f t="shared" si="3"/>
        <v>161.54036370951749</v>
      </c>
      <c r="F22" s="48">
        <f>$I$3*(C22/D22)+(1-$I$3)*F18</f>
        <v>1.0141844894740439</v>
      </c>
      <c r="G22" s="44">
        <f t="shared" si="5"/>
        <v>18551.003271479021</v>
      </c>
      <c r="J22" s="32">
        <f t="shared" si="7"/>
        <v>749.99672852097865</v>
      </c>
      <c r="K22" s="30">
        <f t="shared" si="8"/>
        <v>749.99672852097865</v>
      </c>
      <c r="L22" s="30">
        <f t="shared" si="6"/>
        <v>562495.09279217059</v>
      </c>
    </row>
    <row r="23" spans="1:12" x14ac:dyDescent="0.35">
      <c r="A23" s="30">
        <v>22</v>
      </c>
      <c r="B23" s="42">
        <v>42979</v>
      </c>
      <c r="C23" s="32">
        <v>19440</v>
      </c>
      <c r="D23" s="44">
        <f t="shared" si="2"/>
        <v>19095.911934324631</v>
      </c>
      <c r="E23" s="44">
        <f t="shared" si="3"/>
        <v>201.36441118026102</v>
      </c>
      <c r="F23" s="48">
        <f t="shared" si="4"/>
        <v>0.99763846719579896</v>
      </c>
      <c r="G23" s="44">
        <f t="shared" si="5"/>
        <v>18467.04077966397</v>
      </c>
      <c r="J23" s="32">
        <f t="shared" si="7"/>
        <v>972.95922033602983</v>
      </c>
      <c r="K23" s="30">
        <f t="shared" si="8"/>
        <v>972.95922033602983</v>
      </c>
      <c r="L23" s="30">
        <f t="shared" si="6"/>
        <v>946649.64443689503</v>
      </c>
    </row>
    <row r="24" spans="1:12" x14ac:dyDescent="0.35">
      <c r="A24" s="30">
        <v>23</v>
      </c>
      <c r="B24" s="42">
        <v>43070</v>
      </c>
      <c r="C24" s="32">
        <v>19490</v>
      </c>
      <c r="D24" s="44">
        <f t="shared" si="2"/>
        <v>19454.180130979701</v>
      </c>
      <c r="E24" s="44">
        <f t="shared" si="3"/>
        <v>232.7451682752228</v>
      </c>
      <c r="F24" s="48">
        <f t="shared" si="4"/>
        <v>0.98618600069214968</v>
      </c>
      <c r="G24" s="44">
        <f t="shared" si="5"/>
        <v>18728.600250288877</v>
      </c>
      <c r="J24" s="32">
        <f t="shared" si="7"/>
        <v>761.39974971112315</v>
      </c>
      <c r="K24" s="30">
        <f t="shared" si="8"/>
        <v>761.39974971112315</v>
      </c>
      <c r="L24" s="30">
        <f t="shared" si="6"/>
        <v>579729.57886016101</v>
      </c>
    </row>
    <row r="25" spans="1:12" x14ac:dyDescent="0.35">
      <c r="A25" s="30">
        <v>24</v>
      </c>
      <c r="B25" s="42">
        <v>43160</v>
      </c>
      <c r="C25" s="32">
        <v>19822</v>
      </c>
      <c r="D25" s="44">
        <f t="shared" si="2"/>
        <v>19846.991232071519</v>
      </c>
      <c r="E25" s="44">
        <f t="shared" si="3"/>
        <v>264.75835483854189</v>
      </c>
      <c r="F25" s="48">
        <f t="shared" si="4"/>
        <v>0.98313457772811808</v>
      </c>
      <c r="G25" s="44">
        <f t="shared" si="5"/>
        <v>19047.658360290738</v>
      </c>
      <c r="J25" s="32">
        <f t="shared" si="7"/>
        <v>774.34163970926238</v>
      </c>
      <c r="K25" s="30">
        <f t="shared" si="8"/>
        <v>774.34163970926238</v>
      </c>
      <c r="L25" s="30">
        <f t="shared" si="6"/>
        <v>599604.9749876291</v>
      </c>
    </row>
    <row r="26" spans="1:12" x14ac:dyDescent="0.35">
      <c r="A26" s="30">
        <v>25</v>
      </c>
      <c r="B26" s="42">
        <v>43252</v>
      </c>
      <c r="C26" s="32">
        <v>20291</v>
      </c>
      <c r="D26" s="44">
        <f t="shared" si="2"/>
        <v>20090.841263359347</v>
      </c>
      <c r="E26" s="44">
        <f t="shared" si="3"/>
        <v>260.57669012839909</v>
      </c>
      <c r="F26" s="48">
        <f t="shared" si="4"/>
        <v>1.012073587579188</v>
      </c>
      <c r="G26" s="44">
        <f t="shared" si="5"/>
        <v>20397.024487230192</v>
      </c>
      <c r="J26" s="32">
        <f t="shared" si="7"/>
        <v>-106.02448723019188</v>
      </c>
      <c r="K26" s="30">
        <f t="shared" si="8"/>
        <v>106.02448723019188</v>
      </c>
      <c r="L26" s="30">
        <f t="shared" si="6"/>
        <v>11241.19189242512</v>
      </c>
    </row>
    <row r="27" spans="1:12" x14ac:dyDescent="0.35">
      <c r="A27" s="30">
        <v>26</v>
      </c>
      <c r="B27" s="42">
        <v>43344</v>
      </c>
      <c r="C27" s="32">
        <v>19956</v>
      </c>
      <c r="D27" s="44">
        <f t="shared" si="2"/>
        <v>20281.782023478965</v>
      </c>
      <c r="E27" s="44">
        <f t="shared" si="3"/>
        <v>246.64950412664288</v>
      </c>
      <c r="F27" s="48">
        <f t="shared" si="4"/>
        <v>0.99078783815390381</v>
      </c>
      <c r="G27" s="44">
        <f t="shared" si="5"/>
        <v>20303.35741237858</v>
      </c>
      <c r="J27" s="32">
        <f t="shared" si="7"/>
        <v>-347.35741237858019</v>
      </c>
      <c r="K27" s="30">
        <f t="shared" si="8"/>
        <v>347.35741237858019</v>
      </c>
      <c r="L27" s="30">
        <f t="shared" si="6"/>
        <v>120657.17193434302</v>
      </c>
    </row>
    <row r="28" spans="1:12" x14ac:dyDescent="0.35">
      <c r="A28" s="30">
        <v>27</v>
      </c>
      <c r="B28" s="42">
        <v>43435</v>
      </c>
      <c r="C28" s="32">
        <v>20658</v>
      </c>
      <c r="D28" s="44">
        <f t="shared" si="2"/>
        <v>20612.218604489284</v>
      </c>
      <c r="E28" s="44">
        <f t="shared" si="3"/>
        <v>263.40691950337816</v>
      </c>
      <c r="F28" s="48">
        <f t="shared" si="4"/>
        <v>0.99420354056469895</v>
      </c>
      <c r="G28" s="44">
        <f t="shared" si="5"/>
        <v>20244.851788692013</v>
      </c>
      <c r="J28" s="32">
        <f t="shared" si="7"/>
        <v>413.14821130798737</v>
      </c>
      <c r="K28" s="30">
        <f t="shared" si="8"/>
        <v>413.14821130798737</v>
      </c>
      <c r="L28" s="30">
        <f t="shared" si="6"/>
        <v>170691.44450698938</v>
      </c>
    </row>
    <row r="29" spans="1:12" x14ac:dyDescent="0.35">
      <c r="A29" s="30">
        <v>28</v>
      </c>
      <c r="B29" s="42">
        <v>43525</v>
      </c>
      <c r="C29" s="32">
        <v>21914</v>
      </c>
      <c r="D29" s="44">
        <f t="shared" si="2"/>
        <v>21158.48623241618</v>
      </c>
      <c r="E29" s="44">
        <f t="shared" si="3"/>
        <v>319.9790611880818</v>
      </c>
      <c r="F29" s="48">
        <f t="shared" si="4"/>
        <v>1.0094209708166537</v>
      </c>
      <c r="G29" s="44">
        <f t="shared" si="5"/>
        <v>20523.54928434085</v>
      </c>
      <c r="J29" s="32">
        <f t="shared" si="7"/>
        <v>1390.4507156591499</v>
      </c>
      <c r="K29" s="30">
        <f t="shared" si="8"/>
        <v>1390.4507156591499</v>
      </c>
      <c r="L29" s="30">
        <f t="shared" si="6"/>
        <v>1933353.192677042</v>
      </c>
    </row>
    <row r="30" spans="1:12" x14ac:dyDescent="0.35">
      <c r="A30" s="30">
        <v>29</v>
      </c>
      <c r="B30" s="42">
        <v>43617</v>
      </c>
      <c r="C30" s="32">
        <v>21550</v>
      </c>
      <c r="D30" s="44">
        <f t="shared" si="2"/>
        <v>21441.355852611476</v>
      </c>
      <c r="E30" s="44">
        <f t="shared" si="3"/>
        <v>312.55717298952453</v>
      </c>
      <c r="F30" s="48">
        <f t="shared" si="4"/>
        <v>1.0085703123817797</v>
      </c>
      <c r="G30" s="44">
        <f t="shared" si="5"/>
        <v>21737.787425393144</v>
      </c>
      <c r="J30" s="32">
        <f t="shared" si="7"/>
        <v>-187.78742539314408</v>
      </c>
      <c r="K30" s="30">
        <f t="shared" si="8"/>
        <v>187.78742539314408</v>
      </c>
      <c r="L30" s="30">
        <f t="shared" si="6"/>
        <v>35264.117135785651</v>
      </c>
    </row>
    <row r="31" spans="1:12" x14ac:dyDescent="0.35">
      <c r="A31" s="30">
        <v>30</v>
      </c>
      <c r="B31" s="42">
        <v>43709</v>
      </c>
      <c r="C31" s="32">
        <v>20840</v>
      </c>
      <c r="D31" s="44">
        <f t="shared" si="2"/>
        <v>21609.883712654908</v>
      </c>
      <c r="E31" s="44">
        <f t="shared" si="3"/>
        <v>283.75131040030607</v>
      </c>
      <c r="F31" s="48">
        <f t="shared" si="4"/>
        <v>0.97758068780528018</v>
      </c>
      <c r="G31" s="44">
        <f t="shared" si="5"/>
        <v>21553.512458023262</v>
      </c>
      <c r="J31" s="32">
        <f t="shared" si="7"/>
        <v>-713.5124580232623</v>
      </c>
      <c r="K31" s="30">
        <f t="shared" si="8"/>
        <v>713.5124580232623</v>
      </c>
      <c r="L31" s="30">
        <f t="shared" si="6"/>
        <v>509100.02775439766</v>
      </c>
    </row>
    <row r="32" spans="1:12" x14ac:dyDescent="0.35">
      <c r="A32" s="30">
        <v>31</v>
      </c>
      <c r="B32" s="42">
        <v>43800</v>
      </c>
      <c r="C32" s="32">
        <v>21739</v>
      </c>
      <c r="D32" s="44">
        <f t="shared" si="2"/>
        <v>21888.056797949106</v>
      </c>
      <c r="E32" s="44">
        <f t="shared" si="3"/>
        <v>282.63566537908451</v>
      </c>
      <c r="F32" s="48">
        <f t="shared" si="4"/>
        <v>0.99369679012981549</v>
      </c>
      <c r="G32" s="44">
        <f t="shared" si="5"/>
        <v>21766.729455752786</v>
      </c>
      <c r="J32" s="32">
        <f t="shared" si="7"/>
        <v>-27.729455752785725</v>
      </c>
      <c r="K32" s="30">
        <f t="shared" si="8"/>
        <v>27.729455752785725</v>
      </c>
      <c r="L32" s="30">
        <f t="shared" si="6"/>
        <v>768.92271634570136</v>
      </c>
    </row>
    <row r="33" spans="1:12" x14ac:dyDescent="0.35">
      <c r="A33" s="30">
        <v>32</v>
      </c>
      <c r="B33" s="42">
        <v>43891</v>
      </c>
      <c r="C33" s="32">
        <v>21998</v>
      </c>
      <c r="D33" s="44">
        <f t="shared" si="2"/>
        <v>22095.09230818152</v>
      </c>
      <c r="E33" s="44">
        <f t="shared" si="3"/>
        <v>267.51563434975037</v>
      </c>
      <c r="F33" s="48">
        <f t="shared" si="4"/>
        <v>1.0025133389373531</v>
      </c>
      <c r="G33" s="44">
        <f t="shared" si="5"/>
        <v>22379.561910010212</v>
      </c>
      <c r="J33" s="32">
        <f t="shared" si="7"/>
        <v>-381.56191001021216</v>
      </c>
      <c r="K33" s="30">
        <f t="shared" si="8"/>
        <v>381.56191001021216</v>
      </c>
      <c r="L33" s="30">
        <f t="shared" si="6"/>
        <v>145589.49117064124</v>
      </c>
    </row>
    <row r="34" spans="1:12" x14ac:dyDescent="0.35">
      <c r="A34" s="30">
        <v>33</v>
      </c>
      <c r="B34" s="42">
        <v>43983</v>
      </c>
      <c r="C34" s="32">
        <v>21870</v>
      </c>
      <c r="D34" s="44">
        <f t="shared" si="2"/>
        <v>22226.918349080101</v>
      </c>
      <c r="E34" s="44">
        <f t="shared" si="3"/>
        <v>240.37771565951647</v>
      </c>
      <c r="F34" s="48">
        <f t="shared" si="4"/>
        <v>0.99625619006354382</v>
      </c>
      <c r="G34" s="44">
        <f t="shared" si="5"/>
        <v>22554.262478270033</v>
      </c>
      <c r="J34" s="32">
        <f t="shared" si="7"/>
        <v>-684.26247827003317</v>
      </c>
      <c r="K34" s="30">
        <f t="shared" si="8"/>
        <v>684.26247827003317</v>
      </c>
      <c r="L34" s="30">
        <f t="shared" si="6"/>
        <v>468215.13916824764</v>
      </c>
    </row>
    <row r="35" spans="1:12" x14ac:dyDescent="0.35">
      <c r="A35" s="30">
        <v>34</v>
      </c>
      <c r="B35" s="42">
        <v>44075</v>
      </c>
      <c r="C35" s="32">
        <v>23310</v>
      </c>
      <c r="D35" s="44">
        <f t="shared" si="2"/>
        <v>22742.75266422088</v>
      </c>
      <c r="E35" s="44">
        <f t="shared" si="3"/>
        <v>295.46903555576898</v>
      </c>
      <c r="F35" s="48">
        <f t="shared" si="4"/>
        <v>1.0012612911128147</v>
      </c>
      <c r="G35" s="44">
        <f t="shared" si="5"/>
        <v>21963.59474009302</v>
      </c>
      <c r="J35" s="32">
        <f t="shared" si="7"/>
        <v>1346.4052599069801</v>
      </c>
      <c r="K35" s="30">
        <f t="shared" si="8"/>
        <v>1346.4052599069801</v>
      </c>
      <c r="L35" s="30">
        <f t="shared" si="6"/>
        <v>1812807.1239051826</v>
      </c>
    </row>
    <row r="36" spans="1:12" x14ac:dyDescent="0.35">
      <c r="A36" s="30">
        <v>35</v>
      </c>
      <c r="B36" s="42">
        <v>44166</v>
      </c>
      <c r="C36" s="32">
        <v>23953</v>
      </c>
      <c r="D36" s="44">
        <f t="shared" si="2"/>
        <v>23251.565057058586</v>
      </c>
      <c r="E36" s="44">
        <f t="shared" si="3"/>
        <v>338.13770701215645</v>
      </c>
      <c r="F36" s="48">
        <f t="shared" si="4"/>
        <v>1.011932002151573</v>
      </c>
      <c r="G36" s="44">
        <f t="shared" si="5"/>
        <v>22893.006953367116</v>
      </c>
      <c r="J36" s="32">
        <f t="shared" si="7"/>
        <v>1059.9930466328842</v>
      </c>
      <c r="K36" s="30">
        <f t="shared" si="8"/>
        <v>1059.9930466328842</v>
      </c>
      <c r="L36" s="30">
        <f t="shared" si="6"/>
        <v>1123585.2589100639</v>
      </c>
    </row>
    <row r="37" spans="1:12" x14ac:dyDescent="0.35">
      <c r="A37" s="30">
        <v>36</v>
      </c>
      <c r="B37" s="42">
        <v>44256</v>
      </c>
      <c r="C37" s="32">
        <v>23787</v>
      </c>
      <c r="D37" s="44">
        <f t="shared" si="2"/>
        <v>23617.235229144579</v>
      </c>
      <c r="E37" s="44">
        <f t="shared" si="3"/>
        <v>343.64420002692373</v>
      </c>
      <c r="F37" s="48">
        <f t="shared" si="4"/>
        <v>1.004850755931556</v>
      </c>
      <c r="G37" s="44">
        <f t="shared" si="5"/>
        <v>23648.991682548265</v>
      </c>
      <c r="J37" s="32">
        <f t="shared" si="7"/>
        <v>138.00831745173491</v>
      </c>
      <c r="K37" s="30">
        <f t="shared" si="8"/>
        <v>138.00831745173491</v>
      </c>
      <c r="L37" s="30">
        <f t="shared" si="6"/>
        <v>19046.29568585884</v>
      </c>
    </row>
    <row r="38" spans="1:12" x14ac:dyDescent="0.35">
      <c r="A38" s="30">
        <v>37</v>
      </c>
      <c r="B38" s="42">
        <v>44348</v>
      </c>
      <c r="C38" s="32">
        <v>24520</v>
      </c>
      <c r="D38" s="44">
        <f t="shared" si="2"/>
        <v>24091.132180580815</v>
      </c>
      <c r="E38" s="44">
        <f t="shared" si="3"/>
        <v>369.69475030878624</v>
      </c>
      <c r="F38" s="48">
        <f t="shared" si="4"/>
        <v>1.007029042820454</v>
      </c>
      <c r="G38" s="44">
        <f>(D37+E37)*F34</f>
        <v>23871.17445067834</v>
      </c>
      <c r="H38" s="30" t="s">
        <v>57</v>
      </c>
      <c r="I38" s="30">
        <v>0</v>
      </c>
      <c r="J38" s="32">
        <f t="shared" si="7"/>
        <v>648.82554932166022</v>
      </c>
      <c r="K38" s="30">
        <f t="shared" si="8"/>
        <v>648.82554932166022</v>
      </c>
      <c r="L38" s="30">
        <f t="shared" si="6"/>
        <v>420974.59345255414</v>
      </c>
    </row>
    <row r="39" spans="1:12" x14ac:dyDescent="0.35">
      <c r="A39" s="30">
        <v>38</v>
      </c>
      <c r="B39" s="40">
        <v>44440</v>
      </c>
      <c r="C39" s="41"/>
      <c r="D39" s="46"/>
      <c r="E39" s="46"/>
      <c r="F39" s="46"/>
      <c r="G39" s="47">
        <f>($D$38+($E$38*I39))*F35</f>
        <v>24491.679154509631</v>
      </c>
      <c r="H39" s="30" t="s">
        <v>58</v>
      </c>
      <c r="I39" s="30">
        <v>1</v>
      </c>
    </row>
    <row r="40" spans="1:12" x14ac:dyDescent="0.3">
      <c r="A40" s="30">
        <v>39</v>
      </c>
      <c r="B40" s="40">
        <v>44531</v>
      </c>
      <c r="C40" s="41"/>
      <c r="D40" s="46"/>
      <c r="E40" s="46"/>
      <c r="F40" s="46"/>
      <c r="G40" s="47">
        <f>($D$38+($E$38*I40))*F36</f>
        <v>25126.799519323125</v>
      </c>
      <c r="H40" s="30" t="s">
        <v>59</v>
      </c>
      <c r="I40" s="30">
        <v>2</v>
      </c>
      <c r="K40" s="22" t="s">
        <v>2</v>
      </c>
      <c r="L40" s="22" t="s">
        <v>3</v>
      </c>
    </row>
    <row r="41" spans="1:12" x14ac:dyDescent="0.35">
      <c r="A41" s="30">
        <v>40</v>
      </c>
      <c r="B41" s="40">
        <v>44621</v>
      </c>
      <c r="C41" s="41"/>
      <c r="D41" s="46"/>
      <c r="E41" s="46"/>
      <c r="F41" s="46"/>
      <c r="G41" s="47">
        <f>($D$38+($E$38*I41))*F37</f>
        <v>25322.456530838805</v>
      </c>
      <c r="H41" s="30" t="s">
        <v>60</v>
      </c>
      <c r="I41" s="30">
        <v>3</v>
      </c>
      <c r="K41" s="1">
        <f>AVERAGE(K6:K38)</f>
        <v>657.3875014404739</v>
      </c>
      <c r="L41" s="1">
        <f>AVERAGE(L6:L38)</f>
        <v>651195.2117897789</v>
      </c>
    </row>
    <row r="42" spans="1:12" x14ac:dyDescent="0.35">
      <c r="J42"/>
      <c r="K42"/>
    </row>
    <row r="43" spans="1:12" x14ac:dyDescent="0.35">
      <c r="J43"/>
      <c r="K43" s="22" t="s">
        <v>24</v>
      </c>
    </row>
    <row r="44" spans="1:12" x14ac:dyDescent="0.35">
      <c r="K44" s="50">
        <f>L41^0.5</f>
        <v>806.96667328321485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7FD3A-7A6D-4A48-867B-82A538E2BFDD}">
  <dimension ref="A1:S44"/>
  <sheetViews>
    <sheetView showGridLines="0" tabSelected="1" zoomScale="85" zoomScaleNormal="85" workbookViewId="0">
      <pane ySplit="1" topLeftCell="A2" activePane="bottomLeft" state="frozen"/>
      <selection pane="bottomLeft" activeCell="A39" sqref="A39:XFD39"/>
    </sheetView>
  </sheetViews>
  <sheetFormatPr defaultRowHeight="14.5" x14ac:dyDescent="0.35"/>
  <cols>
    <col min="1" max="1" width="7.36328125" style="30" bestFit="1" customWidth="1"/>
    <col min="2" max="2" width="9.26953125" style="30" bestFit="1" customWidth="1"/>
    <col min="3" max="3" width="8.7265625" style="30"/>
    <col min="4" max="4" width="10.453125" style="44" bestFit="1" customWidth="1"/>
    <col min="5" max="5" width="8.81640625" style="44" bestFit="1" customWidth="1"/>
    <col min="6" max="6" width="10.08984375" style="44" bestFit="1" customWidth="1"/>
    <col min="7" max="9" width="8.7265625" style="30"/>
    <col min="10" max="10" width="17.54296875" style="30" bestFit="1" customWidth="1"/>
    <col min="11" max="11" width="9.36328125" style="30" bestFit="1" customWidth="1"/>
    <col min="12" max="14" width="8.7265625" style="30"/>
    <col min="15" max="15" width="9.26953125" style="30" bestFit="1" customWidth="1"/>
    <col min="16" max="17" width="8.7265625" style="30"/>
    <col min="18" max="18" width="10.54296875" style="30" bestFit="1" customWidth="1"/>
    <col min="19" max="16384" width="8.7265625" style="30"/>
  </cols>
  <sheetData>
    <row r="1" spans="1:19" ht="29" x14ac:dyDescent="0.35">
      <c r="A1" s="26" t="s">
        <v>4</v>
      </c>
      <c r="B1" s="26" t="s">
        <v>0</v>
      </c>
      <c r="C1" s="27" t="s">
        <v>5</v>
      </c>
      <c r="D1" s="43" t="s">
        <v>9</v>
      </c>
      <c r="E1" s="43" t="s">
        <v>10</v>
      </c>
      <c r="F1" s="43" t="s">
        <v>12</v>
      </c>
      <c r="G1" s="28" t="s">
        <v>13</v>
      </c>
      <c r="H1" s="29">
        <v>0.95430138205158321</v>
      </c>
      <c r="Q1" s="31" t="s">
        <v>17</v>
      </c>
      <c r="R1" s="31"/>
      <c r="S1" s="31"/>
    </row>
    <row r="2" spans="1:19" x14ac:dyDescent="0.35">
      <c r="A2" s="30">
        <v>1</v>
      </c>
      <c r="B2" s="42">
        <v>41061</v>
      </c>
      <c r="C2" s="32">
        <v>15627</v>
      </c>
      <c r="D2" s="45">
        <f>C2</f>
        <v>15627</v>
      </c>
      <c r="E2" s="44">
        <f>C3-C2</f>
        <v>-700</v>
      </c>
      <c r="G2" s="28" t="s">
        <v>16</v>
      </c>
      <c r="H2" s="33">
        <v>0.1849143977707044</v>
      </c>
      <c r="I2" s="28" t="s">
        <v>1</v>
      </c>
      <c r="J2" s="28" t="s">
        <v>14</v>
      </c>
      <c r="K2" s="28" t="s">
        <v>15</v>
      </c>
      <c r="P2" s="34" t="s">
        <v>19</v>
      </c>
      <c r="Q2" s="34" t="s">
        <v>20</v>
      </c>
      <c r="R2" s="34" t="s">
        <v>21</v>
      </c>
      <c r="S2" s="34" t="s">
        <v>61</v>
      </c>
    </row>
    <row r="3" spans="1:19" x14ac:dyDescent="0.35">
      <c r="A3" s="30">
        <v>2</v>
      </c>
      <c r="B3" s="42">
        <v>41153</v>
      </c>
      <c r="C3" s="32">
        <v>14927</v>
      </c>
      <c r="D3" s="44">
        <f>($H$1*C3)+(1-$H$1)*SUM(D2:E2)</f>
        <v>14927</v>
      </c>
      <c r="E3" s="44">
        <f>($H$2*(D3-D2))+(1-$H$2)*E2</f>
        <v>-700</v>
      </c>
      <c r="F3" s="44">
        <f>D2+E2</f>
        <v>14927</v>
      </c>
      <c r="I3" s="32">
        <f>C3-F3</f>
        <v>0</v>
      </c>
      <c r="J3" s="30">
        <f t="shared" ref="J3:J5" si="0">ABS(I3)</f>
        <v>0</v>
      </c>
      <c r="K3" s="30">
        <f t="shared" ref="K3:K5" si="1">J3^2</f>
        <v>0</v>
      </c>
      <c r="M3" s="32">
        <f>C3-C2</f>
        <v>-700</v>
      </c>
      <c r="N3" s="36"/>
      <c r="O3" s="37" t="s">
        <v>26</v>
      </c>
      <c r="P3" s="32">
        <v>15627</v>
      </c>
      <c r="Q3" s="32">
        <v>15655</v>
      </c>
      <c r="R3" s="38">
        <f>Q3-P3</f>
        <v>28</v>
      </c>
      <c r="S3" s="30">
        <f>R3/4</f>
        <v>7</v>
      </c>
    </row>
    <row r="4" spans="1:19" x14ac:dyDescent="0.35">
      <c r="A4" s="30">
        <v>3</v>
      </c>
      <c r="B4" s="42">
        <v>41244</v>
      </c>
      <c r="C4" s="32">
        <v>15407</v>
      </c>
      <c r="D4" s="44">
        <f t="shared" ref="D4:D37" si="2">($H$1*C4)+(1-$H$1)*SUM(D3:E3)</f>
        <v>15353.075630820867</v>
      </c>
      <c r="E4" s="44">
        <f t="shared" ref="E4:E38" si="3">($H$2*(D4-D3))+(1-$H$2)*E3</f>
        <v>-491.77240288249328</v>
      </c>
      <c r="F4" s="44">
        <f t="shared" ref="F4:F37" si="4">D3+E3</f>
        <v>14227</v>
      </c>
      <c r="I4" s="32">
        <f t="shared" ref="I4:I5" si="5">C4-F4</f>
        <v>1180</v>
      </c>
      <c r="J4" s="30">
        <f t="shared" si="0"/>
        <v>1180</v>
      </c>
      <c r="K4" s="30">
        <f t="shared" si="1"/>
        <v>1392400</v>
      </c>
      <c r="M4" s="32">
        <f>C4-C3</f>
        <v>480</v>
      </c>
      <c r="N4" s="36"/>
      <c r="O4" s="37" t="s">
        <v>25</v>
      </c>
      <c r="P4" s="32">
        <v>14927</v>
      </c>
      <c r="Q4" s="32">
        <v>16503</v>
      </c>
      <c r="R4" s="38">
        <f t="shared" ref="R4:R6" si="6">Q4-P4</f>
        <v>1576</v>
      </c>
      <c r="S4" s="30">
        <f t="shared" ref="S4:S6" si="7">R4/4</f>
        <v>394</v>
      </c>
    </row>
    <row r="5" spans="1:19" x14ac:dyDescent="0.35">
      <c r="A5" s="30">
        <v>4</v>
      </c>
      <c r="B5" s="42">
        <v>41334</v>
      </c>
      <c r="C5" s="32">
        <v>15568</v>
      </c>
      <c r="D5" s="44">
        <f t="shared" si="2"/>
        <v>15535.704934208177</v>
      </c>
      <c r="E5" s="44">
        <f t="shared" si="3"/>
        <v>-367.06581751207716</v>
      </c>
      <c r="F5" s="44">
        <f t="shared" si="4"/>
        <v>14861.303227938373</v>
      </c>
      <c r="I5" s="32">
        <f t="shared" si="5"/>
        <v>706.69677206162669</v>
      </c>
      <c r="J5" s="30">
        <f t="shared" si="0"/>
        <v>706.69677206162669</v>
      </c>
      <c r="K5" s="30">
        <f t="shared" si="1"/>
        <v>499420.32764232275</v>
      </c>
      <c r="N5" s="36"/>
      <c r="O5" s="37" t="s">
        <v>27</v>
      </c>
      <c r="P5" s="32">
        <v>15407</v>
      </c>
      <c r="Q5" s="32">
        <v>17041</v>
      </c>
      <c r="R5" s="38">
        <f t="shared" si="6"/>
        <v>1634</v>
      </c>
      <c r="S5" s="30">
        <f t="shared" si="7"/>
        <v>408.5</v>
      </c>
    </row>
    <row r="6" spans="1:19" x14ac:dyDescent="0.35">
      <c r="A6" s="30">
        <v>5</v>
      </c>
      <c r="B6" s="42">
        <v>41426</v>
      </c>
      <c r="C6" s="32">
        <v>15655</v>
      </c>
      <c r="D6" s="44">
        <f t="shared" si="2"/>
        <v>15632.773979808841</v>
      </c>
      <c r="E6" s="44">
        <f t="shared" si="3"/>
        <v>-281.24059881519645</v>
      </c>
      <c r="F6" s="44">
        <f t="shared" si="4"/>
        <v>15168.6391166961</v>
      </c>
      <c r="I6" s="32">
        <f t="shared" ref="I6:I38" si="8">C6-F6</f>
        <v>486.36088330389975</v>
      </c>
      <c r="J6" s="30">
        <f>ABS(I6)</f>
        <v>486.36088330389975</v>
      </c>
      <c r="K6" s="30">
        <f>J6^2</f>
        <v>236546.9088081496</v>
      </c>
      <c r="N6" s="36"/>
      <c r="O6" s="37" t="s">
        <v>28</v>
      </c>
      <c r="P6" s="32">
        <v>15568</v>
      </c>
      <c r="Q6" s="32">
        <v>16853</v>
      </c>
      <c r="R6" s="38">
        <f t="shared" si="6"/>
        <v>1285</v>
      </c>
      <c r="S6" s="30">
        <f t="shared" si="7"/>
        <v>321.25</v>
      </c>
    </row>
    <row r="7" spans="1:19" x14ac:dyDescent="0.35">
      <c r="A7" s="30">
        <v>6</v>
      </c>
      <c r="B7" s="42">
        <v>41518</v>
      </c>
      <c r="C7" s="32">
        <v>16503</v>
      </c>
      <c r="D7" s="44">
        <f t="shared" si="2"/>
        <v>16450.379566897675</v>
      </c>
      <c r="E7" s="44">
        <f t="shared" si="3"/>
        <v>-78.048118106117158</v>
      </c>
      <c r="F7" s="44">
        <f t="shared" si="4"/>
        <v>15351.533380993644</v>
      </c>
      <c r="I7" s="32">
        <f t="shared" si="8"/>
        <v>1151.4666190063563</v>
      </c>
      <c r="J7" s="30">
        <f>ABS(I7)</f>
        <v>1151.4666190063563</v>
      </c>
      <c r="K7" s="30">
        <f t="shared" ref="K7:K38" si="9">J7^2</f>
        <v>1325875.3746859292</v>
      </c>
      <c r="R7" s="39" t="s">
        <v>23</v>
      </c>
      <c r="S7" s="31">
        <f>AVERAGE(S3:S6)</f>
        <v>282.6875</v>
      </c>
    </row>
    <row r="8" spans="1:19" x14ac:dyDescent="0.35">
      <c r="A8" s="30">
        <v>7</v>
      </c>
      <c r="B8" s="42">
        <v>41609</v>
      </c>
      <c r="C8" s="32">
        <v>17041</v>
      </c>
      <c r="D8" s="44">
        <f t="shared" si="2"/>
        <v>17010.442771344206</v>
      </c>
      <c r="E8" s="44">
        <f t="shared" si="3"/>
        <v>39.947852814373476</v>
      </c>
      <c r="F8" s="44">
        <f t="shared" si="4"/>
        <v>16372.331448791558</v>
      </c>
      <c r="I8" s="32">
        <f t="shared" si="8"/>
        <v>668.6685512084423</v>
      </c>
      <c r="J8" s="30">
        <f t="shared" ref="J8:J38" si="10">ABS(I8)</f>
        <v>668.6685512084423</v>
      </c>
      <c r="K8" s="30">
        <f t="shared" si="9"/>
        <v>447117.6313751972</v>
      </c>
    </row>
    <row r="9" spans="1:19" x14ac:dyDescent="0.35">
      <c r="A9" s="30">
        <v>8</v>
      </c>
      <c r="B9" s="42">
        <v>41699</v>
      </c>
      <c r="C9" s="32">
        <v>16853</v>
      </c>
      <c r="D9" s="44">
        <f t="shared" si="2"/>
        <v>16862.020478720024</v>
      </c>
      <c r="E9" s="44">
        <f t="shared" si="3"/>
        <v>5.1155008126230186</v>
      </c>
      <c r="F9" s="44">
        <f t="shared" si="4"/>
        <v>17050.390624158579</v>
      </c>
      <c r="I9" s="32">
        <f t="shared" si="8"/>
        <v>-197.39062415857916</v>
      </c>
      <c r="J9" s="30">
        <f t="shared" si="10"/>
        <v>197.39062415857916</v>
      </c>
      <c r="K9" s="30">
        <f t="shared" si="9"/>
        <v>38963.058505713452</v>
      </c>
    </row>
    <row r="10" spans="1:19" x14ac:dyDescent="0.35">
      <c r="A10" s="30">
        <v>9</v>
      </c>
      <c r="B10" s="42">
        <v>41791</v>
      </c>
      <c r="C10" s="32">
        <v>17374</v>
      </c>
      <c r="D10" s="44">
        <f t="shared" si="2"/>
        <v>17350.837014776862</v>
      </c>
      <c r="E10" s="44">
        <f t="shared" si="3"/>
        <v>94.558786445873338</v>
      </c>
      <c r="F10" s="44">
        <f t="shared" si="4"/>
        <v>16867.135979532646</v>
      </c>
      <c r="I10" s="32">
        <f t="shared" si="8"/>
        <v>506.86402046735384</v>
      </c>
      <c r="J10" s="30">
        <f t="shared" si="10"/>
        <v>506.86402046735384</v>
      </c>
      <c r="K10" s="30">
        <f t="shared" si="9"/>
        <v>256911.1352443301</v>
      </c>
    </row>
    <row r="11" spans="1:19" x14ac:dyDescent="0.35">
      <c r="A11" s="30">
        <v>10</v>
      </c>
      <c r="B11" s="42">
        <v>41883</v>
      </c>
      <c r="C11" s="32">
        <v>17386</v>
      </c>
      <c r="D11" s="44">
        <f t="shared" si="2"/>
        <v>17388.714306027818</v>
      </c>
      <c r="E11" s="44">
        <f t="shared" si="3"/>
        <v>84.07756189716207</v>
      </c>
      <c r="F11" s="44">
        <f t="shared" si="4"/>
        <v>17445.395801222734</v>
      </c>
      <c r="I11" s="32">
        <f t="shared" si="8"/>
        <v>-59.395801222734008</v>
      </c>
      <c r="J11" s="30">
        <f t="shared" si="10"/>
        <v>59.395801222734008</v>
      </c>
      <c r="K11" s="30">
        <f t="shared" si="9"/>
        <v>3527.8612028905309</v>
      </c>
    </row>
    <row r="12" spans="1:19" x14ac:dyDescent="0.35">
      <c r="A12" s="30">
        <v>11</v>
      </c>
      <c r="B12" s="42">
        <v>41974</v>
      </c>
      <c r="C12" s="32">
        <v>16220</v>
      </c>
      <c r="D12" s="44">
        <f t="shared" si="2"/>
        <v>16277.250856941186</v>
      </c>
      <c r="E12" s="44">
        <f t="shared" si="3"/>
        <v>-136.99518415908528</v>
      </c>
      <c r="F12" s="44">
        <f t="shared" si="4"/>
        <v>17472.791867924981</v>
      </c>
      <c r="I12" s="32">
        <f t="shared" si="8"/>
        <v>-1252.7918679249815</v>
      </c>
      <c r="J12" s="30">
        <f t="shared" si="10"/>
        <v>1252.7918679249815</v>
      </c>
      <c r="K12" s="30">
        <f t="shared" si="9"/>
        <v>1569487.4643389643</v>
      </c>
    </row>
    <row r="13" spans="1:19" x14ac:dyDescent="0.35">
      <c r="A13" s="30">
        <v>12</v>
      </c>
      <c r="B13" s="42">
        <v>42064</v>
      </c>
      <c r="C13" s="32">
        <v>16380</v>
      </c>
      <c r="D13" s="44">
        <f t="shared" si="2"/>
        <v>16369.044015585168</v>
      </c>
      <c r="E13" s="44">
        <f t="shared" si="3"/>
        <v>-94.688925532698491</v>
      </c>
      <c r="F13" s="44">
        <f t="shared" si="4"/>
        <v>16140.255672782101</v>
      </c>
      <c r="I13" s="32">
        <f t="shared" si="8"/>
        <v>239.7443272178989</v>
      </c>
      <c r="J13" s="30">
        <f t="shared" si="10"/>
        <v>239.7443272178989</v>
      </c>
      <c r="K13" s="30">
        <f t="shared" si="9"/>
        <v>57477.342433162979</v>
      </c>
    </row>
    <row r="14" spans="1:19" x14ac:dyDescent="0.35">
      <c r="A14" s="30">
        <v>13</v>
      </c>
      <c r="B14" s="42">
        <v>42156</v>
      </c>
      <c r="C14" s="32">
        <v>16578</v>
      </c>
      <c r="D14" s="44">
        <f t="shared" si="2"/>
        <v>16564.123847268325</v>
      </c>
      <c r="E14" s="44">
        <f t="shared" si="3"/>
        <v>-41.106510299363123</v>
      </c>
      <c r="F14" s="44">
        <f t="shared" si="4"/>
        <v>16274.35509005247</v>
      </c>
      <c r="I14" s="32">
        <f t="shared" si="8"/>
        <v>303.64490994753032</v>
      </c>
      <c r="J14" s="30">
        <f t="shared" si="10"/>
        <v>303.64490994753032</v>
      </c>
      <c r="K14" s="30">
        <f t="shared" si="9"/>
        <v>92200.231337043806</v>
      </c>
    </row>
    <row r="15" spans="1:19" x14ac:dyDescent="0.35">
      <c r="A15" s="30">
        <v>14</v>
      </c>
      <c r="B15" s="42">
        <v>42248</v>
      </c>
      <c r="C15" s="32">
        <v>16938</v>
      </c>
      <c r="D15" s="44">
        <f t="shared" si="2"/>
        <v>16919.035865826929</v>
      </c>
      <c r="E15" s="44">
        <f t="shared" si="3"/>
        <v>32.12301747044809</v>
      </c>
      <c r="F15" s="44">
        <f t="shared" si="4"/>
        <v>16523.017336968962</v>
      </c>
      <c r="I15" s="32">
        <f t="shared" si="8"/>
        <v>414.9826630310381</v>
      </c>
      <c r="J15" s="30">
        <f t="shared" si="10"/>
        <v>414.9826630310381</v>
      </c>
      <c r="K15" s="30">
        <f t="shared" si="9"/>
        <v>172210.61061633212</v>
      </c>
    </row>
    <row r="16" spans="1:19" x14ac:dyDescent="0.35">
      <c r="A16" s="30">
        <v>15</v>
      </c>
      <c r="B16" s="42">
        <v>42339</v>
      </c>
      <c r="C16" s="32">
        <v>18047</v>
      </c>
      <c r="D16" s="44">
        <f t="shared" si="2"/>
        <v>17996.921575475641</v>
      </c>
      <c r="E16" s="44">
        <f t="shared" si="3"/>
        <v>225.49959590566223</v>
      </c>
      <c r="F16" s="44">
        <f t="shared" si="4"/>
        <v>16951.158883297376</v>
      </c>
      <c r="I16" s="32">
        <f t="shared" si="8"/>
        <v>1095.8411167026243</v>
      </c>
      <c r="J16" s="30">
        <f t="shared" si="10"/>
        <v>1095.8411167026243</v>
      </c>
      <c r="K16" s="30">
        <f t="shared" si="9"/>
        <v>1200867.7530560547</v>
      </c>
    </row>
    <row r="17" spans="1:11" x14ac:dyDescent="0.35">
      <c r="A17" s="30">
        <v>16</v>
      </c>
      <c r="B17" s="42">
        <v>42430</v>
      </c>
      <c r="C17" s="32">
        <v>17569</v>
      </c>
      <c r="D17" s="44">
        <f t="shared" si="2"/>
        <v>17598.860444470363</v>
      </c>
      <c r="E17" s="44">
        <f t="shared" si="3"/>
        <v>110.19423961546319</v>
      </c>
      <c r="F17" s="44">
        <f t="shared" si="4"/>
        <v>18222.421171381302</v>
      </c>
      <c r="I17" s="32">
        <f t="shared" si="8"/>
        <v>-653.42117138130197</v>
      </c>
      <c r="J17" s="30">
        <f t="shared" si="10"/>
        <v>653.42117138130197</v>
      </c>
      <c r="K17" s="30">
        <f t="shared" si="9"/>
        <v>426959.22720931278</v>
      </c>
    </row>
    <row r="18" spans="1:11" x14ac:dyDescent="0.35">
      <c r="A18" s="30">
        <v>17</v>
      </c>
      <c r="B18" s="42">
        <v>42522</v>
      </c>
      <c r="C18" s="32">
        <v>18533</v>
      </c>
      <c r="D18" s="44">
        <f t="shared" si="2"/>
        <v>18495.346837797653</v>
      </c>
      <c r="E18" s="44">
        <f t="shared" si="3"/>
        <v>255.59097969091579</v>
      </c>
      <c r="F18" s="44">
        <f t="shared" si="4"/>
        <v>17709.054684085826</v>
      </c>
      <c r="I18" s="32">
        <f t="shared" si="8"/>
        <v>823.94531591417399</v>
      </c>
      <c r="J18" s="30">
        <f t="shared" si="10"/>
        <v>823.94531591417399</v>
      </c>
      <c r="K18" s="30">
        <f t="shared" si="9"/>
        <v>678885.88361690799</v>
      </c>
    </row>
    <row r="19" spans="1:11" x14ac:dyDescent="0.35">
      <c r="A19" s="30">
        <v>18</v>
      </c>
      <c r="B19" s="42">
        <v>42614</v>
      </c>
      <c r="C19" s="32">
        <v>17877</v>
      </c>
      <c r="D19" s="44">
        <f t="shared" si="2"/>
        <v>17916.937750432084</v>
      </c>
      <c r="E19" s="44">
        <f t="shared" si="3"/>
        <v>101.37235955043872</v>
      </c>
      <c r="F19" s="44">
        <f t="shared" si="4"/>
        <v>18750.937817488568</v>
      </c>
      <c r="I19" s="32">
        <f t="shared" si="8"/>
        <v>-873.93781748856782</v>
      </c>
      <c r="J19" s="30">
        <f t="shared" si="10"/>
        <v>873.93781748856782</v>
      </c>
      <c r="K19" s="30">
        <f t="shared" si="9"/>
        <v>763767.3088366813</v>
      </c>
    </row>
    <row r="20" spans="1:11" x14ac:dyDescent="0.35">
      <c r="A20" s="30">
        <v>19</v>
      </c>
      <c r="B20" s="42">
        <v>42705</v>
      </c>
      <c r="C20" s="32">
        <v>17404</v>
      </c>
      <c r="D20" s="44">
        <f t="shared" si="2"/>
        <v>17432.073123017941</v>
      </c>
      <c r="E20" s="44">
        <f t="shared" si="3"/>
        <v>-7.0312998450291815</v>
      </c>
      <c r="F20" s="44">
        <f t="shared" si="4"/>
        <v>18018.310109982522</v>
      </c>
      <c r="I20" s="32">
        <f t="shared" si="8"/>
        <v>-614.31010998252168</v>
      </c>
      <c r="J20" s="30">
        <f t="shared" si="10"/>
        <v>614.31010998252168</v>
      </c>
      <c r="K20" s="30">
        <f t="shared" si="9"/>
        <v>377376.9112267379</v>
      </c>
    </row>
    <row r="21" spans="1:11" x14ac:dyDescent="0.35">
      <c r="A21" s="30">
        <v>20</v>
      </c>
      <c r="B21" s="42">
        <v>42795</v>
      </c>
      <c r="C21" s="32">
        <v>17697</v>
      </c>
      <c r="D21" s="44">
        <f t="shared" si="2"/>
        <v>17684.571887179231</v>
      </c>
      <c r="E21" s="44">
        <f t="shared" si="3"/>
        <v>40.959545644091648</v>
      </c>
      <c r="F21" s="44">
        <f t="shared" si="4"/>
        <v>17425.041823172913</v>
      </c>
      <c r="I21" s="32">
        <f t="shared" si="8"/>
        <v>271.9581768270873</v>
      </c>
      <c r="J21" s="30">
        <f t="shared" si="10"/>
        <v>271.9581768270873</v>
      </c>
      <c r="K21" s="30">
        <f t="shared" si="9"/>
        <v>73961.249943113289</v>
      </c>
    </row>
    <row r="22" spans="1:11" x14ac:dyDescent="0.35">
      <c r="A22" s="30">
        <v>21</v>
      </c>
      <c r="B22" s="42">
        <v>42887</v>
      </c>
      <c r="C22" s="32">
        <v>19301</v>
      </c>
      <c r="D22" s="44">
        <f t="shared" si="2"/>
        <v>19229.003263858853</v>
      </c>
      <c r="E22" s="44">
        <f t="shared" si="3"/>
        <v>318.973133845245</v>
      </c>
      <c r="F22" s="44">
        <f t="shared" si="4"/>
        <v>17725.531432823322</v>
      </c>
      <c r="I22" s="32">
        <f t="shared" si="8"/>
        <v>1575.4685671766783</v>
      </c>
      <c r="J22" s="30">
        <f t="shared" si="10"/>
        <v>1575.4685671766783</v>
      </c>
      <c r="K22" s="30">
        <f t="shared" si="9"/>
        <v>2482101.206161736</v>
      </c>
    </row>
    <row r="23" spans="1:11" x14ac:dyDescent="0.35">
      <c r="A23" s="30">
        <v>22</v>
      </c>
      <c r="B23" s="42">
        <v>42979</v>
      </c>
      <c r="C23" s="32">
        <v>19440</v>
      </c>
      <c r="D23" s="44">
        <f t="shared" si="2"/>
        <v>19444.934372146123</v>
      </c>
      <c r="E23" s="44">
        <f t="shared" si="3"/>
        <v>299.91917974411854</v>
      </c>
      <c r="F23" s="44">
        <f t="shared" si="4"/>
        <v>19547.976397704097</v>
      </c>
      <c r="I23" s="32">
        <f t="shared" si="8"/>
        <v>-107.9763977040966</v>
      </c>
      <c r="J23" s="30">
        <f t="shared" si="10"/>
        <v>107.9763977040966</v>
      </c>
      <c r="K23" s="30">
        <f t="shared" si="9"/>
        <v>11658.902461153237</v>
      </c>
    </row>
    <row r="24" spans="1:11" x14ac:dyDescent="0.35">
      <c r="A24" s="30">
        <v>23</v>
      </c>
      <c r="B24" s="42">
        <v>43070</v>
      </c>
      <c r="C24" s="32">
        <v>19490</v>
      </c>
      <c r="D24" s="44">
        <f t="shared" si="2"/>
        <v>19501.646455100628</v>
      </c>
      <c r="E24" s="44">
        <f t="shared" si="3"/>
        <v>254.94668590770584</v>
      </c>
      <c r="F24" s="44">
        <f t="shared" si="4"/>
        <v>19744.853551890243</v>
      </c>
      <c r="I24" s="32">
        <f t="shared" si="8"/>
        <v>-254.85355189024267</v>
      </c>
      <c r="J24" s="30">
        <f t="shared" si="10"/>
        <v>254.85355189024267</v>
      </c>
      <c r="K24" s="30">
        <f t="shared" si="9"/>
        <v>64950.332911072612</v>
      </c>
    </row>
    <row r="25" spans="1:11" x14ac:dyDescent="0.35">
      <c r="A25" s="30">
        <v>24</v>
      </c>
      <c r="B25" s="42">
        <v>43160</v>
      </c>
      <c r="C25" s="32">
        <v>19822</v>
      </c>
      <c r="D25" s="44">
        <f t="shared" si="2"/>
        <v>19819.010996939734</v>
      </c>
      <c r="E25" s="44">
        <f t="shared" si="3"/>
        <v>266.48864614739932</v>
      </c>
      <c r="F25" s="44">
        <f t="shared" si="4"/>
        <v>19756.593141008336</v>
      </c>
      <c r="I25" s="32">
        <f t="shared" si="8"/>
        <v>65.406858991664194</v>
      </c>
      <c r="J25" s="30">
        <f t="shared" si="10"/>
        <v>65.406858991664194</v>
      </c>
      <c r="K25" s="30">
        <f t="shared" si="9"/>
        <v>4278.0572031554429</v>
      </c>
    </row>
    <row r="26" spans="1:11" x14ac:dyDescent="0.35">
      <c r="A26" s="30">
        <v>25</v>
      </c>
      <c r="B26" s="42">
        <v>43252</v>
      </c>
      <c r="C26" s="32">
        <v>20291</v>
      </c>
      <c r="D26" s="44">
        <f t="shared" si="2"/>
        <v>20281.608917701175</v>
      </c>
      <c r="E26" s="44">
        <f t="shared" si="3"/>
        <v>302.75207455990432</v>
      </c>
      <c r="F26" s="44">
        <f t="shared" si="4"/>
        <v>20085.499643087132</v>
      </c>
      <c r="I26" s="32">
        <f t="shared" si="8"/>
        <v>205.50035691286757</v>
      </c>
      <c r="J26" s="30">
        <f t="shared" si="10"/>
        <v>205.50035691286757</v>
      </c>
      <c r="K26" s="30">
        <f t="shared" si="9"/>
        <v>42230.39669131596</v>
      </c>
    </row>
    <row r="27" spans="1:11" x14ac:dyDescent="0.35">
      <c r="A27" s="30">
        <v>26</v>
      </c>
      <c r="B27" s="42">
        <v>43344</v>
      </c>
      <c r="C27" s="32">
        <v>19956</v>
      </c>
      <c r="D27" s="44">
        <f t="shared" si="2"/>
        <v>19984.715228919027</v>
      </c>
      <c r="E27" s="44">
        <f t="shared" si="3"/>
        <v>191.86893935575449</v>
      </c>
      <c r="F27" s="44">
        <f t="shared" si="4"/>
        <v>20584.360992261078</v>
      </c>
      <c r="I27" s="32">
        <f t="shared" si="8"/>
        <v>-628.36099226107763</v>
      </c>
      <c r="J27" s="30">
        <f t="shared" si="10"/>
        <v>628.36099226107763</v>
      </c>
      <c r="K27" s="30">
        <f t="shared" si="9"/>
        <v>394837.53659532603</v>
      </c>
    </row>
    <row r="28" spans="1:11" x14ac:dyDescent="0.35">
      <c r="A28" s="30">
        <v>27</v>
      </c>
      <c r="B28" s="42">
        <v>43435</v>
      </c>
      <c r="C28" s="32">
        <v>20658</v>
      </c>
      <c r="D28" s="44">
        <f t="shared" si="2"/>
        <v>20635.999961831669</v>
      </c>
      <c r="E28" s="44">
        <f t="shared" si="3"/>
        <v>276.82153414767652</v>
      </c>
      <c r="F28" s="44">
        <f t="shared" si="4"/>
        <v>20176.584168274781</v>
      </c>
      <c r="I28" s="32">
        <f t="shared" si="8"/>
        <v>481.4158317252186</v>
      </c>
      <c r="J28" s="30">
        <f t="shared" si="10"/>
        <v>481.4158317252186</v>
      </c>
      <c r="K28" s="30">
        <f t="shared" si="9"/>
        <v>231761.20303568398</v>
      </c>
    </row>
    <row r="29" spans="1:11" x14ac:dyDescent="0.35">
      <c r="A29" s="30">
        <v>28</v>
      </c>
      <c r="B29" s="42">
        <v>43525</v>
      </c>
      <c r="C29" s="32">
        <v>21914</v>
      </c>
      <c r="D29" s="44">
        <f t="shared" si="2"/>
        <v>21868.247526046594</v>
      </c>
      <c r="E29" s="44">
        <f t="shared" si="3"/>
        <v>453.49356311201677</v>
      </c>
      <c r="F29" s="44">
        <f t="shared" si="4"/>
        <v>20912.821495979344</v>
      </c>
      <c r="I29" s="32">
        <f t="shared" si="8"/>
        <v>1001.178504020656</v>
      </c>
      <c r="J29" s="30">
        <f t="shared" si="10"/>
        <v>1001.178504020656</v>
      </c>
      <c r="K29" s="30">
        <f t="shared" si="9"/>
        <v>1002358.3969130387</v>
      </c>
    </row>
    <row r="30" spans="1:11" x14ac:dyDescent="0.35">
      <c r="A30" s="30">
        <v>29</v>
      </c>
      <c r="B30" s="42">
        <v>43617</v>
      </c>
      <c r="C30" s="32">
        <v>21550</v>
      </c>
      <c r="D30" s="44">
        <f t="shared" si="2"/>
        <v>21585.267501188551</v>
      </c>
      <c r="E30" s="44">
        <f t="shared" si="3"/>
        <v>317.30899311850328</v>
      </c>
      <c r="F30" s="44">
        <f t="shared" si="4"/>
        <v>22321.741089158611</v>
      </c>
      <c r="I30" s="32">
        <f t="shared" si="8"/>
        <v>-771.74108915861143</v>
      </c>
      <c r="J30" s="30">
        <f t="shared" si="10"/>
        <v>771.74108915861143</v>
      </c>
      <c r="K30" s="30">
        <f t="shared" si="9"/>
        <v>595584.30869571981</v>
      </c>
    </row>
    <row r="31" spans="1:11" x14ac:dyDescent="0.35">
      <c r="A31" s="30">
        <v>30</v>
      </c>
      <c r="B31" s="42">
        <v>43709</v>
      </c>
      <c r="C31" s="32">
        <v>20840</v>
      </c>
      <c r="D31" s="44">
        <f t="shared" si="2"/>
        <v>20888.558277254306</v>
      </c>
      <c r="E31" s="44">
        <f t="shared" si="3"/>
        <v>129.80242518367083</v>
      </c>
      <c r="F31" s="44">
        <f t="shared" si="4"/>
        <v>21902.576494307054</v>
      </c>
      <c r="I31" s="32">
        <f t="shared" si="8"/>
        <v>-1062.5764943070535</v>
      </c>
      <c r="J31" s="30">
        <f t="shared" si="10"/>
        <v>1062.5764943070535</v>
      </c>
      <c r="K31" s="30">
        <f t="shared" si="9"/>
        <v>1129068.8062538677</v>
      </c>
    </row>
    <row r="32" spans="1:11" x14ac:dyDescent="0.35">
      <c r="A32" s="30">
        <v>31</v>
      </c>
      <c r="B32" s="42">
        <v>43800</v>
      </c>
      <c r="C32" s="32">
        <v>21739</v>
      </c>
      <c r="D32" s="44">
        <f t="shared" si="2"/>
        <v>21706.067780062098</v>
      </c>
      <c r="E32" s="44">
        <f t="shared" si="3"/>
        <v>256.96936528518631</v>
      </c>
      <c r="F32" s="44">
        <f t="shared" si="4"/>
        <v>21018.360702437978</v>
      </c>
      <c r="I32" s="32">
        <f t="shared" si="8"/>
        <v>720.63929756202197</v>
      </c>
      <c r="J32" s="30">
        <f t="shared" si="10"/>
        <v>720.63929756202197</v>
      </c>
      <c r="K32" s="30">
        <f t="shared" si="9"/>
        <v>519320.99719068443</v>
      </c>
    </row>
    <row r="33" spans="1:11" x14ac:dyDescent="0.35">
      <c r="A33" s="30">
        <v>32</v>
      </c>
      <c r="B33" s="42">
        <v>43891</v>
      </c>
      <c r="C33" s="32">
        <v>21998</v>
      </c>
      <c r="D33" s="44">
        <f t="shared" si="2"/>
        <v>21996.402245862839</v>
      </c>
      <c r="E33" s="44">
        <f t="shared" si="3"/>
        <v>263.13905275357911</v>
      </c>
      <c r="F33" s="44">
        <f t="shared" si="4"/>
        <v>21963.037145347284</v>
      </c>
      <c r="I33" s="32">
        <f t="shared" si="8"/>
        <v>34.962854652716487</v>
      </c>
      <c r="J33" s="30">
        <f t="shared" si="10"/>
        <v>34.962854652716487</v>
      </c>
      <c r="K33" s="30">
        <f t="shared" si="9"/>
        <v>1222.4012054669788</v>
      </c>
    </row>
    <row r="34" spans="1:11" x14ac:dyDescent="0.35">
      <c r="A34" s="30">
        <v>33</v>
      </c>
      <c r="B34" s="42">
        <v>43983</v>
      </c>
      <c r="C34" s="32">
        <v>21870</v>
      </c>
      <c r="D34" s="44">
        <f t="shared" si="2"/>
        <v>21887.8014989806</v>
      </c>
      <c r="E34" s="44">
        <f t="shared" si="3"/>
        <v>194.39901157651946</v>
      </c>
      <c r="F34" s="44">
        <f t="shared" si="4"/>
        <v>22259.541298616419</v>
      </c>
      <c r="I34" s="32">
        <f t="shared" si="8"/>
        <v>-389.54129861641923</v>
      </c>
      <c r="J34" s="30">
        <f t="shared" si="10"/>
        <v>389.54129861641923</v>
      </c>
      <c r="K34" s="30">
        <f t="shared" si="9"/>
        <v>151742.4233277663</v>
      </c>
    </row>
    <row r="35" spans="1:11" x14ac:dyDescent="0.35">
      <c r="A35" s="30">
        <v>34</v>
      </c>
      <c r="B35" s="42">
        <v>44075</v>
      </c>
      <c r="C35" s="32">
        <v>23310</v>
      </c>
      <c r="D35" s="44">
        <f t="shared" si="2"/>
        <v>23253.891260214688</v>
      </c>
      <c r="E35" s="44">
        <f t="shared" si="3"/>
        <v>411.061500922954</v>
      </c>
      <c r="F35" s="44">
        <f t="shared" si="4"/>
        <v>22082.200510557119</v>
      </c>
      <c r="I35" s="32">
        <f t="shared" si="8"/>
        <v>1227.7994894428812</v>
      </c>
      <c r="J35" s="30">
        <f t="shared" si="10"/>
        <v>1227.7994894428812</v>
      </c>
      <c r="K35" s="30">
        <f t="shared" si="9"/>
        <v>1507491.5862761997</v>
      </c>
    </row>
    <row r="36" spans="1:11" x14ac:dyDescent="0.35">
      <c r="A36" s="30">
        <v>35</v>
      </c>
      <c r="B36" s="42">
        <v>44166</v>
      </c>
      <c r="C36" s="32">
        <v>23953</v>
      </c>
      <c r="D36" s="44">
        <f t="shared" si="2"/>
        <v>23939.836639280133</v>
      </c>
      <c r="E36" s="44">
        <f t="shared" si="3"/>
        <v>461.89148770654833</v>
      </c>
      <c r="F36" s="44">
        <f t="shared" si="4"/>
        <v>23664.952761137643</v>
      </c>
      <c r="I36" s="32">
        <f t="shared" si="8"/>
        <v>288.04723886235661</v>
      </c>
      <c r="J36" s="30">
        <f t="shared" si="10"/>
        <v>288.04723886235661</v>
      </c>
      <c r="K36" s="30">
        <f t="shared" si="9"/>
        <v>82971.211816227529</v>
      </c>
    </row>
    <row r="37" spans="1:11" x14ac:dyDescent="0.35">
      <c r="A37" s="30">
        <v>36</v>
      </c>
      <c r="B37" s="42">
        <v>44256</v>
      </c>
      <c r="C37" s="32">
        <v>23787</v>
      </c>
      <c r="D37" s="44">
        <f t="shared" si="2"/>
        <v>23815.092225817312</v>
      </c>
      <c r="E37" s="44">
        <f t="shared" si="3"/>
        <v>353.41406333114003</v>
      </c>
      <c r="F37" s="44">
        <f t="shared" si="4"/>
        <v>24401.72812698668</v>
      </c>
      <c r="I37" s="32">
        <f t="shared" si="8"/>
        <v>-614.72812698667985</v>
      </c>
      <c r="J37" s="30">
        <f t="shared" si="10"/>
        <v>614.72812698667985</v>
      </c>
      <c r="K37" s="30">
        <f t="shared" si="9"/>
        <v>377890.67010855157</v>
      </c>
    </row>
    <row r="38" spans="1:11" x14ac:dyDescent="0.35">
      <c r="A38" s="30">
        <v>37</v>
      </c>
      <c r="B38" s="42">
        <v>44348</v>
      </c>
      <c r="C38" s="32">
        <v>24520</v>
      </c>
      <c r="D38" s="44">
        <f>($H$1*C38)+(1-$H$1)*SUM(D37:E37)</f>
        <v>24503.937223196524</v>
      </c>
      <c r="E38" s="44">
        <f t="shared" si="3"/>
        <v>415.44007249430416</v>
      </c>
      <c r="F38" s="44">
        <f>D37+E37</f>
        <v>24168.506289148452</v>
      </c>
      <c r="G38" s="30" t="s">
        <v>57</v>
      </c>
      <c r="H38" s="30">
        <v>0</v>
      </c>
      <c r="I38" s="32">
        <f t="shared" si="8"/>
        <v>351.4937108515478</v>
      </c>
      <c r="J38" s="30">
        <f t="shared" si="10"/>
        <v>351.4937108515478</v>
      </c>
      <c r="K38" s="30">
        <f t="shared" si="9"/>
        <v>123547.8287681915</v>
      </c>
    </row>
    <row r="39" spans="1:11" x14ac:dyDescent="0.35">
      <c r="A39" s="30">
        <v>38</v>
      </c>
      <c r="B39" s="40">
        <v>44440</v>
      </c>
      <c r="C39" s="41"/>
      <c r="D39" s="46"/>
      <c r="E39" s="46"/>
      <c r="F39" s="47">
        <f>$D$38+($E$38*H39)</f>
        <v>24919.377295690829</v>
      </c>
      <c r="G39" s="30" t="s">
        <v>58</v>
      </c>
      <c r="H39" s="30">
        <v>1</v>
      </c>
    </row>
    <row r="40" spans="1:11" x14ac:dyDescent="0.3">
      <c r="A40" s="30">
        <v>39</v>
      </c>
      <c r="B40" s="40">
        <v>44531</v>
      </c>
      <c r="C40" s="41"/>
      <c r="D40" s="46"/>
      <c r="E40" s="46"/>
      <c r="F40" s="47">
        <f>$D$38+($E$38*H40)</f>
        <v>25334.817368185133</v>
      </c>
      <c r="G40" s="30" t="s">
        <v>59</v>
      </c>
      <c r="H40" s="30">
        <v>2</v>
      </c>
      <c r="J40" s="22" t="s">
        <v>2</v>
      </c>
      <c r="K40" s="22" t="s">
        <v>3</v>
      </c>
    </row>
    <row r="41" spans="1:11" x14ac:dyDescent="0.35">
      <c r="A41" s="30">
        <v>40</v>
      </c>
      <c r="B41" s="40">
        <v>44621</v>
      </c>
      <c r="C41" s="41"/>
      <c r="D41" s="46"/>
      <c r="E41" s="46"/>
      <c r="F41" s="47">
        <f>$D$38+($E$38*H41)</f>
        <v>25750.257440679437</v>
      </c>
      <c r="G41" s="30" t="s">
        <v>60</v>
      </c>
      <c r="H41" s="30">
        <v>3</v>
      </c>
      <c r="J41" s="1">
        <f>AVERAGE(J3:J38)</f>
        <v>591.19753913804186</v>
      </c>
      <c r="K41" s="1">
        <f>AVERAGE(K3:K38)</f>
        <v>509360.34849150002</v>
      </c>
    </row>
    <row r="42" spans="1:11" x14ac:dyDescent="0.35">
      <c r="I42"/>
      <c r="J42"/>
    </row>
    <row r="43" spans="1:11" x14ac:dyDescent="0.35">
      <c r="I43"/>
      <c r="J43" s="22" t="s">
        <v>24</v>
      </c>
    </row>
    <row r="44" spans="1:11" x14ac:dyDescent="0.35">
      <c r="J44" s="1">
        <f>K41^0.5</f>
        <v>713.69485670803317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B4982-FB5F-4F1C-8DFB-5082DCC583F7}">
  <dimension ref="A1:Q61"/>
  <sheetViews>
    <sheetView zoomScale="90" zoomScaleNormal="90" workbookViewId="0">
      <pane ySplit="1" topLeftCell="A2" activePane="bottomLeft" state="frozen"/>
      <selection pane="bottomLeft" activeCell="G52" sqref="G52"/>
    </sheetView>
  </sheetViews>
  <sheetFormatPr defaultRowHeight="18.5" customHeight="1" x14ac:dyDescent="0.35"/>
  <cols>
    <col min="9" max="9" width="10.26953125" bestFit="1" customWidth="1"/>
    <col min="11" max="12" width="11.81640625" bestFit="1" customWidth="1"/>
    <col min="16" max="16" width="10.54296875" bestFit="1" customWidth="1"/>
  </cols>
  <sheetData>
    <row r="1" spans="1:17" ht="18.5" customHeight="1" x14ac:dyDescent="0.35">
      <c r="A1" s="5" t="s">
        <v>6</v>
      </c>
      <c r="B1" s="5" t="s">
        <v>7</v>
      </c>
      <c r="C1" s="5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s="8" t="s">
        <v>13</v>
      </c>
      <c r="I1" s="9">
        <v>5.841704877605213E-3</v>
      </c>
      <c r="J1" s="8" t="s">
        <v>1</v>
      </c>
      <c r="K1" s="8" t="s">
        <v>14</v>
      </c>
      <c r="L1" s="8" t="s">
        <v>15</v>
      </c>
    </row>
    <row r="2" spans="1:17" ht="18.5" customHeight="1" x14ac:dyDescent="0.35">
      <c r="A2">
        <v>1</v>
      </c>
      <c r="B2" s="6">
        <v>43040</v>
      </c>
      <c r="C2" s="7">
        <v>1100</v>
      </c>
      <c r="F2" s="10">
        <f>C2/$D$13</f>
        <v>1.1379310344827587</v>
      </c>
      <c r="H2" s="8" t="s">
        <v>16</v>
      </c>
      <c r="I2" s="9">
        <v>1</v>
      </c>
      <c r="J2" s="11"/>
      <c r="O2" s="12" t="s">
        <v>17</v>
      </c>
      <c r="P2" s="12"/>
      <c r="Q2" s="12"/>
    </row>
    <row r="3" spans="1:17" ht="18.5" customHeight="1" x14ac:dyDescent="0.35">
      <c r="A3">
        <v>2</v>
      </c>
      <c r="B3" s="6">
        <v>43070</v>
      </c>
      <c r="C3" s="7">
        <v>1700</v>
      </c>
      <c r="F3" s="10">
        <f t="shared" ref="F3:F11" si="0">C3/$D$13</f>
        <v>1.7586206896551724</v>
      </c>
      <c r="H3" s="13" t="s">
        <v>18</v>
      </c>
      <c r="I3" s="14">
        <v>6.2466970568719915E-2</v>
      </c>
      <c r="N3" s="15" t="s">
        <v>19</v>
      </c>
      <c r="O3" s="15" t="s">
        <v>20</v>
      </c>
      <c r="P3" s="15" t="s">
        <v>21</v>
      </c>
      <c r="Q3" s="15" t="s">
        <v>22</v>
      </c>
    </row>
    <row r="4" spans="1:17" ht="18.5" customHeight="1" x14ac:dyDescent="0.35">
      <c r="A4">
        <v>3</v>
      </c>
      <c r="B4" s="6">
        <v>43101</v>
      </c>
      <c r="C4" s="7">
        <v>1100</v>
      </c>
      <c r="F4" s="10">
        <f>C4/$D$13</f>
        <v>1.1379310344827587</v>
      </c>
      <c r="I4">
        <v>0</v>
      </c>
      <c r="N4" s="16">
        <v>1100</v>
      </c>
      <c r="O4" s="16">
        <v>1300</v>
      </c>
      <c r="P4" s="17">
        <f>O4-N4</f>
        <v>200</v>
      </c>
      <c r="Q4">
        <f>P4/12</f>
        <v>16.666666666666668</v>
      </c>
    </row>
    <row r="5" spans="1:17" ht="18.5" customHeight="1" x14ac:dyDescent="0.35">
      <c r="A5">
        <v>4</v>
      </c>
      <c r="B5" s="6">
        <v>43132</v>
      </c>
      <c r="C5" s="7">
        <v>1100</v>
      </c>
      <c r="F5" s="10">
        <f>C5/$D$13</f>
        <v>1.1379310344827587</v>
      </c>
      <c r="N5" s="16">
        <v>1700</v>
      </c>
      <c r="O5" s="16">
        <v>1800</v>
      </c>
      <c r="P5">
        <f t="shared" ref="P5:P15" si="1">O5-N5</f>
        <v>100</v>
      </c>
      <c r="Q5">
        <f t="shared" ref="Q5:Q15" si="2">P5/12</f>
        <v>8.3333333333333339</v>
      </c>
    </row>
    <row r="6" spans="1:17" ht="18.5" customHeight="1" x14ac:dyDescent="0.35">
      <c r="A6">
        <v>5</v>
      </c>
      <c r="B6" s="6">
        <v>43160</v>
      </c>
      <c r="C6" s="7">
        <v>900</v>
      </c>
      <c r="F6" s="10">
        <f t="shared" si="0"/>
        <v>0.93103448275862077</v>
      </c>
      <c r="N6" s="16">
        <v>1100</v>
      </c>
      <c r="O6" s="16">
        <v>1100</v>
      </c>
      <c r="P6">
        <f t="shared" si="1"/>
        <v>0</v>
      </c>
      <c r="Q6">
        <f t="shared" si="2"/>
        <v>0</v>
      </c>
    </row>
    <row r="7" spans="1:17" ht="18.5" customHeight="1" x14ac:dyDescent="0.35">
      <c r="A7">
        <v>6</v>
      </c>
      <c r="B7" s="6">
        <v>43191</v>
      </c>
      <c r="C7" s="7">
        <v>800</v>
      </c>
      <c r="F7" s="10">
        <f t="shared" si="0"/>
        <v>0.82758620689655171</v>
      </c>
      <c r="N7" s="16">
        <v>1100</v>
      </c>
      <c r="O7" s="16">
        <v>1200</v>
      </c>
      <c r="P7">
        <f t="shared" si="1"/>
        <v>100</v>
      </c>
      <c r="Q7">
        <f t="shared" si="2"/>
        <v>8.3333333333333339</v>
      </c>
    </row>
    <row r="8" spans="1:17" ht="18.5" customHeight="1" x14ac:dyDescent="0.35">
      <c r="A8">
        <v>7</v>
      </c>
      <c r="B8" s="6">
        <v>43221</v>
      </c>
      <c r="C8" s="7">
        <v>700</v>
      </c>
      <c r="F8" s="10">
        <f t="shared" si="0"/>
        <v>0.72413793103448276</v>
      </c>
      <c r="N8" s="16">
        <v>900</v>
      </c>
      <c r="O8" s="16">
        <v>1100</v>
      </c>
      <c r="P8">
        <f t="shared" si="1"/>
        <v>200</v>
      </c>
      <c r="Q8">
        <f t="shared" si="2"/>
        <v>16.666666666666668</v>
      </c>
    </row>
    <row r="9" spans="1:17" ht="18.5" customHeight="1" x14ac:dyDescent="0.35">
      <c r="A9">
        <v>8</v>
      </c>
      <c r="B9" s="6">
        <v>43252</v>
      </c>
      <c r="C9" s="7">
        <v>900</v>
      </c>
      <c r="F9" s="10">
        <f t="shared" si="0"/>
        <v>0.93103448275862077</v>
      </c>
      <c r="N9" s="16">
        <v>800</v>
      </c>
      <c r="O9" s="16">
        <v>1000</v>
      </c>
      <c r="P9">
        <f t="shared" si="1"/>
        <v>200</v>
      </c>
      <c r="Q9">
        <f t="shared" si="2"/>
        <v>16.666666666666668</v>
      </c>
    </row>
    <row r="10" spans="1:17" ht="18.5" customHeight="1" x14ac:dyDescent="0.35">
      <c r="A10">
        <v>9</v>
      </c>
      <c r="B10" s="6">
        <v>43282</v>
      </c>
      <c r="C10" s="7">
        <v>900</v>
      </c>
      <c r="F10" s="10">
        <f t="shared" si="0"/>
        <v>0.93103448275862077</v>
      </c>
      <c r="N10" s="16">
        <v>700</v>
      </c>
      <c r="O10" s="16">
        <v>800</v>
      </c>
      <c r="P10">
        <f t="shared" si="1"/>
        <v>100</v>
      </c>
      <c r="Q10">
        <f t="shared" si="2"/>
        <v>8.3333333333333339</v>
      </c>
    </row>
    <row r="11" spans="1:17" ht="18.5" customHeight="1" x14ac:dyDescent="0.35">
      <c r="A11">
        <v>10</v>
      </c>
      <c r="B11" s="6">
        <v>43313</v>
      </c>
      <c r="C11" s="7">
        <v>800</v>
      </c>
      <c r="F11" s="10">
        <f t="shared" si="0"/>
        <v>0.82758620689655171</v>
      </c>
      <c r="N11" s="16">
        <v>900</v>
      </c>
      <c r="O11" s="16">
        <v>1200</v>
      </c>
      <c r="P11">
        <f t="shared" si="1"/>
        <v>300</v>
      </c>
      <c r="Q11">
        <f t="shared" si="2"/>
        <v>25</v>
      </c>
    </row>
    <row r="12" spans="1:17" ht="18.5" customHeight="1" x14ac:dyDescent="0.35">
      <c r="A12">
        <v>11</v>
      </c>
      <c r="B12" s="6">
        <v>43344</v>
      </c>
      <c r="C12" s="7">
        <v>800</v>
      </c>
      <c r="F12" s="10">
        <f>C12/$D$13</f>
        <v>0.82758620689655171</v>
      </c>
      <c r="N12" s="16">
        <v>900</v>
      </c>
      <c r="O12" s="16">
        <v>1100</v>
      </c>
      <c r="P12">
        <f t="shared" si="1"/>
        <v>200</v>
      </c>
      <c r="Q12">
        <f t="shared" si="2"/>
        <v>16.666666666666668</v>
      </c>
    </row>
    <row r="13" spans="1:17" ht="18.5" customHeight="1" x14ac:dyDescent="0.35">
      <c r="A13">
        <v>12</v>
      </c>
      <c r="B13" s="6">
        <v>43374</v>
      </c>
      <c r="C13" s="7">
        <v>800</v>
      </c>
      <c r="D13" s="18">
        <f>AVERAGE(C2:C13)</f>
        <v>966.66666666666663</v>
      </c>
      <c r="E13" s="51">
        <f>Q17</f>
        <v>13.194444444444443</v>
      </c>
      <c r="F13" s="19">
        <f>C13/$D$13</f>
        <v>0.82758620689655171</v>
      </c>
      <c r="N13" s="16">
        <v>800</v>
      </c>
      <c r="O13" s="16">
        <v>900</v>
      </c>
      <c r="P13">
        <f t="shared" si="1"/>
        <v>100</v>
      </c>
      <c r="Q13">
        <f t="shared" si="2"/>
        <v>8.3333333333333339</v>
      </c>
    </row>
    <row r="14" spans="1:17" ht="18.5" customHeight="1" x14ac:dyDescent="0.35">
      <c r="A14">
        <v>13</v>
      </c>
      <c r="B14" s="6">
        <v>43405</v>
      </c>
      <c r="C14" s="7">
        <v>1300</v>
      </c>
      <c r="D14">
        <f>$I$1*(C14/F2)+(1-$I$1)*(D13+E13)</f>
        <v>980.81075694822187</v>
      </c>
      <c r="E14">
        <f>$I$2*(D14-D13)+(1-$I$2)*E13</f>
        <v>14.144090281555236</v>
      </c>
      <c r="F14">
        <f>$I$3*(C14/D14)+(1-$I$3)*F2</f>
        <v>1.149643781499107</v>
      </c>
      <c r="G14">
        <f>(D13+E13)*F2</f>
        <v>1115.0143678160921</v>
      </c>
      <c r="N14" s="16">
        <v>800</v>
      </c>
      <c r="O14" s="16">
        <v>1000</v>
      </c>
      <c r="P14">
        <f t="shared" si="1"/>
        <v>200</v>
      </c>
      <c r="Q14">
        <f t="shared" si="2"/>
        <v>16.666666666666668</v>
      </c>
    </row>
    <row r="15" spans="1:17" ht="18.5" customHeight="1" x14ac:dyDescent="0.35">
      <c r="A15">
        <v>14</v>
      </c>
      <c r="B15" s="6">
        <v>43435</v>
      </c>
      <c r="C15" s="7">
        <v>1800</v>
      </c>
      <c r="D15">
        <f>$I$1*(C15/F3)+(1-$I$1)*(D14+E14)</f>
        <v>995.1217714027963</v>
      </c>
      <c r="E15">
        <f t="shared" ref="E15:E49" si="3">$I$2*(D15-D14)+(1-$I$2)*E14</f>
        <v>14.311014454574433</v>
      </c>
      <c r="F15">
        <f t="shared" ref="F15:F48" si="4">$I$3*(C15/D15)+(1-$I$3)*F3</f>
        <v>1.7617567293861154</v>
      </c>
      <c r="G15">
        <f>(D14+E14)*F3</f>
        <v>1749.7481796109873</v>
      </c>
      <c r="J15" s="17">
        <f>C14-G14</f>
        <v>184.98563218390791</v>
      </c>
      <c r="K15">
        <f>ABS(J15)</f>
        <v>184.98563218390791</v>
      </c>
      <c r="L15">
        <f>K15^2</f>
        <v>34219.684114480064</v>
      </c>
      <c r="N15" s="16">
        <v>800</v>
      </c>
      <c r="O15" s="16">
        <v>1000</v>
      </c>
      <c r="P15">
        <f t="shared" si="1"/>
        <v>200</v>
      </c>
      <c r="Q15">
        <f t="shared" si="2"/>
        <v>16.666666666666668</v>
      </c>
    </row>
    <row r="16" spans="1:17" ht="18.5" customHeight="1" x14ac:dyDescent="0.35">
      <c r="A16">
        <v>15</v>
      </c>
      <c r="B16" s="6">
        <v>43466</v>
      </c>
      <c r="C16" s="7">
        <v>1100</v>
      </c>
      <c r="D16">
        <f>$I$1*(C16/F4)+(1-$I$1)*(D15+E15)</f>
        <v>1009.1829588102981</v>
      </c>
      <c r="E16">
        <f t="shared" si="3"/>
        <v>14.061187407501848</v>
      </c>
      <c r="F16">
        <f t="shared" si="4"/>
        <v>1.134936344562091</v>
      </c>
      <c r="G16">
        <f t="shared" ref="G16:G48" si="5">(D15+E15)*F4</f>
        <v>1148.664894251491</v>
      </c>
      <c r="J16">
        <f t="shared" ref="J16:J49" si="6">C15-G15</f>
        <v>50.251820389012664</v>
      </c>
      <c r="K16">
        <f t="shared" ref="K16:K50" si="7">ABS(J16)</f>
        <v>50.251820389012664</v>
      </c>
      <c r="L16">
        <f t="shared" ref="L16:L50" si="8">K16^2</f>
        <v>2525.2454524095888</v>
      </c>
    </row>
    <row r="17" spans="1:17" ht="18.5" customHeight="1" x14ac:dyDescent="0.35">
      <c r="A17">
        <v>16</v>
      </c>
      <c r="B17" s="6">
        <v>43497</v>
      </c>
      <c r="C17" s="7">
        <v>1200</v>
      </c>
      <c r="D17">
        <f t="shared" ref="D17:D49" si="9">$I$1*(C17/F5)+(1-$I$1)*(D16+E16)</f>
        <v>1023.4269992233332</v>
      </c>
      <c r="E17">
        <f t="shared" si="3"/>
        <v>14.244040413035009</v>
      </c>
      <c r="F17">
        <f t="shared" si="4"/>
        <v>1.1400923966623384</v>
      </c>
      <c r="G17">
        <f t="shared" si="5"/>
        <v>1164.3812698340482</v>
      </c>
      <c r="J17">
        <f t="shared" si="6"/>
        <v>-48.664894251490978</v>
      </c>
      <c r="K17">
        <f t="shared" si="7"/>
        <v>48.664894251490978</v>
      </c>
      <c r="L17">
        <f t="shared" si="8"/>
        <v>2368.2719325087996</v>
      </c>
      <c r="P17" s="20" t="s">
        <v>23</v>
      </c>
      <c r="Q17" s="12">
        <f>AVERAGE(Q4:Q15)</f>
        <v>13.194444444444443</v>
      </c>
    </row>
    <row r="18" spans="1:17" ht="18.5" customHeight="1" x14ac:dyDescent="0.35">
      <c r="A18">
        <v>17</v>
      </c>
      <c r="B18" s="6">
        <v>43525</v>
      </c>
      <c r="C18" s="7">
        <v>1100</v>
      </c>
      <c r="D18">
        <f t="shared" si="9"/>
        <v>1038.5111377959456</v>
      </c>
      <c r="E18">
        <f t="shared" si="3"/>
        <v>15.08413857261246</v>
      </c>
      <c r="F18">
        <f t="shared" si="4"/>
        <v>0.93904113587783844</v>
      </c>
      <c r="G18">
        <f t="shared" si="5"/>
        <v>966.10751966144642</v>
      </c>
      <c r="J18">
        <f t="shared" si="6"/>
        <v>35.618730165951774</v>
      </c>
      <c r="K18">
        <f t="shared" si="7"/>
        <v>35.618730165951774</v>
      </c>
      <c r="L18">
        <f t="shared" si="8"/>
        <v>1268.6939386348829</v>
      </c>
    </row>
    <row r="19" spans="1:17" ht="18.5" customHeight="1" x14ac:dyDescent="0.35">
      <c r="A19">
        <v>18</v>
      </c>
      <c r="B19" s="6">
        <v>43556</v>
      </c>
      <c r="C19" s="7">
        <v>1000</v>
      </c>
      <c r="D19">
        <f t="shared" si="9"/>
        <v>1054.4992104306805</v>
      </c>
      <c r="E19">
        <f t="shared" si="3"/>
        <v>15.988072634734863</v>
      </c>
      <c r="F19">
        <f t="shared" si="4"/>
        <v>0.83512792177218453</v>
      </c>
      <c r="G19">
        <f t="shared" si="5"/>
        <v>871.94091837397923</v>
      </c>
      <c r="J19" s="17">
        <f>C18-G18</f>
        <v>133.89248033855358</v>
      </c>
      <c r="K19">
        <f>ABS(J19)</f>
        <v>133.89248033855358</v>
      </c>
      <c r="L19">
        <f>K19^2</f>
        <v>17927.196291209959</v>
      </c>
    </row>
    <row r="20" spans="1:17" ht="18.5" customHeight="1" x14ac:dyDescent="0.35">
      <c r="A20">
        <v>19</v>
      </c>
      <c r="B20" s="6">
        <v>43586</v>
      </c>
      <c r="C20" s="7">
        <v>800</v>
      </c>
      <c r="D20">
        <f t="shared" si="9"/>
        <v>1070.687505290158</v>
      </c>
      <c r="E20">
        <f t="shared" si="3"/>
        <v>16.188294859477537</v>
      </c>
      <c r="F20">
        <f t="shared" si="4"/>
        <v>0.72557751571857632</v>
      </c>
      <c r="G20">
        <f t="shared" si="5"/>
        <v>775.18044635771457</v>
      </c>
      <c r="J20">
        <f t="shared" si="6"/>
        <v>128.05908162602077</v>
      </c>
      <c r="K20">
        <f t="shared" si="7"/>
        <v>128.05908162602077</v>
      </c>
      <c r="L20">
        <f t="shared" si="8"/>
        <v>16399.128386899851</v>
      </c>
    </row>
    <row r="21" spans="1:17" ht="18.5" customHeight="1" x14ac:dyDescent="0.35">
      <c r="A21">
        <v>20</v>
      </c>
      <c r="B21" s="6">
        <v>43617</v>
      </c>
      <c r="C21" s="7">
        <v>1200</v>
      </c>
      <c r="D21">
        <f t="shared" si="9"/>
        <v>1088.0559009954638</v>
      </c>
      <c r="E21">
        <f t="shared" si="3"/>
        <v>17.368395705305829</v>
      </c>
      <c r="F21">
        <f t="shared" si="4"/>
        <v>0.94176943339720842</v>
      </c>
      <c r="G21">
        <f t="shared" si="5"/>
        <v>1011.918848415178</v>
      </c>
      <c r="J21">
        <f t="shared" si="6"/>
        <v>24.819553642285427</v>
      </c>
      <c r="K21">
        <f t="shared" si="7"/>
        <v>24.819553642285427</v>
      </c>
      <c r="L21">
        <f t="shared" si="8"/>
        <v>616.0102430022838</v>
      </c>
    </row>
    <row r="22" spans="1:17" ht="18.5" customHeight="1" x14ac:dyDescent="0.35">
      <c r="A22">
        <v>21</v>
      </c>
      <c r="B22" s="6">
        <v>43647</v>
      </c>
      <c r="C22" s="7">
        <v>1100</v>
      </c>
      <c r="D22">
        <f t="shared" si="9"/>
        <v>1105.8686003280802</v>
      </c>
      <c r="E22">
        <f t="shared" si="3"/>
        <v>17.812699332616376</v>
      </c>
      <c r="F22">
        <f t="shared" si="4"/>
        <v>0.93501105128322248</v>
      </c>
      <c r="G22">
        <f t="shared" si="5"/>
        <v>1029.1881383076131</v>
      </c>
      <c r="J22">
        <f t="shared" si="6"/>
        <v>188.08115158482201</v>
      </c>
      <c r="K22">
        <f t="shared" si="7"/>
        <v>188.08115158482201</v>
      </c>
      <c r="L22">
        <f t="shared" si="8"/>
        <v>35374.519581472792</v>
      </c>
    </row>
    <row r="23" spans="1:17" ht="18.5" customHeight="1" x14ac:dyDescent="0.35">
      <c r="A23">
        <v>22</v>
      </c>
      <c r="B23" s="6">
        <v>43678</v>
      </c>
      <c r="C23" s="7">
        <v>900</v>
      </c>
      <c r="D23">
        <f t="shared" si="9"/>
        <v>1123.4699391859908</v>
      </c>
      <c r="E23">
        <f t="shared" si="3"/>
        <v>17.601338857910605</v>
      </c>
      <c r="F23">
        <f t="shared" si="4"/>
        <v>0.82593103945200497</v>
      </c>
      <c r="G23">
        <f t="shared" si="5"/>
        <v>929.9431445467834</v>
      </c>
      <c r="J23">
        <f t="shared" si="6"/>
        <v>70.811861692386856</v>
      </c>
      <c r="K23">
        <f t="shared" si="7"/>
        <v>70.811861692386856</v>
      </c>
      <c r="L23">
        <f t="shared" si="8"/>
        <v>5014.3197563417252</v>
      </c>
    </row>
    <row r="24" spans="1:17" ht="18.5" customHeight="1" x14ac:dyDescent="0.35">
      <c r="A24">
        <v>23</v>
      </c>
      <c r="B24" s="6">
        <v>43709</v>
      </c>
      <c r="C24" s="7">
        <v>1000</v>
      </c>
      <c r="D24">
        <f t="shared" si="9"/>
        <v>1141.4642031203634</v>
      </c>
      <c r="E24">
        <f t="shared" si="3"/>
        <v>17.994263934372611</v>
      </c>
      <c r="F24">
        <f t="shared" si="4"/>
        <v>0.83061470332883869</v>
      </c>
      <c r="G24">
        <f t="shared" si="5"/>
        <v>944.3348507949529</v>
      </c>
      <c r="J24">
        <f t="shared" si="6"/>
        <v>-29.943144546783401</v>
      </c>
      <c r="K24">
        <f t="shared" si="7"/>
        <v>29.943144546783401</v>
      </c>
      <c r="L24">
        <f t="shared" si="8"/>
        <v>896.59190534956451</v>
      </c>
    </row>
    <row r="25" spans="1:17" ht="18.5" customHeight="1" x14ac:dyDescent="0.35">
      <c r="A25">
        <v>24</v>
      </c>
      <c r="B25" s="6">
        <v>43739</v>
      </c>
      <c r="C25" s="7">
        <v>1000</v>
      </c>
      <c r="D25">
        <f t="shared" si="9"/>
        <v>1159.743979599468</v>
      </c>
      <c r="E25">
        <f t="shared" si="3"/>
        <v>18.279776479104612</v>
      </c>
      <c r="F25">
        <f t="shared" si="4"/>
        <v>0.82975212825782085</v>
      </c>
      <c r="G25">
        <f t="shared" si="5"/>
        <v>959.55183480391952</v>
      </c>
      <c r="J25">
        <f t="shared" si="6"/>
        <v>55.665149205047101</v>
      </c>
      <c r="K25">
        <f t="shared" si="7"/>
        <v>55.665149205047101</v>
      </c>
      <c r="L25">
        <f t="shared" si="8"/>
        <v>3098.6088360201556</v>
      </c>
    </row>
    <row r="26" spans="1:17" ht="18.5" customHeight="1" x14ac:dyDescent="0.35">
      <c r="A26">
        <v>25</v>
      </c>
      <c r="B26" s="6">
        <v>43770</v>
      </c>
      <c r="C26" s="7">
        <v>1400</v>
      </c>
      <c r="D26">
        <f t="shared" si="9"/>
        <v>1178.2559332277008</v>
      </c>
      <c r="E26">
        <f t="shared" si="3"/>
        <v>18.511953628232732</v>
      </c>
      <c r="F26">
        <f t="shared" si="4"/>
        <v>1.1520520755118648</v>
      </c>
      <c r="G26">
        <f t="shared" si="5"/>
        <v>1354.3076856339519</v>
      </c>
      <c r="J26">
        <f t="shared" si="6"/>
        <v>40.448165196080481</v>
      </c>
      <c r="K26">
        <f t="shared" si="7"/>
        <v>40.448165196080481</v>
      </c>
      <c r="L26">
        <f t="shared" si="8"/>
        <v>1636.0540677294164</v>
      </c>
    </row>
    <row r="27" spans="1:17" ht="18.5" customHeight="1" x14ac:dyDescent="0.35">
      <c r="A27">
        <v>26</v>
      </c>
      <c r="B27" s="6">
        <v>43800</v>
      </c>
      <c r="C27" s="7">
        <v>2000</v>
      </c>
      <c r="D27">
        <f t="shared" si="9"/>
        <v>1196.4084036932416</v>
      </c>
      <c r="E27">
        <f t="shared" si="3"/>
        <v>18.152470465540773</v>
      </c>
      <c r="F27">
        <f t="shared" si="4"/>
        <v>1.756129282422745</v>
      </c>
      <c r="G27">
        <f t="shared" si="5"/>
        <v>2108.4138781816418</v>
      </c>
      <c r="J27">
        <f t="shared" si="6"/>
        <v>45.692314366048095</v>
      </c>
      <c r="K27">
        <f t="shared" si="7"/>
        <v>45.692314366048095</v>
      </c>
      <c r="L27">
        <f t="shared" si="8"/>
        <v>2087.7875921257651</v>
      </c>
    </row>
    <row r="28" spans="1:17" ht="18.5" customHeight="1" x14ac:dyDescent="0.35">
      <c r="A28">
        <v>27</v>
      </c>
      <c r="B28" s="6">
        <v>43831</v>
      </c>
      <c r="C28" s="7">
        <v>1300</v>
      </c>
      <c r="D28">
        <f t="shared" si="9"/>
        <v>1214.1570827597252</v>
      </c>
      <c r="E28">
        <f t="shared" si="3"/>
        <v>17.748679066483646</v>
      </c>
      <c r="F28">
        <f t="shared" si="4"/>
        <v>1.1309237982056679</v>
      </c>
      <c r="G28">
        <f t="shared" si="5"/>
        <v>1378.4492787659062</v>
      </c>
      <c r="J28">
        <f t="shared" si="6"/>
        <v>-108.41387818164185</v>
      </c>
      <c r="K28">
        <f t="shared" si="7"/>
        <v>108.41387818164185</v>
      </c>
      <c r="L28">
        <f t="shared" si="8"/>
        <v>11753.568982383878</v>
      </c>
    </row>
    <row r="29" spans="1:17" ht="18.5" customHeight="1" x14ac:dyDescent="0.35">
      <c r="A29">
        <v>28</v>
      </c>
      <c r="B29" s="6">
        <v>43862</v>
      </c>
      <c r="C29" s="7">
        <v>1300</v>
      </c>
      <c r="D29">
        <f t="shared" si="9"/>
        <v>1231.3703853336731</v>
      </c>
      <c r="E29">
        <f t="shared" si="3"/>
        <v>17.213302573947885</v>
      </c>
      <c r="F29">
        <f t="shared" si="4"/>
        <v>1.1348228043660178</v>
      </c>
      <c r="G29">
        <f t="shared" si="5"/>
        <v>1404.4863924625863</v>
      </c>
      <c r="J29">
        <f t="shared" si="6"/>
        <v>-78.449278765906229</v>
      </c>
      <c r="K29">
        <f t="shared" si="7"/>
        <v>78.449278765906229</v>
      </c>
      <c r="L29">
        <f t="shared" si="8"/>
        <v>6154.289338890866</v>
      </c>
    </row>
    <row r="30" spans="1:17" ht="18.5" customHeight="1" x14ac:dyDescent="0.35">
      <c r="A30">
        <v>29</v>
      </c>
      <c r="B30" s="6">
        <v>43891</v>
      </c>
      <c r="C30" s="7">
        <v>1200</v>
      </c>
      <c r="D30">
        <f t="shared" si="9"/>
        <v>1248.7549409982585</v>
      </c>
      <c r="E30">
        <f t="shared" si="3"/>
        <v>17.384555664585378</v>
      </c>
      <c r="F30">
        <f t="shared" si="4"/>
        <v>0.94041016342973982</v>
      </c>
      <c r="G30">
        <f t="shared" si="5"/>
        <v>1172.471444531313</v>
      </c>
      <c r="J30">
        <f t="shared" si="6"/>
        <v>-104.48639246258631</v>
      </c>
      <c r="K30">
        <f t="shared" si="7"/>
        <v>104.48639246258631</v>
      </c>
      <c r="L30">
        <f t="shared" si="8"/>
        <v>10917.406209845612</v>
      </c>
    </row>
    <row r="31" spans="1:17" ht="18.5" customHeight="1" x14ac:dyDescent="0.35">
      <c r="A31">
        <v>30</v>
      </c>
      <c r="B31" s="6">
        <v>43922</v>
      </c>
      <c r="C31" s="7">
        <v>1300</v>
      </c>
      <c r="D31">
        <f t="shared" si="9"/>
        <v>1267.8365601406283</v>
      </c>
      <c r="E31">
        <f t="shared" si="3"/>
        <v>19.081619142369846</v>
      </c>
      <c r="F31">
        <f t="shared" si="4"/>
        <v>0.84701169053816061</v>
      </c>
      <c r="G31">
        <f t="shared" si="5"/>
        <v>1057.3884465217207</v>
      </c>
      <c r="J31">
        <f t="shared" si="6"/>
        <v>27.528555468687046</v>
      </c>
      <c r="K31">
        <f t="shared" si="7"/>
        <v>27.528555468687046</v>
      </c>
      <c r="L31">
        <f t="shared" si="8"/>
        <v>757.82136619257949</v>
      </c>
    </row>
    <row r="32" spans="1:17" ht="18.5" customHeight="1" x14ac:dyDescent="0.35">
      <c r="A32">
        <v>31</v>
      </c>
      <c r="B32" s="6">
        <v>43952</v>
      </c>
      <c r="C32" s="7">
        <v>900</v>
      </c>
      <c r="D32">
        <f t="shared" si="9"/>
        <v>1286.6463826796266</v>
      </c>
      <c r="E32">
        <f t="shared" si="3"/>
        <v>18.809822538998333</v>
      </c>
      <c r="F32">
        <f t="shared" si="4"/>
        <v>0.72394808833519919</v>
      </c>
      <c r="G32">
        <f t="shared" si="5"/>
        <v>933.75889545723123</v>
      </c>
      <c r="J32">
        <f t="shared" si="6"/>
        <v>242.61155347827935</v>
      </c>
      <c r="K32">
        <f t="shared" si="7"/>
        <v>242.61155347827935</v>
      </c>
      <c r="L32">
        <f t="shared" si="8"/>
        <v>58860.365881143996</v>
      </c>
    </row>
    <row r="33" spans="1:12" ht="18.5" customHeight="1" x14ac:dyDescent="0.35">
      <c r="A33">
        <v>32</v>
      </c>
      <c r="B33" s="6">
        <v>43983</v>
      </c>
      <c r="C33" s="7">
        <v>1200</v>
      </c>
      <c r="D33">
        <f t="shared" si="9"/>
        <v>1305.2735994899447</v>
      </c>
      <c r="E33">
        <f t="shared" si="3"/>
        <v>18.627216810318032</v>
      </c>
      <c r="F33">
        <f t="shared" si="4"/>
        <v>0.940368802162176</v>
      </c>
      <c r="G33">
        <f t="shared" si="5"/>
        <v>1229.4387507136144</v>
      </c>
      <c r="J33">
        <f t="shared" si="6"/>
        <v>-33.758895457231233</v>
      </c>
      <c r="K33">
        <f t="shared" si="7"/>
        <v>33.758895457231233</v>
      </c>
      <c r="L33">
        <f t="shared" si="8"/>
        <v>1139.6630224922676</v>
      </c>
    </row>
    <row r="34" spans="1:12" ht="18.5" customHeight="1" x14ac:dyDescent="0.35">
      <c r="A34">
        <v>33</v>
      </c>
      <c r="B34" s="6">
        <v>44013</v>
      </c>
      <c r="C34" s="7">
        <v>1300</v>
      </c>
      <c r="D34">
        <f t="shared" si="9"/>
        <v>1324.2890389593986</v>
      </c>
      <c r="E34">
        <f t="shared" si="3"/>
        <v>19.015439469453895</v>
      </c>
      <c r="F34">
        <f t="shared" si="4"/>
        <v>0.93792499535592244</v>
      </c>
      <c r="G34">
        <f t="shared" si="5"/>
        <v>1237.8618940436249</v>
      </c>
      <c r="J34">
        <f t="shared" si="6"/>
        <v>-29.438750713614354</v>
      </c>
      <c r="K34">
        <f t="shared" si="7"/>
        <v>29.438750713614354</v>
      </c>
      <c r="L34">
        <f t="shared" si="8"/>
        <v>866.6400435783296</v>
      </c>
    </row>
    <row r="35" spans="1:12" ht="18.5" customHeight="1" x14ac:dyDescent="0.35">
      <c r="A35">
        <v>34</v>
      </c>
      <c r="B35" s="6">
        <v>44044</v>
      </c>
      <c r="C35" s="7">
        <v>1200</v>
      </c>
      <c r="D35">
        <f t="shared" si="9"/>
        <v>1343.9447370205012</v>
      </c>
      <c r="E35">
        <f t="shared" si="3"/>
        <v>19.655698061102612</v>
      </c>
      <c r="F35">
        <f t="shared" si="4"/>
        <v>0.83011400381273226</v>
      </c>
      <c r="G35">
        <f t="shared" si="5"/>
        <v>1109.4768641692756</v>
      </c>
      <c r="J35">
        <f t="shared" si="6"/>
        <v>62.138105956375057</v>
      </c>
      <c r="K35">
        <f t="shared" si="7"/>
        <v>62.138105956375057</v>
      </c>
      <c r="L35">
        <f t="shared" si="8"/>
        <v>3861.1442118456935</v>
      </c>
    </row>
    <row r="36" spans="1:12" ht="18.5" customHeight="1" x14ac:dyDescent="0.35">
      <c r="A36">
        <v>35</v>
      </c>
      <c r="B36" s="6">
        <v>44075</v>
      </c>
      <c r="C36" s="7">
        <v>1100</v>
      </c>
      <c r="D36">
        <f t="shared" si="9"/>
        <v>1363.3709727360938</v>
      </c>
      <c r="E36">
        <f t="shared" si="3"/>
        <v>19.426235715592611</v>
      </c>
      <c r="F36">
        <f t="shared" si="4"/>
        <v>0.82912855084241144</v>
      </c>
      <c r="G36">
        <f t="shared" si="5"/>
        <v>1132.6265708443816</v>
      </c>
      <c r="J36">
        <f t="shared" si="6"/>
        <v>90.523135830724414</v>
      </c>
      <c r="K36">
        <f t="shared" si="7"/>
        <v>90.523135830724414</v>
      </c>
      <c r="L36">
        <f t="shared" si="8"/>
        <v>8194.4381206277831</v>
      </c>
    </row>
    <row r="37" spans="1:12" ht="18.5" customHeight="1" x14ac:dyDescent="0.35">
      <c r="A37">
        <v>36</v>
      </c>
      <c r="B37" s="6">
        <v>44105</v>
      </c>
      <c r="C37" s="7">
        <v>1400</v>
      </c>
      <c r="D37">
        <f t="shared" si="9"/>
        <v>1384.5757368893351</v>
      </c>
      <c r="E37">
        <f t="shared" si="3"/>
        <v>21.204764153241285</v>
      </c>
      <c r="F37">
        <f t="shared" si="4"/>
        <v>0.84108288313693935</v>
      </c>
      <c r="G37">
        <f t="shared" si="5"/>
        <v>1147.3789266617603</v>
      </c>
      <c r="J37">
        <f t="shared" si="6"/>
        <v>-32.626570844381604</v>
      </c>
      <c r="K37">
        <f t="shared" si="7"/>
        <v>32.626570844381604</v>
      </c>
      <c r="L37">
        <f t="shared" si="8"/>
        <v>1064.4931250634518</v>
      </c>
    </row>
    <row r="38" spans="1:12" ht="18.5" customHeight="1" x14ac:dyDescent="0.35">
      <c r="A38">
        <v>37</v>
      </c>
      <c r="B38" s="6">
        <v>44136</v>
      </c>
      <c r="C38" s="7">
        <v>1600</v>
      </c>
      <c r="D38">
        <f t="shared" si="9"/>
        <v>1405.6814584807933</v>
      </c>
      <c r="E38">
        <f t="shared" si="3"/>
        <v>21.105721591458177</v>
      </c>
      <c r="F38">
        <f t="shared" si="4"/>
        <v>1.1511891497553506</v>
      </c>
      <c r="G38">
        <f t="shared" si="5"/>
        <v>1619.5323439402093</v>
      </c>
      <c r="J38">
        <f t="shared" si="6"/>
        <v>252.62107333823974</v>
      </c>
      <c r="K38">
        <f t="shared" si="7"/>
        <v>252.62107333823974</v>
      </c>
      <c r="L38">
        <f t="shared" si="8"/>
        <v>63817.406694564299</v>
      </c>
    </row>
    <row r="39" spans="1:12" ht="18.5" customHeight="1" x14ac:dyDescent="0.35">
      <c r="A39">
        <v>38</v>
      </c>
      <c r="B39" s="6">
        <v>44166</v>
      </c>
      <c r="C39" s="7">
        <v>2100</v>
      </c>
      <c r="D39">
        <f t="shared" si="9"/>
        <v>1425.4378896745334</v>
      </c>
      <c r="E39">
        <f t="shared" si="3"/>
        <v>19.756431193740127</v>
      </c>
      <c r="F39">
        <f t="shared" si="4"/>
        <v>1.7384575149583212</v>
      </c>
      <c r="G39">
        <f t="shared" si="5"/>
        <v>2505.6227467102549</v>
      </c>
      <c r="J39">
        <f t="shared" si="6"/>
        <v>-19.53234394020933</v>
      </c>
      <c r="K39">
        <f t="shared" si="7"/>
        <v>19.53234394020933</v>
      </c>
      <c r="L39">
        <f t="shared" si="8"/>
        <v>381.51245979863211</v>
      </c>
    </row>
    <row r="40" spans="1:12" ht="18.5" customHeight="1" x14ac:dyDescent="0.35">
      <c r="A40">
        <v>39</v>
      </c>
      <c r="B40" s="6">
        <v>44197</v>
      </c>
      <c r="C40" s="7">
        <v>2100</v>
      </c>
      <c r="D40">
        <f t="shared" si="9"/>
        <v>1447.5993198863068</v>
      </c>
      <c r="E40">
        <f t="shared" si="3"/>
        <v>22.16143021177345</v>
      </c>
      <c r="F40">
        <f t="shared" si="4"/>
        <v>1.1508978535389418</v>
      </c>
      <c r="G40">
        <f t="shared" si="5"/>
        <v>1634.4046505016086</v>
      </c>
      <c r="J40">
        <f t="shared" si="6"/>
        <v>-405.62274671025489</v>
      </c>
      <c r="K40">
        <f t="shared" si="7"/>
        <v>405.62274671025489</v>
      </c>
      <c r="L40">
        <f t="shared" si="8"/>
        <v>164529.81264877159</v>
      </c>
    </row>
    <row r="41" spans="1:12" ht="18.5" customHeight="1" x14ac:dyDescent="0.35">
      <c r="A41">
        <v>40</v>
      </c>
      <c r="B41" s="6">
        <v>44228</v>
      </c>
      <c r="C41" s="7">
        <v>1400</v>
      </c>
      <c r="D41">
        <f t="shared" si="9"/>
        <v>1468.381593831695</v>
      </c>
      <c r="E41">
        <f t="shared" si="3"/>
        <v>20.78227394538817</v>
      </c>
      <c r="F41">
        <f t="shared" si="4"/>
        <v>1.1234917852552797</v>
      </c>
      <c r="G41">
        <f t="shared" si="5"/>
        <v>1667.9180161734052</v>
      </c>
      <c r="J41">
        <f t="shared" si="6"/>
        <v>465.59534949839144</v>
      </c>
      <c r="K41">
        <f t="shared" si="7"/>
        <v>465.59534949839144</v>
      </c>
      <c r="L41">
        <f t="shared" si="8"/>
        <v>216779.02947452926</v>
      </c>
    </row>
    <row r="42" spans="1:12" ht="18.5" customHeight="1" x14ac:dyDescent="0.35">
      <c r="A42">
        <v>41</v>
      </c>
      <c r="B42" s="6">
        <v>44256</v>
      </c>
      <c r="C42" s="7">
        <v>1500</v>
      </c>
      <c r="D42">
        <f t="shared" si="9"/>
        <v>1489.7824156642403</v>
      </c>
      <c r="E42">
        <f t="shared" si="3"/>
        <v>21.400821832545262</v>
      </c>
      <c r="F42">
        <f t="shared" si="4"/>
        <v>0.9445609860095695</v>
      </c>
      <c r="G42">
        <f t="shared" si="5"/>
        <v>1400.4248362699102</v>
      </c>
      <c r="J42">
        <f t="shared" si="6"/>
        <v>-267.91801617340525</v>
      </c>
      <c r="K42">
        <f t="shared" si="7"/>
        <v>267.91801617340525</v>
      </c>
      <c r="L42">
        <f t="shared" si="8"/>
        <v>71780.063390293042</v>
      </c>
    </row>
    <row r="43" spans="1:12" ht="18.5" customHeight="1" x14ac:dyDescent="0.35">
      <c r="A43">
        <v>42</v>
      </c>
      <c r="B43" s="6">
        <v>44287</v>
      </c>
      <c r="C43" s="7">
        <v>1300</v>
      </c>
      <c r="D43">
        <f t="shared" si="9"/>
        <v>1511.3212441888925</v>
      </c>
      <c r="E43">
        <f t="shared" si="3"/>
        <v>21.538828524652217</v>
      </c>
      <c r="F43">
        <f t="shared" si="4"/>
        <v>0.84783393155295028</v>
      </c>
      <c r="G43">
        <f t="shared" si="5"/>
        <v>1279.9898687050829</v>
      </c>
      <c r="J43">
        <f t="shared" si="6"/>
        <v>99.575163730089798</v>
      </c>
      <c r="K43">
        <f t="shared" si="7"/>
        <v>99.575163730089798</v>
      </c>
      <c r="L43">
        <f t="shared" si="8"/>
        <v>9915.2132318741915</v>
      </c>
    </row>
    <row r="44" spans="1:12" ht="18.5" customHeight="1" x14ac:dyDescent="0.35">
      <c r="A44">
        <v>43</v>
      </c>
      <c r="B44" s="6">
        <v>44317</v>
      </c>
      <c r="C44" s="7">
        <v>1200</v>
      </c>
      <c r="D44">
        <f t="shared" si="9"/>
        <v>1533.5886346133875</v>
      </c>
      <c r="E44">
        <f t="shared" si="3"/>
        <v>22.267390424495034</v>
      </c>
      <c r="F44">
        <f t="shared" si="4"/>
        <v>0.72760430036239021</v>
      </c>
      <c r="G44">
        <f t="shared" si="5"/>
        <v>1109.7111193263252</v>
      </c>
      <c r="J44">
        <f t="shared" si="6"/>
        <v>20.010131294917073</v>
      </c>
      <c r="K44">
        <f t="shared" si="7"/>
        <v>20.010131294917073</v>
      </c>
      <c r="L44">
        <f t="shared" si="8"/>
        <v>400.40535443981963</v>
      </c>
    </row>
    <row r="45" spans="1:12" ht="18.5" customHeight="1" x14ac:dyDescent="0.35">
      <c r="A45">
        <v>44</v>
      </c>
      <c r="B45" s="6">
        <v>44348</v>
      </c>
      <c r="C45" s="7">
        <v>1400</v>
      </c>
      <c r="D45">
        <f t="shared" si="9"/>
        <v>1555.4641726229879</v>
      </c>
      <c r="E45">
        <f t="shared" si="3"/>
        <v>21.875538009600405</v>
      </c>
      <c r="F45">
        <f t="shared" si="4"/>
        <v>0.93785038830544853</v>
      </c>
      <c r="G45">
        <f t="shared" si="5"/>
        <v>1463.0784666016782</v>
      </c>
      <c r="J45">
        <f t="shared" si="6"/>
        <v>90.288880673674839</v>
      </c>
      <c r="K45">
        <f t="shared" si="7"/>
        <v>90.288880673674839</v>
      </c>
      <c r="L45">
        <f t="shared" si="8"/>
        <v>8152.0819733050939</v>
      </c>
    </row>
    <row r="46" spans="1:12" ht="18.5" customHeight="1" x14ac:dyDescent="0.35">
      <c r="A46">
        <v>45</v>
      </c>
      <c r="B46" s="6">
        <v>44378</v>
      </c>
      <c r="C46" s="7">
        <v>1400</v>
      </c>
      <c r="D46">
        <f t="shared" si="9"/>
        <v>1576.8450172993448</v>
      </c>
      <c r="E46">
        <f t="shared" si="3"/>
        <v>21.380844676356901</v>
      </c>
      <c r="F46">
        <f t="shared" si="4"/>
        <v>0.93479688886184165</v>
      </c>
      <c r="G46">
        <f t="shared" si="5"/>
        <v>1479.4263407697824</v>
      </c>
      <c r="J46">
        <f t="shared" si="6"/>
        <v>-63.078466601678201</v>
      </c>
      <c r="K46">
        <f t="shared" si="7"/>
        <v>63.078466601678201</v>
      </c>
      <c r="L46">
        <f t="shared" si="8"/>
        <v>3978.8929488190324</v>
      </c>
    </row>
    <row r="47" spans="1:12" ht="18.5" customHeight="1" x14ac:dyDescent="0.35">
      <c r="A47">
        <v>46</v>
      </c>
      <c r="B47" s="6">
        <v>44409</v>
      </c>
      <c r="C47" s="7">
        <v>1500</v>
      </c>
      <c r="D47">
        <f t="shared" si="9"/>
        <v>1599.445346245994</v>
      </c>
      <c r="E47">
        <f t="shared" si="3"/>
        <v>22.600328946649142</v>
      </c>
      <c r="F47">
        <f t="shared" si="4"/>
        <v>0.83684239000892202</v>
      </c>
      <c r="G47">
        <f t="shared" si="5"/>
        <v>1326.7096692817049</v>
      </c>
      <c r="J47">
        <f t="shared" si="6"/>
        <v>-79.426340769782428</v>
      </c>
      <c r="K47">
        <f t="shared" si="7"/>
        <v>79.426340769782428</v>
      </c>
      <c r="L47">
        <f t="shared" si="8"/>
        <v>6308.5436080776026</v>
      </c>
    </row>
    <row r="48" spans="1:12" ht="18.5" customHeight="1" x14ac:dyDescent="0.35">
      <c r="A48">
        <v>47</v>
      </c>
      <c r="B48" s="6">
        <v>44440</v>
      </c>
      <c r="C48" s="7">
        <v>1500</v>
      </c>
      <c r="D48">
        <f t="shared" si="9"/>
        <v>1623.1385571982157</v>
      </c>
      <c r="E48">
        <f t="shared" si="3"/>
        <v>23.693210952221762</v>
      </c>
      <c r="F48">
        <f t="shared" si="4"/>
        <v>0.83506334859686793</v>
      </c>
      <c r="G48">
        <f t="shared" si="5"/>
        <v>1344.884380072677</v>
      </c>
      <c r="J48">
        <f t="shared" si="6"/>
        <v>173.29033071829508</v>
      </c>
      <c r="K48">
        <f t="shared" si="7"/>
        <v>173.29033071829508</v>
      </c>
      <c r="L48">
        <f t="shared" si="8"/>
        <v>30029.538720456083</v>
      </c>
    </row>
    <row r="49" spans="1:12" ht="18.5" customHeight="1" x14ac:dyDescent="0.35">
      <c r="A49">
        <v>48</v>
      </c>
      <c r="B49" s="6">
        <v>44470</v>
      </c>
      <c r="C49" s="7">
        <v>1300</v>
      </c>
      <c r="D49">
        <f t="shared" si="9"/>
        <v>1646.240556891345</v>
      </c>
      <c r="E49">
        <f t="shared" si="3"/>
        <v>23.101999693129301</v>
      </c>
      <c r="F49">
        <f>$I$3*(C49/D49)+(1-$I$3)*F37</f>
        <v>0.8378717776937995</v>
      </c>
      <c r="G49">
        <f>(D48+E48)*F37</f>
        <v>1385.1220115974736</v>
      </c>
      <c r="J49">
        <f t="shared" si="6"/>
        <v>155.115619927323</v>
      </c>
      <c r="K49">
        <f t="shared" si="7"/>
        <v>155.115619927323</v>
      </c>
      <c r="L49">
        <f t="shared" si="8"/>
        <v>24060.855545437724</v>
      </c>
    </row>
    <row r="50" spans="1:12" ht="18.5" customHeight="1" x14ac:dyDescent="0.35">
      <c r="A50">
        <v>49</v>
      </c>
      <c r="B50" s="6">
        <v>44501</v>
      </c>
      <c r="G50" s="52">
        <f>($D$49+($E$49*H50))*F38</f>
        <v>1921.7290383649042</v>
      </c>
      <c r="H50">
        <v>1</v>
      </c>
      <c r="J50" s="17">
        <f>C49-G49</f>
        <v>-85.122011597473602</v>
      </c>
      <c r="K50">
        <f t="shared" si="7"/>
        <v>85.122011597473602</v>
      </c>
      <c r="L50">
        <f t="shared" si="8"/>
        <v>7245.7568584004302</v>
      </c>
    </row>
    <row r="51" spans="1:12" ht="18.5" customHeight="1" x14ac:dyDescent="0.35">
      <c r="A51">
        <v>50</v>
      </c>
      <c r="B51" s="6">
        <v>44531</v>
      </c>
      <c r="G51" s="52">
        <f>($D$49+($E$49*H51))*F39</f>
        <v>2942.2429575111014</v>
      </c>
      <c r="H51">
        <v>2</v>
      </c>
    </row>
    <row r="52" spans="1:12" ht="18.5" customHeight="1" x14ac:dyDescent="0.35">
      <c r="A52">
        <v>51</v>
      </c>
      <c r="B52" s="6">
        <v>44562</v>
      </c>
      <c r="G52" s="21">
        <f>($D$49+H52*$E$49)*F40</f>
        <v>1974.4188489128405</v>
      </c>
      <c r="H52">
        <v>3</v>
      </c>
    </row>
    <row r="53" spans="1:12" ht="18.5" customHeight="1" x14ac:dyDescent="0.35">
      <c r="A53">
        <v>52</v>
      </c>
      <c r="B53" s="6">
        <v>44593</v>
      </c>
      <c r="G53" s="21">
        <f t="shared" ref="G53:G61" si="10">($D$49+H53*$E$49)*F41</f>
        <v>1953.3573697343061</v>
      </c>
      <c r="H53">
        <v>4</v>
      </c>
      <c r="K53" s="22" t="s">
        <v>2</v>
      </c>
      <c r="L53" s="22" t="s">
        <v>3</v>
      </c>
    </row>
    <row r="54" spans="1:12" ht="18.5" customHeight="1" x14ac:dyDescent="0.35">
      <c r="A54">
        <v>53</v>
      </c>
      <c r="B54" s="6">
        <v>44621</v>
      </c>
      <c r="G54" s="21">
        <f t="shared" si="10"/>
        <v>1664.0808416709065</v>
      </c>
      <c r="H54">
        <v>5</v>
      </c>
      <c r="K54">
        <f>AVERAGE(K15:K50)</f>
        <v>111.78071031448761</v>
      </c>
      <c r="L54">
        <f>AVERAGE(L15:L50)</f>
        <v>23177.25153636156</v>
      </c>
    </row>
    <row r="55" spans="1:12" ht="18.5" customHeight="1" x14ac:dyDescent="0.35">
      <c r="A55">
        <v>54</v>
      </c>
      <c r="B55" s="6">
        <v>44652</v>
      </c>
      <c r="G55" s="21">
        <f t="shared" si="10"/>
        <v>1513.2585589904725</v>
      </c>
      <c r="H55">
        <v>6</v>
      </c>
    </row>
    <row r="56" spans="1:12" ht="18.5" customHeight="1" x14ac:dyDescent="0.35">
      <c r="A56">
        <v>55</v>
      </c>
      <c r="B56" s="6">
        <v>44682</v>
      </c>
      <c r="G56" s="21">
        <f t="shared" si="10"/>
        <v>1315.4755088909592</v>
      </c>
      <c r="H56">
        <v>7</v>
      </c>
      <c r="L56" s="22" t="s">
        <v>24</v>
      </c>
    </row>
    <row r="57" spans="1:12" ht="18.5" customHeight="1" x14ac:dyDescent="0.35">
      <c r="A57">
        <v>56</v>
      </c>
      <c r="B57" s="6">
        <v>44713</v>
      </c>
      <c r="G57" s="21">
        <f t="shared" si="10"/>
        <v>1717.2571005873951</v>
      </c>
      <c r="H57">
        <v>8</v>
      </c>
      <c r="L57">
        <f>L54^0.5</f>
        <v>152.24076831243843</v>
      </c>
    </row>
    <row r="58" spans="1:12" ht="18.5" customHeight="1" x14ac:dyDescent="0.35">
      <c r="A58">
        <v>57</v>
      </c>
      <c r="B58" s="6">
        <v>44743</v>
      </c>
      <c r="G58" s="21">
        <f t="shared" si="10"/>
        <v>1733.2616478568355</v>
      </c>
      <c r="H58">
        <v>9</v>
      </c>
    </row>
    <row r="59" spans="1:12" ht="18.5" customHeight="1" x14ac:dyDescent="0.35">
      <c r="A59">
        <v>58</v>
      </c>
      <c r="B59" s="6">
        <v>44774</v>
      </c>
      <c r="G59" s="21">
        <f t="shared" si="10"/>
        <v>1570.9712085304091</v>
      </c>
      <c r="H59">
        <v>10</v>
      </c>
    </row>
    <row r="60" spans="1:12" ht="18.5" customHeight="1" x14ac:dyDescent="0.35">
      <c r="A60">
        <v>59</v>
      </c>
      <c r="B60" s="6">
        <v>44805</v>
      </c>
      <c r="G60" s="21">
        <f t="shared" si="10"/>
        <v>1586.9231174869713</v>
      </c>
      <c r="H60">
        <v>11</v>
      </c>
    </row>
    <row r="61" spans="1:12" ht="18.5" customHeight="1" x14ac:dyDescent="0.35">
      <c r="A61">
        <v>60</v>
      </c>
      <c r="B61" s="6">
        <v>44835</v>
      </c>
      <c r="G61" s="21">
        <f t="shared" si="10"/>
        <v>1611.616664528148</v>
      </c>
      <c r="H61">
        <v>12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13EB345AFA924BB8B7EF5707BE1E95" ma:contentTypeVersion="12" ma:contentTypeDescription="Create a new document." ma:contentTypeScope="" ma:versionID="e99e479fb03b9407523be4764e4fbec2">
  <xsd:schema xmlns:xsd="http://www.w3.org/2001/XMLSchema" xmlns:xs="http://www.w3.org/2001/XMLSchema" xmlns:p="http://schemas.microsoft.com/office/2006/metadata/properties" xmlns:ns2="cba0953c-5c70-4054-8c5d-8a26148baa14" xmlns:ns3="95444f29-1981-4ac2-8d0d-fb39ab5c3193" targetNamespace="http://schemas.microsoft.com/office/2006/metadata/properties" ma:root="true" ma:fieldsID="033949284623396c80ad8e8f6b6491c4" ns2:_="" ns3:_="">
    <xsd:import namespace="cba0953c-5c70-4054-8c5d-8a26148baa14"/>
    <xsd:import namespace="95444f29-1981-4ac2-8d0d-fb39ab5c31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0953c-5c70-4054-8c5d-8a26148ba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44f29-1981-4ac2-8d0d-fb39ab5c31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BE0F433-D1CC-45A2-AA8E-5C542DBCC7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a0953c-5c70-4054-8c5d-8a26148baa14"/>
    <ds:schemaRef ds:uri="95444f29-1981-4ac2-8d0d-fb39ab5c31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B9EC87-B497-4C58-9F12-E52DC92431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9943F3-1DDA-4626-BF11-A138D2B5E77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HW-ES</vt:lpstr>
      <vt:lpstr>Holt-ES (2)</vt:lpstr>
      <vt:lpstr>Tourists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Prashan Karunaratne</dc:creator>
  <cp:lastModifiedBy>Kasra Shojaei</cp:lastModifiedBy>
  <dcterms:created xsi:type="dcterms:W3CDTF">2021-01-13T05:39:12Z</dcterms:created>
  <dcterms:modified xsi:type="dcterms:W3CDTF">2025-03-13T19:20:19Z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0x0101005A13EB345AFA924BB8B7EF5707BE1E95</vt:lpwstr>
  </property>
</Properties>
</file>