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yuoffice.sharepoint.com/sites/g-MtSInc/Shared Documents/Research/"/>
    </mc:Choice>
  </mc:AlternateContent>
  <xr:revisionPtr revIDLastSave="148" documentId="13_ncr:1_{5F597D73-A97B-A347-8741-B4663E6BBFCE}" xr6:coauthVersionLast="45" xr6:coauthVersionMax="45" xr10:uidLastSave="{F69FCDF5-8D3D-4195-A078-BB9E42949C26}"/>
  <bookViews>
    <workbookView xWindow="28680" yWindow="-120" windowWidth="29040" windowHeight="15840" tabRatio="912" xr2:uid="{1E845CE6-F203-3343-91F1-9A12750894D7}"/>
  </bookViews>
  <sheets>
    <sheet name="GUIDE" sheetId="20" r:id="rId1"/>
    <sheet name="BUDGET SUMMARY" sheetId="12" r:id="rId2"/>
    <sheet name="RESEARCH" sheetId="14" r:id="rId3"/>
    <sheet name="ADMINISTRATIVE EXPENSES" sheetId="13" r:id="rId4"/>
    <sheet name="KNOWLEDGE MOBILIZATION" sheetId="17" r:id="rId5"/>
    <sheet name="HQP OPPORTUNITIES" sheetId="18" r:id="rId6"/>
    <sheet name="CASH CONTRIBUTIONS" sheetId="21" r:id="rId7"/>
    <sheet name="IN-KIND CONTRIBUTIONS" sheetId="22" r:id="rId8"/>
  </sheets>
  <definedNames>
    <definedName name="_xlnm.Print_Area" localSheetId="3">'ADMINISTRATIVE EXPENSES'!$A$1:$E$61</definedName>
    <definedName name="_xlnm.Print_Area" localSheetId="5">'HQP OPPORTUNITIES'!$A$1:$E$28</definedName>
    <definedName name="_xlnm.Print_Area" localSheetId="4">'KNOWLEDGE MOBILIZATION'!$A$1:$E$99</definedName>
    <definedName name="_xlnm.Print_Area" localSheetId="2">RESEARCH!$A$1:$E$104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7" i="21" l="1"/>
  <c r="D30" i="12" s="1"/>
  <c r="C37" i="21"/>
  <c r="C30" i="12" s="1"/>
  <c r="B37" i="21"/>
  <c r="B30" i="12" s="1"/>
  <c r="D37" i="22"/>
  <c r="D32" i="12" s="1"/>
  <c r="C37" i="22"/>
  <c r="C32" i="12" s="1"/>
  <c r="B37" i="22"/>
  <c r="B32" i="12" s="1"/>
  <c r="E28" i="18" l="1"/>
  <c r="D27" i="12" s="1"/>
  <c r="D28" i="18"/>
  <c r="C27" i="12" s="1"/>
  <c r="C28" i="18"/>
  <c r="B27" i="12" s="1"/>
  <c r="E13" i="18"/>
  <c r="D26" i="12" s="1"/>
  <c r="D13" i="18"/>
  <c r="C26" i="12" s="1"/>
  <c r="C13" i="18"/>
  <c r="B26" i="12" s="1"/>
  <c r="E99" i="17"/>
  <c r="D24" i="12" s="1"/>
  <c r="D99" i="17"/>
  <c r="C24" i="12" s="1"/>
  <c r="C99" i="17"/>
  <c r="B24" i="12" s="1"/>
  <c r="E73" i="17"/>
  <c r="D23" i="12" s="1"/>
  <c r="D73" i="17"/>
  <c r="C23" i="12" s="1"/>
  <c r="C73" i="17"/>
  <c r="B23" i="12" s="1"/>
  <c r="E58" i="17"/>
  <c r="D22" i="12" s="1"/>
  <c r="D58" i="17"/>
  <c r="C22" i="12" s="1"/>
  <c r="C58" i="17"/>
  <c r="B22" i="12" s="1"/>
  <c r="E43" i="17"/>
  <c r="D21" i="12" s="1"/>
  <c r="D43" i="17"/>
  <c r="C21" i="12" s="1"/>
  <c r="C43" i="17"/>
  <c r="B21" i="12" s="1"/>
  <c r="E28" i="17"/>
  <c r="D20" i="12" s="1"/>
  <c r="D28" i="17"/>
  <c r="C20" i="12" s="1"/>
  <c r="C28" i="17"/>
  <c r="B20" i="12" s="1"/>
  <c r="E13" i="17"/>
  <c r="D19" i="12" s="1"/>
  <c r="D13" i="17"/>
  <c r="C19" i="12" s="1"/>
  <c r="C13" i="17"/>
  <c r="B19" i="12" s="1"/>
  <c r="E52" i="14"/>
  <c r="D10" i="12" s="1"/>
  <c r="D52" i="14"/>
  <c r="C10" i="12" s="1"/>
  <c r="C52" i="14"/>
  <c r="B10" i="12" s="1"/>
  <c r="C25" i="12" l="1"/>
  <c r="B18" i="12"/>
  <c r="C18" i="12"/>
  <c r="D18" i="12"/>
  <c r="D25" i="12"/>
  <c r="B4" i="12"/>
  <c r="B3" i="12"/>
  <c r="B2" i="12"/>
  <c r="E61" i="13" l="1"/>
  <c r="D17" i="12" s="1"/>
  <c r="D61" i="13"/>
  <c r="C17" i="12" s="1"/>
  <c r="C61" i="13"/>
  <c r="B17" i="12" s="1"/>
  <c r="E45" i="13"/>
  <c r="D16" i="12" s="1"/>
  <c r="D45" i="13"/>
  <c r="C16" i="12" s="1"/>
  <c r="C45" i="13"/>
  <c r="B16" i="12" s="1"/>
  <c r="E29" i="13"/>
  <c r="D29" i="13"/>
  <c r="C15" i="12" s="1"/>
  <c r="C29" i="13"/>
  <c r="B15" i="12" s="1"/>
  <c r="D15" i="12" l="1"/>
  <c r="E104" i="14"/>
  <c r="D12" i="12" s="1"/>
  <c r="D104" i="14"/>
  <c r="C12" i="12" s="1"/>
  <c r="C104" i="14"/>
  <c r="B12" i="12" s="1"/>
  <c r="E67" i="14"/>
  <c r="D11" i="12" s="1"/>
  <c r="D67" i="14"/>
  <c r="C11" i="12" s="1"/>
  <c r="C67" i="14"/>
  <c r="B11" i="12" s="1"/>
  <c r="E37" i="14"/>
  <c r="D9" i="12" s="1"/>
  <c r="D37" i="14"/>
  <c r="C9" i="12" s="1"/>
  <c r="C37" i="14"/>
  <c r="B9" i="12" s="1"/>
  <c r="E22" i="14"/>
  <c r="D8" i="12" s="1"/>
  <c r="D22" i="14"/>
  <c r="C8" i="12" s="1"/>
  <c r="C22" i="14"/>
  <c r="B8" i="12" s="1"/>
  <c r="E7" i="14"/>
  <c r="D7" i="12" s="1"/>
  <c r="D7" i="14"/>
  <c r="C7" i="12" s="1"/>
  <c r="C7" i="14"/>
  <c r="B7" i="12" s="1"/>
  <c r="C6" i="12" l="1"/>
  <c r="B6" i="12"/>
  <c r="D6" i="12"/>
  <c r="E13" i="13"/>
  <c r="D14" i="12" s="1"/>
  <c r="D13" i="12" s="1"/>
  <c r="D13" i="13"/>
  <c r="C14" i="12" s="1"/>
  <c r="C13" i="12" s="1"/>
  <c r="D28" i="12" l="1"/>
  <c r="D35" i="12" s="1"/>
  <c r="C28" i="12"/>
  <c r="C35" i="12" s="1"/>
  <c r="C13" i="13"/>
  <c r="B14" i="12" s="1"/>
  <c r="B13" i="12" s="1"/>
  <c r="B25" i="12" l="1"/>
  <c r="B28" i="12" s="1"/>
  <c r="B35" i="12" l="1"/>
  <c r="B36"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tc={EABAB254-87CA-41F9-8049-1B1AF31B7D55}</author>
    <author>tc={409D9A10-152E-4301-AB21-007F38E1A136}</author>
    <author>tc={40AE17B7-C37E-4394-B47F-D4F206D7FD31}</author>
  </authors>
  <commentList>
    <comment ref="B2" authorId="0" shapeId="0" xr:uid="{EABAB254-87CA-41F9-8049-1B1AF31B7D55}">
      <text>
        <t>[Threaded comment]
Your version of Excel allows you to read this threaded comment; however, any edits to it will get removed if the file is opened in a newer version of Excel. Learn more: https://go.microsoft.com/fwlink/?linkid=870924
Comment:
    Please visit note 7 in the guide tab to enter your name. Thank you!</t>
      </text>
    </comment>
    <comment ref="B3" authorId="1" shapeId="0" xr:uid="{409D9A10-152E-4301-AB21-007F38E1A136}">
      <text>
        <t>[Threaded comment]
Your version of Excel allows you to read this threaded comment; however, any edits to it will get removed if the file is opened in a newer version of Excel. Learn more: https://go.microsoft.com/fwlink/?linkid=870924
Comment:
    Please visit note 7 in the guide tab to enter your institution. Thank you!</t>
      </text>
    </comment>
    <comment ref="B4" authorId="2" shapeId="0" xr:uid="{40AE17B7-C37E-4394-B47F-D4F206D7FD31}">
      <text>
        <t>[Threaded comment]
Your version of Excel allows you to read this threaded comment; however, any edits to it will get removed if the file is opened in a newer version of Excel. Learn more: https://go.microsoft.com/fwlink/?linkid=870924
Comment:
    Please visit note 7 in the guide tab to enter title of your proposal. Thank you!</t>
      </text>
    </comment>
  </commentList>
</comments>
</file>

<file path=xl/sharedStrings.xml><?xml version="1.0" encoding="utf-8"?>
<sst xmlns="http://schemas.openxmlformats.org/spreadsheetml/2006/main" count="231" uniqueCount="105">
  <si>
    <t>Total</t>
  </si>
  <si>
    <t>HQP OPPORTUNITIES</t>
  </si>
  <si>
    <t>KNOWLEDGE MOBILIZATION</t>
  </si>
  <si>
    <t>RESEARCH</t>
  </si>
  <si>
    <t>PROPOSED BUDGET</t>
  </si>
  <si>
    <t>ADMINISTRATIVE EXPENSES</t>
  </si>
  <si>
    <t>Justification</t>
  </si>
  <si>
    <t>Role/Title</t>
  </si>
  <si>
    <t>Budget Summary (green tab)</t>
  </si>
  <si>
    <t xml:space="preserve">Graduate Students </t>
  </si>
  <si>
    <t>Postdoctoral Fellows</t>
  </si>
  <si>
    <t>Undergraduate Students</t>
  </si>
  <si>
    <t>Staff Travel</t>
  </si>
  <si>
    <t>Seminars and Workshops</t>
  </si>
  <si>
    <t>Professional and Technical Services</t>
  </si>
  <si>
    <t>Conferences</t>
  </si>
  <si>
    <t>Communications</t>
  </si>
  <si>
    <t>Research Related Travel</t>
  </si>
  <si>
    <t xml:space="preserve">Tool Development </t>
  </si>
  <si>
    <t>Networking Meetings</t>
  </si>
  <si>
    <t>KMb Related Travel</t>
  </si>
  <si>
    <t>Principal Investigator:</t>
  </si>
  <si>
    <t>Principal Investigator - Institution:</t>
  </si>
  <si>
    <t>Proposal Title:</t>
  </si>
  <si>
    <t xml:space="preserve">Note 1: </t>
  </si>
  <si>
    <t>Documentation (yellow tab)</t>
  </si>
  <si>
    <t>There are 8 tabs in this file:</t>
  </si>
  <si>
    <t>Cash Contributions (purple tab)</t>
  </si>
  <si>
    <t>In-Kind Contributions (gray tab)</t>
  </si>
  <si>
    <t>Note 3:</t>
  </si>
  <si>
    <t>Note 4:</t>
  </si>
  <si>
    <t>Note 5:</t>
  </si>
  <si>
    <t>Administrative Salaries and Benefits</t>
  </si>
  <si>
    <t>Materials and Supplies - Office</t>
  </si>
  <si>
    <t>Expense Category</t>
  </si>
  <si>
    <t>Travel Category</t>
  </si>
  <si>
    <t>Category</t>
  </si>
  <si>
    <t>Other-HQP Opportunities</t>
  </si>
  <si>
    <t>Type</t>
  </si>
  <si>
    <t>TOTAL CASH-CONTRIBUTIONS</t>
  </si>
  <si>
    <t>TOTAL IN-KIND CONTRIBUTIONS</t>
  </si>
  <si>
    <t>TOTAL PROPOSED BUDGET</t>
  </si>
  <si>
    <t>IN-KIND CONTRIBUTIONS</t>
  </si>
  <si>
    <t>CASH CONTRIBUTIONS</t>
  </si>
  <si>
    <t>THIS PAGE IS READ-ONLY
PLEASE USE RESPECTIVE TABS TO ENTER PROPOSED BUDGET DETAILS</t>
  </si>
  <si>
    <t>Description</t>
  </si>
  <si>
    <r>
      <t>This worksheet is protected and is</t>
    </r>
    <r>
      <rPr>
        <b/>
        <sz val="11"/>
        <color theme="1"/>
        <rFont val="Arial"/>
        <family val="2"/>
      </rPr>
      <t xml:space="preserve"> read-only</t>
    </r>
    <r>
      <rPr>
        <sz val="11"/>
        <color theme="1"/>
        <rFont val="Arial"/>
        <family val="2"/>
      </rPr>
      <t>. Budget numbers will be drawn from respective tabs (blue, purple, and gray tabs) when entered.</t>
    </r>
  </si>
  <si>
    <t>KINDLY REVIEW ALL NOTES BELOW BEFORE MOVING ONTO NEXT PAGE</t>
  </si>
  <si>
    <t xml:space="preserve">Please familiarize  yourself with each tab and review message boxes associated with each table. </t>
  </si>
  <si>
    <t xml:space="preserve">Each tab contains more than one table which in turn is linked to respective budget line in Budget Summary (green tab). Please enter your proposed budget details in designated tables. Only include those years for which you are asking for funding. Totals from each table will be calculated automatically and transferred into Budget Summary (green tab). </t>
  </si>
  <si>
    <t xml:space="preserve">Please enter estimated cash contributions only for years for which you expect to receive cash contributions. Totals will be calculated and transferred into Budget Summary (green tab). </t>
  </si>
  <si>
    <t xml:space="preserve">Please enter estimated in-kind contributions only for years for which you expect to receive in-kind contributions. Totals will be calculated and transferred into Budget Summary (green tab). </t>
  </si>
  <si>
    <t>Research Activity</t>
  </si>
  <si>
    <t>Note 6:</t>
  </si>
  <si>
    <t>Contact Information:</t>
  </si>
  <si>
    <t>http://www.nserc-crsng.gc.ca/Professors-Professeurs/FinancialAdminGuide-guideAdminFinancier/FundsUse-UtilisationSubventions_eng.asp</t>
  </si>
  <si>
    <t xml:space="preserve">Anna Jacob </t>
  </si>
  <si>
    <t>adjacob@yorku.ca</t>
  </si>
  <si>
    <t>Technical and expense eligibility</t>
  </si>
  <si>
    <t>Application process and deadlines</t>
  </si>
  <si>
    <t>http://www.nce-rce.gc.ca/ReportsPublications-RapportsPublications/NCE-RCE/ProgramGuide-GuideProgramme_eng.asp</t>
  </si>
  <si>
    <t>THANK YOU!  KINDLY PROCEED TO ENTERING BUDGET DETAILS.</t>
  </si>
  <si>
    <t xml:space="preserve">Use of Grant Funds - Tri-Council: </t>
  </si>
  <si>
    <t>Use of NCE funds:</t>
  </si>
  <si>
    <t>Relevant Expense Policies</t>
  </si>
  <si>
    <t>To get started, provide Principal Investigator's name and institution as well as proposal title below:</t>
  </si>
  <si>
    <t>Admin expenses percentage of total grant per year</t>
  </si>
  <si>
    <t>mtsfunding@yorku.ca</t>
  </si>
  <si>
    <t>OVERHEAD IS NOT ELIGIBLE</t>
  </si>
  <si>
    <t xml:space="preserve">While each project would have unique types of staff travel, the following are few staff travel categories for examples purposes: 
- traveling to training locations
- travel related to research activities
- travel related to seminar/workshops organization
- travel to meetings out of town/regular office
Note: Travel costs not directly related to grant management or research are not eligible. 
</t>
  </si>
  <si>
    <t xml:space="preserve">Compensation costs for Co-Investigators and Collaborators' time are not eligible.  </t>
  </si>
  <si>
    <t xml:space="preserve">If you are not familiar with Tri-Council and NCE travel expense policy, kindly visit links provided on the Guide page (yellow tab). 
Please enter proposed budget for costs related to HQP activities only.  </t>
  </si>
  <si>
    <t>Other-KMb/Design, Web Development and Maintenance</t>
  </si>
  <si>
    <t>Average over grant years (maximum 15%)</t>
  </si>
  <si>
    <t xml:space="preserve">Please list each hire in separate line. 
Justification field expands to allow more than one line of text. </t>
  </si>
  <si>
    <t xml:space="preserve">While each project would have unique types of travel, the following are just few examples (non-exhaustive list) of travel categories for examples purposes: 
- local travel to sites/interviews/meetings/data collection
- travel to meetings out of town
- travel for student researchers
- travel for Principal Investigator
- travel for research participants
Travelers shall choose the most direct and economical mode of travel available, considering all the circumstances. 
</t>
  </si>
  <si>
    <t>This section can include costs of the following activities:
- open access fees
- publication
- dissemination
- manuscript preparation
- social media integration
- blogging
- webinars
This list is not exhaustive.</t>
  </si>
  <si>
    <t>Research (blue tab)
Administrative Expenses (blue tab)
Knowledge Mobilization (blue tab)
HQP Opportunities (blue tab)</t>
  </si>
  <si>
    <t>Administrative Expenses</t>
  </si>
  <si>
    <t>General Mailbox</t>
  </si>
  <si>
    <t>Kindly be advised that overhead and indirect expenses are not eligible.</t>
  </si>
  <si>
    <t xml:space="preserve">Other Activities Related to Research </t>
  </si>
  <si>
    <t>Other Activites Related to Research</t>
  </si>
  <si>
    <t xml:space="preserve">This category can include non university researchers, consultants, coordinators, data entry etc.
Research Consultants can be lumped into one line if category/type of service is similar. Clarification can be provided in the justification field.  </t>
  </si>
  <si>
    <t>Other Staff</t>
  </si>
  <si>
    <r>
      <rPr>
        <b/>
        <sz val="11"/>
        <rFont val="Arial"/>
        <family val="2"/>
      </rPr>
      <t xml:space="preserve">MtS would fund up to two post-doc fellow per application. </t>
    </r>
    <r>
      <rPr>
        <sz val="11"/>
        <rFont val="Arial"/>
        <family val="2"/>
      </rPr>
      <t xml:space="preserve">
For consistency, annual salary is limited to $62,150 ($55,000 per plus 10% benefits and COLA 3%) per fellow per year. </t>
    </r>
    <r>
      <rPr>
        <sz val="11"/>
        <color theme="1"/>
        <rFont val="Arial"/>
        <family val="2"/>
      </rPr>
      <t xml:space="preserve">
</t>
    </r>
  </si>
  <si>
    <r>
      <t xml:space="preserve">MtS is following Tri-Council updated Use of Grant Funds and  the NCE use of grant funds policies. Links to both are provided on the Guide tab. 
When not sure about expenses eligibility, please contact Anna Jacob, Finance Manager at MtS, at </t>
    </r>
    <r>
      <rPr>
        <u/>
        <sz val="11"/>
        <color theme="1"/>
        <rFont val="Arial"/>
        <family val="2"/>
      </rPr>
      <t>adjacob@yorku.ca</t>
    </r>
    <r>
      <rPr>
        <sz val="11"/>
        <color theme="1"/>
        <rFont val="Arial"/>
        <family val="2"/>
      </rPr>
      <t>. 
Please be advised that overhead and indirect expenses are not eligible.</t>
    </r>
  </si>
  <si>
    <t>Role/Title  and Institution</t>
  </si>
  <si>
    <t xml:space="preserve">Below is the non-exhaustive list of ineligible expenses:
- overhead expenses
- indirect costs
- donations
- alcoholic beverages
Please visit links to policies provided on the Guide tab (yellow tab) for more information.
</t>
  </si>
  <si>
    <t xml:space="preserve">The cost of administering the grant is capped to a maximum of 15% of the total grant amount. Any additional support must be sourced from non-NCE funds. 
Please visit Budget Summary tab (lines 35 and 36)  to see whether your estimates meet the "15% or less" requirement. 
</t>
  </si>
  <si>
    <t>Note 7:</t>
  </si>
  <si>
    <t xml:space="preserve">All applicants are encouraged to pay closer attention to the Budget and Budget Justification. Funds are limited and applicants should ensure that the budget is concise and justifiable. Furthermore, all applicants should incorporate solid in-kind and cash contributions from their institution and partners. </t>
  </si>
  <si>
    <t xml:space="preserve">Kindly be advised that service delivery is not eligible. Consequently, cost of staff to run programs and other such expenses are not eligible. </t>
  </si>
  <si>
    <t>MtS is following Tri-Council updated Use of Grant Funds and  the NCE use of grant funds policies. 
When not sure about expenses eligibility, please contact Anna Jacob, Finance Manager at MtS, at adjacob@yorku.ca. 
Links to relevant expense policies can be found in Guide notes (yellow tab).</t>
  </si>
  <si>
    <t xml:space="preserve">Travelers shall choose the most direct and economical mode of travel available, considering all the circumstances. 
</t>
  </si>
  <si>
    <t xml:space="preserve">KMb related travel expenses only. </t>
  </si>
  <si>
    <t xml:space="preserve">Kindly be advised that administrative expenses shall not exceed 15% average of total grant over the number of years for which you are asking for funding.  Please keep an eye on the percentage indicator at the bottom of the Budget Summary table (green tab). </t>
  </si>
  <si>
    <t>Year 1 2021-22</t>
  </si>
  <si>
    <t>Year 2 2022-23</t>
  </si>
  <si>
    <t>Year 3 2023-24</t>
  </si>
  <si>
    <t>Estimated Cost Year 1 2021-22</t>
  </si>
  <si>
    <t>Estimated Cost Year 2 2022-23</t>
  </si>
  <si>
    <t>Estimated Cost Year 3 2023-24</t>
  </si>
  <si>
    <t xml:space="preserve">If you are reading this, you are located on yellow tab. Purpose of this tab is to provide information about how this file works. </t>
  </si>
  <si>
    <t>Other-KMb/Design, Web Dev and Maintenance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</si>
</sst>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yyyy\-mm\-dd;@"/>
  </numFmts>
  <fonts count="15" x14ac:knownFonts="1">
    <font>
      <sz val="12"/>
      <color theme="1"/>
      <name val="Calibri"/>
      <family val="2"/>
      <scheme val="minor"/>
    </font>
    <font>
      <sz val="12"/>
      <color theme="1"/>
      <name val="Calibri"/>
      <family val="2"/>
      <scheme val="minor"/>
    </font>
    <font>
      <b/>
      <sz val="11"/>
      <color theme="3"/>
      <name val="Calibri"/>
      <family val="2"/>
      <scheme val="minor"/>
    </font>
    <font>
      <sz val="11"/>
      <color theme="1"/>
      <name val="Calibri"/>
      <family val="2"/>
      <scheme val="minor"/>
    </font>
    <font>
      <sz val="11"/>
      <name val="Arial"/>
      <family val="2"/>
    </font>
    <font>
      <sz val="10"/>
      <name val="Arial"/>
      <family val="2"/>
    </font>
    <font>
      <sz val="11"/>
      <color theme="1"/>
      <name val="Arial"/>
      <family val="2"/>
    </font>
    <font>
      <b/>
      <sz val="11"/>
      <color theme="1"/>
      <name val="Arial"/>
      <family val="2"/>
    </font>
    <font>
      <b/>
      <sz val="11"/>
      <name val="Arial"/>
      <family val="2"/>
    </font>
    <font>
      <sz val="8"/>
      <name val="Calibri"/>
      <family val="2"/>
      <scheme val="minor"/>
    </font>
    <font>
      <b/>
      <sz val="11"/>
      <color rgb="FFFF0000"/>
      <name val="Arial"/>
      <family val="2"/>
    </font>
    <font>
      <sz val="11"/>
      <color rgb="FFFF0000"/>
      <name val="Arial"/>
      <family val="2"/>
    </font>
    <font>
      <u/>
      <sz val="11"/>
      <color theme="1"/>
      <name val="Arial"/>
      <family val="2"/>
    </font>
    <font>
      <u/>
      <sz val="12"/>
      <color theme="10"/>
      <name val="Calibri"/>
      <family val="2"/>
      <scheme val="minor"/>
    </font>
    <font>
      <i/>
      <sz val="11"/>
      <name val="Arial"/>
      <family val="2"/>
    </font>
  </fonts>
  <fills count="13">
    <fill>
      <patternFill patternType="none"/>
    </fill>
    <fill>
      <patternFill patternType="gray125"/>
    </fill>
    <fill>
      <patternFill patternType="solid">
        <fgColor theme="0" tint="-0.14996795556505021"/>
        <bgColor indexed="65"/>
      </patternFill>
    </fill>
    <fill>
      <patternFill patternType="solid">
        <fgColor rgb="FFDDE8FF"/>
        <bgColor indexed="64"/>
      </patternFill>
    </fill>
    <fill>
      <patternFill patternType="solid">
        <fgColor rgb="FFEBF2FF"/>
        <bgColor indexed="64"/>
      </patternFill>
    </fill>
    <fill>
      <patternFill patternType="solid">
        <fgColor rgb="FFFFFFCC"/>
        <bgColor indexed="64"/>
      </patternFill>
    </fill>
    <fill>
      <patternFill patternType="solid">
        <fgColor rgb="FFD7F5D7"/>
        <bgColor indexed="64"/>
      </patternFill>
    </fill>
    <fill>
      <patternFill patternType="solid">
        <fgColor rgb="FFEFF5FF"/>
        <bgColor indexed="64"/>
      </patternFill>
    </fill>
    <fill>
      <patternFill patternType="solid">
        <fgColor theme="0" tint="-4.9989318521683403E-2"/>
        <bgColor indexed="64"/>
      </patternFill>
    </fill>
    <fill>
      <patternFill patternType="solid">
        <fgColor rgb="FFFFF6D2"/>
        <bgColor indexed="64"/>
      </patternFill>
    </fill>
    <fill>
      <patternFill patternType="solid">
        <fgColor rgb="FFFFF6CC"/>
        <bgColor indexed="64"/>
      </patternFill>
    </fill>
    <fill>
      <patternFill patternType="solid">
        <fgColor rgb="FFE1F1E3"/>
        <bgColor indexed="64"/>
      </patternFill>
    </fill>
    <fill>
      <patternFill patternType="solid">
        <fgColor rgb="FFF5E6FA"/>
        <bgColor indexed="64"/>
      </patternFill>
    </fill>
  </fills>
  <borders count="30">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rgb="FFFF0000"/>
      </left>
      <right style="thin">
        <color indexed="64"/>
      </right>
      <top style="medium">
        <color rgb="FFFF0000"/>
      </top>
      <bottom style="thin">
        <color indexed="64"/>
      </bottom>
      <diagonal/>
    </border>
    <border>
      <left style="thin">
        <color indexed="64"/>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rgb="FFFF0000"/>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s>
  <cellStyleXfs count="8">
    <xf numFmtId="0" fontId="0" fillId="0" borderId="0"/>
    <xf numFmtId="0" fontId="2" fillId="0" borderId="1" applyNumberFormat="0" applyFill="0" applyAlignment="0" applyProtection="0"/>
    <xf numFmtId="0" fontId="3" fillId="0" borderId="0"/>
    <xf numFmtId="0" fontId="1" fillId="2" borderId="0" applyFont="0" applyBorder="0" applyAlignment="0"/>
    <xf numFmtId="0" fontId="5" fillId="0" borderId="0"/>
    <xf numFmtId="43" fontId="1" fillId="0" borderId="0" applyFont="0" applyFill="0" applyBorder="0" applyAlignment="0" applyProtection="0"/>
    <xf numFmtId="9" fontId="1" fillId="0" borderId="0" applyFont="0" applyFill="0" applyBorder="0" applyAlignment="0" applyProtection="0"/>
    <xf numFmtId="0" fontId="13" fillId="0" borderId="0" applyNumberFormat="0" applyFill="0" applyBorder="0" applyAlignment="0" applyProtection="0"/>
  </cellStyleXfs>
  <cellXfs count="140">
    <xf numFmtId="0" fontId="0" fillId="0" borderId="0" xfId="0"/>
    <xf numFmtId="0" fontId="6" fillId="0" borderId="0" xfId="2" applyFont="1" applyAlignment="1">
      <alignment vertical="top" wrapText="1"/>
    </xf>
    <xf numFmtId="0" fontId="4" fillId="0" borderId="0" xfId="2" applyFont="1" applyFill="1"/>
    <xf numFmtId="43" fontId="6" fillId="0" borderId="0" xfId="5" applyFont="1" applyAlignment="1">
      <alignment horizontal="right" vertical="top" wrapText="1"/>
    </xf>
    <xf numFmtId="43" fontId="7" fillId="0" borderId="0" xfId="5" applyFont="1" applyAlignment="1">
      <alignment horizontal="right" vertical="top" wrapText="1"/>
    </xf>
    <xf numFmtId="0" fontId="4" fillId="0" borderId="0" xfId="0" applyFont="1" applyAlignment="1">
      <alignment horizontal="center" vertical="center"/>
    </xf>
    <xf numFmtId="0" fontId="6" fillId="0" borderId="0" xfId="0" applyFont="1"/>
    <xf numFmtId="0" fontId="4" fillId="0" borderId="0" xfId="0" applyFont="1" applyFill="1" applyAlignment="1">
      <alignment horizontal="center"/>
    </xf>
    <xf numFmtId="43" fontId="8" fillId="3" borderId="2" xfId="5" applyFont="1" applyFill="1" applyBorder="1" applyAlignment="1">
      <alignment horizontal="center" vertical="center" wrapText="1"/>
    </xf>
    <xf numFmtId="0" fontId="8" fillId="4" borderId="2" xfId="1" applyFont="1" applyFill="1" applyBorder="1" applyAlignment="1">
      <alignment horizontal="left" vertical="center" wrapText="1"/>
    </xf>
    <xf numFmtId="43" fontId="8" fillId="4" borderId="2" xfId="5" applyFont="1" applyFill="1" applyBorder="1" applyAlignment="1">
      <alignment horizontal="right" vertical="top" wrapText="1"/>
    </xf>
    <xf numFmtId="0" fontId="4" fillId="0" borderId="0" xfId="0" applyFont="1"/>
    <xf numFmtId="0" fontId="4" fillId="0" borderId="0" xfId="0" applyFont="1" applyFill="1"/>
    <xf numFmtId="0" fontId="4" fillId="0" borderId="2" xfId="2" applyFont="1" applyFill="1" applyBorder="1" applyAlignment="1">
      <alignment vertical="top" wrapText="1"/>
    </xf>
    <xf numFmtId="43" fontId="4" fillId="0" borderId="2" xfId="5" applyFont="1" applyFill="1" applyBorder="1" applyAlignment="1">
      <alignment horizontal="right" vertical="top" wrapText="1"/>
    </xf>
    <xf numFmtId="43" fontId="8" fillId="0" borderId="2" xfId="5" applyFont="1" applyFill="1" applyBorder="1" applyAlignment="1">
      <alignment horizontal="right" vertical="top" wrapText="1"/>
    </xf>
    <xf numFmtId="0" fontId="4" fillId="0" borderId="0" xfId="2" applyFont="1" applyFill="1" applyAlignment="1">
      <alignment vertical="top" wrapText="1"/>
    </xf>
    <xf numFmtId="0" fontId="4" fillId="0" borderId="2" xfId="2" applyFont="1" applyBorder="1" applyAlignment="1">
      <alignment vertical="top" wrapText="1"/>
    </xf>
    <xf numFmtId="0" fontId="4" fillId="0" borderId="0" xfId="2" applyFont="1" applyAlignment="1">
      <alignment vertical="top" wrapText="1"/>
    </xf>
    <xf numFmtId="164" fontId="8" fillId="4" borderId="2" xfId="5" applyNumberFormat="1" applyFont="1" applyFill="1" applyBorder="1" applyAlignment="1">
      <alignment horizontal="right" vertical="top" wrapText="1"/>
    </xf>
    <xf numFmtId="164" fontId="4" fillId="0" borderId="0" xfId="0" applyNumberFormat="1" applyFont="1" applyFill="1" applyAlignment="1">
      <alignment horizontal="center"/>
    </xf>
    <xf numFmtId="9" fontId="4" fillId="0" borderId="0" xfId="6" applyFont="1" applyFill="1"/>
    <xf numFmtId="164" fontId="8" fillId="4" borderId="2" xfId="1" applyNumberFormat="1" applyFont="1" applyFill="1" applyBorder="1" applyAlignment="1">
      <alignment horizontal="left" vertical="center" wrapText="1"/>
    </xf>
    <xf numFmtId="0" fontId="7" fillId="0" borderId="0" xfId="0" applyFont="1" applyBorder="1" applyAlignment="1"/>
    <xf numFmtId="0" fontId="6" fillId="0" borderId="0" xfId="0" applyFont="1" applyBorder="1" applyAlignment="1"/>
    <xf numFmtId="43" fontId="4" fillId="0" borderId="0" xfId="5" applyFont="1"/>
    <xf numFmtId="0" fontId="4" fillId="0" borderId="0" xfId="0" applyFont="1" applyAlignment="1">
      <alignment wrapText="1"/>
    </xf>
    <xf numFmtId="0" fontId="4" fillId="0" borderId="0" xfId="0" applyFont="1" applyAlignment="1">
      <alignment horizontal="right"/>
    </xf>
    <xf numFmtId="43" fontId="7" fillId="0" borderId="2" xfId="5" applyFont="1" applyBorder="1" applyAlignment="1">
      <alignment horizontal="right" vertical="top" wrapText="1"/>
    </xf>
    <xf numFmtId="43" fontId="6" fillId="0" borderId="2" xfId="5" applyFont="1" applyBorder="1" applyAlignment="1">
      <alignment horizontal="right" vertical="top" wrapText="1"/>
    </xf>
    <xf numFmtId="0" fontId="4" fillId="0" borderId="2" xfId="0" applyFont="1" applyBorder="1"/>
    <xf numFmtId="43" fontId="4" fillId="0" borderId="0" xfId="5" applyFont="1" applyAlignment="1">
      <alignment wrapText="1"/>
    </xf>
    <xf numFmtId="0" fontId="8" fillId="5" borderId="0" xfId="2" applyFont="1" applyFill="1" applyBorder="1" applyAlignment="1">
      <alignment vertical="top"/>
    </xf>
    <xf numFmtId="0" fontId="7" fillId="5" borderId="0" xfId="0" applyFont="1" applyFill="1"/>
    <xf numFmtId="0" fontId="7" fillId="0" borderId="0" xfId="0" applyFont="1"/>
    <xf numFmtId="0" fontId="4" fillId="0" borderId="6" xfId="0" applyFont="1" applyBorder="1" applyAlignment="1">
      <alignment horizontal="center"/>
    </xf>
    <xf numFmtId="0" fontId="4" fillId="0" borderId="7" xfId="0" applyFont="1" applyBorder="1" applyAlignment="1">
      <alignment horizontal="center"/>
    </xf>
    <xf numFmtId="0" fontId="4" fillId="0" borderId="7" xfId="0" applyFont="1" applyBorder="1" applyAlignment="1">
      <alignment horizontal="center" wrapText="1"/>
    </xf>
    <xf numFmtId="43" fontId="4" fillId="0" borderId="2" xfId="5" applyFont="1" applyBorder="1"/>
    <xf numFmtId="0" fontId="4" fillId="0" borderId="9" xfId="0" applyFont="1" applyBorder="1"/>
    <xf numFmtId="0" fontId="4" fillId="0" borderId="10" xfId="0" applyFont="1" applyBorder="1" applyAlignment="1">
      <alignment horizontal="right"/>
    </xf>
    <xf numFmtId="43" fontId="7" fillId="5" borderId="0" xfId="5" applyFont="1" applyFill="1"/>
    <xf numFmtId="43" fontId="4" fillId="0" borderId="7" xfId="5" applyFont="1" applyBorder="1" applyAlignment="1">
      <alignment horizontal="center" wrapText="1"/>
    </xf>
    <xf numFmtId="43" fontId="6" fillId="0" borderId="0" xfId="5" applyFont="1"/>
    <xf numFmtId="0" fontId="8" fillId="5" borderId="0" xfId="2" applyFont="1" applyFill="1" applyBorder="1" applyAlignment="1">
      <alignment horizontal="left" vertical="top"/>
    </xf>
    <xf numFmtId="0" fontId="7" fillId="5" borderId="0" xfId="0" applyFont="1" applyFill="1" applyAlignment="1">
      <alignment horizontal="left"/>
    </xf>
    <xf numFmtId="165" fontId="4" fillId="0" borderId="5" xfId="0" applyNumberFormat="1" applyFont="1" applyBorder="1" applyAlignment="1">
      <alignment horizontal="left" wrapText="1"/>
    </xf>
    <xf numFmtId="0" fontId="4" fillId="0" borderId="2" xfId="0" applyFont="1" applyBorder="1" applyAlignment="1">
      <alignment horizontal="left" wrapText="1"/>
    </xf>
    <xf numFmtId="0" fontId="4" fillId="0" borderId="0" xfId="0" applyFont="1" applyAlignment="1">
      <alignment horizontal="left" wrapText="1"/>
    </xf>
    <xf numFmtId="0" fontId="4" fillId="0" borderId="9" xfId="0" applyFont="1" applyBorder="1" applyAlignment="1">
      <alignment horizontal="left" wrapText="1"/>
    </xf>
    <xf numFmtId="43" fontId="7" fillId="5" borderId="0" xfId="5" applyFont="1" applyFill="1" applyAlignment="1"/>
    <xf numFmtId="0" fontId="7" fillId="0" borderId="0" xfId="0" applyFont="1" applyAlignment="1"/>
    <xf numFmtId="0" fontId="4" fillId="0" borderId="6" xfId="0" applyFont="1" applyBorder="1" applyAlignment="1">
      <alignment horizontal="center" wrapText="1"/>
    </xf>
    <xf numFmtId="0" fontId="6" fillId="0" borderId="0" xfId="0" applyFont="1" applyAlignment="1">
      <alignment horizontal="center"/>
    </xf>
    <xf numFmtId="0" fontId="4" fillId="0" borderId="10" xfId="0" applyFont="1" applyBorder="1" applyAlignment="1">
      <alignment horizontal="right" wrapText="1"/>
    </xf>
    <xf numFmtId="0" fontId="8" fillId="0" borderId="2" xfId="2" applyFont="1" applyBorder="1" applyAlignment="1">
      <alignment vertical="top" wrapText="1"/>
    </xf>
    <xf numFmtId="0" fontId="7" fillId="0" borderId="2" xfId="2" applyFont="1" applyBorder="1" applyAlignment="1">
      <alignment vertical="top" wrapText="1"/>
    </xf>
    <xf numFmtId="43" fontId="4" fillId="0" borderId="10" xfId="0" applyNumberFormat="1" applyFont="1" applyBorder="1"/>
    <xf numFmtId="0" fontId="6" fillId="0" borderId="0" xfId="0" applyFont="1" applyBorder="1" applyAlignment="1">
      <alignment horizontal="left" vertical="top" wrapText="1"/>
    </xf>
    <xf numFmtId="0" fontId="6" fillId="0" borderId="0" xfId="0" applyFont="1" applyBorder="1" applyAlignment="1">
      <alignment vertical="top" wrapText="1"/>
    </xf>
    <xf numFmtId="0" fontId="6" fillId="0" borderId="0" xfId="0" applyFont="1" applyBorder="1" applyAlignment="1">
      <alignment vertical="top"/>
    </xf>
    <xf numFmtId="0" fontId="7" fillId="7" borderId="11" xfId="2" applyFont="1" applyFill="1" applyBorder="1" applyAlignment="1">
      <alignment vertical="top" wrapText="1"/>
    </xf>
    <xf numFmtId="9" fontId="7" fillId="7" borderId="20" xfId="6" applyFont="1" applyFill="1" applyBorder="1" applyAlignment="1">
      <alignment horizontal="right" vertical="top" wrapText="1"/>
    </xf>
    <xf numFmtId="0" fontId="7" fillId="7" borderId="8" xfId="2" applyFont="1" applyFill="1" applyBorder="1" applyAlignment="1">
      <alignment vertical="top" wrapText="1"/>
    </xf>
    <xf numFmtId="9" fontId="7" fillId="7" borderId="21" xfId="6" applyFont="1" applyFill="1" applyBorder="1" applyAlignment="1">
      <alignment horizontal="right" vertical="top" wrapText="1"/>
    </xf>
    <xf numFmtId="0" fontId="7" fillId="5" borderId="0" xfId="0" applyFont="1" applyFill="1" applyAlignment="1">
      <alignment wrapText="1"/>
    </xf>
    <xf numFmtId="0" fontId="4" fillId="0" borderId="0" xfId="0" applyFont="1" applyAlignment="1">
      <alignment horizontal="right" wrapText="1"/>
    </xf>
    <xf numFmtId="0" fontId="6" fillId="0" borderId="0" xfId="0" applyFont="1" applyAlignment="1">
      <alignment wrapText="1"/>
    </xf>
    <xf numFmtId="0" fontId="7" fillId="0" borderId="0" xfId="0" applyFont="1" applyProtection="1"/>
    <xf numFmtId="0" fontId="6" fillId="0" borderId="0" xfId="0" applyFont="1" applyProtection="1"/>
    <xf numFmtId="0" fontId="6" fillId="6" borderId="0" xfId="0" applyFont="1" applyFill="1" applyAlignment="1" applyProtection="1">
      <alignment horizontal="left"/>
    </xf>
    <xf numFmtId="0" fontId="6" fillId="6" borderId="0" xfId="0" applyFont="1" applyFill="1" applyProtection="1"/>
    <xf numFmtId="0" fontId="10" fillId="10" borderId="0" xfId="0" applyFont="1" applyFill="1" applyProtection="1"/>
    <xf numFmtId="0" fontId="10" fillId="9" borderId="0" xfId="0" applyFont="1" applyFill="1" applyProtection="1"/>
    <xf numFmtId="0" fontId="11" fillId="9" borderId="0" xfId="0" applyFont="1" applyFill="1" applyProtection="1"/>
    <xf numFmtId="0" fontId="6" fillId="0" borderId="0" xfId="0" applyFont="1" applyFill="1" applyProtection="1"/>
    <xf numFmtId="0" fontId="6" fillId="10" borderId="0" xfId="0" applyFont="1" applyFill="1" applyProtection="1"/>
    <xf numFmtId="0" fontId="6" fillId="11" borderId="0" xfId="0" applyFont="1" applyFill="1" applyProtection="1"/>
    <xf numFmtId="0" fontId="6" fillId="7" borderId="0" xfId="0" applyFont="1" applyFill="1" applyAlignment="1" applyProtection="1">
      <alignment wrapText="1"/>
    </xf>
    <xf numFmtId="0" fontId="6" fillId="12" borderId="0" xfId="0" applyFont="1" applyFill="1" applyAlignment="1" applyProtection="1"/>
    <xf numFmtId="0" fontId="6" fillId="12" borderId="0" xfId="0" applyFont="1" applyFill="1" applyAlignment="1" applyProtection="1">
      <alignment vertical="top"/>
    </xf>
    <xf numFmtId="0" fontId="6" fillId="12" borderId="0" xfId="0" applyFont="1" applyFill="1" applyProtection="1"/>
    <xf numFmtId="0" fontId="6" fillId="8" borderId="0" xfId="0" applyFont="1" applyFill="1" applyProtection="1"/>
    <xf numFmtId="0" fontId="6" fillId="8" borderId="0" xfId="0" applyFont="1" applyFill="1" applyAlignment="1" applyProtection="1"/>
    <xf numFmtId="0" fontId="6" fillId="8" borderId="0" xfId="0" applyFont="1" applyFill="1" applyAlignment="1" applyProtection="1">
      <alignment vertical="top"/>
    </xf>
    <xf numFmtId="0" fontId="6" fillId="0" borderId="0" xfId="0" applyFont="1" applyAlignment="1" applyProtection="1"/>
    <xf numFmtId="0" fontId="6" fillId="0" borderId="0" xfId="0" applyFont="1" applyAlignment="1" applyProtection="1">
      <alignment vertical="top"/>
    </xf>
    <xf numFmtId="0" fontId="13" fillId="0" borderId="0" xfId="7" applyProtection="1"/>
    <xf numFmtId="0" fontId="0" fillId="0" borderId="0" xfId="0" applyProtection="1"/>
    <xf numFmtId="165" fontId="4" fillId="0" borderId="5" xfId="0" applyNumberFormat="1" applyFont="1" applyBorder="1" applyAlignment="1" applyProtection="1">
      <alignment wrapText="1"/>
      <protection locked="0"/>
    </xf>
    <xf numFmtId="0" fontId="4" fillId="0" borderId="2" xfId="0" applyFont="1" applyBorder="1" applyAlignment="1" applyProtection="1">
      <alignment wrapText="1"/>
      <protection locked="0"/>
    </xf>
    <xf numFmtId="43" fontId="4" fillId="0" borderId="2" xfId="5" applyFont="1" applyBorder="1" applyProtection="1">
      <protection locked="0"/>
    </xf>
    <xf numFmtId="43" fontId="4" fillId="0" borderId="2" xfId="5" applyFont="1" applyFill="1" applyBorder="1" applyProtection="1">
      <protection locked="0"/>
    </xf>
    <xf numFmtId="165" fontId="4" fillId="0" borderId="9" xfId="0" applyNumberFormat="1" applyFont="1" applyBorder="1" applyAlignment="1" applyProtection="1">
      <alignment wrapText="1"/>
      <protection locked="0"/>
    </xf>
    <xf numFmtId="0" fontId="4" fillId="0" borderId="10" xfId="0" applyFont="1" applyBorder="1" applyAlignment="1" applyProtection="1">
      <alignment wrapText="1"/>
      <protection locked="0"/>
    </xf>
    <xf numFmtId="43" fontId="4" fillId="0" borderId="10" xfId="5" applyFont="1" applyFill="1" applyBorder="1" applyProtection="1">
      <protection locked="0"/>
    </xf>
    <xf numFmtId="165" fontId="4" fillId="0" borderId="5" xfId="0" applyNumberFormat="1" applyFont="1" applyBorder="1" applyAlignment="1" applyProtection="1">
      <alignment horizontal="left" wrapText="1"/>
      <protection locked="0"/>
    </xf>
    <xf numFmtId="0" fontId="4" fillId="0" borderId="2" xfId="0" applyFont="1" applyBorder="1" applyAlignment="1" applyProtection="1">
      <alignment horizontal="left" wrapText="1"/>
      <protection locked="0"/>
    </xf>
    <xf numFmtId="0" fontId="4" fillId="0" borderId="2" xfId="2" applyFont="1" applyBorder="1" applyAlignment="1" applyProtection="1">
      <alignment vertical="top" wrapText="1"/>
      <protection locked="0"/>
    </xf>
    <xf numFmtId="0" fontId="4" fillId="0" borderId="2" xfId="0" applyFont="1" applyBorder="1" applyProtection="1">
      <protection locked="0"/>
    </xf>
    <xf numFmtId="0" fontId="4" fillId="0" borderId="2" xfId="2" applyFont="1" applyFill="1" applyBorder="1" applyAlignment="1" applyProtection="1">
      <alignment vertical="top" wrapText="1"/>
      <protection locked="0"/>
    </xf>
    <xf numFmtId="0" fontId="4" fillId="0" borderId="0" xfId="0" applyFont="1" applyFill="1" applyBorder="1" applyProtection="1"/>
    <xf numFmtId="0" fontId="4" fillId="8" borderId="22" xfId="2" applyFont="1" applyFill="1" applyBorder="1" applyAlignment="1" applyProtection="1">
      <alignment vertical="top" wrapText="1"/>
    </xf>
    <xf numFmtId="0" fontId="6" fillId="8" borderId="25" xfId="2" applyFont="1" applyFill="1" applyBorder="1" applyAlignment="1" applyProtection="1">
      <alignment vertical="top" wrapText="1"/>
    </xf>
    <xf numFmtId="0" fontId="6" fillId="8" borderId="27" xfId="2" applyFont="1" applyFill="1" applyBorder="1" applyAlignment="1" applyProtection="1">
      <alignment vertical="top" wrapText="1"/>
    </xf>
    <xf numFmtId="0" fontId="4" fillId="0" borderId="5" xfId="0" applyFont="1" applyBorder="1" applyAlignment="1" applyProtection="1">
      <alignment wrapText="1"/>
      <protection locked="0"/>
    </xf>
    <xf numFmtId="0" fontId="4" fillId="0" borderId="5" xfId="0" applyFont="1" applyBorder="1" applyAlignment="1" applyProtection="1">
      <alignment horizontal="left" wrapText="1"/>
      <protection locked="0"/>
    </xf>
    <xf numFmtId="0" fontId="6" fillId="7" borderId="0" xfId="0" applyFont="1" applyFill="1" applyAlignment="1" applyProtection="1">
      <alignment horizontal="left" vertical="center" wrapText="1"/>
    </xf>
    <xf numFmtId="0" fontId="14" fillId="0" borderId="23" xfId="2" applyFont="1" applyBorder="1" applyAlignment="1" applyProtection="1">
      <alignment horizontal="left" vertical="top" wrapText="1"/>
      <protection locked="0"/>
    </xf>
    <xf numFmtId="0" fontId="14" fillId="0" borderId="24" xfId="2" applyFont="1" applyBorder="1" applyAlignment="1" applyProtection="1">
      <alignment horizontal="left" vertical="top" wrapText="1"/>
      <protection locked="0"/>
    </xf>
    <xf numFmtId="0" fontId="14" fillId="0" borderId="2" xfId="2" applyFont="1" applyBorder="1" applyAlignment="1" applyProtection="1">
      <alignment horizontal="left" vertical="top" wrapText="1"/>
      <protection locked="0"/>
    </xf>
    <xf numFmtId="0" fontId="14" fillId="0" borderId="26" xfId="2" applyFont="1" applyBorder="1" applyAlignment="1" applyProtection="1">
      <alignment horizontal="left" vertical="top" wrapText="1"/>
      <protection locked="0"/>
    </xf>
    <xf numFmtId="0" fontId="14" fillId="0" borderId="28" xfId="2" applyFont="1" applyBorder="1" applyAlignment="1" applyProtection="1">
      <alignment horizontal="left" vertical="top" wrapText="1"/>
      <protection locked="0"/>
    </xf>
    <xf numFmtId="0" fontId="14" fillId="0" borderId="29" xfId="2" applyFont="1" applyBorder="1" applyAlignment="1" applyProtection="1">
      <alignment horizontal="left" vertical="top" wrapText="1"/>
      <protection locked="0"/>
    </xf>
    <xf numFmtId="0" fontId="6" fillId="0" borderId="0" xfId="0" applyFont="1" applyAlignment="1" applyProtection="1">
      <alignment horizontal="left" vertical="top" wrapText="1"/>
    </xf>
    <xf numFmtId="0" fontId="13" fillId="0" borderId="0" xfId="7" applyAlignment="1" applyProtection="1">
      <alignment horizontal="left"/>
      <protection locked="0"/>
    </xf>
    <xf numFmtId="0" fontId="10" fillId="5" borderId="3" xfId="2" applyFont="1" applyFill="1" applyBorder="1" applyAlignment="1">
      <alignment horizontal="center" vertical="center" wrapText="1"/>
    </xf>
    <xf numFmtId="0" fontId="10" fillId="5" borderId="4" xfId="2" applyFont="1" applyFill="1" applyBorder="1" applyAlignment="1">
      <alignment horizontal="center" vertical="center" wrapText="1"/>
    </xf>
    <xf numFmtId="0" fontId="10" fillId="5" borderId="5" xfId="2" applyFont="1" applyFill="1" applyBorder="1" applyAlignment="1">
      <alignment horizontal="center" vertical="center" wrapText="1"/>
    </xf>
    <xf numFmtId="43" fontId="4" fillId="0" borderId="3" xfId="5" applyFont="1" applyFill="1" applyBorder="1" applyAlignment="1">
      <alignment horizontal="center" vertical="top" wrapText="1"/>
    </xf>
    <xf numFmtId="43" fontId="4" fillId="0" borderId="4" xfId="5" applyFont="1" applyFill="1" applyBorder="1" applyAlignment="1">
      <alignment horizontal="center" vertical="top" wrapText="1"/>
    </xf>
    <xf numFmtId="43" fontId="4" fillId="0" borderId="5" xfId="5" applyFont="1" applyFill="1" applyBorder="1" applyAlignment="1">
      <alignment horizontal="center" vertical="top" wrapText="1"/>
    </xf>
    <xf numFmtId="0" fontId="6" fillId="5" borderId="12" xfId="0" applyFont="1" applyFill="1" applyBorder="1" applyAlignment="1">
      <alignment horizontal="left" vertical="top" wrapText="1"/>
    </xf>
    <xf numFmtId="0" fontId="6" fillId="5" borderId="13" xfId="0" applyFont="1" applyFill="1" applyBorder="1" applyAlignment="1">
      <alignment horizontal="left" vertical="top" wrapText="1"/>
    </xf>
    <xf numFmtId="0" fontId="6" fillId="5" borderId="14" xfId="0" applyFont="1" applyFill="1" applyBorder="1" applyAlignment="1">
      <alignment horizontal="left" vertical="top" wrapText="1"/>
    </xf>
    <xf numFmtId="0" fontId="6" fillId="5" borderId="15" xfId="0" applyFont="1" applyFill="1" applyBorder="1" applyAlignment="1">
      <alignment horizontal="left" vertical="top" wrapText="1"/>
    </xf>
    <xf numFmtId="0" fontId="6" fillId="5" borderId="0" xfId="0" applyFont="1" applyFill="1" applyBorder="1" applyAlignment="1">
      <alignment horizontal="left" vertical="top" wrapText="1"/>
    </xf>
    <xf numFmtId="0" fontId="6" fillId="5" borderId="16" xfId="0" applyFont="1" applyFill="1" applyBorder="1" applyAlignment="1">
      <alignment horizontal="left" vertical="top" wrapText="1"/>
    </xf>
    <xf numFmtId="0" fontId="6" fillId="5" borderId="17" xfId="0" applyFont="1" applyFill="1" applyBorder="1" applyAlignment="1">
      <alignment horizontal="left" vertical="top" wrapText="1"/>
    </xf>
    <xf numFmtId="0" fontId="6" fillId="5" borderId="18" xfId="0" applyFont="1" applyFill="1" applyBorder="1" applyAlignment="1">
      <alignment horizontal="left" vertical="top" wrapText="1"/>
    </xf>
    <xf numFmtId="0" fontId="6" fillId="5" borderId="19" xfId="0" applyFont="1" applyFill="1" applyBorder="1" applyAlignment="1">
      <alignment horizontal="left" vertical="top" wrapText="1"/>
    </xf>
    <xf numFmtId="0" fontId="7" fillId="5" borderId="12" xfId="0" applyFont="1" applyFill="1" applyBorder="1" applyAlignment="1">
      <alignment horizontal="left" vertical="top" wrapText="1"/>
    </xf>
    <xf numFmtId="0" fontId="7" fillId="5" borderId="13" xfId="0" applyFont="1" applyFill="1" applyBorder="1" applyAlignment="1">
      <alignment horizontal="left" vertical="top" wrapText="1"/>
    </xf>
    <xf numFmtId="0" fontId="7" fillId="5" borderId="14" xfId="0" applyFont="1" applyFill="1" applyBorder="1" applyAlignment="1">
      <alignment horizontal="left" vertical="top" wrapText="1"/>
    </xf>
    <xf numFmtId="0" fontId="7" fillId="5" borderId="15" xfId="0" applyFont="1" applyFill="1" applyBorder="1" applyAlignment="1">
      <alignment horizontal="left" vertical="top" wrapText="1"/>
    </xf>
    <xf numFmtId="0" fontId="7" fillId="5" borderId="0" xfId="0" applyFont="1" applyFill="1" applyBorder="1" applyAlignment="1">
      <alignment horizontal="left" vertical="top" wrapText="1"/>
    </xf>
    <xf numFmtId="0" fontId="7" fillId="5" borderId="16" xfId="0" applyFont="1" applyFill="1" applyBorder="1" applyAlignment="1">
      <alignment horizontal="left" vertical="top" wrapText="1"/>
    </xf>
    <xf numFmtId="0" fontId="7" fillId="5" borderId="17" xfId="0" applyFont="1" applyFill="1" applyBorder="1" applyAlignment="1">
      <alignment horizontal="left" vertical="top" wrapText="1"/>
    </xf>
    <xf numFmtId="0" fontId="7" fillId="5" borderId="18" xfId="0" applyFont="1" applyFill="1" applyBorder="1" applyAlignment="1">
      <alignment horizontal="left" vertical="top" wrapText="1"/>
    </xf>
    <xf numFmtId="0" fontId="7" fillId="5" borderId="19" xfId="0" applyFont="1" applyFill="1" applyBorder="1" applyAlignment="1">
      <alignment horizontal="left" vertical="top" wrapText="1"/>
    </xf>
  </cellXfs>
  <cellStyles count="8">
    <cellStyle name="Comma" xfId="5" builtinId="3"/>
    <cellStyle name="Heading 3" xfId="1" builtinId="18"/>
    <cellStyle name="Hyperlink" xfId="7" builtinId="8"/>
    <cellStyle name="Normal" xfId="0" builtinId="0"/>
    <cellStyle name="Normal 2" xfId="2" xr:uid="{5094CAC8-5B92-E745-B599-50B73CAEA81F}"/>
    <cellStyle name="Normal 3" xfId="4" xr:uid="{9996DDF1-483E-A44E-90FF-5EB794053E68}"/>
    <cellStyle name="Percent" xfId="6" builtinId="5"/>
    <cellStyle name="Style 1" xfId="3" xr:uid="{6A2A4D93-745E-444F-A581-E225813A4A35}"/>
  </cellStyles>
  <dxfs count="287">
    <dxf>
      <font>
        <color rgb="FF9C0006"/>
      </font>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alignment horizontal="left" vertical="bottom"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font>
        <b val="0"/>
        <i val="0"/>
        <strike val="0"/>
        <condense val="0"/>
        <extend val="0"/>
        <outline val="0"/>
        <shadow val="0"/>
        <u val="none"/>
        <vertAlign val="baseline"/>
        <sz val="11"/>
        <color auto="1"/>
        <name val="Arial"/>
        <family val="2"/>
        <scheme val="none"/>
      </font>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Arial"/>
        <family val="2"/>
        <scheme val="none"/>
      </font>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font>
        <b val="0"/>
        <i val="0"/>
        <strike val="0"/>
        <condense val="0"/>
        <extend val="0"/>
        <outline val="0"/>
        <shadow val="0"/>
        <u val="none"/>
        <vertAlign val="baseline"/>
        <sz val="11"/>
        <color auto="1"/>
        <name val="Arial"/>
        <family val="2"/>
        <scheme val="none"/>
      </font>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Arial"/>
        <family val="2"/>
        <scheme val="none"/>
      </font>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font>
        <b val="0"/>
        <i val="0"/>
        <strike val="0"/>
        <condense val="0"/>
        <extend val="0"/>
        <outline val="0"/>
        <shadow val="0"/>
        <u val="none"/>
        <vertAlign val="baseline"/>
        <sz val="11"/>
        <color auto="1"/>
        <name val="Arial"/>
        <family val="2"/>
        <scheme val="none"/>
      </font>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Arial"/>
        <family val="2"/>
        <scheme val="none"/>
      </font>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font>
        <strike val="0"/>
        <outline val="0"/>
        <shadow val="0"/>
        <u val="none"/>
        <vertAlign val="baseline"/>
        <sz val="11"/>
        <color auto="1"/>
        <name val="Arial"/>
        <family val="2"/>
        <scheme val="none"/>
      </font>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Arial"/>
        <family val="2"/>
        <scheme val="none"/>
      </font>
      <protection locked="0" hidden="0"/>
    </dxf>
    <dxf>
      <border>
        <bottom style="thin">
          <color indexed="64"/>
        </bottom>
      </border>
    </dxf>
    <dxf>
      <font>
        <strike val="0"/>
        <outline val="0"/>
        <shadow val="0"/>
        <u val="none"/>
        <vertAlign val="baseline"/>
        <sz val="11"/>
        <color auto="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left" vertical="bottom" textRotation="0" wrapText="1" indent="0" justifyLastLine="0" shrinkToFit="0" readingOrder="0"/>
      <border diagonalUp="0" diagonalDown="0" outline="0">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left"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alignment textRotation="0" wrapText="1"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left" vertical="bottom" textRotation="0" wrapText="1" indent="0" justifyLastLine="0" shrinkToFit="0" readingOrder="0"/>
      <border diagonalUp="0" diagonalDown="0" outline="0">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left"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alignment textRotation="0" wrapText="1"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left" vertical="bottom" textRotation="0" wrapText="1" indent="0" justifyLastLine="0" shrinkToFit="0" readingOrder="0"/>
      <border diagonalUp="0" diagonalDown="0" outline="0">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left"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alignment textRotation="0" wrapText="1"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family val="2"/>
        <scheme val="none"/>
      </font>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family val="2"/>
        <scheme val="none"/>
      </font>
      <numFmt numFmtId="165" formatCode="yyyy\-mm\-dd;@"/>
      <alignment horizontal="left"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alignment textRotation="0" wrapText="1" indent="0" justifyLastLine="0" shrinkToFit="0" readingOrder="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border outline="0">
        <bottom style="thin">
          <color indexed="64"/>
        </bottom>
      </border>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font>
        <strike val="0"/>
        <outline val="0"/>
        <shadow val="0"/>
        <u val="none"/>
        <vertAlign val="baseline"/>
        <sz val="11"/>
        <color auto="1"/>
        <name val="Arial"/>
        <family val="2"/>
        <scheme val="none"/>
      </font>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Arial"/>
        <family val="2"/>
        <scheme val="none"/>
      </font>
      <protection locked="0" hidden="0"/>
    </dxf>
    <dxf>
      <border>
        <bottom style="thin">
          <color indexed="64"/>
        </bottom>
      </border>
    </dxf>
    <dxf>
      <font>
        <strike val="0"/>
        <outline val="0"/>
        <shadow val="0"/>
        <u val="none"/>
        <vertAlign val="baseline"/>
        <sz val="11"/>
        <color auto="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CCCC"/>
      <color rgb="FFFFFFCC"/>
      <color rgb="FFECECEC"/>
      <color rgb="FFF5E6FA"/>
      <color rgb="FFFFF6D2"/>
      <color rgb="FFE1F1E3"/>
      <color rgb="FFECD2FA"/>
      <color rgb="FFEFD9FB"/>
      <color rgb="FFF9E7F8"/>
      <color rgb="FFE9E6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2133599</xdr:colOff>
      <xdr:row>6</xdr:row>
      <xdr:rowOff>28574</xdr:rowOff>
    </xdr:from>
    <xdr:to>
      <xdr:col>1</xdr:col>
      <xdr:colOff>2226734</xdr:colOff>
      <xdr:row>7</xdr:row>
      <xdr:rowOff>2116</xdr:rowOff>
    </xdr:to>
    <xdr:sp macro="" textlink="">
      <xdr:nvSpPr>
        <xdr:cNvPr id="2" name="Right Brace 1">
          <a:extLst>
            <a:ext uri="{FF2B5EF4-FFF2-40B4-BE49-F238E27FC236}">
              <a16:creationId xmlns:a16="http://schemas.microsoft.com/office/drawing/2014/main" id="{FFCFD2EA-65C1-43D7-8BCF-7772C23762B9}"/>
            </a:ext>
          </a:extLst>
        </xdr:cNvPr>
        <xdr:cNvSpPr/>
      </xdr:nvSpPr>
      <xdr:spPr>
        <a:xfrm>
          <a:off x="2675466" y="926041"/>
          <a:ext cx="93135" cy="6762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Anna Jacob" id="{E21A9559-A083-47B9-8EB3-7FB0C70C099F}" userId="c595186ed419b5cb"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B5FAF4-60DF-4ED4-A9D9-C772550F9088}" name="Table13" displayName="Table13" ref="A2:E7" totalsRowCount="1" headerRowDxfId="286" dataDxfId="284" totalsRowDxfId="282" headerRowBorderDxfId="285" tableBorderDxfId="283" totalsRowBorderDxfId="281">
  <tableColumns count="5">
    <tableColumn id="1" xr3:uid="{AF9E9852-816D-425C-9509-04DD7ABACF30}" name="Role/Title  and Institution" dataDxfId="280" totalsRowDxfId="10"/>
    <tableColumn id="2" xr3:uid="{24FFBC93-56F6-40EE-8630-65BD01127473}" name="Justification" totalsRowLabel="Total" dataDxfId="279" totalsRowDxfId="9"/>
    <tableColumn id="3" xr3:uid="{9A0448B6-335F-4449-A861-AE9DFF573106}" name="Estimated Cost Year 1 2021-22" totalsRowFunction="sum" dataDxfId="278" totalsRowDxfId="8" dataCellStyle="Comma"/>
    <tableColumn id="4" xr3:uid="{3A35B9ED-E30E-49DB-B0DC-74460032BA51}" name="Estimated Cost Year 2 2022-23" totalsRowFunction="sum" dataDxfId="277" totalsRowDxfId="7" dataCellStyle="Comma"/>
    <tableColumn id="5" xr3:uid="{8C2F005E-444B-441D-A7B2-9F1BC0B91D0E}" name="Estimated Cost Year 3 2023-24" totalsRowFunction="sum" dataDxfId="276" totalsRowDxfId="6" dataCellStyle="Comma"/>
  </tableColumns>
  <tableStyleInfo name="TableStyleLight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2E64BCE-A1CE-4215-B854-6729035C357F}" name="Table112" displayName="Table112" ref="A50:E61" totalsRowCount="1" headerRowDxfId="168" dataDxfId="166" totalsRowDxfId="165" headerRowBorderDxfId="167" dataCellStyle="Comma">
  <tableColumns count="5">
    <tableColumn id="1" xr3:uid="{A07B7401-E66D-4DC1-8CF9-F88D3F1218C9}" name="Travel Category" dataDxfId="164" totalsRowDxfId="163"/>
    <tableColumn id="2" xr3:uid="{E036C9CB-42C5-4B19-8A9E-E0FC0693192E}" name="Justification" totalsRowLabel="Total" dataDxfId="162" totalsRowDxfId="161"/>
    <tableColumn id="3" xr3:uid="{4296671E-7E6B-4600-9DC6-73CEE23F2956}" name="Estimated Cost Year 1 2021-22" totalsRowFunction="sum" dataDxfId="160" totalsRowDxfId="159" dataCellStyle="Comma"/>
    <tableColumn id="4" xr3:uid="{F88559A9-B9D9-4057-A2BD-63FF80CABB91}" name="Estimated Cost Year 2 2022-23" totalsRowFunction="sum" dataDxfId="158" totalsRowDxfId="157" dataCellStyle="Comma"/>
    <tableColumn id="5" xr3:uid="{54104CE0-3EA2-4037-9CA2-04D032FE8C4C}" name="Estimated Cost Year 3 2023-24" totalsRowFunction="sum" dataDxfId="156" totalsRowDxfId="155" dataCellStyle="Comma"/>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71690DB-EC5A-4F8E-92E9-32189AB0CA53}" name="Table139" displayName="Table139" ref="A2:E13" totalsRowCount="1" headerRowDxfId="154" dataDxfId="152" totalsRowDxfId="150" headerRowBorderDxfId="153" tableBorderDxfId="151" totalsRowBorderDxfId="149">
  <tableColumns count="5">
    <tableColumn id="1" xr3:uid="{7EF18F33-654F-4216-95A9-AAB4A2CEE256}" name="Category" dataDxfId="148" totalsRowDxfId="147"/>
    <tableColumn id="2" xr3:uid="{9AD29307-1AD4-47C3-A0D9-AEC0973F03E6}" name="Justification" totalsRowLabel="Total" dataDxfId="146" totalsRowDxfId="145"/>
    <tableColumn id="3" xr3:uid="{ABC5409B-0145-44B9-93AA-7FE1B139396E}" name="Estimated Cost Year 1 2021-22" totalsRowFunction="sum" dataDxfId="144" totalsRowDxfId="143" dataCellStyle="Comma"/>
    <tableColumn id="4" xr3:uid="{C417449A-9170-4C37-B4A5-56225C2BC1C6}" name="Estimated Cost Year 2 2022-23" totalsRowFunction="sum" dataDxfId="142" totalsRowDxfId="141" dataCellStyle="Comma"/>
    <tableColumn id="5" xr3:uid="{6CFB20AD-D630-44F6-9C55-335F1F0293E7}" name="Estimated Cost Year 3 2023-24" totalsRowFunction="sum" dataDxfId="140" totalsRowDxfId="139" dataCellStyle="Comma"/>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043816A-F7D8-47B7-9D60-96B485308EB1}" name="Table1413" displayName="Table1413" ref="A17:E28" totalsRowCount="1" headerRowDxfId="138" dataDxfId="136" totalsRowDxfId="135" headerRowBorderDxfId="137" dataCellStyle="Comma">
  <tableColumns count="5">
    <tableColumn id="1" xr3:uid="{89A84297-8BF9-4DD1-A889-F8D5EABE236A}" name="Category" dataDxfId="134" totalsRowDxfId="133"/>
    <tableColumn id="2" xr3:uid="{C9ECB301-8878-4D51-9A84-4994B0C36366}" name="Justification" totalsRowLabel="Total" dataDxfId="132" totalsRowDxfId="131"/>
    <tableColumn id="3" xr3:uid="{ADB35682-8D74-41C2-8A9E-201E51403D9F}" name="Estimated Cost Year 1 2021-22" totalsRowFunction="sum" dataDxfId="130" totalsRowDxfId="129" dataCellStyle="Comma"/>
    <tableColumn id="4" xr3:uid="{6D66C9DA-9D69-4212-83CE-482B61C32F8B}" name="Estimated Cost Year 2 2022-23" totalsRowFunction="sum" dataDxfId="128" totalsRowDxfId="127" dataCellStyle="Comma"/>
    <tableColumn id="5" xr3:uid="{26C34FB8-6280-4DD1-8950-B8F0954515A7}" name="Estimated Cost Year 3 2023-24" totalsRowFunction="sum" dataDxfId="126" totalsRowDxfId="125" dataCellStyle="Comma"/>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5E6E612-FFB6-48B6-8A6E-9CCD72D45D79}" name="Table1514" displayName="Table1514" ref="A32:E43" totalsRowCount="1" headerRowDxfId="124" dataDxfId="122" totalsRowDxfId="121" headerRowBorderDxfId="123" dataCellStyle="Comma">
  <tableColumns count="5">
    <tableColumn id="1" xr3:uid="{A78FB1A6-C391-47AC-B60B-B56561ADA6B2}" name="Category" dataDxfId="120" totalsRowDxfId="119"/>
    <tableColumn id="2" xr3:uid="{DBF4ADD5-1721-42FA-ADCD-6209B90E371F}" name="Justification" totalsRowLabel="Total" dataDxfId="118" totalsRowDxfId="117"/>
    <tableColumn id="3" xr3:uid="{5DB7AC5C-74B4-49D6-B479-B85BCF72B66B}" name="Estimated Cost Year 1 2021-22" totalsRowFunction="sum" dataDxfId="116" totalsRowDxfId="115" dataCellStyle="Comma"/>
    <tableColumn id="4" xr3:uid="{B530D0EE-4DC6-4ECC-B6D9-293091A55D48}" name="Estimated Cost Year 2 2022-23" totalsRowFunction="sum" dataDxfId="114" totalsRowDxfId="113" dataCellStyle="Comma"/>
    <tableColumn id="5" xr3:uid="{17A880A9-9D60-434E-BC18-9932B748EAB5}" name="Estimated Cost Year 3 2023-24" totalsRowFunction="sum" dataDxfId="112" totalsRowDxfId="111" dataCellStyle="Comma"/>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75EA85E-A120-4111-8BFB-90542EF31FD4}" name="Table1615" displayName="Table1615" ref="A62:E73" totalsRowCount="1" headerRowDxfId="110" dataDxfId="108" totalsRowDxfId="107" headerRowBorderDxfId="109" dataCellStyle="Comma">
  <tableColumns count="5">
    <tableColumn id="1" xr3:uid="{67E6D325-1F59-4BBB-8D33-BAC0DB338A7A}" name="Category" dataDxfId="106" totalsRowDxfId="105"/>
    <tableColumn id="2" xr3:uid="{E201D389-B891-4E3A-BE80-DD691448F8E0}" name="Justification" totalsRowLabel="Total" dataDxfId="104" totalsRowDxfId="103"/>
    <tableColumn id="3" xr3:uid="{1BD89511-94EC-4B75-B94E-9CD5F51C1CFE}" name="Estimated Cost Year 1 2021-22" totalsRowFunction="sum" dataDxfId="102" totalsRowDxfId="101" dataCellStyle="Comma"/>
    <tableColumn id="4" xr3:uid="{00EF2BC4-2E72-4675-AB90-9B741CD2089A}" name="Estimated Cost Year 2 2022-23" totalsRowFunction="sum" dataDxfId="100" totalsRowDxfId="99" dataCellStyle="Comma"/>
    <tableColumn id="5" xr3:uid="{E5017DF8-F0F7-49EE-A0B6-55981B5409BC}" name="Estimated Cost Year 3 2023-24" totalsRowFunction="sum" dataDxfId="98" totalsRowDxfId="97" dataCellStyle="Comma"/>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A1FC67A-C237-42D1-9EE9-22AE7B79D1CB}" name="Table16716" displayName="Table16716" ref="A77:E99" totalsRowCount="1" headerRowDxfId="96" dataDxfId="94" totalsRowDxfId="93" headerRowBorderDxfId="95" dataCellStyle="Comma">
  <tableColumns count="5">
    <tableColumn id="1" xr3:uid="{0A4174A2-FD5F-4411-8FBE-340D6C2D4C0C}" name="Expense Category" dataDxfId="92" totalsRowDxfId="91"/>
    <tableColumn id="2" xr3:uid="{8D98B188-3F74-49EF-9B66-C390AD159D06}" name="Justification" totalsRowLabel="Total" dataDxfId="90" totalsRowDxfId="89"/>
    <tableColumn id="3" xr3:uid="{CB91CB92-8B27-4876-AF3B-9FD7473051F2}" name="Estimated Cost Year 1 2021-22" totalsRowFunction="sum" dataDxfId="88" totalsRowDxfId="87" dataCellStyle="Comma"/>
    <tableColumn id="4" xr3:uid="{78E68479-0FBD-4E44-B19F-47981E61065F}" name="Estimated Cost Year 2 2022-23" totalsRowFunction="sum" dataDxfId="86" totalsRowDxfId="85" dataCellStyle="Comma"/>
    <tableColumn id="5" xr3:uid="{335C42D2-BBA3-4044-BD38-35F16FE57F71}" name="Estimated Cost Year 3 2023-24" totalsRowFunction="sum" dataDxfId="84" totalsRowDxfId="83" dataCellStyle="Comma"/>
  </tableColumns>
  <tableStyleInfo name="TableStyleLight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96851CC-8D7A-470F-88E9-DC6ACFF2760B}" name="Table16817" displayName="Table16817" ref="A47:E58" totalsRowCount="1" headerRowDxfId="82" dataDxfId="80" totalsRowDxfId="79" headerRowBorderDxfId="81" dataCellStyle="Comma">
  <tableColumns count="5">
    <tableColumn id="1" xr3:uid="{BBE0137F-2AF2-431F-9E25-C19826BBB275}" name="Travel Category" dataDxfId="78" totalsRowDxfId="77"/>
    <tableColumn id="2" xr3:uid="{6FEFE337-E3B5-4C58-8320-8A1ECE1EAFA8}" name="Justification" totalsRowLabel="Total" dataDxfId="76" totalsRowDxfId="75"/>
    <tableColumn id="3" xr3:uid="{3D982C4D-E208-44E7-8BF2-353E8078FBDD}" name="Estimated Cost Year 1 2021-22" totalsRowFunction="sum" dataDxfId="74" totalsRowDxfId="73" dataCellStyle="Comma" totalsRowCellStyle="Comma"/>
    <tableColumn id="4" xr3:uid="{99A7EA7E-3F4E-477B-AA47-55C24AF79D5B}" name="Estimated Cost Year 2 2022-23" totalsRowFunction="sum" dataDxfId="72" totalsRowDxfId="71" dataCellStyle="Comma" totalsRowCellStyle="Comma"/>
    <tableColumn id="5" xr3:uid="{6B670A38-924C-4FD1-B9C7-B24607FE6C61}" name="Estimated Cost Year 3 2023-24" totalsRowFunction="sum" dataDxfId="70" totalsRowDxfId="69" dataCellStyle="Comma" totalsRowCellStyle="Comma"/>
  </tableColumns>
  <tableStyleInfo name="TableStyleLight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63B039E-A17E-4D7B-97E9-FD7D6BB4D4E1}" name="Table1318" displayName="Table1318" ref="A2:E13" totalsRowCount="1" headerRowDxfId="68" dataDxfId="66" totalsRowDxfId="64" headerRowBorderDxfId="67" tableBorderDxfId="65" totalsRowBorderDxfId="63" headerRowCellStyle="Comma" dataCellStyle="Comma" totalsRowCellStyle="Comma">
  <tableColumns count="5">
    <tableColumn id="1" xr3:uid="{8C130AEC-C80E-4551-ADA5-9DAFC071A5DB}" name="Type" dataDxfId="62" totalsRowDxfId="61"/>
    <tableColumn id="2" xr3:uid="{FA489956-131C-450B-AA96-6D8DCD2A3505}" name="Justification" totalsRowLabel="Total" dataDxfId="60" totalsRowDxfId="59"/>
    <tableColumn id="3" xr3:uid="{7D782063-110F-466C-A7B9-B32A98141135}" name="Estimated Cost Year 1 2021-22" totalsRowFunction="sum" dataDxfId="58" totalsRowDxfId="57" dataCellStyle="Comma"/>
    <tableColumn id="4" xr3:uid="{3A3F781B-DA6F-46CD-AE1D-998F4AC3CDE3}" name="Estimated Cost Year 2 2022-23" totalsRowFunction="sum" dataDxfId="56" totalsRowDxfId="55" dataCellStyle="Comma"/>
    <tableColumn id="5" xr3:uid="{66CB8472-07AC-483F-A00F-2647737EEF5E}" name="Estimated Cost Year 3 2023-24" totalsRowFunction="sum" dataDxfId="54" totalsRowDxfId="53" dataCellStyle="Comma"/>
  </tableColumns>
  <tableStyleInfo name="TableStyleLight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A8D0C43-99F9-4318-B40A-327236BFD45F}" name="Table1419" displayName="Table1419" ref="A17:E28" totalsRowCount="1" headerRowDxfId="52" dataDxfId="50" totalsRowDxfId="49" headerRowBorderDxfId="51" headerRowCellStyle="Comma" dataCellStyle="Comma" totalsRowCellStyle="Comma">
  <tableColumns count="5">
    <tableColumn id="1" xr3:uid="{899525A2-8DEF-4508-8E46-26C71D78B773}" name="Type" dataDxfId="48" totalsRowDxfId="47"/>
    <tableColumn id="2" xr3:uid="{A32971E7-1021-484E-8DC9-259396548461}" name="Justification" totalsRowLabel="Total" dataDxfId="46" totalsRowDxfId="45"/>
    <tableColumn id="3" xr3:uid="{692F90A3-EA0F-4D21-A75F-5F4DB1511FCC}" name="Estimated Cost Year 1 2021-22" totalsRowFunction="sum" dataDxfId="44" totalsRowDxfId="43" dataCellStyle="Comma"/>
    <tableColumn id="4" xr3:uid="{99B47171-BF2A-47FF-B284-EE80518750F5}" name="Estimated Cost Year 2 2022-23" totalsRowFunction="sum" dataDxfId="42" totalsRowDxfId="41" dataCellStyle="Comma"/>
    <tableColumn id="5" xr3:uid="{FADFBEFD-D314-43E3-BEFC-4C0479AC108C}" name="Estimated Cost Year 3 2023-24" totalsRowFunction="sum" dataDxfId="40" totalsRowDxfId="39" dataCellStyle="Comma"/>
  </tableColumns>
  <tableStyleInfo name="TableStyleLight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31DBF0A-7510-48D1-9249-1371BE69814A}" name="Table132122" displayName="Table132122" ref="A2:D37" totalsRowCount="1" headerRowDxfId="38" dataDxfId="36" totalsRowDxfId="34" headerRowBorderDxfId="37" tableBorderDxfId="35" totalsRowBorderDxfId="33" headerRowCellStyle="Comma" dataCellStyle="Comma" totalsRowCellStyle="Comma">
  <tableColumns count="4">
    <tableColumn id="1" xr3:uid="{56DC69C1-D5C0-469A-B553-E54E95161496}" name="Description" dataDxfId="32" totalsRowDxfId="31"/>
    <tableColumn id="3" xr3:uid="{A19F4D73-DE87-4AD7-917F-191C242F9A6C}" name="Year 1 2021-22" totalsRowFunction="sum" dataDxfId="30" totalsRowDxfId="29" dataCellStyle="Comma"/>
    <tableColumn id="4" xr3:uid="{86A4ECDD-15EA-4452-B65B-0267AF819633}" name="Year 2 2022-23" totalsRowFunction="sum" dataDxfId="28" totalsRowDxfId="27" dataCellStyle="Comma"/>
    <tableColumn id="5" xr3:uid="{A4BA1688-40CF-48EC-A246-C3C13A52DADE}" name="Year 3 2023-24" totalsRowFunction="sum" dataDxfId="26" totalsRowDxfId="25" dataCellStyle="Comm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60E73A-D398-454E-9138-FF0157BF8A56}" name="Table14" displayName="Table14" ref="A11:E22" totalsRowCount="1" headerRowDxfId="275" dataDxfId="273" totalsRowDxfId="272" headerRowBorderDxfId="274" dataCellStyle="Comma">
  <tableColumns count="5">
    <tableColumn id="1" xr3:uid="{46A2BCEF-6EFE-4D92-A9F5-9310E3406B3F}" name="Role/Title  and Institution" dataDxfId="271" totalsRowDxfId="270"/>
    <tableColumn id="2" xr3:uid="{B81B04AB-F060-461B-B4A2-49AD6D2E7A28}" name="Justification" totalsRowLabel="Total" dataDxfId="269" totalsRowDxfId="268"/>
    <tableColumn id="3" xr3:uid="{FC403659-9494-4745-AD4B-E9E4C97EAA6B}" name="Estimated Cost Year 1 2021-22" totalsRowFunction="sum" dataDxfId="267" totalsRowDxfId="266" dataCellStyle="Comma"/>
    <tableColumn id="4" xr3:uid="{E0F1122F-9BC0-4AF5-B515-0C93C06BD54D}" name="Estimated Cost Year 2 2022-23" totalsRowFunction="sum" dataDxfId="265" totalsRowDxfId="264" dataCellStyle="Comma"/>
    <tableColumn id="5" xr3:uid="{245C833B-2EDD-455A-A1B7-A7017D775C87}" name="Estimated Cost Year 3 2023-24" totalsRowFunction="sum" dataDxfId="263" totalsRowDxfId="262" dataCellStyle="Comma"/>
  </tableColumns>
  <tableStyleInfo name="TableStyleLight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6B18707-2244-4DD3-B991-82A793FD5CCE}" name="Table1321" displayName="Table1321" ref="A2:D37" totalsRowCount="1" headerRowDxfId="24" dataDxfId="22" totalsRowDxfId="20" headerRowBorderDxfId="23" tableBorderDxfId="21" totalsRowBorderDxfId="19" headerRowCellStyle="Comma" dataCellStyle="Comma" totalsRowCellStyle="Comma">
  <tableColumns count="4">
    <tableColumn id="1" xr3:uid="{3E363027-C74B-4240-85C2-1B5740DDAF4D}" name="Description" dataDxfId="18" totalsRowDxfId="17"/>
    <tableColumn id="3" xr3:uid="{4DB72CE0-3773-41ED-8AEC-5B1D89E35525}" name="Year 1 2021-22" totalsRowFunction="sum" dataDxfId="16" totalsRowDxfId="15" dataCellStyle="Comma"/>
    <tableColumn id="4" xr3:uid="{EC50D257-3602-4AD7-8941-5B24D29B245F}" name="Year 2 2022-23" totalsRowFunction="sum" dataDxfId="14" totalsRowDxfId="13" dataCellStyle="Comma"/>
    <tableColumn id="5" xr3:uid="{543C2BD0-B413-492F-A34B-DE1687CF6CD0}" name="Year 3 2023-24" totalsRowFunction="sum" dataDxfId="12" totalsRowDxfId="11" dataCellStyle="Comma"/>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192C5A6-C00B-4D3D-A082-B1EA0B79378B}" name="Table15" displayName="Table15" ref="A26:E37" totalsRowCount="1" headerRowDxfId="261" dataDxfId="259" totalsRowDxfId="258" headerRowBorderDxfId="260" dataCellStyle="Comma">
  <tableColumns count="5">
    <tableColumn id="1" xr3:uid="{A98B3697-1E76-44BA-AD7E-AC1C0F5D75F9}" name="Role/Title  and Institution" dataDxfId="257" totalsRowDxfId="256"/>
    <tableColumn id="2" xr3:uid="{A15F1A40-F013-45C9-913A-B26D05C09C60}" name="Justification" totalsRowLabel="Total" dataDxfId="255" totalsRowDxfId="254"/>
    <tableColumn id="3" xr3:uid="{1625FA78-B243-463B-B2F6-E020A956678A}" name="Estimated Cost Year 1 2021-22" totalsRowFunction="sum" dataDxfId="253" totalsRowDxfId="252" dataCellStyle="Comma"/>
    <tableColumn id="4" xr3:uid="{CD75B346-0B12-41D6-8B2B-D376780DC939}" name="Estimated Cost Year 2 2022-23" totalsRowFunction="sum" dataDxfId="251" totalsRowDxfId="250" dataCellStyle="Comma"/>
    <tableColumn id="5" xr3:uid="{AE1AFECA-C8E7-4D2B-AD84-781C00F7CAEA}" name="Estimated Cost Year 3 2023-24" totalsRowFunction="sum" dataDxfId="249" totalsRowDxfId="248" dataCellStyle="Comma"/>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D93F20-27EF-454D-9CC9-C315B7522BF0}" name="Table16" displayName="Table16" ref="A56:E67" totalsRowCount="1" headerRowDxfId="247" dataDxfId="245" totalsRowDxfId="244" headerRowBorderDxfId="246" dataCellStyle="Comma">
  <tableColumns count="5">
    <tableColumn id="1" xr3:uid="{B3638938-F164-4BB2-AC08-E84229B48DCA}" name="Travel Category" dataDxfId="243" totalsRowDxfId="242"/>
    <tableColumn id="2" xr3:uid="{E6E8F739-3839-4EF7-9482-3144AC186A8C}" name="Justification" totalsRowLabel="Total" dataDxfId="241" totalsRowDxfId="240"/>
    <tableColumn id="3" xr3:uid="{648F7BA8-E908-47AD-BA48-14A354F7BF33}" name="Estimated Cost Year 1 2021-22" totalsRowFunction="sum" dataDxfId="239" totalsRowDxfId="238" dataCellStyle="Comma"/>
    <tableColumn id="4" xr3:uid="{F9C62DEA-D21B-4580-9F90-876690034E11}" name="Estimated Cost Year 2 2022-23" totalsRowFunction="sum" dataDxfId="237" totalsRowDxfId="236" dataCellStyle="Comma"/>
    <tableColumn id="5" xr3:uid="{510D5117-E64F-4DE4-A197-4479F5E8402B}" name="Estimated Cost Year 3 2023-24" totalsRowFunction="sum" dataDxfId="235" totalsRowDxfId="234" dataCellStyle="Comma"/>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4C62320-C074-49D9-84A9-2B76D8FC106A}" name="Table167" displayName="Table167" ref="A71:E104" totalsRowCount="1" headerRowDxfId="233" dataDxfId="231" totalsRowDxfId="230" headerRowBorderDxfId="232" dataCellStyle="Comma">
  <tableColumns count="5">
    <tableColumn id="1" xr3:uid="{36B4FA8B-CD4C-48CE-9E91-47DC5A5FD053}" name="Research Activity" dataDxfId="229" totalsRowDxfId="228"/>
    <tableColumn id="2" xr3:uid="{CB7EC979-ECFD-4E33-93F9-EA5A55CBB468}" name="Justification" totalsRowLabel="Total" dataDxfId="227" totalsRowDxfId="226"/>
    <tableColumn id="3" xr3:uid="{2077B95E-3781-49C2-997C-223DCE2C4225}" name="Estimated Cost Year 1 2021-22" totalsRowFunction="sum" dataDxfId="225" totalsRowDxfId="224" dataCellStyle="Comma"/>
    <tableColumn id="4" xr3:uid="{4998E9CF-4B2F-4D59-86AF-ADD24E076573}" name="Estimated Cost Year 2 2022-23" totalsRowFunction="sum" dataDxfId="223" totalsRowDxfId="222" dataCellStyle="Comma"/>
    <tableColumn id="5" xr3:uid="{90FCAB2A-598A-4FD7-9210-A746007B8CCC}" name="Estimated Cost Year 3 2023-24" totalsRowFunction="sum" dataDxfId="221" totalsRowDxfId="220" dataCellStyle="Comma"/>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A0565CF-479C-4A87-BFD2-71F0E7FC5EC1}" name="Table168" displayName="Table168" ref="A41:E52" totalsRowCount="1" headerRowDxfId="219" dataDxfId="217" totalsRowDxfId="216" headerRowBorderDxfId="218" dataCellStyle="Comma">
  <tableColumns count="5">
    <tableColumn id="1" xr3:uid="{328336A0-6E64-498F-97FD-212C36E49712}" name="Category" dataDxfId="215" totalsRowDxfId="214"/>
    <tableColumn id="2" xr3:uid="{2762E6C9-20B4-45D2-8201-1282552F41BB}" name="Justification" totalsRowLabel="Total" dataDxfId="213" totalsRowDxfId="212"/>
    <tableColumn id="3" xr3:uid="{D442A956-B7DD-459C-8483-9588B5BB0816}" name="Estimated Cost Year 1 2021-22" totalsRowFunction="sum" dataDxfId="211" totalsRowDxfId="210" dataCellStyle="Comma"/>
    <tableColumn id="4" xr3:uid="{7962A2FC-3D24-4CA2-89DD-43095612DC1A}" name="Estimated Cost Year 2 2022-23" totalsRowFunction="sum" dataDxfId="209" totalsRowDxfId="208" dataCellStyle="Comma"/>
    <tableColumn id="5" xr3:uid="{0CDF0A03-2F6C-460E-96A4-5A034E36FE52}" name="Estimated Cost Year 3 2023-24" totalsRowFunction="sum" dataDxfId="207" totalsRowDxfId="206" dataCellStyle="Comma"/>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842364-A8E3-4D3B-A76E-D932C600325E}" name="Table1" displayName="Table1" ref="A2:E13" totalsRowCount="1" headerRowDxfId="205" dataDxfId="203" totalsRowDxfId="202" headerRowBorderDxfId="204" dataCellStyle="Comma">
  <tableColumns count="5">
    <tableColumn id="1" xr3:uid="{CB900A72-41F0-4284-BF3F-E1229F16CB22}" name="Role/Title" dataDxfId="201" totalsRowDxfId="5"/>
    <tableColumn id="2" xr3:uid="{F972511F-E3D0-43C6-A159-7C2C17C502F0}" name="Justification" totalsRowLabel="Total" dataDxfId="200" totalsRowDxfId="4"/>
    <tableColumn id="3" xr3:uid="{D99600A4-E2F1-4C50-86D9-F1AFD2B3D4FB}" name="Estimated Cost Year 1 2021-22" totalsRowFunction="sum" dataDxfId="199" totalsRowDxfId="3" dataCellStyle="Comma"/>
    <tableColumn id="4" xr3:uid="{5D077EF0-8DC3-42C2-BB1C-2CEACC9DF06F}" name="Estimated Cost Year 2 2022-23" totalsRowFunction="sum" dataDxfId="198" totalsRowDxfId="2" dataCellStyle="Comma"/>
    <tableColumn id="5" xr3:uid="{41237DC5-F39C-4245-9DA8-362496C476AE}" name="Estimated Cost Year 3 2023-24" totalsRowFunction="sum" dataDxfId="197" totalsRowDxfId="1" dataCellStyle="Comma"/>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DBEB010-D9B6-4979-9B46-20361ACEFD30}" name="Table110" displayName="Table110" ref="A18:E29" totalsRowCount="1" headerRowDxfId="196" dataDxfId="194" totalsRowDxfId="193" headerRowBorderDxfId="195" dataCellStyle="Comma">
  <tableColumns count="5">
    <tableColumn id="1" xr3:uid="{02BCA606-207A-42EB-BCA4-86E7BC117586}" name="Category" dataDxfId="192" totalsRowDxfId="191"/>
    <tableColumn id="2" xr3:uid="{E552EAAF-2E77-4591-8C72-87A501EB073E}" name="Justification" totalsRowLabel="Total" dataDxfId="190" totalsRowDxfId="189"/>
    <tableColumn id="3" xr3:uid="{7D4A2AEE-9380-4D49-B272-3DB49CA31CFC}" name="Estimated Cost Year 1 2021-22" totalsRowFunction="sum" dataDxfId="188" totalsRowDxfId="187" dataCellStyle="Comma"/>
    <tableColumn id="4" xr3:uid="{C3BB79B7-B994-4A7A-8362-47A7C1911596}" name="Estimated Cost Year 2 2022-23" totalsRowFunction="sum" dataDxfId="186" totalsRowDxfId="185" dataCellStyle="Comma"/>
    <tableColumn id="5" xr3:uid="{3453C3AD-2696-4D2D-B129-9AF1DAF58C8B}" name="Estimated Cost Year 3 2023-24" totalsRowFunction="sum" dataDxfId="184" totalsRowDxfId="183" dataCellStyle="Comma"/>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D9AF614-D28E-4E6D-A784-07DA935E6ECC}" name="Table111" displayName="Table111" ref="A34:E45" totalsRowCount="1" headerRowDxfId="182" dataDxfId="180" totalsRowDxfId="179" headerRowBorderDxfId="181" dataCellStyle="Comma">
  <tableColumns count="5">
    <tableColumn id="1" xr3:uid="{0F3D16EA-8682-45ED-BD68-84CC5AF1DB89}" name="Category" dataDxfId="178" totalsRowDxfId="177"/>
    <tableColumn id="2" xr3:uid="{73E7D9E5-002F-4F44-B0B7-B87A93FE2CDE}" name="Justification" totalsRowLabel="Total" dataDxfId="176" totalsRowDxfId="175"/>
    <tableColumn id="3" xr3:uid="{60FEFA73-5AB7-438E-A798-39CE2BC1F650}" name="Estimated Cost Year 1 2021-22" totalsRowFunction="sum" dataDxfId="174" totalsRowDxfId="173" dataCellStyle="Comma" totalsRowCellStyle="Comma"/>
    <tableColumn id="4" xr3:uid="{00248A59-DDBE-48F6-89DD-0CA218600176}" name="Estimated Cost Year 2 2022-23" totalsRowFunction="sum" dataDxfId="172" totalsRowDxfId="171" dataCellStyle="Comma" totalsRowCellStyle="Comma"/>
    <tableColumn id="5" xr3:uid="{E3B6170B-9246-4C6F-9DD7-F753AA36217B}" name="Estimated Cost Year 3 2023-24" totalsRowFunction="sum" dataDxfId="170" totalsRowDxfId="169" dataCellStyle="Comma" totalsRowCellStyle="Comma"/>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19-08-16T13:41:04.01" personId="{E21A9559-A083-47B9-8EB3-7FB0C70C099F}" id="{EABAB254-87CA-41F9-8049-1B1AF31B7D55}">
    <text>Please visit note 7 in the guide tab to enter your name. Thank you!</text>
  </threadedComment>
  <threadedComment ref="B3" dT="2019-08-16T13:41:19.83" personId="{E21A9559-A083-47B9-8EB3-7FB0C70C099F}" id="{409D9A10-152E-4301-AB21-007F38E1A136}">
    <text>Please visit note 7 in the guide tab to enter your institution. Thank you!</text>
  </threadedComment>
  <threadedComment ref="B4" dT="2019-08-16T13:41:40.94" personId="{E21A9559-A083-47B9-8EB3-7FB0C70C099F}" id="{40AE17B7-C37E-4394-B47F-D4F206D7FD31}">
    <text>Please visit note 7 in the guide tab to enter title of your proposal. Thank you!</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mtsfunding@yorku.ca" TargetMode="External"/><Relationship Id="rId2" Type="http://schemas.openxmlformats.org/officeDocument/2006/relationships/hyperlink" Target="mailto:adjacob@yorku.ca" TargetMode="External"/><Relationship Id="rId1" Type="http://schemas.openxmlformats.org/officeDocument/2006/relationships/hyperlink" Target="http://www.nserc-crsng.gc.ca/Professors-Professeurs/FinancialAdminGuide-guideAdminFinancier/FundsUse-UtilisationSubventions_eng.asp"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nce-rce.gc.ca/ReportsPublications-RapportsPublications/NCE-RCE/ProgramGuide-GuideProgramme_eng.asp"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3.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printerSettings" Target="../printerSettings/printerSettings5.bin"/><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78EC9-1685-4CD4-B196-B1361D0E3C1B}">
  <sheetPr>
    <tabColor rgb="FFFFF6D2"/>
    <pageSetUpPr fitToPage="1"/>
  </sheetPr>
  <dimension ref="A1:S32"/>
  <sheetViews>
    <sheetView showGridLines="0" tabSelected="1" zoomScaleNormal="100" workbookViewId="0">
      <selection activeCell="C17" sqref="C17:S17"/>
    </sheetView>
  </sheetViews>
  <sheetFormatPr defaultColWidth="9" defaultRowHeight="13.8" x14ac:dyDescent="0.25"/>
  <cols>
    <col min="1" max="1" width="7.19921875" style="68" customWidth="1"/>
    <col min="2" max="2" width="30.296875" style="69" customWidth="1"/>
    <col min="3" max="4" width="9" style="69"/>
    <col min="5" max="5" width="9.69921875" style="69" customWidth="1"/>
    <col min="6" max="16384" width="9" style="69"/>
  </cols>
  <sheetData>
    <row r="1" spans="1:19" ht="9.75" customHeight="1" x14ac:dyDescent="0.25"/>
    <row r="2" spans="1:19" x14ac:dyDescent="0.25">
      <c r="A2" s="72" t="s">
        <v>47</v>
      </c>
      <c r="B2" s="73"/>
      <c r="C2" s="74"/>
      <c r="D2" s="74"/>
      <c r="E2" s="74"/>
      <c r="F2" s="74"/>
      <c r="G2" s="75"/>
    </row>
    <row r="3" spans="1:19" ht="8.5500000000000007" customHeight="1" x14ac:dyDescent="0.25"/>
    <row r="4" spans="1:19" x14ac:dyDescent="0.25">
      <c r="A4" s="68" t="s">
        <v>24</v>
      </c>
      <c r="B4" s="68" t="s">
        <v>26</v>
      </c>
    </row>
    <row r="5" spans="1:19" x14ac:dyDescent="0.25">
      <c r="B5" s="76" t="s">
        <v>25</v>
      </c>
      <c r="C5" s="76" t="s">
        <v>103</v>
      </c>
      <c r="D5" s="76"/>
      <c r="E5" s="76"/>
      <c r="F5" s="76"/>
      <c r="G5" s="76"/>
      <c r="H5" s="76"/>
      <c r="I5" s="76"/>
      <c r="J5" s="76"/>
      <c r="K5" s="76"/>
      <c r="L5" s="76"/>
      <c r="M5" s="76"/>
      <c r="N5" s="76"/>
      <c r="O5" s="76"/>
      <c r="P5" s="76"/>
      <c r="Q5" s="76"/>
      <c r="R5" s="76"/>
      <c r="S5" s="76"/>
    </row>
    <row r="6" spans="1:19" x14ac:dyDescent="0.25">
      <c r="B6" s="77" t="s">
        <v>8</v>
      </c>
      <c r="C6" s="77" t="s">
        <v>46</v>
      </c>
      <c r="D6" s="77"/>
      <c r="E6" s="77"/>
      <c r="F6" s="77"/>
      <c r="G6" s="77"/>
      <c r="H6" s="77"/>
      <c r="I6" s="77"/>
      <c r="J6" s="77"/>
      <c r="K6" s="77"/>
      <c r="L6" s="77"/>
      <c r="M6" s="77"/>
      <c r="N6" s="77"/>
      <c r="O6" s="77"/>
      <c r="P6" s="77"/>
      <c r="Q6" s="77"/>
      <c r="R6" s="77"/>
      <c r="S6" s="77"/>
    </row>
    <row r="7" spans="1:19" ht="55.2" x14ac:dyDescent="0.25">
      <c r="B7" s="78" t="s">
        <v>77</v>
      </c>
      <c r="C7" s="107" t="s">
        <v>49</v>
      </c>
      <c r="D7" s="107"/>
      <c r="E7" s="107"/>
      <c r="F7" s="107"/>
      <c r="G7" s="107"/>
      <c r="H7" s="107"/>
      <c r="I7" s="107"/>
      <c r="J7" s="107"/>
      <c r="K7" s="107"/>
      <c r="L7" s="107"/>
      <c r="M7" s="107"/>
      <c r="N7" s="107"/>
      <c r="O7" s="107"/>
      <c r="P7" s="107"/>
      <c r="Q7" s="107"/>
      <c r="R7" s="107"/>
      <c r="S7" s="107"/>
    </row>
    <row r="8" spans="1:19" x14ac:dyDescent="0.25">
      <c r="B8" s="79" t="s">
        <v>27</v>
      </c>
      <c r="C8" s="79" t="s">
        <v>50</v>
      </c>
      <c r="D8" s="80"/>
      <c r="E8" s="80"/>
      <c r="F8" s="80"/>
      <c r="G8" s="80"/>
      <c r="H8" s="80"/>
      <c r="I8" s="80"/>
      <c r="J8" s="80"/>
      <c r="K8" s="80"/>
      <c r="L8" s="80"/>
      <c r="M8" s="80"/>
      <c r="N8" s="80"/>
      <c r="O8" s="81"/>
      <c r="P8" s="81"/>
      <c r="Q8" s="81"/>
      <c r="R8" s="81"/>
      <c r="S8" s="81"/>
    </row>
    <row r="9" spans="1:19" x14ac:dyDescent="0.25">
      <c r="B9" s="82" t="s">
        <v>28</v>
      </c>
      <c r="C9" s="83" t="s">
        <v>51</v>
      </c>
      <c r="D9" s="84"/>
      <c r="E9" s="84"/>
      <c r="F9" s="84"/>
      <c r="G9" s="84"/>
      <c r="H9" s="84"/>
      <c r="I9" s="84"/>
      <c r="J9" s="84"/>
      <c r="K9" s="84"/>
      <c r="L9" s="84"/>
      <c r="M9" s="84"/>
      <c r="N9" s="84"/>
      <c r="O9" s="82"/>
      <c r="P9" s="82"/>
      <c r="Q9" s="82"/>
      <c r="R9" s="82"/>
      <c r="S9" s="82"/>
    </row>
    <row r="10" spans="1:19" x14ac:dyDescent="0.25">
      <c r="C10" s="85"/>
      <c r="D10" s="86"/>
      <c r="E10" s="86"/>
      <c r="F10" s="86"/>
      <c r="G10" s="86"/>
      <c r="H10" s="86"/>
      <c r="I10" s="86"/>
      <c r="J10" s="86"/>
      <c r="K10" s="86"/>
      <c r="L10" s="86"/>
      <c r="M10" s="86"/>
      <c r="N10" s="86"/>
    </row>
    <row r="11" spans="1:19" x14ac:dyDescent="0.25">
      <c r="B11" s="69" t="s">
        <v>48</v>
      </c>
      <c r="C11" s="85"/>
      <c r="D11" s="86"/>
      <c r="E11" s="86"/>
      <c r="F11" s="86"/>
      <c r="G11" s="86"/>
      <c r="H11" s="86"/>
      <c r="I11" s="86"/>
      <c r="J11" s="86"/>
      <c r="K11" s="86"/>
      <c r="L11" s="86"/>
      <c r="M11" s="86"/>
      <c r="N11" s="86"/>
    </row>
    <row r="12" spans="1:19" x14ac:dyDescent="0.25">
      <c r="C12" s="85"/>
      <c r="D12" s="86"/>
      <c r="E12" s="86"/>
      <c r="F12" s="86"/>
      <c r="G12" s="86"/>
      <c r="H12" s="86"/>
      <c r="I12" s="86"/>
      <c r="J12" s="86"/>
      <c r="K12" s="86"/>
      <c r="L12" s="86"/>
      <c r="M12" s="86"/>
      <c r="N12" s="86"/>
    </row>
    <row r="13" spans="1:19" x14ac:dyDescent="0.25">
      <c r="A13" s="68" t="s">
        <v>29</v>
      </c>
      <c r="B13" s="68" t="s">
        <v>78</v>
      </c>
      <c r="C13" s="114" t="s">
        <v>96</v>
      </c>
      <c r="D13" s="114"/>
      <c r="E13" s="114"/>
      <c r="F13" s="114"/>
      <c r="G13" s="114"/>
      <c r="H13" s="114"/>
      <c r="I13" s="114"/>
      <c r="J13" s="114"/>
      <c r="K13" s="114"/>
      <c r="L13" s="114"/>
      <c r="M13" s="114"/>
      <c r="N13" s="114"/>
      <c r="O13" s="114"/>
      <c r="P13" s="114"/>
      <c r="Q13" s="114"/>
      <c r="R13" s="114"/>
      <c r="S13" s="114"/>
    </row>
    <row r="14" spans="1:19" x14ac:dyDescent="0.25">
      <c r="C14" s="114"/>
      <c r="D14" s="114"/>
      <c r="E14" s="114"/>
      <c r="F14" s="114"/>
      <c r="G14" s="114"/>
      <c r="H14" s="114"/>
      <c r="I14" s="114"/>
      <c r="J14" s="114"/>
      <c r="K14" s="114"/>
      <c r="L14" s="114"/>
      <c r="M14" s="114"/>
      <c r="N14" s="114"/>
      <c r="O14" s="114"/>
      <c r="P14" s="114"/>
      <c r="Q14" s="114"/>
      <c r="R14" s="114"/>
      <c r="S14" s="114"/>
    </row>
    <row r="15" spans="1:19" x14ac:dyDescent="0.25">
      <c r="C15" s="85"/>
      <c r="D15" s="86"/>
      <c r="E15" s="86"/>
      <c r="F15" s="86"/>
      <c r="G15" s="86"/>
      <c r="H15" s="86"/>
      <c r="I15" s="86"/>
      <c r="J15" s="86"/>
      <c r="K15" s="86"/>
      <c r="L15" s="86"/>
      <c r="M15" s="86"/>
      <c r="N15" s="86"/>
    </row>
    <row r="16" spans="1:19" x14ac:dyDescent="0.25">
      <c r="A16" s="68" t="s">
        <v>30</v>
      </c>
      <c r="B16" s="68" t="s">
        <v>64</v>
      </c>
    </row>
    <row r="17" spans="1:19" ht="15.6" x14ac:dyDescent="0.3">
      <c r="B17" s="69" t="s">
        <v>62</v>
      </c>
      <c r="C17" s="115" t="s">
        <v>55</v>
      </c>
      <c r="D17" s="115"/>
      <c r="E17" s="115"/>
      <c r="F17" s="115"/>
      <c r="G17" s="115"/>
      <c r="H17" s="115"/>
      <c r="I17" s="115"/>
      <c r="J17" s="115"/>
      <c r="K17" s="115"/>
      <c r="L17" s="115"/>
      <c r="M17" s="115"/>
      <c r="N17" s="115"/>
      <c r="O17" s="115"/>
      <c r="P17" s="115"/>
      <c r="Q17" s="115"/>
      <c r="R17" s="115"/>
      <c r="S17" s="115"/>
    </row>
    <row r="18" spans="1:19" ht="15.6" x14ac:dyDescent="0.3">
      <c r="B18" s="69" t="s">
        <v>63</v>
      </c>
      <c r="C18" s="115" t="s">
        <v>60</v>
      </c>
      <c r="D18" s="115"/>
      <c r="E18" s="115"/>
      <c r="F18" s="115"/>
      <c r="G18" s="115"/>
      <c r="H18" s="115"/>
      <c r="I18" s="115"/>
      <c r="J18" s="115"/>
      <c r="K18" s="115"/>
      <c r="L18" s="115"/>
      <c r="M18" s="115"/>
      <c r="N18" s="115"/>
      <c r="O18" s="115"/>
      <c r="P18" s="115"/>
      <c r="Q18" s="115"/>
      <c r="R18" s="115"/>
      <c r="S18" s="115"/>
    </row>
    <row r="19" spans="1:19" ht="15.6" x14ac:dyDescent="0.3">
      <c r="F19" s="87"/>
    </row>
    <row r="20" spans="1:19" x14ac:dyDescent="0.25">
      <c r="A20" s="68" t="s">
        <v>31</v>
      </c>
      <c r="B20" s="68" t="s">
        <v>54</v>
      </c>
    </row>
    <row r="21" spans="1:19" ht="15.6" x14ac:dyDescent="0.3">
      <c r="B21" s="69" t="s">
        <v>59</v>
      </c>
      <c r="C21" s="69" t="s">
        <v>79</v>
      </c>
      <c r="E21" s="115" t="s">
        <v>67</v>
      </c>
      <c r="F21" s="115"/>
    </row>
    <row r="22" spans="1:19" ht="15.6" x14ac:dyDescent="0.3">
      <c r="B22" s="69" t="s">
        <v>58</v>
      </c>
      <c r="C22" s="69" t="s">
        <v>56</v>
      </c>
      <c r="E22" s="115" t="s">
        <v>57</v>
      </c>
      <c r="F22" s="115"/>
    </row>
    <row r="23" spans="1:19" ht="15.6" x14ac:dyDescent="0.3">
      <c r="M23" s="88"/>
      <c r="N23" s="88"/>
      <c r="O23" s="88"/>
      <c r="P23" s="88"/>
      <c r="Q23" s="88"/>
      <c r="R23" s="88"/>
      <c r="S23" s="88"/>
    </row>
    <row r="24" spans="1:19" ht="15" customHeight="1" x14ac:dyDescent="0.25">
      <c r="A24" s="68" t="s">
        <v>53</v>
      </c>
      <c r="B24" s="114" t="s">
        <v>91</v>
      </c>
      <c r="C24" s="114"/>
      <c r="D24" s="114"/>
      <c r="E24" s="114"/>
      <c r="F24" s="114"/>
      <c r="G24" s="114"/>
      <c r="H24" s="114"/>
      <c r="I24" s="114"/>
      <c r="J24" s="114"/>
      <c r="K24" s="114"/>
      <c r="L24" s="114"/>
      <c r="M24" s="114"/>
      <c r="N24" s="114"/>
      <c r="O24" s="114"/>
      <c r="P24" s="114"/>
      <c r="Q24" s="114"/>
      <c r="R24" s="114"/>
      <c r="S24" s="114"/>
    </row>
    <row r="25" spans="1:19" ht="15.75" customHeight="1" x14ac:dyDescent="0.25">
      <c r="B25" s="114"/>
      <c r="C25" s="114"/>
      <c r="D25" s="114"/>
      <c r="E25" s="114"/>
      <c r="F25" s="114"/>
      <c r="G25" s="114"/>
      <c r="H25" s="114"/>
      <c r="I25" s="114"/>
      <c r="J25" s="114"/>
      <c r="K25" s="114"/>
      <c r="L25" s="114"/>
      <c r="M25" s="114"/>
      <c r="N25" s="114"/>
      <c r="O25" s="114"/>
      <c r="P25" s="114"/>
      <c r="Q25" s="114"/>
      <c r="R25" s="114"/>
      <c r="S25" s="114"/>
    </row>
    <row r="26" spans="1:19" ht="15.6" x14ac:dyDescent="0.3">
      <c r="M26" s="88"/>
      <c r="N26" s="88"/>
      <c r="O26" s="88"/>
      <c r="P26" s="88"/>
      <c r="Q26" s="88"/>
      <c r="R26" s="88"/>
      <c r="S26" s="88"/>
    </row>
    <row r="27" spans="1:19" ht="16.2" thickBot="1" x14ac:dyDescent="0.35">
      <c r="A27" s="68" t="s">
        <v>90</v>
      </c>
      <c r="B27" s="68" t="s">
        <v>65</v>
      </c>
      <c r="C27" s="101"/>
      <c r="D27" s="101"/>
      <c r="E27" s="101"/>
      <c r="F27" s="101"/>
      <c r="G27" s="101"/>
      <c r="H27" s="101"/>
      <c r="I27" s="101"/>
      <c r="J27" s="101"/>
      <c r="K27" s="101"/>
      <c r="L27" s="101"/>
      <c r="M27" s="88"/>
      <c r="N27" s="88"/>
      <c r="O27" s="88"/>
      <c r="P27" s="88"/>
      <c r="Q27" s="88"/>
      <c r="R27" s="88"/>
      <c r="S27" s="88"/>
    </row>
    <row r="28" spans="1:19" ht="14.4" x14ac:dyDescent="0.25">
      <c r="B28" s="102" t="s">
        <v>21</v>
      </c>
      <c r="C28" s="108"/>
      <c r="D28" s="108"/>
      <c r="E28" s="108"/>
      <c r="F28" s="108"/>
      <c r="G28" s="108"/>
      <c r="H28" s="108"/>
      <c r="I28" s="108"/>
      <c r="J28" s="108"/>
      <c r="K28" s="108"/>
      <c r="L28" s="109"/>
    </row>
    <row r="29" spans="1:19" ht="14.4" x14ac:dyDescent="0.25">
      <c r="B29" s="103" t="s">
        <v>22</v>
      </c>
      <c r="C29" s="110"/>
      <c r="D29" s="110"/>
      <c r="E29" s="110"/>
      <c r="F29" s="110"/>
      <c r="G29" s="110"/>
      <c r="H29" s="110"/>
      <c r="I29" s="110"/>
      <c r="J29" s="110"/>
      <c r="K29" s="110"/>
      <c r="L29" s="111"/>
    </row>
    <row r="30" spans="1:19" ht="42" customHeight="1" thickBot="1" x14ac:dyDescent="0.3">
      <c r="B30" s="104" t="s">
        <v>23</v>
      </c>
      <c r="C30" s="112"/>
      <c r="D30" s="112"/>
      <c r="E30" s="112"/>
      <c r="F30" s="112"/>
      <c r="G30" s="112"/>
      <c r="H30" s="112"/>
      <c r="I30" s="112"/>
      <c r="J30" s="112"/>
      <c r="K30" s="112"/>
      <c r="L30" s="113"/>
    </row>
    <row r="32" spans="1:19" x14ac:dyDescent="0.25">
      <c r="F32" s="70" t="s">
        <v>61</v>
      </c>
      <c r="G32" s="71"/>
      <c r="H32" s="71"/>
      <c r="I32" s="71"/>
      <c r="J32" s="71"/>
      <c r="K32" s="71"/>
      <c r="L32" s="71"/>
    </row>
  </sheetData>
  <sheetProtection algorithmName="SHA-512" hashValue="aGyhIOwm3aHKOuMvaqGDKSsjBQcAHJ3a4LqwlMVm2kApkFbPiowyCGVuNJnBaQ84wcQZibsBsFZNv9ftS5Glxg==" saltValue="UDu2VMYlurcP6QJV9pXMwQ==" spinCount="100000" sheet="1" selectLockedCells="1"/>
  <protectedRanges>
    <protectedRange algorithmName="SHA-512" hashValue="4aPX0Ipo3V0xg9X195VGIEB8q2ZXN4kW/f/V5rWb9gjxk9RFrvC7/LFnHBmr1n2EZkN5yUWE8RieVK7AoMYXeQ==" saltValue="eYZjKEUgL7PDjGeMGxSvNQ==" spinCount="100000" sqref="C28:L30" name="Note 6"/>
  </protectedRanges>
  <mergeCells count="10">
    <mergeCell ref="C7:S7"/>
    <mergeCell ref="C28:L28"/>
    <mergeCell ref="C29:L29"/>
    <mergeCell ref="C30:L30"/>
    <mergeCell ref="B24:S25"/>
    <mergeCell ref="C13:S14"/>
    <mergeCell ref="C17:S17"/>
    <mergeCell ref="C18:S18"/>
    <mergeCell ref="E21:F21"/>
    <mergeCell ref="E22:F22"/>
  </mergeCells>
  <hyperlinks>
    <hyperlink ref="C17" r:id="rId1" xr:uid="{33AE28E4-712B-482C-BC7B-69E43C249845}"/>
    <hyperlink ref="E22" r:id="rId2" xr:uid="{B3F679EC-6D0C-46B3-9601-83C21008CCDB}"/>
    <hyperlink ref="E21" r:id="rId3" xr:uid="{A563EA68-3D26-4467-AEAD-E0C711611695}"/>
    <hyperlink ref="C18" r:id="rId4" xr:uid="{9E144A3E-5D30-4406-98C7-AC7DEE3C11B4}"/>
  </hyperlinks>
  <pageMargins left="0.23622047244094491" right="0.23622047244094491" top="0.74803149606299213" bottom="0.74803149606299213" header="0.31496062992125984" footer="0.31496062992125984"/>
  <pageSetup scale="64" fitToHeight="0" orientation="landscape" r:id="rId5"/>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48C7D-0357-4455-9288-C332A733556D}">
  <sheetPr>
    <tabColor rgb="FFE1F1E3"/>
    <pageSetUpPr fitToPage="1"/>
  </sheetPr>
  <dimension ref="A1:G36"/>
  <sheetViews>
    <sheetView showGridLines="0" zoomScaleNormal="100" workbookViewId="0">
      <selection activeCell="B9" sqref="B9"/>
    </sheetView>
  </sheetViews>
  <sheetFormatPr defaultColWidth="11" defaultRowHeight="15" customHeight="1" x14ac:dyDescent="0.25"/>
  <cols>
    <col min="1" max="1" width="38.796875" style="1" customWidth="1"/>
    <col min="2" max="2" width="24.19921875" style="4" customWidth="1"/>
    <col min="3" max="4" width="24.19921875" style="3" customWidth="1"/>
    <col min="5" max="16384" width="11" style="6"/>
  </cols>
  <sheetData>
    <row r="1" spans="1:7" ht="31.2" customHeight="1" x14ac:dyDescent="0.25">
      <c r="A1" s="116" t="s">
        <v>44</v>
      </c>
      <c r="B1" s="117"/>
      <c r="C1" s="117"/>
      <c r="D1" s="118"/>
    </row>
    <row r="2" spans="1:7" ht="13.8" x14ac:dyDescent="0.25">
      <c r="A2" s="55" t="s">
        <v>21</v>
      </c>
      <c r="B2" s="119">
        <f>GUIDE!C28</f>
        <v>0</v>
      </c>
      <c r="C2" s="120"/>
      <c r="D2" s="121"/>
    </row>
    <row r="3" spans="1:7" ht="13.8" x14ac:dyDescent="0.25">
      <c r="A3" s="56" t="s">
        <v>22</v>
      </c>
      <c r="B3" s="119">
        <f>GUIDE!C29</f>
        <v>0</v>
      </c>
      <c r="C3" s="120"/>
      <c r="D3" s="121"/>
    </row>
    <row r="4" spans="1:7" ht="42" customHeight="1" x14ac:dyDescent="0.25">
      <c r="A4" s="56" t="s">
        <v>23</v>
      </c>
      <c r="B4" s="119">
        <f>GUIDE!C30</f>
        <v>0</v>
      </c>
      <c r="C4" s="120"/>
      <c r="D4" s="121"/>
    </row>
    <row r="5" spans="1:7" s="5" customFormat="1" ht="23.25" customHeight="1" x14ac:dyDescent="0.3">
      <c r="A5" s="8" t="s">
        <v>4</v>
      </c>
      <c r="B5" s="8" t="s">
        <v>97</v>
      </c>
      <c r="C5" s="8" t="s">
        <v>98</v>
      </c>
      <c r="D5" s="8" t="s">
        <v>99</v>
      </c>
    </row>
    <row r="6" spans="1:7" s="7" customFormat="1" ht="15" customHeight="1" x14ac:dyDescent="0.25">
      <c r="A6" s="9" t="s">
        <v>3</v>
      </c>
      <c r="B6" s="19">
        <f>SUM(B7:B12)</f>
        <v>0</v>
      </c>
      <c r="C6" s="19">
        <f t="shared" ref="C6:D6" si="0">SUM(C7:C12)</f>
        <v>0</v>
      </c>
      <c r="D6" s="19">
        <f t="shared" si="0"/>
        <v>0</v>
      </c>
      <c r="G6" s="6"/>
    </row>
    <row r="7" spans="1:7" s="11" customFormat="1" ht="15" customHeight="1" x14ac:dyDescent="0.25">
      <c r="A7" s="17" t="s">
        <v>10</v>
      </c>
      <c r="B7" s="14">
        <f>Table13[[#Totals],[Estimated Cost Year 1 2021-22]]</f>
        <v>0</v>
      </c>
      <c r="C7" s="14">
        <f>Table13[[#Totals],[Estimated Cost Year 2 2022-23]]</f>
        <v>0</v>
      </c>
      <c r="D7" s="14">
        <f>Table13[[#Totals],[Estimated Cost Year 3 2023-24]]</f>
        <v>0</v>
      </c>
      <c r="G7" s="6"/>
    </row>
    <row r="8" spans="1:7" s="11" customFormat="1" ht="15" customHeight="1" x14ac:dyDescent="0.25">
      <c r="A8" s="17" t="s">
        <v>9</v>
      </c>
      <c r="B8" s="14">
        <f>Table14[[#Totals],[Estimated Cost Year 1 2021-22]]</f>
        <v>0</v>
      </c>
      <c r="C8" s="14">
        <f>Table14[[#Totals],[Estimated Cost Year 2 2022-23]]</f>
        <v>0</v>
      </c>
      <c r="D8" s="14">
        <f>Table14[[#Totals],[Estimated Cost Year 3 2023-24]]</f>
        <v>0</v>
      </c>
      <c r="G8" s="6"/>
    </row>
    <row r="9" spans="1:7" s="11" customFormat="1" ht="15" customHeight="1" x14ac:dyDescent="0.25">
      <c r="A9" s="17" t="s">
        <v>11</v>
      </c>
      <c r="B9" s="14">
        <f>Table15[[#Totals],[Estimated Cost Year 1 2021-22]]</f>
        <v>0</v>
      </c>
      <c r="C9" s="14">
        <f>Table15[[#Totals],[Estimated Cost Year 2 2022-23]]</f>
        <v>0</v>
      </c>
      <c r="D9" s="14">
        <f>Table15[[#Totals],[Estimated Cost Year 3 2023-24]]</f>
        <v>0</v>
      </c>
      <c r="G9" s="6"/>
    </row>
    <row r="10" spans="1:7" s="11" customFormat="1" ht="15" customHeight="1" x14ac:dyDescent="0.25">
      <c r="A10" s="17" t="s">
        <v>84</v>
      </c>
      <c r="B10" s="14">
        <f>Table168[[#Totals],[Estimated Cost Year 1 2021-22]]</f>
        <v>0</v>
      </c>
      <c r="C10" s="14">
        <f>Table168[[#Totals],[Estimated Cost Year 2 2022-23]]</f>
        <v>0</v>
      </c>
      <c r="D10" s="14">
        <f>Table168[[#Totals],[Estimated Cost Year 3 2023-24]]</f>
        <v>0</v>
      </c>
      <c r="G10" s="6"/>
    </row>
    <row r="11" spans="1:7" s="11" customFormat="1" ht="15" customHeight="1" x14ac:dyDescent="0.25">
      <c r="A11" s="17" t="s">
        <v>17</v>
      </c>
      <c r="B11" s="14">
        <f>Table16[[#Totals],[Estimated Cost Year 1 2021-22]]</f>
        <v>0</v>
      </c>
      <c r="C11" s="14">
        <f>Table16[[#Totals],[Estimated Cost Year 2 2022-23]]</f>
        <v>0</v>
      </c>
      <c r="D11" s="14">
        <f>Table16[[#Totals],[Estimated Cost Year 3 2023-24]]</f>
        <v>0</v>
      </c>
      <c r="G11" s="6"/>
    </row>
    <row r="12" spans="1:7" ht="15" customHeight="1" x14ac:dyDescent="0.25">
      <c r="A12" s="17" t="s">
        <v>82</v>
      </c>
      <c r="B12" s="28">
        <f>Table167[[#Totals],[Estimated Cost Year 1 2021-22]]</f>
        <v>0</v>
      </c>
      <c r="C12" s="29">
        <f>Table167[[#Totals],[Estimated Cost Year 2 2022-23]]</f>
        <v>0</v>
      </c>
      <c r="D12" s="29">
        <f>Table167[[#Totals],[Estimated Cost Year 3 2023-24]]</f>
        <v>0</v>
      </c>
    </row>
    <row r="13" spans="1:7" s="7" customFormat="1" ht="15" customHeight="1" x14ac:dyDescent="0.25">
      <c r="A13" s="9" t="s">
        <v>5</v>
      </c>
      <c r="B13" s="10">
        <f>SUM(B14:B17)</f>
        <v>0</v>
      </c>
      <c r="C13" s="10">
        <f t="shared" ref="C13:D13" si="1">SUM(C14:C17)</f>
        <v>0</v>
      </c>
      <c r="D13" s="10">
        <f t="shared" si="1"/>
        <v>0</v>
      </c>
    </row>
    <row r="14" spans="1:7" s="12" customFormat="1" ht="15" customHeight="1" x14ac:dyDescent="0.25">
      <c r="A14" s="13" t="s">
        <v>32</v>
      </c>
      <c r="B14" s="14">
        <f>Table1[[#Totals],[Estimated Cost Year 1 2021-22]]</f>
        <v>0</v>
      </c>
      <c r="C14" s="14">
        <f>Table1[[#Totals],[Estimated Cost Year 2 2022-23]]</f>
        <v>0</v>
      </c>
      <c r="D14" s="14">
        <f>Table1[[#Totals],[Estimated Cost Year 3 2023-24]]</f>
        <v>0</v>
      </c>
      <c r="E14" s="21"/>
    </row>
    <row r="15" spans="1:7" s="12" customFormat="1" ht="15" customHeight="1" x14ac:dyDescent="0.25">
      <c r="A15" s="13" t="s">
        <v>33</v>
      </c>
      <c r="B15" s="14">
        <f>Table110[[#Totals],[Estimated Cost Year 1 2021-22]]</f>
        <v>0</v>
      </c>
      <c r="C15" s="14">
        <f>Table110[[#Totals],[Estimated Cost Year 2 2022-23]]</f>
        <v>0</v>
      </c>
      <c r="D15" s="14">
        <f>Table110[[#Totals],[Estimated Cost Year 3 2023-24]]</f>
        <v>0</v>
      </c>
    </row>
    <row r="16" spans="1:7" s="2" customFormat="1" ht="15.75" customHeight="1" x14ac:dyDescent="0.25">
      <c r="A16" s="13" t="s">
        <v>14</v>
      </c>
      <c r="B16" s="14">
        <f>Table111[[#Totals],[Estimated Cost Year 1 2021-22]]</f>
        <v>0</v>
      </c>
      <c r="C16" s="14">
        <f>Table111[[#Totals],[Estimated Cost Year 2 2022-23]]</f>
        <v>0</v>
      </c>
      <c r="D16" s="14">
        <f>Table111[[#Totals],[Estimated Cost Year 3 2023-24]]</f>
        <v>0</v>
      </c>
    </row>
    <row r="17" spans="1:4" s="18" customFormat="1" ht="15" customHeight="1" x14ac:dyDescent="0.3">
      <c r="A17" s="17" t="s">
        <v>12</v>
      </c>
      <c r="B17" s="14">
        <f>Table112[[#Totals],[Estimated Cost Year 1 2021-22]]</f>
        <v>0</v>
      </c>
      <c r="C17" s="14">
        <f>Table112[[#Totals],[Estimated Cost Year 2 2022-23]]</f>
        <v>0</v>
      </c>
      <c r="D17" s="14">
        <f>Table112[[#Totals],[Estimated Cost Year 3 2023-24]]</f>
        <v>0</v>
      </c>
    </row>
    <row r="18" spans="1:4" s="7" customFormat="1" ht="15" customHeight="1" x14ac:dyDescent="0.25">
      <c r="A18" s="9" t="s">
        <v>2</v>
      </c>
      <c r="B18" s="10">
        <f>SUM(B19:B24)</f>
        <v>0</v>
      </c>
      <c r="C18" s="10">
        <f t="shared" ref="C18:D18" si="2">SUM(C19:C24)</f>
        <v>0</v>
      </c>
      <c r="D18" s="10">
        <f t="shared" si="2"/>
        <v>0</v>
      </c>
    </row>
    <row r="19" spans="1:4" s="11" customFormat="1" ht="15" customHeight="1" x14ac:dyDescent="0.25">
      <c r="A19" s="17" t="s">
        <v>18</v>
      </c>
      <c r="B19" s="14">
        <f>Table139[[#Totals],[Estimated Cost Year 1 2021-22]]</f>
        <v>0</v>
      </c>
      <c r="C19" s="14">
        <f>Table139[[#Totals],[Estimated Cost Year 2 2022-23]]</f>
        <v>0</v>
      </c>
      <c r="D19" s="14">
        <f>Table139[[#Totals],[Estimated Cost Year 3 2023-24]]</f>
        <v>0</v>
      </c>
    </row>
    <row r="20" spans="1:4" s="11" customFormat="1" ht="15" customHeight="1" x14ac:dyDescent="0.25">
      <c r="A20" s="17" t="s">
        <v>13</v>
      </c>
      <c r="B20" s="14">
        <f>Table1413[[#Totals],[Estimated Cost Year 1 2021-22]]</f>
        <v>0</v>
      </c>
      <c r="C20" s="14">
        <f>Table1413[[#Totals],[Estimated Cost Year 2 2022-23]]</f>
        <v>0</v>
      </c>
      <c r="D20" s="14">
        <f>Table1413[[#Totals],[Estimated Cost Year 3 2023-24]]</f>
        <v>0</v>
      </c>
    </row>
    <row r="21" spans="1:4" s="11" customFormat="1" ht="15" customHeight="1" x14ac:dyDescent="0.25">
      <c r="A21" s="17" t="s">
        <v>19</v>
      </c>
      <c r="B21" s="14">
        <f>Table1514[[#Totals],[Estimated Cost Year 1 2021-22]]</f>
        <v>0</v>
      </c>
      <c r="C21" s="14">
        <f>Table1514[[#Totals],[Estimated Cost Year 2 2022-23]]</f>
        <v>0</v>
      </c>
      <c r="D21" s="14">
        <f>Table1514[[#Totals],[Estimated Cost Year 3 2023-24]]</f>
        <v>0</v>
      </c>
    </row>
    <row r="22" spans="1:4" s="11" customFormat="1" ht="15" customHeight="1" x14ac:dyDescent="0.25">
      <c r="A22" s="30" t="s">
        <v>20</v>
      </c>
      <c r="B22" s="14">
        <f>Table16817[[#Totals],[Estimated Cost Year 1 2021-22]]</f>
        <v>0</v>
      </c>
      <c r="C22" s="14">
        <f>Table16817[[#Totals],[Estimated Cost Year 2 2022-23]]</f>
        <v>0</v>
      </c>
      <c r="D22" s="14">
        <f>Table16817[[#Totals],[Estimated Cost Year 3 2023-24]]</f>
        <v>0</v>
      </c>
    </row>
    <row r="23" spans="1:4" s="11" customFormat="1" ht="15" customHeight="1" x14ac:dyDescent="0.25">
      <c r="A23" s="17" t="s">
        <v>16</v>
      </c>
      <c r="B23" s="14">
        <f>Table1615[[#Totals],[Estimated Cost Year 1 2021-22]]</f>
        <v>0</v>
      </c>
      <c r="C23" s="14">
        <f>Table1615[[#Totals],[Estimated Cost Year 2 2022-23]]</f>
        <v>0</v>
      </c>
      <c r="D23" s="14">
        <f>Table1615[[#Totals],[Estimated Cost Year 3 2023-24]]</f>
        <v>0</v>
      </c>
    </row>
    <row r="24" spans="1:4" s="11" customFormat="1" ht="15" customHeight="1" x14ac:dyDescent="0.25">
      <c r="A24" s="17" t="s">
        <v>104</v>
      </c>
      <c r="B24" s="14">
        <f>Table16716[[#Totals],[Estimated Cost Year 1 2021-22]]</f>
        <v>0</v>
      </c>
      <c r="C24" s="14">
        <f>Table16716[[#Totals],[Estimated Cost Year 2 2022-23]]</f>
        <v>0</v>
      </c>
      <c r="D24" s="14">
        <f>Table16716[[#Totals],[Estimated Cost Year 3 2023-24]]</f>
        <v>0</v>
      </c>
    </row>
    <row r="25" spans="1:4" s="7" customFormat="1" ht="15" customHeight="1" x14ac:dyDescent="0.25">
      <c r="A25" s="9" t="s">
        <v>1</v>
      </c>
      <c r="B25" s="10">
        <f>SUM(B26:B27)</f>
        <v>0</v>
      </c>
      <c r="C25" s="10">
        <f t="shared" ref="C25:D25" si="3">SUM(C26:C27)</f>
        <v>0</v>
      </c>
      <c r="D25" s="10">
        <f t="shared" si="3"/>
        <v>0</v>
      </c>
    </row>
    <row r="26" spans="1:4" s="11" customFormat="1" ht="15" customHeight="1" x14ac:dyDescent="0.25">
      <c r="A26" s="17" t="s">
        <v>15</v>
      </c>
      <c r="B26" s="15">
        <f>Table1318[[#Totals],[Estimated Cost Year 1 2021-22]]</f>
        <v>0</v>
      </c>
      <c r="C26" s="14">
        <f>Table1318[[#Totals],[Estimated Cost Year 2 2022-23]]</f>
        <v>0</v>
      </c>
      <c r="D26" s="14">
        <f>Table1318[[#Totals],[Estimated Cost Year 3 2023-24]]</f>
        <v>0</v>
      </c>
    </row>
    <row r="27" spans="1:4" s="16" customFormat="1" ht="15" customHeight="1" x14ac:dyDescent="0.3">
      <c r="A27" s="13" t="s">
        <v>37</v>
      </c>
      <c r="B27" s="14">
        <f>Table1419[[#Totals],[Estimated Cost Year 1 2021-22]]</f>
        <v>0</v>
      </c>
      <c r="C27" s="14">
        <f>Table1419[[#Totals],[Estimated Cost Year 2 2022-23]]</f>
        <v>0</v>
      </c>
      <c r="D27" s="14">
        <f>Table1419[[#Totals],[Estimated Cost Year 3 2023-24]]</f>
        <v>0</v>
      </c>
    </row>
    <row r="28" spans="1:4" s="20" customFormat="1" ht="15" customHeight="1" x14ac:dyDescent="0.25">
      <c r="A28" s="22" t="s">
        <v>41</v>
      </c>
      <c r="B28" s="19">
        <f>B6+B13+B18+B25</f>
        <v>0</v>
      </c>
      <c r="C28" s="19">
        <f t="shared" ref="C28:D28" si="4">C6+C13+C18+C25</f>
        <v>0</v>
      </c>
      <c r="D28" s="19">
        <f t="shared" si="4"/>
        <v>0</v>
      </c>
    </row>
    <row r="29" spans="1:4" ht="15" customHeight="1" x14ac:dyDescent="0.25">
      <c r="A29" s="6"/>
      <c r="B29" s="6"/>
      <c r="C29" s="6"/>
      <c r="D29" s="6"/>
    </row>
    <row r="30" spans="1:4" s="20" customFormat="1" ht="15" customHeight="1" x14ac:dyDescent="0.25">
      <c r="A30" s="22" t="s">
        <v>39</v>
      </c>
      <c r="B30" s="19">
        <f>Table132122[[#Totals],[Year 1 2021-22]]</f>
        <v>0</v>
      </c>
      <c r="C30" s="19">
        <f>Table132122[[#Totals],[Year 2 2022-23]]</f>
        <v>0</v>
      </c>
      <c r="D30" s="19">
        <f>Table132122[[#Totals],[Year 3 2023-24]]</f>
        <v>0</v>
      </c>
    </row>
    <row r="32" spans="1:4" s="20" customFormat="1" ht="15" customHeight="1" x14ac:dyDescent="0.25">
      <c r="A32" s="22" t="s">
        <v>40</v>
      </c>
      <c r="B32" s="19">
        <f>Table1321[[#Totals],[Year 1 2021-22]]</f>
        <v>0</v>
      </c>
      <c r="C32" s="19">
        <f>Table1321[[#Totals],[Year 2 2022-23]]</f>
        <v>0</v>
      </c>
      <c r="D32" s="19">
        <f>Table1321[[#Totals],[Year 3 2023-24]]</f>
        <v>0</v>
      </c>
    </row>
    <row r="35" spans="1:4" ht="15" customHeight="1" x14ac:dyDescent="0.25">
      <c r="A35" s="61" t="s">
        <v>66</v>
      </c>
      <c r="B35" s="62">
        <f>IF(ISERROR(B13/B28),0,B13/B28)</f>
        <v>0</v>
      </c>
      <c r="C35" s="62">
        <f t="shared" ref="C35:D35" si="5">IF(ISERROR(C13/C28),0,C13/C28)</f>
        <v>0</v>
      </c>
      <c r="D35" s="62">
        <f t="shared" si="5"/>
        <v>0</v>
      </c>
    </row>
    <row r="36" spans="1:4" ht="15" customHeight="1" x14ac:dyDescent="0.25">
      <c r="A36" s="63" t="s">
        <v>73</v>
      </c>
      <c r="B36" s="64" t="e">
        <f>AVERAGEIF(B35:D35,"&gt;.0")</f>
        <v>#DIV/0!</v>
      </c>
      <c r="C36" s="64"/>
      <c r="D36" s="64"/>
    </row>
  </sheetData>
  <sheetProtection algorithmName="SHA-512" hashValue="JTer8m1s+XWc4hOfstfL+9V9TUcqdfBQSYCcC98JyhXJ0nJyggugUhmPunjrlg9CJEbcFKikufzU/uiVgjm0Xg==" saltValue="jzV35x3cCWHkOVYRKHGdkg==" spinCount="100000" sheet="1" objects="1" scenarios="1"/>
  <mergeCells count="4">
    <mergeCell ref="B3:D3"/>
    <mergeCell ref="B4:D4"/>
    <mergeCell ref="A1:D1"/>
    <mergeCell ref="B2:D2"/>
  </mergeCells>
  <phoneticPr fontId="9" type="noConversion"/>
  <conditionalFormatting sqref="B36">
    <cfRule type="cellIs" dxfId="0" priority="1" operator="greaterThan">
      <formula>0.15</formula>
    </cfRule>
  </conditionalFormatting>
  <dataValidations count="1">
    <dataValidation type="decimal" errorStyle="information" operator="lessThan" allowBlank="1" showInputMessage="1" showErrorMessage="1" errorTitle="Admin Expenses Exceed 15%" error="Please revisit administrative expenses tab and adjust your budget. " sqref="B36" xr:uid="{BBD9B3EF-2CA2-41B9-90DD-67E342967ED8}">
      <formula1>15.44</formula1>
    </dataValidation>
  </dataValidations>
  <printOptions headings="1"/>
  <pageMargins left="0.70866141732283472" right="0.70866141732283472" top="0.74803149606299213" bottom="0.74803149606299213" header="0.31496062992125984" footer="0.31496062992125984"/>
  <pageSetup scale="82"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C1791-6008-49D0-BEE5-DC6CD0462924}">
  <sheetPr>
    <tabColor rgb="FFEBF2FF"/>
    <pageSetUpPr fitToPage="1"/>
  </sheetPr>
  <dimension ref="A1:K104"/>
  <sheetViews>
    <sheetView showGridLines="0" zoomScaleNormal="100" workbookViewId="0">
      <selection activeCell="B4" sqref="B4"/>
    </sheetView>
  </sheetViews>
  <sheetFormatPr defaultColWidth="9" defaultRowHeight="13.8" x14ac:dyDescent="0.25"/>
  <cols>
    <col min="1" max="1" width="47.69921875" style="6" customWidth="1"/>
    <col min="2" max="2" width="56.796875" style="67" customWidth="1"/>
    <col min="3" max="5" width="14.796875" style="43" bestFit="1" customWidth="1"/>
    <col min="6" max="6" width="9" style="6" customWidth="1"/>
    <col min="7" max="7" width="9" style="24"/>
    <col min="8" max="16384" width="9" style="6"/>
  </cols>
  <sheetData>
    <row r="1" spans="1:11" s="34" customFormat="1" ht="14.4" thickBot="1" x14ac:dyDescent="0.3">
      <c r="A1" s="32" t="s">
        <v>10</v>
      </c>
      <c r="B1" s="65"/>
      <c r="C1" s="41"/>
      <c r="D1" s="41"/>
      <c r="E1" s="41"/>
      <c r="G1" s="24"/>
      <c r="H1" s="6"/>
      <c r="I1" s="6"/>
      <c r="J1" s="6"/>
      <c r="K1" s="6"/>
    </row>
    <row r="2" spans="1:11" ht="27.45" customHeight="1" x14ac:dyDescent="0.25">
      <c r="A2" s="35" t="s">
        <v>87</v>
      </c>
      <c r="B2" s="37" t="s">
        <v>6</v>
      </c>
      <c r="C2" s="42" t="s">
        <v>100</v>
      </c>
      <c r="D2" s="42" t="s">
        <v>101</v>
      </c>
      <c r="E2" s="42" t="s">
        <v>102</v>
      </c>
      <c r="G2" s="122" t="s">
        <v>85</v>
      </c>
      <c r="H2" s="123"/>
      <c r="I2" s="123"/>
      <c r="J2" s="123"/>
      <c r="K2" s="124"/>
    </row>
    <row r="3" spans="1:11" ht="15.75" customHeight="1" x14ac:dyDescent="0.25">
      <c r="A3" s="89"/>
      <c r="B3" s="90"/>
      <c r="C3" s="91"/>
      <c r="D3" s="91"/>
      <c r="E3" s="91"/>
      <c r="G3" s="125"/>
      <c r="H3" s="126"/>
      <c r="I3" s="126"/>
      <c r="J3" s="126"/>
      <c r="K3" s="127"/>
    </row>
    <row r="4" spans="1:11" ht="15.75" customHeight="1" x14ac:dyDescent="0.25">
      <c r="A4" s="89"/>
      <c r="B4" s="90"/>
      <c r="C4" s="91"/>
      <c r="D4" s="91"/>
      <c r="E4" s="91"/>
      <c r="G4" s="125"/>
      <c r="H4" s="126"/>
      <c r="I4" s="126"/>
      <c r="J4" s="126"/>
      <c r="K4" s="127"/>
    </row>
    <row r="5" spans="1:11" ht="15.75" customHeight="1" x14ac:dyDescent="0.25">
      <c r="A5" s="89"/>
      <c r="B5" s="90"/>
      <c r="C5" s="92"/>
      <c r="D5" s="92"/>
      <c r="E5" s="92"/>
      <c r="G5" s="125"/>
      <c r="H5" s="126"/>
      <c r="I5" s="126"/>
      <c r="J5" s="126"/>
      <c r="K5" s="127"/>
    </row>
    <row r="6" spans="1:11" ht="15.75" customHeight="1" x14ac:dyDescent="0.25">
      <c r="A6" s="89"/>
      <c r="B6" s="90"/>
      <c r="C6" s="92"/>
      <c r="D6" s="92"/>
      <c r="E6" s="92"/>
      <c r="G6" s="125"/>
      <c r="H6" s="126"/>
      <c r="I6" s="126"/>
      <c r="J6" s="126"/>
      <c r="K6" s="127"/>
    </row>
    <row r="7" spans="1:11" ht="15.75" customHeight="1" thickBot="1" x14ac:dyDescent="0.3">
      <c r="A7" s="39"/>
      <c r="B7" s="54" t="s">
        <v>0</v>
      </c>
      <c r="C7" s="57">
        <f>SUBTOTAL(109,Table13[Estimated Cost Year 1 2021-22])</f>
        <v>0</v>
      </c>
      <c r="D7" s="57">
        <f>SUBTOTAL(109,Table13[Estimated Cost Year 2 2022-23])</f>
        <v>0</v>
      </c>
      <c r="E7" s="57">
        <f>SUBTOTAL(109,Table13[Estimated Cost Year 3 2023-24])</f>
        <v>0</v>
      </c>
      <c r="G7" s="128"/>
      <c r="H7" s="129"/>
      <c r="I7" s="129"/>
      <c r="J7" s="129"/>
      <c r="K7" s="130"/>
    </row>
    <row r="8" spans="1:11" x14ac:dyDescent="0.25">
      <c r="A8" s="11"/>
      <c r="B8" s="66"/>
      <c r="C8" s="25"/>
      <c r="D8" s="25"/>
      <c r="E8" s="25"/>
      <c r="G8" s="60"/>
      <c r="H8" s="60"/>
      <c r="I8" s="60"/>
      <c r="J8" s="60"/>
      <c r="K8" s="60"/>
    </row>
    <row r="9" spans="1:11" x14ac:dyDescent="0.25">
      <c r="G9" s="58"/>
      <c r="H9" s="58"/>
      <c r="I9" s="58"/>
      <c r="J9" s="58"/>
      <c r="K9" s="58"/>
    </row>
    <row r="10" spans="1:11" s="34" customFormat="1" ht="14.4" thickBot="1" x14ac:dyDescent="0.3">
      <c r="A10" s="32" t="s">
        <v>9</v>
      </c>
      <c r="B10" s="65"/>
      <c r="C10" s="41"/>
      <c r="D10" s="41"/>
      <c r="E10" s="41"/>
      <c r="G10" s="24"/>
      <c r="H10" s="6"/>
      <c r="I10" s="6"/>
      <c r="J10" s="6"/>
      <c r="K10" s="6"/>
    </row>
    <row r="11" spans="1:11" ht="27.45" customHeight="1" x14ac:dyDescent="0.25">
      <c r="A11" s="35" t="s">
        <v>87</v>
      </c>
      <c r="B11" s="37" t="s">
        <v>6</v>
      </c>
      <c r="C11" s="42" t="s">
        <v>100</v>
      </c>
      <c r="D11" s="42" t="s">
        <v>101</v>
      </c>
      <c r="E11" s="42" t="s">
        <v>102</v>
      </c>
      <c r="G11" s="122" t="s">
        <v>74</v>
      </c>
      <c r="H11" s="123"/>
      <c r="I11" s="123"/>
      <c r="J11" s="123"/>
      <c r="K11" s="124"/>
    </row>
    <row r="12" spans="1:11" ht="15.75" customHeight="1" x14ac:dyDescent="0.25">
      <c r="A12" s="89"/>
      <c r="B12" s="90"/>
      <c r="C12" s="91"/>
      <c r="D12" s="91"/>
      <c r="E12" s="91"/>
      <c r="G12" s="125"/>
      <c r="H12" s="126"/>
      <c r="I12" s="126"/>
      <c r="J12" s="126"/>
      <c r="K12" s="127"/>
    </row>
    <row r="13" spans="1:11" ht="15.75" customHeight="1" x14ac:dyDescent="0.25">
      <c r="A13" s="89"/>
      <c r="B13" s="90"/>
      <c r="C13" s="91"/>
      <c r="D13" s="91"/>
      <c r="E13" s="91"/>
      <c r="G13" s="125"/>
      <c r="H13" s="126"/>
      <c r="I13" s="126"/>
      <c r="J13" s="126"/>
      <c r="K13" s="127"/>
    </row>
    <row r="14" spans="1:11" ht="15.75" customHeight="1" x14ac:dyDescent="0.25">
      <c r="A14" s="89"/>
      <c r="B14" s="90"/>
      <c r="C14" s="92"/>
      <c r="D14" s="92"/>
      <c r="E14" s="92"/>
      <c r="G14" s="125"/>
      <c r="H14" s="126"/>
      <c r="I14" s="126"/>
      <c r="J14" s="126"/>
      <c r="K14" s="127"/>
    </row>
    <row r="15" spans="1:11" ht="15.75" customHeight="1" x14ac:dyDescent="0.25">
      <c r="A15" s="89"/>
      <c r="B15" s="90"/>
      <c r="C15" s="92"/>
      <c r="D15" s="92"/>
      <c r="E15" s="92"/>
      <c r="G15" s="125"/>
      <c r="H15" s="126"/>
      <c r="I15" s="126"/>
      <c r="J15" s="126"/>
      <c r="K15" s="127"/>
    </row>
    <row r="16" spans="1:11" ht="15.75" customHeight="1" x14ac:dyDescent="0.25">
      <c r="A16" s="89"/>
      <c r="B16" s="90"/>
      <c r="C16" s="92"/>
      <c r="D16" s="92"/>
      <c r="E16" s="92"/>
      <c r="G16" s="125"/>
      <c r="H16" s="126"/>
      <c r="I16" s="126"/>
      <c r="J16" s="126"/>
      <c r="K16" s="127"/>
    </row>
    <row r="17" spans="1:11" ht="15.75" customHeight="1" x14ac:dyDescent="0.25">
      <c r="A17" s="89"/>
      <c r="B17" s="90"/>
      <c r="C17" s="92"/>
      <c r="D17" s="92"/>
      <c r="E17" s="92"/>
      <c r="G17" s="125"/>
      <c r="H17" s="126"/>
      <c r="I17" s="126"/>
      <c r="J17" s="126"/>
      <c r="K17" s="127"/>
    </row>
    <row r="18" spans="1:11" ht="15.75" customHeight="1" x14ac:dyDescent="0.25">
      <c r="A18" s="89"/>
      <c r="B18" s="90"/>
      <c r="C18" s="92"/>
      <c r="D18" s="92"/>
      <c r="E18" s="92"/>
      <c r="G18" s="125"/>
      <c r="H18" s="126"/>
      <c r="I18" s="126"/>
      <c r="J18" s="126"/>
      <c r="K18" s="127"/>
    </row>
    <row r="19" spans="1:11" ht="15.75" customHeight="1" x14ac:dyDescent="0.25">
      <c r="A19" s="89"/>
      <c r="B19" s="90"/>
      <c r="C19" s="92"/>
      <c r="D19" s="92"/>
      <c r="E19" s="92"/>
      <c r="G19" s="125"/>
      <c r="H19" s="126"/>
      <c r="I19" s="126"/>
      <c r="J19" s="126"/>
      <c r="K19" s="127"/>
    </row>
    <row r="20" spans="1:11" ht="15.75" customHeight="1" x14ac:dyDescent="0.25">
      <c r="A20" s="89"/>
      <c r="B20" s="90"/>
      <c r="C20" s="92"/>
      <c r="D20" s="92"/>
      <c r="E20" s="92"/>
      <c r="G20" s="125"/>
      <c r="H20" s="126"/>
      <c r="I20" s="126"/>
      <c r="J20" s="126"/>
      <c r="K20" s="127"/>
    </row>
    <row r="21" spans="1:11" ht="15.75" customHeight="1" x14ac:dyDescent="0.25">
      <c r="A21" s="89"/>
      <c r="B21" s="90"/>
      <c r="C21" s="91"/>
      <c r="D21" s="91"/>
      <c r="E21" s="91"/>
      <c r="G21" s="125"/>
      <c r="H21" s="126"/>
      <c r="I21" s="126"/>
      <c r="J21" s="126"/>
      <c r="K21" s="127"/>
    </row>
    <row r="22" spans="1:11" ht="15.75" customHeight="1" thickBot="1" x14ac:dyDescent="0.3">
      <c r="A22" s="39"/>
      <c r="B22" s="54" t="s">
        <v>0</v>
      </c>
      <c r="C22" s="57">
        <f>SUBTOTAL(109,Table14[Estimated Cost Year 1 2021-22])</f>
        <v>0</v>
      </c>
      <c r="D22" s="57">
        <f>SUBTOTAL(109,Table14[Estimated Cost Year 2 2022-23])</f>
        <v>0</v>
      </c>
      <c r="E22" s="57">
        <f>SUBTOTAL(109,Table14[Estimated Cost Year 3 2023-24])</f>
        <v>0</v>
      </c>
      <c r="G22" s="128"/>
      <c r="H22" s="129"/>
      <c r="I22" s="129"/>
      <c r="J22" s="129"/>
      <c r="K22" s="130"/>
    </row>
    <row r="23" spans="1:11" x14ac:dyDescent="0.25">
      <c r="A23" s="11"/>
      <c r="B23" s="66"/>
      <c r="C23" s="25"/>
      <c r="D23" s="25"/>
      <c r="E23" s="25"/>
      <c r="G23" s="60"/>
      <c r="H23" s="60"/>
      <c r="I23" s="60"/>
      <c r="J23" s="60"/>
      <c r="K23" s="60"/>
    </row>
    <row r="25" spans="1:11" s="34" customFormat="1" ht="14.4" thickBot="1" x14ac:dyDescent="0.3">
      <c r="A25" s="32" t="s">
        <v>11</v>
      </c>
      <c r="B25" s="65"/>
      <c r="C25" s="41"/>
      <c r="D25" s="41"/>
      <c r="E25" s="41"/>
      <c r="G25" s="24"/>
      <c r="H25" s="6"/>
      <c r="I25" s="6"/>
      <c r="J25" s="6"/>
      <c r="K25" s="6"/>
    </row>
    <row r="26" spans="1:11" ht="30" customHeight="1" x14ac:dyDescent="0.25">
      <c r="A26" s="35" t="s">
        <v>87</v>
      </c>
      <c r="B26" s="37" t="s">
        <v>6</v>
      </c>
      <c r="C26" s="42" t="s">
        <v>100</v>
      </c>
      <c r="D26" s="42" t="s">
        <v>101</v>
      </c>
      <c r="E26" s="42" t="s">
        <v>102</v>
      </c>
      <c r="G26" s="122" t="s">
        <v>74</v>
      </c>
      <c r="H26" s="123"/>
      <c r="I26" s="123"/>
      <c r="J26" s="123"/>
      <c r="K26" s="124"/>
    </row>
    <row r="27" spans="1:11" ht="15.75" customHeight="1" x14ac:dyDescent="0.25">
      <c r="A27" s="89"/>
      <c r="B27" s="90"/>
      <c r="C27" s="91"/>
      <c r="D27" s="91"/>
      <c r="E27" s="91"/>
      <c r="G27" s="125"/>
      <c r="H27" s="126"/>
      <c r="I27" s="126"/>
      <c r="J27" s="126"/>
      <c r="K27" s="127"/>
    </row>
    <row r="28" spans="1:11" ht="15.75" customHeight="1" x14ac:dyDescent="0.25">
      <c r="A28" s="89"/>
      <c r="B28" s="90"/>
      <c r="C28" s="91"/>
      <c r="D28" s="91"/>
      <c r="E28" s="91"/>
      <c r="G28" s="125"/>
      <c r="H28" s="126"/>
      <c r="I28" s="126"/>
      <c r="J28" s="126"/>
      <c r="K28" s="127"/>
    </row>
    <row r="29" spans="1:11" ht="15.75" customHeight="1" x14ac:dyDescent="0.25">
      <c r="A29" s="89"/>
      <c r="B29" s="90"/>
      <c r="C29" s="92"/>
      <c r="D29" s="92"/>
      <c r="E29" s="92"/>
      <c r="G29" s="125"/>
      <c r="H29" s="126"/>
      <c r="I29" s="126"/>
      <c r="J29" s="126"/>
      <c r="K29" s="127"/>
    </row>
    <row r="30" spans="1:11" ht="15.75" customHeight="1" x14ac:dyDescent="0.25">
      <c r="A30" s="89"/>
      <c r="B30" s="90"/>
      <c r="C30" s="92"/>
      <c r="D30" s="92"/>
      <c r="E30" s="92"/>
      <c r="G30" s="125"/>
      <c r="H30" s="126"/>
      <c r="I30" s="126"/>
      <c r="J30" s="126"/>
      <c r="K30" s="127"/>
    </row>
    <row r="31" spans="1:11" ht="15.75" customHeight="1" x14ac:dyDescent="0.25">
      <c r="A31" s="89"/>
      <c r="B31" s="90"/>
      <c r="C31" s="92"/>
      <c r="D31" s="92"/>
      <c r="E31" s="92"/>
      <c r="G31" s="125"/>
      <c r="H31" s="126"/>
      <c r="I31" s="126"/>
      <c r="J31" s="126"/>
      <c r="K31" s="127"/>
    </row>
    <row r="32" spans="1:11" ht="15.75" customHeight="1" x14ac:dyDescent="0.25">
      <c r="A32" s="89"/>
      <c r="B32" s="90"/>
      <c r="C32" s="92"/>
      <c r="D32" s="92"/>
      <c r="E32" s="92"/>
      <c r="G32" s="125"/>
      <c r="H32" s="126"/>
      <c r="I32" s="126"/>
      <c r="J32" s="126"/>
      <c r="K32" s="127"/>
    </row>
    <row r="33" spans="1:11" ht="15.75" customHeight="1" x14ac:dyDescent="0.25">
      <c r="A33" s="89"/>
      <c r="B33" s="90"/>
      <c r="C33" s="92"/>
      <c r="D33" s="92"/>
      <c r="E33" s="92"/>
      <c r="G33" s="125"/>
      <c r="H33" s="126"/>
      <c r="I33" s="126"/>
      <c r="J33" s="126"/>
      <c r="K33" s="127"/>
    </row>
    <row r="34" spans="1:11" ht="15.75" customHeight="1" x14ac:dyDescent="0.25">
      <c r="A34" s="89"/>
      <c r="B34" s="90"/>
      <c r="C34" s="92"/>
      <c r="D34" s="92"/>
      <c r="E34" s="92"/>
      <c r="G34" s="125"/>
      <c r="H34" s="126"/>
      <c r="I34" s="126"/>
      <c r="J34" s="126"/>
      <c r="K34" s="127"/>
    </row>
    <row r="35" spans="1:11" ht="15.75" customHeight="1" x14ac:dyDescent="0.25">
      <c r="A35" s="89"/>
      <c r="B35" s="90"/>
      <c r="C35" s="92"/>
      <c r="D35" s="92"/>
      <c r="E35" s="92"/>
      <c r="G35" s="125"/>
      <c r="H35" s="126"/>
      <c r="I35" s="126"/>
      <c r="J35" s="126"/>
      <c r="K35" s="127"/>
    </row>
    <row r="36" spans="1:11" ht="15.75" customHeight="1" x14ac:dyDescent="0.25">
      <c r="A36" s="89"/>
      <c r="B36" s="90"/>
      <c r="C36" s="91"/>
      <c r="D36" s="91"/>
      <c r="E36" s="91"/>
      <c r="G36" s="125"/>
      <c r="H36" s="126"/>
      <c r="I36" s="126"/>
      <c r="J36" s="126"/>
      <c r="K36" s="127"/>
    </row>
    <row r="37" spans="1:11" ht="15.75" customHeight="1" thickBot="1" x14ac:dyDescent="0.3">
      <c r="A37" s="39"/>
      <c r="B37" s="54" t="s">
        <v>0</v>
      </c>
      <c r="C37" s="57">
        <f>SUBTOTAL(109,Table15[Estimated Cost Year 1 2021-22])</f>
        <v>0</v>
      </c>
      <c r="D37" s="57">
        <f>SUBTOTAL(109,Table15[Estimated Cost Year 2 2022-23])</f>
        <v>0</v>
      </c>
      <c r="E37" s="57">
        <f>SUBTOTAL(109,Table15[Estimated Cost Year 3 2023-24])</f>
        <v>0</v>
      </c>
      <c r="G37" s="128"/>
      <c r="H37" s="129"/>
      <c r="I37" s="129"/>
      <c r="J37" s="129"/>
      <c r="K37" s="130"/>
    </row>
    <row r="38" spans="1:11" x14ac:dyDescent="0.25">
      <c r="B38" s="66"/>
      <c r="C38" s="25"/>
      <c r="D38" s="25"/>
      <c r="E38" s="25"/>
      <c r="G38" s="60"/>
      <c r="H38" s="60"/>
      <c r="I38" s="60"/>
      <c r="J38" s="60"/>
      <c r="K38" s="60"/>
    </row>
    <row r="40" spans="1:11" s="34" customFormat="1" ht="13.95" customHeight="1" thickBot="1" x14ac:dyDescent="0.3">
      <c r="A40" s="32" t="s">
        <v>84</v>
      </c>
      <c r="B40" s="65"/>
      <c r="C40" s="41"/>
      <c r="D40" s="41"/>
      <c r="E40" s="41"/>
      <c r="G40" s="24"/>
      <c r="H40" s="6"/>
      <c r="I40" s="6"/>
      <c r="J40" s="6"/>
      <c r="K40" s="6"/>
    </row>
    <row r="41" spans="1:11" ht="41.4" x14ac:dyDescent="0.25">
      <c r="A41" s="35" t="s">
        <v>36</v>
      </c>
      <c r="B41" s="37" t="s">
        <v>6</v>
      </c>
      <c r="C41" s="42" t="s">
        <v>100</v>
      </c>
      <c r="D41" s="42" t="s">
        <v>101</v>
      </c>
      <c r="E41" s="42" t="s">
        <v>102</v>
      </c>
      <c r="G41" s="122" t="s">
        <v>83</v>
      </c>
      <c r="H41" s="123"/>
      <c r="I41" s="123"/>
      <c r="J41" s="123"/>
      <c r="K41" s="124"/>
    </row>
    <row r="42" spans="1:11" x14ac:dyDescent="0.25">
      <c r="A42" s="89"/>
      <c r="B42" s="90"/>
      <c r="C42" s="91"/>
      <c r="D42" s="91"/>
      <c r="E42" s="91"/>
      <c r="G42" s="125"/>
      <c r="H42" s="126"/>
      <c r="I42" s="126"/>
      <c r="J42" s="126"/>
      <c r="K42" s="127"/>
    </row>
    <row r="43" spans="1:11" x14ac:dyDescent="0.25">
      <c r="A43" s="89"/>
      <c r="B43" s="90"/>
      <c r="C43" s="91"/>
      <c r="D43" s="91"/>
      <c r="E43" s="91"/>
      <c r="G43" s="125"/>
      <c r="H43" s="126"/>
      <c r="I43" s="126"/>
      <c r="J43" s="126"/>
      <c r="K43" s="127"/>
    </row>
    <row r="44" spans="1:11" x14ac:dyDescent="0.25">
      <c r="A44" s="105"/>
      <c r="B44" s="90"/>
      <c r="C44" s="91"/>
      <c r="D44" s="92"/>
      <c r="E44" s="92"/>
      <c r="G44" s="125"/>
      <c r="H44" s="126"/>
      <c r="I44" s="126"/>
      <c r="J44" s="126"/>
      <c r="K44" s="127"/>
    </row>
    <row r="45" spans="1:11" x14ac:dyDescent="0.25">
      <c r="A45" s="89"/>
      <c r="B45" s="90"/>
      <c r="C45" s="92"/>
      <c r="D45" s="91"/>
      <c r="E45" s="91"/>
      <c r="G45" s="125"/>
      <c r="H45" s="126"/>
      <c r="I45" s="126"/>
      <c r="J45" s="126"/>
      <c r="K45" s="127"/>
    </row>
    <row r="46" spans="1:11" x14ac:dyDescent="0.25">
      <c r="A46" s="89"/>
      <c r="B46" s="90"/>
      <c r="C46" s="92"/>
      <c r="D46" s="92"/>
      <c r="E46" s="92"/>
      <c r="G46" s="125"/>
      <c r="H46" s="126"/>
      <c r="I46" s="126"/>
      <c r="J46" s="126"/>
      <c r="K46" s="127"/>
    </row>
    <row r="47" spans="1:11" x14ac:dyDescent="0.25">
      <c r="A47" s="89"/>
      <c r="B47" s="90"/>
      <c r="C47" s="92"/>
      <c r="D47" s="92"/>
      <c r="E47" s="92"/>
      <c r="G47" s="125"/>
      <c r="H47" s="126"/>
      <c r="I47" s="126"/>
      <c r="J47" s="126"/>
      <c r="K47" s="127"/>
    </row>
    <row r="48" spans="1:11" x14ac:dyDescent="0.25">
      <c r="A48" s="89"/>
      <c r="B48" s="90"/>
      <c r="C48" s="92"/>
      <c r="D48" s="92"/>
      <c r="E48" s="92"/>
      <c r="G48" s="125"/>
      <c r="H48" s="126"/>
      <c r="I48" s="126"/>
      <c r="J48" s="126"/>
      <c r="K48" s="127"/>
    </row>
    <row r="49" spans="1:11" x14ac:dyDescent="0.25">
      <c r="A49" s="89"/>
      <c r="B49" s="90"/>
      <c r="C49" s="92"/>
      <c r="D49" s="92"/>
      <c r="E49" s="92"/>
      <c r="G49" s="125"/>
      <c r="H49" s="126"/>
      <c r="I49" s="126"/>
      <c r="J49" s="126"/>
      <c r="K49" s="127"/>
    </row>
    <row r="50" spans="1:11" x14ac:dyDescent="0.25">
      <c r="A50" s="89"/>
      <c r="B50" s="90"/>
      <c r="C50" s="92"/>
      <c r="D50" s="92"/>
      <c r="E50" s="92"/>
      <c r="G50" s="125"/>
      <c r="H50" s="126"/>
      <c r="I50" s="126"/>
      <c r="J50" s="126"/>
      <c r="K50" s="127"/>
    </row>
    <row r="51" spans="1:11" x14ac:dyDescent="0.25">
      <c r="A51" s="89"/>
      <c r="B51" s="90"/>
      <c r="C51" s="91"/>
      <c r="D51" s="91"/>
      <c r="E51" s="91"/>
      <c r="G51" s="125"/>
      <c r="H51" s="126"/>
      <c r="I51" s="126"/>
      <c r="J51" s="126"/>
      <c r="K51" s="127"/>
    </row>
    <row r="52" spans="1:11" ht="14.4" thickBot="1" x14ac:dyDescent="0.3">
      <c r="A52" s="39"/>
      <c r="B52" s="54" t="s">
        <v>0</v>
      </c>
      <c r="C52" s="57">
        <f>SUBTOTAL(109,Table168[Estimated Cost Year 1 2021-22])</f>
        <v>0</v>
      </c>
      <c r="D52" s="57">
        <f>SUBTOTAL(109,Table168[Estimated Cost Year 2 2022-23])</f>
        <v>0</v>
      </c>
      <c r="E52" s="57">
        <f>SUBTOTAL(109,Table168[Estimated Cost Year 3 2023-24])</f>
        <v>0</v>
      </c>
      <c r="G52" s="128"/>
      <c r="H52" s="129"/>
      <c r="I52" s="129"/>
      <c r="J52" s="129"/>
      <c r="K52" s="130"/>
    </row>
    <row r="55" spans="1:11" s="34" customFormat="1" ht="13.95" customHeight="1" thickBot="1" x14ac:dyDescent="0.35">
      <c r="A55" s="32" t="s">
        <v>17</v>
      </c>
      <c r="B55" s="65"/>
      <c r="C55" s="41"/>
      <c r="D55" s="41"/>
      <c r="E55" s="41"/>
      <c r="G55"/>
      <c r="H55"/>
      <c r="I55"/>
      <c r="J55"/>
      <c r="K55"/>
    </row>
    <row r="56" spans="1:11" ht="28.2" customHeight="1" x14ac:dyDescent="0.25">
      <c r="A56" s="35" t="s">
        <v>35</v>
      </c>
      <c r="B56" s="37" t="s">
        <v>6</v>
      </c>
      <c r="C56" s="42" t="s">
        <v>100</v>
      </c>
      <c r="D56" s="42" t="s">
        <v>101</v>
      </c>
      <c r="E56" s="42" t="s">
        <v>102</v>
      </c>
      <c r="G56" s="122" t="s">
        <v>75</v>
      </c>
      <c r="H56" s="123"/>
      <c r="I56" s="123"/>
      <c r="J56" s="123"/>
      <c r="K56" s="124"/>
    </row>
    <row r="57" spans="1:11" ht="15.45" customHeight="1" x14ac:dyDescent="0.25">
      <c r="A57" s="89"/>
      <c r="B57" s="90"/>
      <c r="C57" s="91"/>
      <c r="D57" s="91"/>
      <c r="E57" s="91"/>
      <c r="G57" s="125"/>
      <c r="H57" s="126"/>
      <c r="I57" s="126"/>
      <c r="J57" s="126"/>
      <c r="K57" s="127"/>
    </row>
    <row r="58" spans="1:11" ht="15.45" customHeight="1" x14ac:dyDescent="0.25">
      <c r="A58" s="89"/>
      <c r="B58" s="90"/>
      <c r="C58" s="91"/>
      <c r="D58" s="91"/>
      <c r="E58" s="91"/>
      <c r="G58" s="125"/>
      <c r="H58" s="126"/>
      <c r="I58" s="126"/>
      <c r="J58" s="126"/>
      <c r="K58" s="127"/>
    </row>
    <row r="59" spans="1:11" ht="15.45" customHeight="1" x14ac:dyDescent="0.25">
      <c r="A59" s="89"/>
      <c r="B59" s="90"/>
      <c r="C59" s="92"/>
      <c r="D59" s="92"/>
      <c r="E59" s="92"/>
      <c r="G59" s="125"/>
      <c r="H59" s="126"/>
      <c r="I59" s="126"/>
      <c r="J59" s="126"/>
      <c r="K59" s="127"/>
    </row>
    <row r="60" spans="1:11" ht="15.45" customHeight="1" x14ac:dyDescent="0.25">
      <c r="A60" s="89"/>
      <c r="B60" s="90"/>
      <c r="C60" s="92"/>
      <c r="D60" s="92"/>
      <c r="E60" s="92"/>
      <c r="G60" s="125"/>
      <c r="H60" s="126"/>
      <c r="I60" s="126"/>
      <c r="J60" s="126"/>
      <c r="K60" s="127"/>
    </row>
    <row r="61" spans="1:11" ht="15.45" customHeight="1" x14ac:dyDescent="0.25">
      <c r="A61" s="89"/>
      <c r="B61" s="90"/>
      <c r="C61" s="92"/>
      <c r="D61" s="92"/>
      <c r="E61" s="92"/>
      <c r="G61" s="125"/>
      <c r="H61" s="126"/>
      <c r="I61" s="126"/>
      <c r="J61" s="126"/>
      <c r="K61" s="127"/>
    </row>
    <row r="62" spans="1:11" ht="15.45" customHeight="1" x14ac:dyDescent="0.25">
      <c r="A62" s="89"/>
      <c r="B62" s="90"/>
      <c r="C62" s="92"/>
      <c r="D62" s="92"/>
      <c r="E62" s="92"/>
      <c r="G62" s="125"/>
      <c r="H62" s="126"/>
      <c r="I62" s="126"/>
      <c r="J62" s="126"/>
      <c r="K62" s="127"/>
    </row>
    <row r="63" spans="1:11" ht="15.45" customHeight="1" x14ac:dyDescent="0.25">
      <c r="A63" s="89"/>
      <c r="B63" s="90"/>
      <c r="C63" s="92"/>
      <c r="D63" s="92"/>
      <c r="E63" s="92"/>
      <c r="G63" s="125"/>
      <c r="H63" s="126"/>
      <c r="I63" s="126"/>
      <c r="J63" s="126"/>
      <c r="K63" s="127"/>
    </row>
    <row r="64" spans="1:11" ht="15.45" customHeight="1" x14ac:dyDescent="0.25">
      <c r="A64" s="89"/>
      <c r="B64" s="90"/>
      <c r="C64" s="92"/>
      <c r="D64" s="92"/>
      <c r="E64" s="92"/>
      <c r="G64" s="125"/>
      <c r="H64" s="126"/>
      <c r="I64" s="126"/>
      <c r="J64" s="126"/>
      <c r="K64" s="127"/>
    </row>
    <row r="65" spans="1:11" ht="15.45" customHeight="1" x14ac:dyDescent="0.25">
      <c r="A65" s="89"/>
      <c r="B65" s="90"/>
      <c r="C65" s="92"/>
      <c r="D65" s="92"/>
      <c r="E65" s="92"/>
      <c r="G65" s="125"/>
      <c r="H65" s="126"/>
      <c r="I65" s="126"/>
      <c r="J65" s="126"/>
      <c r="K65" s="127"/>
    </row>
    <row r="66" spans="1:11" ht="15.45" customHeight="1" x14ac:dyDescent="0.25">
      <c r="A66" s="89"/>
      <c r="B66" s="90"/>
      <c r="C66" s="91"/>
      <c r="D66" s="91"/>
      <c r="E66" s="91"/>
      <c r="G66" s="125"/>
      <c r="H66" s="126"/>
      <c r="I66" s="126"/>
      <c r="J66" s="126"/>
      <c r="K66" s="127"/>
    </row>
    <row r="67" spans="1:11" ht="15.45" customHeight="1" thickBot="1" x14ac:dyDescent="0.3">
      <c r="A67" s="39"/>
      <c r="B67" s="54" t="s">
        <v>0</v>
      </c>
      <c r="C67" s="57">
        <f>SUBTOTAL(109,Table16[Estimated Cost Year 1 2021-22])</f>
        <v>0</v>
      </c>
      <c r="D67" s="57">
        <f>SUBTOTAL(109,Table16[Estimated Cost Year 2 2022-23])</f>
        <v>0</v>
      </c>
      <c r="E67" s="57">
        <f>SUBTOTAL(109,Table16[Estimated Cost Year 3 2023-24])</f>
        <v>0</v>
      </c>
      <c r="G67" s="128"/>
      <c r="H67" s="129"/>
      <c r="I67" s="129"/>
      <c r="J67" s="129"/>
      <c r="K67" s="130"/>
    </row>
    <row r="68" spans="1:11" x14ac:dyDescent="0.25">
      <c r="A68" s="11"/>
      <c r="B68" s="66"/>
      <c r="C68" s="25"/>
      <c r="D68" s="25"/>
      <c r="E68" s="25"/>
    </row>
    <row r="70" spans="1:11" s="34" customFormat="1" ht="13.95" customHeight="1" thickBot="1" x14ac:dyDescent="0.3">
      <c r="A70" s="32" t="s">
        <v>81</v>
      </c>
      <c r="B70" s="65"/>
      <c r="C70" s="41"/>
      <c r="D70" s="41"/>
      <c r="E70" s="41"/>
      <c r="G70" s="24"/>
      <c r="H70" s="6"/>
      <c r="I70" s="6"/>
      <c r="J70" s="6"/>
      <c r="K70" s="6"/>
    </row>
    <row r="71" spans="1:11" ht="28.2" customHeight="1" x14ac:dyDescent="0.25">
      <c r="A71" s="35" t="s">
        <v>52</v>
      </c>
      <c r="B71" s="37" t="s">
        <v>6</v>
      </c>
      <c r="C71" s="42" t="s">
        <v>100</v>
      </c>
      <c r="D71" s="42" t="s">
        <v>101</v>
      </c>
      <c r="E71" s="42" t="s">
        <v>102</v>
      </c>
      <c r="G71" s="122" t="s">
        <v>86</v>
      </c>
      <c r="H71" s="123"/>
      <c r="I71" s="123"/>
      <c r="J71" s="123"/>
      <c r="K71" s="124"/>
    </row>
    <row r="72" spans="1:11" ht="15.45" customHeight="1" x14ac:dyDescent="0.25">
      <c r="A72" s="89"/>
      <c r="B72" s="90"/>
      <c r="C72" s="91"/>
      <c r="D72" s="91"/>
      <c r="E72" s="91"/>
      <c r="G72" s="125"/>
      <c r="H72" s="126"/>
      <c r="I72" s="126"/>
      <c r="J72" s="126"/>
      <c r="K72" s="127"/>
    </row>
    <row r="73" spans="1:11" ht="15.45" customHeight="1" x14ac:dyDescent="0.25">
      <c r="A73" s="89"/>
      <c r="B73" s="90"/>
      <c r="C73" s="91"/>
      <c r="D73" s="91"/>
      <c r="E73" s="91"/>
      <c r="G73" s="125"/>
      <c r="H73" s="126"/>
      <c r="I73" s="126"/>
      <c r="J73" s="126"/>
      <c r="K73" s="127"/>
    </row>
    <row r="74" spans="1:11" ht="15.45" customHeight="1" x14ac:dyDescent="0.25">
      <c r="A74" s="89"/>
      <c r="B74" s="90"/>
      <c r="C74" s="92"/>
      <c r="D74" s="91"/>
      <c r="E74" s="92"/>
      <c r="G74" s="125"/>
      <c r="H74" s="126"/>
      <c r="I74" s="126"/>
      <c r="J74" s="126"/>
      <c r="K74" s="127"/>
    </row>
    <row r="75" spans="1:11" ht="15.45" customHeight="1" x14ac:dyDescent="0.25">
      <c r="A75" s="89"/>
      <c r="B75" s="90"/>
      <c r="C75" s="92"/>
      <c r="D75" s="91"/>
      <c r="E75" s="92"/>
      <c r="G75" s="125"/>
      <c r="H75" s="126"/>
      <c r="I75" s="126"/>
      <c r="J75" s="126"/>
      <c r="K75" s="127"/>
    </row>
    <row r="76" spans="1:11" ht="15.45" customHeight="1" x14ac:dyDescent="0.25">
      <c r="A76" s="89"/>
      <c r="B76" s="90"/>
      <c r="C76" s="92"/>
      <c r="D76" s="92"/>
      <c r="E76" s="91"/>
      <c r="G76" s="125"/>
      <c r="H76" s="126"/>
      <c r="I76" s="126"/>
      <c r="J76" s="126"/>
      <c r="K76" s="127"/>
    </row>
    <row r="77" spans="1:11" ht="15.45" customHeight="1" x14ac:dyDescent="0.25">
      <c r="A77" s="89"/>
      <c r="B77" s="90"/>
      <c r="C77" s="92"/>
      <c r="D77" s="92"/>
      <c r="E77" s="91"/>
      <c r="G77" s="125"/>
      <c r="H77" s="126"/>
      <c r="I77" s="126"/>
      <c r="J77" s="126"/>
      <c r="K77" s="127"/>
    </row>
    <row r="78" spans="1:11" ht="15.45" customHeight="1" x14ac:dyDescent="0.25">
      <c r="A78" s="89"/>
      <c r="B78" s="90"/>
      <c r="C78" s="92"/>
      <c r="D78" s="92"/>
      <c r="E78" s="92"/>
      <c r="G78" s="125"/>
      <c r="H78" s="126"/>
      <c r="I78" s="126"/>
      <c r="J78" s="126"/>
      <c r="K78" s="127"/>
    </row>
    <row r="79" spans="1:11" ht="15.45" customHeight="1" x14ac:dyDescent="0.25">
      <c r="A79" s="89"/>
      <c r="B79" s="90"/>
      <c r="C79" s="92"/>
      <c r="D79" s="92"/>
      <c r="E79" s="92"/>
      <c r="G79" s="125"/>
      <c r="H79" s="126"/>
      <c r="I79" s="126"/>
      <c r="J79" s="126"/>
      <c r="K79" s="127"/>
    </row>
    <row r="80" spans="1:11" ht="15.45" customHeight="1" x14ac:dyDescent="0.25">
      <c r="A80" s="89"/>
      <c r="B80" s="90"/>
      <c r="C80" s="91"/>
      <c r="D80" s="91"/>
      <c r="E80" s="91"/>
      <c r="G80" s="125"/>
      <c r="H80" s="126"/>
      <c r="I80" s="126"/>
      <c r="J80" s="126"/>
      <c r="K80" s="127"/>
    </row>
    <row r="81" spans="1:11" ht="15.45" customHeight="1" x14ac:dyDescent="0.25">
      <c r="A81" s="89"/>
      <c r="B81" s="90"/>
      <c r="C81" s="91"/>
      <c r="D81" s="91"/>
      <c r="E81" s="91"/>
      <c r="G81" s="125"/>
      <c r="H81" s="126"/>
      <c r="I81" s="126"/>
      <c r="J81" s="126"/>
      <c r="K81" s="127"/>
    </row>
    <row r="82" spans="1:11" ht="15.45" customHeight="1" x14ac:dyDescent="0.25">
      <c r="A82" s="89"/>
      <c r="B82" s="90"/>
      <c r="C82" s="92"/>
      <c r="D82" s="92"/>
      <c r="E82" s="92"/>
      <c r="G82" s="125"/>
      <c r="H82" s="126"/>
      <c r="I82" s="126"/>
      <c r="J82" s="126"/>
      <c r="K82" s="127"/>
    </row>
    <row r="83" spans="1:11" ht="15.45" customHeight="1" thickBot="1" x14ac:dyDescent="0.3">
      <c r="A83" s="89"/>
      <c r="B83" s="90"/>
      <c r="C83" s="92"/>
      <c r="D83" s="92"/>
      <c r="E83" s="92"/>
      <c r="G83" s="128"/>
      <c r="H83" s="129"/>
      <c r="I83" s="129"/>
      <c r="J83" s="129"/>
      <c r="K83" s="130"/>
    </row>
    <row r="84" spans="1:11" ht="15.45" customHeight="1" x14ac:dyDescent="0.25">
      <c r="A84" s="89"/>
      <c r="B84" s="90"/>
      <c r="C84" s="92"/>
      <c r="D84" s="92"/>
      <c r="E84" s="92"/>
      <c r="G84" s="59"/>
      <c r="H84" s="59"/>
      <c r="I84" s="59"/>
      <c r="J84" s="59"/>
      <c r="K84" s="59"/>
    </row>
    <row r="85" spans="1:11" ht="15.45" customHeight="1" x14ac:dyDescent="0.25">
      <c r="A85" s="89"/>
      <c r="B85" s="90"/>
      <c r="C85" s="92"/>
      <c r="D85" s="92"/>
      <c r="E85" s="92"/>
      <c r="G85" s="59"/>
      <c r="H85" s="59"/>
      <c r="I85" s="59"/>
      <c r="J85" s="59"/>
      <c r="K85" s="59"/>
    </row>
    <row r="86" spans="1:11" ht="15.45" customHeight="1" x14ac:dyDescent="0.25">
      <c r="A86" s="89"/>
      <c r="B86" s="90"/>
      <c r="C86" s="92"/>
      <c r="D86" s="92"/>
      <c r="E86" s="92"/>
      <c r="G86" s="59"/>
      <c r="H86" s="59"/>
      <c r="I86" s="59"/>
      <c r="J86" s="59"/>
      <c r="K86" s="59"/>
    </row>
    <row r="87" spans="1:11" ht="15.45" customHeight="1" x14ac:dyDescent="0.25">
      <c r="A87" s="89"/>
      <c r="B87" s="90"/>
      <c r="C87" s="92"/>
      <c r="D87" s="92"/>
      <c r="E87" s="92"/>
      <c r="G87" s="59"/>
      <c r="H87" s="59"/>
      <c r="I87" s="59"/>
      <c r="J87" s="59"/>
      <c r="K87" s="59"/>
    </row>
    <row r="88" spans="1:11" ht="15.45" customHeight="1" x14ac:dyDescent="0.25">
      <c r="A88" s="89"/>
      <c r="B88" s="90"/>
      <c r="C88" s="92"/>
      <c r="D88" s="92"/>
      <c r="E88" s="92"/>
      <c r="G88" s="59"/>
      <c r="H88" s="59"/>
      <c r="I88" s="59"/>
      <c r="J88" s="59"/>
      <c r="K88" s="59"/>
    </row>
    <row r="89" spans="1:11" ht="15.45" customHeight="1" x14ac:dyDescent="0.25">
      <c r="A89" s="89"/>
      <c r="B89" s="90"/>
      <c r="C89" s="92"/>
      <c r="D89" s="92"/>
      <c r="E89" s="92"/>
      <c r="G89" s="59"/>
      <c r="H89" s="59"/>
      <c r="I89" s="59"/>
      <c r="J89" s="59"/>
      <c r="K89" s="59"/>
    </row>
    <row r="90" spans="1:11" ht="15.45" customHeight="1" x14ac:dyDescent="0.25">
      <c r="A90" s="89"/>
      <c r="B90" s="90"/>
      <c r="C90" s="92"/>
      <c r="D90" s="92"/>
      <c r="E90" s="92"/>
      <c r="G90" s="59"/>
      <c r="H90" s="59"/>
      <c r="I90" s="59"/>
      <c r="J90" s="59"/>
      <c r="K90" s="59"/>
    </row>
    <row r="91" spans="1:11" ht="15.45" customHeight="1" x14ac:dyDescent="0.25">
      <c r="A91" s="93"/>
      <c r="B91" s="94"/>
      <c r="C91" s="95"/>
      <c r="D91" s="95"/>
      <c r="E91" s="95"/>
      <c r="G91" s="59"/>
      <c r="H91" s="59"/>
      <c r="I91" s="59"/>
      <c r="J91" s="59"/>
      <c r="K91" s="59"/>
    </row>
    <row r="92" spans="1:11" ht="15.45" customHeight="1" x14ac:dyDescent="0.25">
      <c r="A92" s="93"/>
      <c r="B92" s="94"/>
      <c r="C92" s="95"/>
      <c r="D92" s="95"/>
      <c r="E92" s="95"/>
      <c r="G92" s="59"/>
      <c r="H92" s="59"/>
      <c r="I92" s="59"/>
      <c r="J92" s="59"/>
      <c r="K92" s="59"/>
    </row>
    <row r="93" spans="1:11" ht="15.45" customHeight="1" x14ac:dyDescent="0.25">
      <c r="A93" s="89"/>
      <c r="B93" s="90"/>
      <c r="C93" s="92"/>
      <c r="D93" s="92"/>
      <c r="E93" s="92"/>
      <c r="G93" s="59"/>
      <c r="H93" s="59"/>
      <c r="I93" s="59"/>
      <c r="J93" s="59"/>
      <c r="K93" s="59"/>
    </row>
    <row r="94" spans="1:11" ht="15.45" customHeight="1" x14ac:dyDescent="0.25">
      <c r="A94" s="89"/>
      <c r="B94" s="90"/>
      <c r="C94" s="92"/>
      <c r="D94" s="92"/>
      <c r="E94" s="92"/>
      <c r="G94" s="59"/>
      <c r="H94" s="59"/>
      <c r="I94" s="59"/>
      <c r="J94" s="59"/>
      <c r="K94" s="59"/>
    </row>
    <row r="95" spans="1:11" ht="15.45" customHeight="1" x14ac:dyDescent="0.25">
      <c r="A95" s="89"/>
      <c r="B95" s="90"/>
      <c r="C95" s="92"/>
      <c r="D95" s="92"/>
      <c r="E95" s="92"/>
      <c r="G95" s="59"/>
      <c r="H95" s="59"/>
      <c r="I95" s="59"/>
      <c r="J95" s="59"/>
      <c r="K95" s="59"/>
    </row>
    <row r="96" spans="1:11" ht="15.45" customHeight="1" x14ac:dyDescent="0.25">
      <c r="A96" s="89"/>
      <c r="B96" s="90"/>
      <c r="C96" s="92"/>
      <c r="D96" s="92"/>
      <c r="E96" s="92"/>
      <c r="G96" s="59"/>
      <c r="H96" s="59"/>
      <c r="I96" s="59"/>
      <c r="J96" s="59"/>
      <c r="K96" s="59"/>
    </row>
    <row r="97" spans="1:11" ht="15.45" customHeight="1" x14ac:dyDescent="0.25">
      <c r="A97" s="89"/>
      <c r="B97" s="90"/>
      <c r="C97" s="92"/>
      <c r="D97" s="92"/>
      <c r="E97" s="92"/>
      <c r="G97" s="59"/>
      <c r="H97" s="59"/>
      <c r="I97" s="59"/>
      <c r="J97" s="59"/>
      <c r="K97" s="59"/>
    </row>
    <row r="98" spans="1:11" x14ac:dyDescent="0.25">
      <c r="A98" s="89"/>
      <c r="B98" s="90"/>
      <c r="C98" s="92"/>
      <c r="D98" s="92"/>
      <c r="E98" s="92"/>
      <c r="G98" s="59"/>
      <c r="H98" s="59"/>
      <c r="I98" s="59"/>
      <c r="J98" s="59"/>
      <c r="K98" s="59"/>
    </row>
    <row r="99" spans="1:11" x14ac:dyDescent="0.25">
      <c r="A99" s="89"/>
      <c r="B99" s="90"/>
      <c r="C99" s="92"/>
      <c r="D99" s="92"/>
      <c r="E99" s="92"/>
    </row>
    <row r="100" spans="1:11" x14ac:dyDescent="0.25">
      <c r="A100" s="89"/>
      <c r="B100" s="90"/>
      <c r="C100" s="92"/>
      <c r="D100" s="92"/>
      <c r="E100" s="92"/>
    </row>
    <row r="101" spans="1:11" x14ac:dyDescent="0.25">
      <c r="A101" s="89"/>
      <c r="B101" s="90"/>
      <c r="C101" s="92"/>
      <c r="D101" s="92"/>
      <c r="E101" s="92"/>
    </row>
    <row r="102" spans="1:11" x14ac:dyDescent="0.25">
      <c r="A102" s="89"/>
      <c r="B102" s="90"/>
      <c r="C102" s="92"/>
      <c r="D102" s="92"/>
      <c r="E102" s="92"/>
    </row>
    <row r="103" spans="1:11" x14ac:dyDescent="0.25">
      <c r="A103" s="93"/>
      <c r="B103" s="94"/>
      <c r="C103" s="95"/>
      <c r="D103" s="95"/>
      <c r="E103" s="95"/>
    </row>
    <row r="104" spans="1:11" x14ac:dyDescent="0.25">
      <c r="A104" s="39"/>
      <c r="B104" s="54" t="s">
        <v>0</v>
      </c>
      <c r="C104" s="57">
        <f>SUBTOTAL(109,Table167[Estimated Cost Year 1 2021-22])</f>
        <v>0</v>
      </c>
      <c r="D104" s="57">
        <f>SUBTOTAL(109,Table167[Estimated Cost Year 2 2022-23])</f>
        <v>0</v>
      </c>
      <c r="E104" s="57">
        <f>SUBTOTAL(109,Table167[Estimated Cost Year 3 2023-24])</f>
        <v>0</v>
      </c>
    </row>
  </sheetData>
  <sheetProtection algorithmName="SHA-512" hashValue="yUN96sR/R+ROCdiLMsjW9ZqeienaybYB914ml3ZoTRjsbHCjlbAXNYjVQ4/YXJiIMSoEsvOApDEVYMAOXFBKzw==" saltValue="1JuimuUdZZt5a/cPZGh0bQ==" spinCount="100000" sheet="1" objects="1" scenarios="1"/>
  <mergeCells count="6">
    <mergeCell ref="G2:K7"/>
    <mergeCell ref="G11:K22"/>
    <mergeCell ref="G26:K37"/>
    <mergeCell ref="G71:K83"/>
    <mergeCell ref="G56:K67"/>
    <mergeCell ref="G41:K52"/>
  </mergeCells>
  <phoneticPr fontId="9" type="noConversion"/>
  <dataValidations xWindow="915" yWindow="614" count="1">
    <dataValidation type="whole" operator="lessThanOrEqual" allowBlank="1" showInputMessage="1" showErrorMessage="1" errorTitle="Exceeded Limit" error="Please reduce amount to $62,150 or less." promptTitle="Annual Salary Limit" prompt="Maximum $62,150" sqref="C3:E6" xr:uid="{E761D3C1-65BE-48EF-9C2F-AE891EF0A595}">
      <formula1>62150</formula1>
    </dataValidation>
  </dataValidations>
  <printOptions headings="1"/>
  <pageMargins left="0.25" right="0.25" top="0.75" bottom="0.75" header="0.3" footer="0.3"/>
  <pageSetup scale="67" fitToHeight="0" orientation="landscape" r:id="rId1"/>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F4C0-BA38-4A9E-9298-3C993590C367}">
  <sheetPr>
    <tabColor rgb="FFEBF2FF"/>
    <pageSetUpPr fitToPage="1"/>
  </sheetPr>
  <dimension ref="A1:K61"/>
  <sheetViews>
    <sheetView showGridLines="0" zoomScaleNormal="100" workbookViewId="0">
      <selection activeCell="B7" sqref="B7"/>
    </sheetView>
  </sheetViews>
  <sheetFormatPr defaultColWidth="9" defaultRowHeight="13.8" x14ac:dyDescent="0.25"/>
  <cols>
    <col min="1" max="1" width="35.69921875" style="48" customWidth="1"/>
    <col min="2" max="2" width="68.69921875" style="48" customWidth="1"/>
    <col min="3" max="5" width="14.796875" style="31" customWidth="1"/>
    <col min="6" max="16384" width="9" style="26"/>
  </cols>
  <sheetData>
    <row r="1" spans="1:11" s="51" customFormat="1" ht="14.4" thickBot="1" x14ac:dyDescent="0.3">
      <c r="A1" s="44" t="s">
        <v>32</v>
      </c>
      <c r="B1" s="45"/>
      <c r="C1" s="50"/>
      <c r="D1" s="50"/>
      <c r="E1" s="50"/>
      <c r="H1" s="60"/>
      <c r="I1" s="60"/>
      <c r="J1" s="60"/>
      <c r="K1" s="60"/>
    </row>
    <row r="2" spans="1:11" s="53" customFormat="1" ht="41.4" x14ac:dyDescent="0.25">
      <c r="A2" s="52" t="s">
        <v>7</v>
      </c>
      <c r="B2" s="37" t="s">
        <v>6</v>
      </c>
      <c r="C2" s="42" t="s">
        <v>100</v>
      </c>
      <c r="D2" s="42" t="s">
        <v>101</v>
      </c>
      <c r="E2" s="42" t="s">
        <v>102</v>
      </c>
      <c r="G2" s="131" t="s">
        <v>89</v>
      </c>
      <c r="H2" s="132"/>
      <c r="I2" s="132"/>
      <c r="J2" s="132"/>
      <c r="K2" s="133"/>
    </row>
    <row r="3" spans="1:11" s="6" customFormat="1" x14ac:dyDescent="0.25">
      <c r="A3" s="96"/>
      <c r="B3" s="97"/>
      <c r="C3" s="91"/>
      <c r="D3" s="91"/>
      <c r="E3" s="91"/>
      <c r="G3" s="134"/>
      <c r="H3" s="135"/>
      <c r="I3" s="135"/>
      <c r="J3" s="135"/>
      <c r="K3" s="136"/>
    </row>
    <row r="4" spans="1:11" s="6" customFormat="1" x14ac:dyDescent="0.25">
      <c r="A4" s="96"/>
      <c r="B4" s="97"/>
      <c r="C4" s="91"/>
      <c r="D4" s="91"/>
      <c r="E4" s="91"/>
      <c r="G4" s="134"/>
      <c r="H4" s="135"/>
      <c r="I4" s="135"/>
      <c r="J4" s="135"/>
      <c r="K4" s="136"/>
    </row>
    <row r="5" spans="1:11" s="6" customFormat="1" x14ac:dyDescent="0.25">
      <c r="A5" s="96"/>
      <c r="B5" s="97"/>
      <c r="C5" s="92"/>
      <c r="D5" s="92"/>
      <c r="E5" s="92"/>
      <c r="G5" s="134"/>
      <c r="H5" s="135"/>
      <c r="I5" s="135"/>
      <c r="J5" s="135"/>
      <c r="K5" s="136"/>
    </row>
    <row r="6" spans="1:11" s="6" customFormat="1" x14ac:dyDescent="0.25">
      <c r="A6" s="96"/>
      <c r="B6" s="97"/>
      <c r="C6" s="92"/>
      <c r="D6" s="92"/>
      <c r="E6" s="92"/>
      <c r="G6" s="134"/>
      <c r="H6" s="135"/>
      <c r="I6" s="135"/>
      <c r="J6" s="135"/>
      <c r="K6" s="136"/>
    </row>
    <row r="7" spans="1:11" s="6" customFormat="1" x14ac:dyDescent="0.25">
      <c r="A7" s="96"/>
      <c r="B7" s="97"/>
      <c r="C7" s="92"/>
      <c r="D7" s="92"/>
      <c r="E7" s="92"/>
      <c r="G7" s="134"/>
      <c r="H7" s="135"/>
      <c r="I7" s="135"/>
      <c r="J7" s="135"/>
      <c r="K7" s="136"/>
    </row>
    <row r="8" spans="1:11" s="6" customFormat="1" x14ac:dyDescent="0.25">
      <c r="A8" s="96"/>
      <c r="B8" s="97"/>
      <c r="C8" s="92"/>
      <c r="D8" s="92"/>
      <c r="E8" s="92"/>
      <c r="G8" s="134"/>
      <c r="H8" s="135"/>
      <c r="I8" s="135"/>
      <c r="J8" s="135"/>
      <c r="K8" s="136"/>
    </row>
    <row r="9" spans="1:11" s="6" customFormat="1" x14ac:dyDescent="0.25">
      <c r="A9" s="96"/>
      <c r="B9" s="97"/>
      <c r="C9" s="92"/>
      <c r="D9" s="92"/>
      <c r="E9" s="92"/>
      <c r="G9" s="134"/>
      <c r="H9" s="135"/>
      <c r="I9" s="135"/>
      <c r="J9" s="135"/>
      <c r="K9" s="136"/>
    </row>
    <row r="10" spans="1:11" s="6" customFormat="1" x14ac:dyDescent="0.25">
      <c r="A10" s="96"/>
      <c r="B10" s="97"/>
      <c r="C10" s="92"/>
      <c r="D10" s="92"/>
      <c r="E10" s="92"/>
      <c r="G10" s="134"/>
      <c r="H10" s="135"/>
      <c r="I10" s="135"/>
      <c r="J10" s="135"/>
      <c r="K10" s="136"/>
    </row>
    <row r="11" spans="1:11" s="6" customFormat="1" x14ac:dyDescent="0.25">
      <c r="A11" s="96"/>
      <c r="B11" s="97"/>
      <c r="C11" s="92"/>
      <c r="D11" s="92"/>
      <c r="E11" s="92"/>
      <c r="G11" s="134"/>
      <c r="H11" s="135"/>
      <c r="I11" s="135"/>
      <c r="J11" s="135"/>
      <c r="K11" s="136"/>
    </row>
    <row r="12" spans="1:11" s="6" customFormat="1" x14ac:dyDescent="0.25">
      <c r="A12" s="46"/>
      <c r="B12" s="47"/>
      <c r="C12" s="38"/>
      <c r="D12" s="38"/>
      <c r="E12" s="38"/>
      <c r="G12" s="134"/>
      <c r="H12" s="135"/>
      <c r="I12" s="135"/>
      <c r="J12" s="135"/>
      <c r="K12" s="136"/>
    </row>
    <row r="13" spans="1:11" s="6" customFormat="1" ht="14.4" thickBot="1" x14ac:dyDescent="0.3">
      <c r="A13" s="49"/>
      <c r="B13" s="54" t="s">
        <v>0</v>
      </c>
      <c r="C13" s="57">
        <f>SUBTOTAL(109,Table1[Estimated Cost Year 1 2021-22])</f>
        <v>0</v>
      </c>
      <c r="D13" s="57">
        <f>SUBTOTAL(109,Table1[Estimated Cost Year 2 2022-23])</f>
        <v>0</v>
      </c>
      <c r="E13" s="57">
        <f>SUBTOTAL(109,Table1[Estimated Cost Year 3 2023-24])</f>
        <v>0</v>
      </c>
      <c r="G13" s="137"/>
      <c r="H13" s="138"/>
      <c r="I13" s="138"/>
      <c r="J13" s="138"/>
      <c r="K13" s="139"/>
    </row>
    <row r="17" spans="1:11" s="51" customFormat="1" ht="14.4" thickBot="1" x14ac:dyDescent="0.3">
      <c r="A17" s="44" t="s">
        <v>33</v>
      </c>
      <c r="B17" s="45"/>
      <c r="C17" s="50"/>
      <c r="D17" s="50"/>
      <c r="E17" s="50"/>
      <c r="G17" s="23"/>
    </row>
    <row r="18" spans="1:11" s="53" customFormat="1" ht="41.4" x14ac:dyDescent="0.25">
      <c r="A18" s="52" t="s">
        <v>36</v>
      </c>
      <c r="B18" s="37" t="s">
        <v>6</v>
      </c>
      <c r="C18" s="42" t="s">
        <v>100</v>
      </c>
      <c r="D18" s="42" t="s">
        <v>101</v>
      </c>
      <c r="E18" s="42" t="s">
        <v>102</v>
      </c>
      <c r="G18" s="122" t="s">
        <v>88</v>
      </c>
      <c r="H18" s="123"/>
      <c r="I18" s="123"/>
      <c r="J18" s="123"/>
      <c r="K18" s="124"/>
    </row>
    <row r="19" spans="1:11" s="6" customFormat="1" x14ac:dyDescent="0.25">
      <c r="A19" s="106"/>
      <c r="B19" s="97"/>
      <c r="C19" s="91"/>
      <c r="D19" s="91"/>
      <c r="E19" s="91"/>
      <c r="G19" s="125" t="s">
        <v>68</v>
      </c>
      <c r="H19" s="126"/>
      <c r="I19" s="126"/>
      <c r="J19" s="126"/>
      <c r="K19" s="127"/>
    </row>
    <row r="20" spans="1:11" s="6" customFormat="1" x14ac:dyDescent="0.25">
      <c r="A20" s="96"/>
      <c r="B20" s="97"/>
      <c r="C20" s="91"/>
      <c r="D20" s="91"/>
      <c r="E20" s="91"/>
      <c r="G20" s="125"/>
      <c r="H20" s="126"/>
      <c r="I20" s="126"/>
      <c r="J20" s="126"/>
      <c r="K20" s="127"/>
    </row>
    <row r="21" spans="1:11" s="6" customFormat="1" x14ac:dyDescent="0.25">
      <c r="A21" s="96"/>
      <c r="B21" s="97"/>
      <c r="C21" s="92"/>
      <c r="D21" s="92"/>
      <c r="E21" s="92"/>
      <c r="G21" s="125"/>
      <c r="H21" s="126"/>
      <c r="I21" s="126"/>
      <c r="J21" s="126"/>
      <c r="K21" s="127"/>
    </row>
    <row r="22" spans="1:11" s="6" customFormat="1" x14ac:dyDescent="0.25">
      <c r="A22" s="96"/>
      <c r="B22" s="97"/>
      <c r="C22" s="92"/>
      <c r="D22" s="92"/>
      <c r="E22" s="92"/>
      <c r="G22" s="125"/>
      <c r="H22" s="126"/>
      <c r="I22" s="126"/>
      <c r="J22" s="126"/>
      <c r="K22" s="127"/>
    </row>
    <row r="23" spans="1:11" s="6" customFormat="1" x14ac:dyDescent="0.25">
      <c r="A23" s="96"/>
      <c r="B23" s="97"/>
      <c r="C23" s="92"/>
      <c r="D23" s="92"/>
      <c r="E23" s="92"/>
      <c r="G23" s="125"/>
      <c r="H23" s="126"/>
      <c r="I23" s="126"/>
      <c r="J23" s="126"/>
      <c r="K23" s="127"/>
    </row>
    <row r="24" spans="1:11" s="6" customFormat="1" x14ac:dyDescent="0.25">
      <c r="A24" s="96"/>
      <c r="B24" s="97"/>
      <c r="C24" s="92"/>
      <c r="D24" s="92"/>
      <c r="E24" s="92"/>
      <c r="G24" s="125"/>
      <c r="H24" s="126"/>
      <c r="I24" s="126"/>
      <c r="J24" s="126"/>
      <c r="K24" s="127"/>
    </row>
    <row r="25" spans="1:11" s="6" customFormat="1" x14ac:dyDescent="0.25">
      <c r="A25" s="96"/>
      <c r="B25" s="97"/>
      <c r="C25" s="92"/>
      <c r="D25" s="92"/>
      <c r="E25" s="92"/>
      <c r="G25" s="125"/>
      <c r="H25" s="126"/>
      <c r="I25" s="126"/>
      <c r="J25" s="126"/>
      <c r="K25" s="127"/>
    </row>
    <row r="26" spans="1:11" s="6" customFormat="1" x14ac:dyDescent="0.25">
      <c r="A26" s="96"/>
      <c r="B26" s="97"/>
      <c r="C26" s="92"/>
      <c r="D26" s="92"/>
      <c r="E26" s="92"/>
      <c r="G26" s="125"/>
      <c r="H26" s="126"/>
      <c r="I26" s="126"/>
      <c r="J26" s="126"/>
      <c r="K26" s="127"/>
    </row>
    <row r="27" spans="1:11" s="6" customFormat="1" x14ac:dyDescent="0.25">
      <c r="A27" s="96"/>
      <c r="B27" s="97"/>
      <c r="C27" s="92"/>
      <c r="D27" s="92"/>
      <c r="E27" s="92"/>
      <c r="G27" s="125"/>
      <c r="H27" s="126"/>
      <c r="I27" s="126"/>
      <c r="J27" s="126"/>
      <c r="K27" s="127"/>
    </row>
    <row r="28" spans="1:11" s="6" customFormat="1" x14ac:dyDescent="0.25">
      <c r="A28" s="96"/>
      <c r="B28" s="97"/>
      <c r="C28" s="91"/>
      <c r="D28" s="91"/>
      <c r="E28" s="91"/>
      <c r="G28" s="125"/>
      <c r="H28" s="126"/>
      <c r="I28" s="126"/>
      <c r="J28" s="126"/>
      <c r="K28" s="127"/>
    </row>
    <row r="29" spans="1:11" s="6" customFormat="1" ht="14.4" thickBot="1" x14ac:dyDescent="0.3">
      <c r="A29" s="49"/>
      <c r="B29" s="54" t="s">
        <v>0</v>
      </c>
      <c r="C29" s="57">
        <f>SUBTOTAL(109,Table110[Estimated Cost Year 1 2021-22])</f>
        <v>0</v>
      </c>
      <c r="D29" s="57">
        <f>SUBTOTAL(109,Table110[Estimated Cost Year 2 2022-23])</f>
        <v>0</v>
      </c>
      <c r="E29" s="57">
        <f>SUBTOTAL(109,Table110[Estimated Cost Year 3 2023-24])</f>
        <v>0</v>
      </c>
      <c r="G29" s="128"/>
      <c r="H29" s="129"/>
      <c r="I29" s="129"/>
      <c r="J29" s="129"/>
      <c r="K29" s="130"/>
    </row>
    <row r="33" spans="1:11" s="51" customFormat="1" ht="14.4" thickBot="1" x14ac:dyDescent="0.3">
      <c r="A33" s="44" t="s">
        <v>14</v>
      </c>
      <c r="B33" s="45"/>
      <c r="C33" s="50"/>
      <c r="D33" s="50"/>
      <c r="E33" s="50"/>
      <c r="G33" s="23"/>
    </row>
    <row r="34" spans="1:11" s="53" customFormat="1" ht="41.4" x14ac:dyDescent="0.25">
      <c r="A34" s="52" t="s">
        <v>36</v>
      </c>
      <c r="B34" s="37" t="s">
        <v>6</v>
      </c>
      <c r="C34" s="42" t="s">
        <v>100</v>
      </c>
      <c r="D34" s="42" t="s">
        <v>101</v>
      </c>
      <c r="E34" s="42" t="s">
        <v>102</v>
      </c>
      <c r="G34" s="122" t="s">
        <v>70</v>
      </c>
      <c r="H34" s="123"/>
      <c r="I34" s="123"/>
      <c r="J34" s="123"/>
      <c r="K34" s="124"/>
    </row>
    <row r="35" spans="1:11" s="6" customFormat="1" x14ac:dyDescent="0.25">
      <c r="A35" s="96"/>
      <c r="B35" s="97"/>
      <c r="C35" s="91"/>
      <c r="D35" s="91"/>
      <c r="E35" s="91"/>
      <c r="G35" s="125"/>
      <c r="H35" s="126"/>
      <c r="I35" s="126"/>
      <c r="J35" s="126"/>
      <c r="K35" s="127"/>
    </row>
    <row r="36" spans="1:11" s="6" customFormat="1" x14ac:dyDescent="0.25">
      <c r="A36" s="96"/>
      <c r="B36" s="97"/>
      <c r="C36" s="91"/>
      <c r="D36" s="91"/>
      <c r="E36" s="91"/>
      <c r="G36" s="125"/>
      <c r="H36" s="126"/>
      <c r="I36" s="126"/>
      <c r="J36" s="126"/>
      <c r="K36" s="127"/>
    </row>
    <row r="37" spans="1:11" s="6" customFormat="1" x14ac:dyDescent="0.25">
      <c r="A37" s="96"/>
      <c r="B37" s="97"/>
      <c r="C37" s="92"/>
      <c r="D37" s="92"/>
      <c r="E37" s="92"/>
      <c r="G37" s="125"/>
      <c r="H37" s="126"/>
      <c r="I37" s="126"/>
      <c r="J37" s="126"/>
      <c r="K37" s="127"/>
    </row>
    <row r="38" spans="1:11" s="6" customFormat="1" x14ac:dyDescent="0.25">
      <c r="A38" s="96"/>
      <c r="B38" s="97"/>
      <c r="C38" s="92"/>
      <c r="D38" s="92"/>
      <c r="E38" s="92"/>
      <c r="G38" s="125"/>
      <c r="H38" s="126"/>
      <c r="I38" s="126"/>
      <c r="J38" s="126"/>
      <c r="K38" s="127"/>
    </row>
    <row r="39" spans="1:11" s="6" customFormat="1" x14ac:dyDescent="0.25">
      <c r="A39" s="96"/>
      <c r="B39" s="97"/>
      <c r="C39" s="92"/>
      <c r="D39" s="92"/>
      <c r="E39" s="92"/>
      <c r="G39" s="125"/>
      <c r="H39" s="126"/>
      <c r="I39" s="126"/>
      <c r="J39" s="126"/>
      <c r="K39" s="127"/>
    </row>
    <row r="40" spans="1:11" s="6" customFormat="1" x14ac:dyDescent="0.25">
      <c r="A40" s="96"/>
      <c r="B40" s="97"/>
      <c r="C40" s="92"/>
      <c r="D40" s="92"/>
      <c r="E40" s="92"/>
      <c r="G40" s="125"/>
      <c r="H40" s="126"/>
      <c r="I40" s="126"/>
      <c r="J40" s="126"/>
      <c r="K40" s="127"/>
    </row>
    <row r="41" spans="1:11" s="6" customFormat="1" x14ac:dyDescent="0.25">
      <c r="A41" s="96"/>
      <c r="B41" s="97"/>
      <c r="C41" s="92"/>
      <c r="D41" s="92"/>
      <c r="E41" s="92"/>
      <c r="G41" s="125"/>
      <c r="H41" s="126"/>
      <c r="I41" s="126"/>
      <c r="J41" s="126"/>
      <c r="K41" s="127"/>
    </row>
    <row r="42" spans="1:11" s="6" customFormat="1" x14ac:dyDescent="0.25">
      <c r="A42" s="96"/>
      <c r="B42" s="97"/>
      <c r="C42" s="92"/>
      <c r="D42" s="92"/>
      <c r="E42" s="92"/>
      <c r="G42" s="125"/>
      <c r="H42" s="126"/>
      <c r="I42" s="126"/>
      <c r="J42" s="126"/>
      <c r="K42" s="127"/>
    </row>
    <row r="43" spans="1:11" s="6" customFormat="1" x14ac:dyDescent="0.25">
      <c r="A43" s="96"/>
      <c r="B43" s="97"/>
      <c r="C43" s="92"/>
      <c r="D43" s="92"/>
      <c r="E43" s="92"/>
      <c r="G43" s="125"/>
      <c r="H43" s="126"/>
      <c r="I43" s="126"/>
      <c r="J43" s="126"/>
      <c r="K43" s="127"/>
    </row>
    <row r="44" spans="1:11" s="6" customFormat="1" x14ac:dyDescent="0.25">
      <c r="A44" s="96"/>
      <c r="B44" s="97"/>
      <c r="C44" s="91"/>
      <c r="D44" s="91"/>
      <c r="E44" s="91"/>
      <c r="G44" s="125"/>
      <c r="H44" s="126"/>
      <c r="I44" s="126"/>
      <c r="J44" s="126"/>
      <c r="K44" s="127"/>
    </row>
    <row r="45" spans="1:11" s="6" customFormat="1" ht="14.4" thickBot="1" x14ac:dyDescent="0.3">
      <c r="A45" s="49"/>
      <c r="B45" s="54" t="s">
        <v>0</v>
      </c>
      <c r="C45" s="57">
        <f>SUBTOTAL(109,Table111[Estimated Cost Year 1 2021-22])</f>
        <v>0</v>
      </c>
      <c r="D45" s="57">
        <f>SUBTOTAL(109,Table111[Estimated Cost Year 2 2022-23])</f>
        <v>0</v>
      </c>
      <c r="E45" s="57">
        <f>SUBTOTAL(109,Table111[Estimated Cost Year 3 2023-24])</f>
        <v>0</v>
      </c>
      <c r="G45" s="128"/>
      <c r="H45" s="129"/>
      <c r="I45" s="129"/>
      <c r="J45" s="129"/>
      <c r="K45" s="130"/>
    </row>
    <row r="49" spans="1:11" s="51" customFormat="1" ht="14.4" thickBot="1" x14ac:dyDescent="0.3">
      <c r="A49" s="44" t="s">
        <v>12</v>
      </c>
      <c r="B49" s="45"/>
      <c r="C49" s="50"/>
      <c r="D49" s="50"/>
      <c r="E49" s="50"/>
      <c r="G49" s="23"/>
    </row>
    <row r="50" spans="1:11" s="53" customFormat="1" ht="41.4" x14ac:dyDescent="0.25">
      <c r="A50" s="35" t="s">
        <v>35</v>
      </c>
      <c r="B50" s="37" t="s">
        <v>6</v>
      </c>
      <c r="C50" s="42" t="s">
        <v>100</v>
      </c>
      <c r="D50" s="42" t="s">
        <v>101</v>
      </c>
      <c r="E50" s="42" t="s">
        <v>102</v>
      </c>
      <c r="G50" s="122" t="s">
        <v>69</v>
      </c>
      <c r="H50" s="123"/>
      <c r="I50" s="123"/>
      <c r="J50" s="123"/>
      <c r="K50" s="124"/>
    </row>
    <row r="51" spans="1:11" s="6" customFormat="1" x14ac:dyDescent="0.25">
      <c r="A51" s="96"/>
      <c r="B51" s="97"/>
      <c r="C51" s="91"/>
      <c r="D51" s="91"/>
      <c r="E51" s="91"/>
      <c r="G51" s="125"/>
      <c r="H51" s="126"/>
      <c r="I51" s="126"/>
      <c r="J51" s="126"/>
      <c r="K51" s="127"/>
    </row>
    <row r="52" spans="1:11" s="6" customFormat="1" x14ac:dyDescent="0.25">
      <c r="A52" s="96"/>
      <c r="B52" s="97"/>
      <c r="C52" s="91"/>
      <c r="D52" s="91"/>
      <c r="E52" s="91"/>
      <c r="G52" s="125"/>
      <c r="H52" s="126"/>
      <c r="I52" s="126"/>
      <c r="J52" s="126"/>
      <c r="K52" s="127"/>
    </row>
    <row r="53" spans="1:11" s="6" customFormat="1" x14ac:dyDescent="0.25">
      <c r="A53" s="96"/>
      <c r="B53" s="97"/>
      <c r="C53" s="92"/>
      <c r="D53" s="92"/>
      <c r="E53" s="92"/>
      <c r="G53" s="125"/>
      <c r="H53" s="126"/>
      <c r="I53" s="126"/>
      <c r="J53" s="126"/>
      <c r="K53" s="127"/>
    </row>
    <row r="54" spans="1:11" s="6" customFormat="1" x14ac:dyDescent="0.25">
      <c r="A54" s="96"/>
      <c r="B54" s="97"/>
      <c r="C54" s="92"/>
      <c r="D54" s="92"/>
      <c r="E54" s="92"/>
      <c r="G54" s="125"/>
      <c r="H54" s="126"/>
      <c r="I54" s="126"/>
      <c r="J54" s="126"/>
      <c r="K54" s="127"/>
    </row>
    <row r="55" spans="1:11" s="6" customFormat="1" x14ac:dyDescent="0.25">
      <c r="A55" s="96"/>
      <c r="B55" s="97"/>
      <c r="C55" s="92"/>
      <c r="D55" s="92"/>
      <c r="E55" s="92"/>
      <c r="G55" s="125"/>
      <c r="H55" s="126"/>
      <c r="I55" s="126"/>
      <c r="J55" s="126"/>
      <c r="K55" s="127"/>
    </row>
    <row r="56" spans="1:11" s="6" customFormat="1" x14ac:dyDescent="0.25">
      <c r="A56" s="96"/>
      <c r="B56" s="97"/>
      <c r="C56" s="92"/>
      <c r="D56" s="92"/>
      <c r="E56" s="92"/>
      <c r="G56" s="125"/>
      <c r="H56" s="126"/>
      <c r="I56" s="126"/>
      <c r="J56" s="126"/>
      <c r="K56" s="127"/>
    </row>
    <row r="57" spans="1:11" s="6" customFormat="1" x14ac:dyDescent="0.25">
      <c r="A57" s="96"/>
      <c r="B57" s="97"/>
      <c r="C57" s="92"/>
      <c r="D57" s="92"/>
      <c r="E57" s="92"/>
      <c r="G57" s="125"/>
      <c r="H57" s="126"/>
      <c r="I57" s="126"/>
      <c r="J57" s="126"/>
      <c r="K57" s="127"/>
    </row>
    <row r="58" spans="1:11" s="6" customFormat="1" x14ac:dyDescent="0.25">
      <c r="A58" s="96"/>
      <c r="B58" s="97"/>
      <c r="C58" s="92"/>
      <c r="D58" s="92"/>
      <c r="E58" s="92"/>
      <c r="G58" s="125"/>
      <c r="H58" s="126"/>
      <c r="I58" s="126"/>
      <c r="J58" s="126"/>
      <c r="K58" s="127"/>
    </row>
    <row r="59" spans="1:11" s="6" customFormat="1" x14ac:dyDescent="0.25">
      <c r="A59" s="96"/>
      <c r="B59" s="97"/>
      <c r="C59" s="92"/>
      <c r="D59" s="92"/>
      <c r="E59" s="92"/>
      <c r="G59" s="125"/>
      <c r="H59" s="126"/>
      <c r="I59" s="126"/>
      <c r="J59" s="126"/>
      <c r="K59" s="127"/>
    </row>
    <row r="60" spans="1:11" s="6" customFormat="1" x14ac:dyDescent="0.25">
      <c r="A60" s="96"/>
      <c r="B60" s="97"/>
      <c r="C60" s="91"/>
      <c r="D60" s="91"/>
      <c r="E60" s="91"/>
      <c r="G60" s="125"/>
      <c r="H60" s="126"/>
      <c r="I60" s="126"/>
      <c r="J60" s="126"/>
      <c r="K60" s="127"/>
    </row>
    <row r="61" spans="1:11" s="6" customFormat="1" ht="14.4" thickBot="1" x14ac:dyDescent="0.3">
      <c r="A61" s="49"/>
      <c r="B61" s="54" t="s">
        <v>0</v>
      </c>
      <c r="C61" s="57">
        <f>SUBTOTAL(109,Table112[Estimated Cost Year 1 2021-22])</f>
        <v>0</v>
      </c>
      <c r="D61" s="57">
        <f>SUBTOTAL(109,Table112[Estimated Cost Year 2 2022-23])</f>
        <v>0</v>
      </c>
      <c r="E61" s="57">
        <f>SUBTOTAL(109,Table112[Estimated Cost Year 3 2023-24])</f>
        <v>0</v>
      </c>
      <c r="G61" s="128"/>
      <c r="H61" s="129"/>
      <c r="I61" s="129"/>
      <c r="J61" s="129"/>
      <c r="K61" s="130"/>
    </row>
  </sheetData>
  <sheetProtection algorithmName="SHA-512" hashValue="Xn20TeMcDn7TqNZOhT8VmBQvaPrDQN6KgJmZaTrwcCru1+2TINgAO1wCZA8j7ZyBg3+o8z5OUL4IhzsRt79RlQ==" saltValue="s60YRm1EJkziQZhP1GQJ6A==" spinCount="100000" sheet="1" objects="1" scenarios="1"/>
  <mergeCells count="4">
    <mergeCell ref="G50:K61"/>
    <mergeCell ref="G2:K13"/>
    <mergeCell ref="G18:K29"/>
    <mergeCell ref="G34:K45"/>
  </mergeCells>
  <phoneticPr fontId="9" type="noConversion"/>
  <printOptions headings="1"/>
  <pageMargins left="0.25" right="0.25" top="0.75" bottom="0.75" header="0.3" footer="0.3"/>
  <pageSetup scale="67" fitToHeight="0" orientation="landscape" r:id="rId1"/>
  <tableParts count="4">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A906B-85ED-4738-87F8-2627CDC857D3}">
  <sheetPr>
    <tabColor rgb="FFEBF2FF"/>
    <pageSetUpPr fitToPage="1"/>
  </sheetPr>
  <dimension ref="A1:K99"/>
  <sheetViews>
    <sheetView zoomScaleNormal="100" workbookViewId="0">
      <selection activeCell="B5" sqref="B5"/>
    </sheetView>
  </sheetViews>
  <sheetFormatPr defaultColWidth="9" defaultRowHeight="13.8" x14ac:dyDescent="0.25"/>
  <cols>
    <col min="1" max="1" width="35.69921875" style="6" customWidth="1"/>
    <col min="2" max="2" width="68.69921875" style="6" customWidth="1"/>
    <col min="3" max="5" width="14.796875" style="43" bestFit="1" customWidth="1"/>
    <col min="6" max="16384" width="9" style="24"/>
  </cols>
  <sheetData>
    <row r="1" spans="1:11" ht="14.4" thickBot="1" x14ac:dyDescent="0.3">
      <c r="A1" s="32" t="s">
        <v>18</v>
      </c>
      <c r="B1" s="33"/>
      <c r="C1" s="41"/>
      <c r="D1" s="41"/>
      <c r="E1" s="41"/>
    </row>
    <row r="2" spans="1:11" ht="41.4" x14ac:dyDescent="0.25">
      <c r="A2" s="35" t="s">
        <v>36</v>
      </c>
      <c r="B2" s="36" t="s">
        <v>6</v>
      </c>
      <c r="C2" s="42" t="s">
        <v>100</v>
      </c>
      <c r="D2" s="42" t="s">
        <v>101</v>
      </c>
      <c r="E2" s="42" t="s">
        <v>102</v>
      </c>
      <c r="G2" s="122" t="s">
        <v>93</v>
      </c>
      <c r="H2" s="123"/>
      <c r="I2" s="123"/>
      <c r="J2" s="123"/>
      <c r="K2" s="124"/>
    </row>
    <row r="3" spans="1:11" x14ac:dyDescent="0.25">
      <c r="A3" s="89"/>
      <c r="B3" s="98"/>
      <c r="C3" s="91"/>
      <c r="D3" s="91"/>
      <c r="E3" s="91"/>
      <c r="G3" s="125"/>
      <c r="H3" s="126"/>
      <c r="I3" s="126"/>
      <c r="J3" s="126"/>
      <c r="K3" s="127"/>
    </row>
    <row r="4" spans="1:11" x14ac:dyDescent="0.25">
      <c r="A4" s="89"/>
      <c r="B4" s="98"/>
      <c r="C4" s="91"/>
      <c r="D4" s="91"/>
      <c r="E4" s="91"/>
      <c r="G4" s="125"/>
      <c r="H4" s="126"/>
      <c r="I4" s="126"/>
      <c r="J4" s="126"/>
      <c r="K4" s="127"/>
    </row>
    <row r="5" spans="1:11" x14ac:dyDescent="0.25">
      <c r="A5" s="89"/>
      <c r="B5" s="90"/>
      <c r="C5" s="92"/>
      <c r="D5" s="92"/>
      <c r="E5" s="92"/>
      <c r="G5" s="125"/>
      <c r="H5" s="126"/>
      <c r="I5" s="126"/>
      <c r="J5" s="126"/>
      <c r="K5" s="127"/>
    </row>
    <row r="6" spans="1:11" x14ac:dyDescent="0.25">
      <c r="A6" s="89"/>
      <c r="B6" s="90"/>
      <c r="C6" s="92"/>
      <c r="D6" s="92"/>
      <c r="E6" s="92"/>
      <c r="G6" s="125"/>
      <c r="H6" s="126"/>
      <c r="I6" s="126"/>
      <c r="J6" s="126"/>
      <c r="K6" s="127"/>
    </row>
    <row r="7" spans="1:11" x14ac:dyDescent="0.25">
      <c r="A7" s="89"/>
      <c r="B7" s="90"/>
      <c r="C7" s="92"/>
      <c r="D7" s="92"/>
      <c r="E7" s="92"/>
      <c r="G7" s="125"/>
      <c r="H7" s="126"/>
      <c r="I7" s="126"/>
      <c r="J7" s="126"/>
      <c r="K7" s="127"/>
    </row>
    <row r="8" spans="1:11" x14ac:dyDescent="0.25">
      <c r="A8" s="89"/>
      <c r="B8" s="90"/>
      <c r="C8" s="92"/>
      <c r="D8" s="92"/>
      <c r="E8" s="92"/>
      <c r="G8" s="125"/>
      <c r="H8" s="126"/>
      <c r="I8" s="126"/>
      <c r="J8" s="126"/>
      <c r="K8" s="127"/>
    </row>
    <row r="9" spans="1:11" x14ac:dyDescent="0.25">
      <c r="A9" s="89"/>
      <c r="B9" s="90"/>
      <c r="C9" s="92"/>
      <c r="D9" s="92"/>
      <c r="E9" s="92"/>
      <c r="G9" s="125"/>
      <c r="H9" s="126"/>
      <c r="I9" s="126"/>
      <c r="J9" s="126"/>
      <c r="K9" s="127"/>
    </row>
    <row r="10" spans="1:11" x14ac:dyDescent="0.25">
      <c r="A10" s="89"/>
      <c r="B10" s="90"/>
      <c r="C10" s="92"/>
      <c r="D10" s="92"/>
      <c r="E10" s="92"/>
      <c r="G10" s="125"/>
      <c r="H10" s="126"/>
      <c r="I10" s="126"/>
      <c r="J10" s="126"/>
      <c r="K10" s="127"/>
    </row>
    <row r="11" spans="1:11" x14ac:dyDescent="0.25">
      <c r="A11" s="89"/>
      <c r="B11" s="90"/>
      <c r="C11" s="92"/>
      <c r="D11" s="92"/>
      <c r="E11" s="92"/>
      <c r="G11" s="125"/>
      <c r="H11" s="126"/>
      <c r="I11" s="126"/>
      <c r="J11" s="126"/>
      <c r="K11" s="127"/>
    </row>
    <row r="12" spans="1:11" x14ac:dyDescent="0.25">
      <c r="A12" s="89"/>
      <c r="B12" s="90"/>
      <c r="C12" s="91"/>
      <c r="D12" s="91"/>
      <c r="E12" s="91"/>
      <c r="G12" s="125"/>
      <c r="H12" s="126"/>
      <c r="I12" s="126"/>
      <c r="J12" s="126"/>
      <c r="K12" s="127"/>
    </row>
    <row r="13" spans="1:11" ht="14.4" thickBot="1" x14ac:dyDescent="0.3">
      <c r="A13" s="39"/>
      <c r="B13" s="40" t="s">
        <v>0</v>
      </c>
      <c r="C13" s="57">
        <f>SUBTOTAL(109,Table139[Estimated Cost Year 1 2021-22])</f>
        <v>0</v>
      </c>
      <c r="D13" s="57">
        <f>SUBTOTAL(109,Table139[Estimated Cost Year 2 2022-23])</f>
        <v>0</v>
      </c>
      <c r="E13" s="57">
        <f>SUBTOTAL(109,Table139[Estimated Cost Year 3 2023-24])</f>
        <v>0</v>
      </c>
      <c r="G13" s="128"/>
      <c r="H13" s="129"/>
      <c r="I13" s="129"/>
      <c r="J13" s="129"/>
      <c r="K13" s="130"/>
    </row>
    <row r="14" spans="1:11" x14ac:dyDescent="0.25">
      <c r="A14" s="11"/>
      <c r="B14" s="27"/>
      <c r="C14" s="25"/>
      <c r="D14" s="25"/>
      <c r="E14" s="25"/>
    </row>
    <row r="16" spans="1:11" ht="14.4" thickBot="1" x14ac:dyDescent="0.3">
      <c r="A16" s="32" t="s">
        <v>13</v>
      </c>
      <c r="B16" s="33"/>
      <c r="C16" s="41"/>
      <c r="D16" s="41"/>
      <c r="E16" s="41"/>
    </row>
    <row r="17" spans="1:11" ht="41.4" x14ac:dyDescent="0.25">
      <c r="A17" s="35" t="s">
        <v>36</v>
      </c>
      <c r="B17" s="36" t="s">
        <v>6</v>
      </c>
      <c r="C17" s="42" t="s">
        <v>100</v>
      </c>
      <c r="D17" s="42" t="s">
        <v>101</v>
      </c>
      <c r="E17" s="42" t="s">
        <v>102</v>
      </c>
      <c r="G17" s="122" t="s">
        <v>92</v>
      </c>
      <c r="H17" s="123"/>
      <c r="I17" s="123"/>
      <c r="J17" s="123"/>
      <c r="K17" s="124"/>
    </row>
    <row r="18" spans="1:11" x14ac:dyDescent="0.25">
      <c r="A18" s="89"/>
      <c r="B18" s="90"/>
      <c r="C18" s="91"/>
      <c r="D18" s="91"/>
      <c r="E18" s="91"/>
      <c r="G18" s="125"/>
      <c r="H18" s="126"/>
      <c r="I18" s="126"/>
      <c r="J18" s="126"/>
      <c r="K18" s="127"/>
    </row>
    <row r="19" spans="1:11" x14ac:dyDescent="0.25">
      <c r="A19" s="89"/>
      <c r="B19" s="90"/>
      <c r="C19" s="91"/>
      <c r="D19" s="91"/>
      <c r="E19" s="91"/>
      <c r="G19" s="125"/>
      <c r="H19" s="126"/>
      <c r="I19" s="126"/>
      <c r="J19" s="126"/>
      <c r="K19" s="127"/>
    </row>
    <row r="20" spans="1:11" x14ac:dyDescent="0.25">
      <c r="A20" s="89"/>
      <c r="B20" s="90"/>
      <c r="C20" s="92"/>
      <c r="D20" s="92"/>
      <c r="E20" s="92"/>
      <c r="G20" s="125"/>
      <c r="H20" s="126"/>
      <c r="I20" s="126"/>
      <c r="J20" s="126"/>
      <c r="K20" s="127"/>
    </row>
    <row r="21" spans="1:11" x14ac:dyDescent="0.25">
      <c r="A21" s="89"/>
      <c r="B21" s="90"/>
      <c r="C21" s="92"/>
      <c r="D21" s="92"/>
      <c r="E21" s="92"/>
      <c r="G21" s="125"/>
      <c r="H21" s="126"/>
      <c r="I21" s="126"/>
      <c r="J21" s="126"/>
      <c r="K21" s="127"/>
    </row>
    <row r="22" spans="1:11" x14ac:dyDescent="0.25">
      <c r="A22" s="89"/>
      <c r="B22" s="90"/>
      <c r="C22" s="92"/>
      <c r="D22" s="92"/>
      <c r="E22" s="92"/>
      <c r="G22" s="125"/>
      <c r="H22" s="126"/>
      <c r="I22" s="126"/>
      <c r="J22" s="126"/>
      <c r="K22" s="127"/>
    </row>
    <row r="23" spans="1:11" x14ac:dyDescent="0.25">
      <c r="A23" s="89"/>
      <c r="B23" s="90"/>
      <c r="C23" s="92"/>
      <c r="D23" s="92"/>
      <c r="E23" s="92"/>
      <c r="G23" s="125"/>
      <c r="H23" s="126"/>
      <c r="I23" s="126"/>
      <c r="J23" s="126"/>
      <c r="K23" s="127"/>
    </row>
    <row r="24" spans="1:11" x14ac:dyDescent="0.25">
      <c r="A24" s="89"/>
      <c r="B24" s="90"/>
      <c r="C24" s="92"/>
      <c r="D24" s="92"/>
      <c r="E24" s="92"/>
      <c r="G24" s="125"/>
      <c r="H24" s="126"/>
      <c r="I24" s="126"/>
      <c r="J24" s="126"/>
      <c r="K24" s="127"/>
    </row>
    <row r="25" spans="1:11" x14ac:dyDescent="0.25">
      <c r="A25" s="89"/>
      <c r="B25" s="90"/>
      <c r="C25" s="92"/>
      <c r="D25" s="92"/>
      <c r="E25" s="92"/>
      <c r="G25" s="125"/>
      <c r="H25" s="126"/>
      <c r="I25" s="126"/>
      <c r="J25" s="126"/>
      <c r="K25" s="127"/>
    </row>
    <row r="26" spans="1:11" x14ac:dyDescent="0.25">
      <c r="A26" s="89"/>
      <c r="B26" s="90"/>
      <c r="C26" s="92"/>
      <c r="D26" s="92"/>
      <c r="E26" s="92"/>
      <c r="G26" s="125"/>
      <c r="H26" s="126"/>
      <c r="I26" s="126"/>
      <c r="J26" s="126"/>
      <c r="K26" s="127"/>
    </row>
    <row r="27" spans="1:11" x14ac:dyDescent="0.25">
      <c r="A27" s="89"/>
      <c r="B27" s="90"/>
      <c r="C27" s="91"/>
      <c r="D27" s="91"/>
      <c r="E27" s="91"/>
      <c r="G27" s="125"/>
      <c r="H27" s="126"/>
      <c r="I27" s="126"/>
      <c r="J27" s="126"/>
      <c r="K27" s="127"/>
    </row>
    <row r="28" spans="1:11" ht="14.4" thickBot="1" x14ac:dyDescent="0.3">
      <c r="A28" s="39"/>
      <c r="B28" s="40" t="s">
        <v>0</v>
      </c>
      <c r="C28" s="57">
        <f>SUBTOTAL(109,Table1413[Estimated Cost Year 1 2021-22])</f>
        <v>0</v>
      </c>
      <c r="D28" s="57">
        <f>SUBTOTAL(109,Table1413[Estimated Cost Year 2 2022-23])</f>
        <v>0</v>
      </c>
      <c r="E28" s="57">
        <f>SUBTOTAL(109,Table1413[Estimated Cost Year 3 2023-24])</f>
        <v>0</v>
      </c>
      <c r="G28" s="128"/>
      <c r="H28" s="129"/>
      <c r="I28" s="129"/>
      <c r="J28" s="129"/>
      <c r="K28" s="130"/>
    </row>
    <row r="29" spans="1:11" x14ac:dyDescent="0.25">
      <c r="A29" s="11"/>
      <c r="B29" s="27"/>
      <c r="C29" s="25"/>
      <c r="D29" s="25"/>
      <c r="E29" s="25"/>
    </row>
    <row r="31" spans="1:11" ht="14.4" thickBot="1" x14ac:dyDescent="0.3">
      <c r="A31" s="32" t="s">
        <v>19</v>
      </c>
      <c r="B31" s="33"/>
      <c r="C31" s="41"/>
      <c r="D31" s="41"/>
      <c r="E31" s="41"/>
    </row>
    <row r="32" spans="1:11" ht="41.4" x14ac:dyDescent="0.25">
      <c r="A32" s="35" t="s">
        <v>36</v>
      </c>
      <c r="B32" s="36" t="s">
        <v>6</v>
      </c>
      <c r="C32" s="42" t="s">
        <v>100</v>
      </c>
      <c r="D32" s="42" t="s">
        <v>101</v>
      </c>
      <c r="E32" s="42" t="s">
        <v>102</v>
      </c>
      <c r="G32" s="122" t="s">
        <v>94</v>
      </c>
      <c r="H32" s="123"/>
      <c r="I32" s="123"/>
      <c r="J32" s="123"/>
      <c r="K32" s="124"/>
    </row>
    <row r="33" spans="1:11" x14ac:dyDescent="0.25">
      <c r="A33" s="89"/>
      <c r="B33" s="98"/>
      <c r="C33" s="91"/>
      <c r="D33" s="91"/>
      <c r="E33" s="91"/>
      <c r="G33" s="125"/>
      <c r="H33" s="126"/>
      <c r="I33" s="126"/>
      <c r="J33" s="126"/>
      <c r="K33" s="127"/>
    </row>
    <row r="34" spans="1:11" x14ac:dyDescent="0.25">
      <c r="A34" s="89"/>
      <c r="B34" s="99"/>
      <c r="C34" s="91"/>
      <c r="D34" s="91"/>
      <c r="E34" s="91"/>
      <c r="G34" s="125"/>
      <c r="H34" s="126"/>
      <c r="I34" s="126"/>
      <c r="J34" s="126"/>
      <c r="K34" s="127"/>
    </row>
    <row r="35" spans="1:11" x14ac:dyDescent="0.25">
      <c r="A35" s="89"/>
      <c r="B35" s="98"/>
      <c r="C35" s="92"/>
      <c r="D35" s="92"/>
      <c r="E35" s="92"/>
      <c r="G35" s="125"/>
      <c r="H35" s="126"/>
      <c r="I35" s="126"/>
      <c r="J35" s="126"/>
      <c r="K35" s="127"/>
    </row>
    <row r="36" spans="1:11" x14ac:dyDescent="0.25">
      <c r="A36" s="89"/>
      <c r="B36" s="98"/>
      <c r="C36" s="92"/>
      <c r="D36" s="92"/>
      <c r="E36" s="92"/>
      <c r="G36" s="125"/>
      <c r="H36" s="126"/>
      <c r="I36" s="126"/>
      <c r="J36" s="126"/>
      <c r="K36" s="127"/>
    </row>
    <row r="37" spans="1:11" x14ac:dyDescent="0.25">
      <c r="A37" s="89"/>
      <c r="B37" s="90"/>
      <c r="C37" s="92"/>
      <c r="D37" s="92"/>
      <c r="E37" s="92"/>
      <c r="G37" s="125"/>
      <c r="H37" s="126"/>
      <c r="I37" s="126"/>
      <c r="J37" s="126"/>
      <c r="K37" s="127"/>
    </row>
    <row r="38" spans="1:11" x14ac:dyDescent="0.25">
      <c r="A38" s="89"/>
      <c r="B38" s="90"/>
      <c r="C38" s="92"/>
      <c r="D38" s="92"/>
      <c r="E38" s="92"/>
      <c r="G38" s="125"/>
      <c r="H38" s="126"/>
      <c r="I38" s="126"/>
      <c r="J38" s="126"/>
      <c r="K38" s="127"/>
    </row>
    <row r="39" spans="1:11" x14ac:dyDescent="0.25">
      <c r="A39" s="89"/>
      <c r="B39" s="90"/>
      <c r="C39" s="92"/>
      <c r="D39" s="92"/>
      <c r="E39" s="92"/>
      <c r="G39" s="125"/>
      <c r="H39" s="126"/>
      <c r="I39" s="126"/>
      <c r="J39" s="126"/>
      <c r="K39" s="127"/>
    </row>
    <row r="40" spans="1:11" x14ac:dyDescent="0.25">
      <c r="A40" s="89"/>
      <c r="B40" s="90"/>
      <c r="C40" s="92"/>
      <c r="D40" s="92"/>
      <c r="E40" s="92"/>
      <c r="G40" s="125"/>
      <c r="H40" s="126"/>
      <c r="I40" s="126"/>
      <c r="J40" s="126"/>
      <c r="K40" s="127"/>
    </row>
    <row r="41" spans="1:11" x14ac:dyDescent="0.25">
      <c r="A41" s="89"/>
      <c r="B41" s="90"/>
      <c r="C41" s="92"/>
      <c r="D41" s="92"/>
      <c r="E41" s="92"/>
      <c r="G41" s="125"/>
      <c r="H41" s="126"/>
      <c r="I41" s="126"/>
      <c r="J41" s="126"/>
      <c r="K41" s="127"/>
    </row>
    <row r="42" spans="1:11" x14ac:dyDescent="0.25">
      <c r="A42" s="89"/>
      <c r="B42" s="90"/>
      <c r="C42" s="91"/>
      <c r="D42" s="91"/>
      <c r="E42" s="91"/>
      <c r="G42" s="125"/>
      <c r="H42" s="126"/>
      <c r="I42" s="126"/>
      <c r="J42" s="126"/>
      <c r="K42" s="127"/>
    </row>
    <row r="43" spans="1:11" ht="14.4" thickBot="1" x14ac:dyDescent="0.3">
      <c r="A43" s="39"/>
      <c r="B43" s="40" t="s">
        <v>0</v>
      </c>
      <c r="C43" s="57">
        <f>SUBTOTAL(109,Table1514[Estimated Cost Year 1 2021-22])</f>
        <v>0</v>
      </c>
      <c r="D43" s="57">
        <f>SUBTOTAL(109,Table1514[Estimated Cost Year 2 2022-23])</f>
        <v>0</v>
      </c>
      <c r="E43" s="57">
        <f>SUBTOTAL(109,Table1514[Estimated Cost Year 3 2023-24])</f>
        <v>0</v>
      </c>
      <c r="G43" s="128"/>
      <c r="H43" s="129"/>
      <c r="I43" s="129"/>
      <c r="J43" s="129"/>
      <c r="K43" s="130"/>
    </row>
    <row r="44" spans="1:11" x14ac:dyDescent="0.25">
      <c r="B44" s="27"/>
      <c r="C44" s="25"/>
      <c r="D44" s="25"/>
      <c r="E44" s="25"/>
    </row>
    <row r="46" spans="1:11" ht="14.4" thickBot="1" x14ac:dyDescent="0.3">
      <c r="A46" s="32" t="s">
        <v>20</v>
      </c>
      <c r="B46" s="33"/>
      <c r="C46" s="41"/>
      <c r="D46" s="41"/>
      <c r="E46" s="41"/>
    </row>
    <row r="47" spans="1:11" ht="41.4" x14ac:dyDescent="0.25">
      <c r="A47" s="35" t="s">
        <v>35</v>
      </c>
      <c r="B47" s="36" t="s">
        <v>6</v>
      </c>
      <c r="C47" s="42" t="s">
        <v>100</v>
      </c>
      <c r="D47" s="42" t="s">
        <v>101</v>
      </c>
      <c r="E47" s="42" t="s">
        <v>102</v>
      </c>
      <c r="G47" s="122" t="s">
        <v>95</v>
      </c>
      <c r="H47" s="123"/>
      <c r="I47" s="123"/>
      <c r="J47" s="123"/>
      <c r="K47" s="124"/>
    </row>
    <row r="48" spans="1:11" x14ac:dyDescent="0.25">
      <c r="A48" s="89"/>
      <c r="B48" s="90"/>
      <c r="C48" s="91"/>
      <c r="D48" s="91"/>
      <c r="E48" s="91"/>
      <c r="G48" s="125"/>
      <c r="H48" s="126"/>
      <c r="I48" s="126"/>
      <c r="J48" s="126"/>
      <c r="K48" s="127"/>
    </row>
    <row r="49" spans="1:11" x14ac:dyDescent="0.25">
      <c r="A49" s="89"/>
      <c r="B49" s="90"/>
      <c r="C49" s="91"/>
      <c r="D49" s="91"/>
      <c r="E49" s="91"/>
      <c r="G49" s="125"/>
      <c r="H49" s="126"/>
      <c r="I49" s="126"/>
      <c r="J49" s="126"/>
      <c r="K49" s="127"/>
    </row>
    <row r="50" spans="1:11" x14ac:dyDescent="0.25">
      <c r="A50" s="89"/>
      <c r="B50" s="90"/>
      <c r="C50" s="92"/>
      <c r="D50" s="92"/>
      <c r="E50" s="92"/>
      <c r="G50" s="125"/>
      <c r="H50" s="126"/>
      <c r="I50" s="126"/>
      <c r="J50" s="126"/>
      <c r="K50" s="127"/>
    </row>
    <row r="51" spans="1:11" x14ac:dyDescent="0.25">
      <c r="A51" s="89"/>
      <c r="B51" s="90"/>
      <c r="C51" s="92"/>
      <c r="D51" s="92"/>
      <c r="E51" s="92"/>
      <c r="G51" s="125"/>
      <c r="H51" s="126"/>
      <c r="I51" s="126"/>
      <c r="J51" s="126"/>
      <c r="K51" s="127"/>
    </row>
    <row r="52" spans="1:11" x14ac:dyDescent="0.25">
      <c r="A52" s="89"/>
      <c r="B52" s="90"/>
      <c r="C52" s="92"/>
      <c r="D52" s="92"/>
      <c r="E52" s="92"/>
      <c r="G52" s="125"/>
      <c r="H52" s="126"/>
      <c r="I52" s="126"/>
      <c r="J52" s="126"/>
      <c r="K52" s="127"/>
    </row>
    <row r="53" spans="1:11" x14ac:dyDescent="0.25">
      <c r="A53" s="89"/>
      <c r="B53" s="90"/>
      <c r="C53" s="92"/>
      <c r="D53" s="92"/>
      <c r="E53" s="92"/>
      <c r="G53" s="125"/>
      <c r="H53" s="126"/>
      <c r="I53" s="126"/>
      <c r="J53" s="126"/>
      <c r="K53" s="127"/>
    </row>
    <row r="54" spans="1:11" x14ac:dyDescent="0.25">
      <c r="A54" s="89"/>
      <c r="B54" s="90"/>
      <c r="C54" s="92"/>
      <c r="D54" s="92"/>
      <c r="E54" s="92"/>
      <c r="G54" s="125"/>
      <c r="H54" s="126"/>
      <c r="I54" s="126"/>
      <c r="J54" s="126"/>
      <c r="K54" s="127"/>
    </row>
    <row r="55" spans="1:11" x14ac:dyDescent="0.25">
      <c r="A55" s="89"/>
      <c r="B55" s="90"/>
      <c r="C55" s="92"/>
      <c r="D55" s="92"/>
      <c r="E55" s="92"/>
      <c r="G55" s="125"/>
      <c r="H55" s="126"/>
      <c r="I55" s="126"/>
      <c r="J55" s="126"/>
      <c r="K55" s="127"/>
    </row>
    <row r="56" spans="1:11" x14ac:dyDescent="0.25">
      <c r="A56" s="89"/>
      <c r="B56" s="90"/>
      <c r="C56" s="92"/>
      <c r="D56" s="92"/>
      <c r="E56" s="92"/>
      <c r="G56" s="125"/>
      <c r="H56" s="126"/>
      <c r="I56" s="126"/>
      <c r="J56" s="126"/>
      <c r="K56" s="127"/>
    </row>
    <row r="57" spans="1:11" x14ac:dyDescent="0.25">
      <c r="A57" s="89"/>
      <c r="B57" s="90"/>
      <c r="C57" s="91"/>
      <c r="D57" s="91"/>
      <c r="E57" s="91"/>
      <c r="G57" s="125"/>
      <c r="H57" s="126"/>
      <c r="I57" s="126"/>
      <c r="J57" s="126"/>
      <c r="K57" s="127"/>
    </row>
    <row r="58" spans="1:11" ht="14.4" thickBot="1" x14ac:dyDescent="0.3">
      <c r="A58" s="39"/>
      <c r="B58" s="40" t="s">
        <v>0</v>
      </c>
      <c r="C58" s="57">
        <f>SUBTOTAL(109,Table16817[Estimated Cost Year 1 2021-22])</f>
        <v>0</v>
      </c>
      <c r="D58" s="57">
        <f>SUBTOTAL(109,Table16817[Estimated Cost Year 2 2022-23])</f>
        <v>0</v>
      </c>
      <c r="E58" s="57">
        <f>SUBTOTAL(109,Table16817[Estimated Cost Year 3 2023-24])</f>
        <v>0</v>
      </c>
      <c r="G58" s="128"/>
      <c r="H58" s="129"/>
      <c r="I58" s="129"/>
      <c r="J58" s="129"/>
      <c r="K58" s="130"/>
    </row>
    <row r="61" spans="1:11" ht="14.4" thickBot="1" x14ac:dyDescent="0.3">
      <c r="A61" s="32" t="s">
        <v>16</v>
      </c>
      <c r="B61" s="33"/>
      <c r="C61" s="41"/>
      <c r="D61" s="41"/>
      <c r="E61" s="41"/>
    </row>
    <row r="62" spans="1:11" ht="41.4" x14ac:dyDescent="0.25">
      <c r="A62" s="35" t="s">
        <v>36</v>
      </c>
      <c r="B62" s="36" t="s">
        <v>6</v>
      </c>
      <c r="C62" s="42" t="s">
        <v>100</v>
      </c>
      <c r="D62" s="42" t="s">
        <v>101</v>
      </c>
      <c r="E62" s="42" t="s">
        <v>102</v>
      </c>
      <c r="G62" s="122" t="s">
        <v>76</v>
      </c>
      <c r="H62" s="123"/>
      <c r="I62" s="123"/>
      <c r="J62" s="123"/>
      <c r="K62" s="124"/>
    </row>
    <row r="63" spans="1:11" x14ac:dyDescent="0.25">
      <c r="A63" s="89"/>
      <c r="B63" s="90"/>
      <c r="C63" s="91"/>
      <c r="D63" s="91"/>
      <c r="E63" s="91"/>
      <c r="G63" s="125"/>
      <c r="H63" s="126"/>
      <c r="I63" s="126"/>
      <c r="J63" s="126"/>
      <c r="K63" s="127"/>
    </row>
    <row r="64" spans="1:11" x14ac:dyDescent="0.25">
      <c r="A64" s="89"/>
      <c r="B64" s="90"/>
      <c r="C64" s="91"/>
      <c r="D64" s="91"/>
      <c r="E64" s="91"/>
      <c r="G64" s="125"/>
      <c r="H64" s="126"/>
      <c r="I64" s="126"/>
      <c r="J64" s="126"/>
      <c r="K64" s="127"/>
    </row>
    <row r="65" spans="1:11" x14ac:dyDescent="0.25">
      <c r="A65" s="89"/>
      <c r="B65" s="90"/>
      <c r="C65" s="92"/>
      <c r="D65" s="92"/>
      <c r="E65" s="92"/>
      <c r="G65" s="125"/>
      <c r="H65" s="126"/>
      <c r="I65" s="126"/>
      <c r="J65" s="126"/>
      <c r="K65" s="127"/>
    </row>
    <row r="66" spans="1:11" x14ac:dyDescent="0.25">
      <c r="A66" s="89"/>
      <c r="B66" s="90"/>
      <c r="C66" s="92"/>
      <c r="D66" s="92"/>
      <c r="E66" s="92"/>
      <c r="G66" s="125"/>
      <c r="H66" s="126"/>
      <c r="I66" s="126"/>
      <c r="J66" s="126"/>
      <c r="K66" s="127"/>
    </row>
    <row r="67" spans="1:11" x14ac:dyDescent="0.25">
      <c r="A67" s="89"/>
      <c r="B67" s="90"/>
      <c r="C67" s="92"/>
      <c r="D67" s="92"/>
      <c r="E67" s="92"/>
      <c r="G67" s="125"/>
      <c r="H67" s="126"/>
      <c r="I67" s="126"/>
      <c r="J67" s="126"/>
      <c r="K67" s="127"/>
    </row>
    <row r="68" spans="1:11" x14ac:dyDescent="0.25">
      <c r="A68" s="89"/>
      <c r="B68" s="90"/>
      <c r="C68" s="92"/>
      <c r="D68" s="92"/>
      <c r="E68" s="92"/>
      <c r="G68" s="125"/>
      <c r="H68" s="126"/>
      <c r="I68" s="126"/>
      <c r="J68" s="126"/>
      <c r="K68" s="127"/>
    </row>
    <row r="69" spans="1:11" x14ac:dyDescent="0.25">
      <c r="A69" s="89"/>
      <c r="B69" s="90"/>
      <c r="C69" s="92"/>
      <c r="D69" s="92"/>
      <c r="E69" s="92"/>
      <c r="G69" s="125"/>
      <c r="H69" s="126"/>
      <c r="I69" s="126"/>
      <c r="J69" s="126"/>
      <c r="K69" s="127"/>
    </row>
    <row r="70" spans="1:11" x14ac:dyDescent="0.25">
      <c r="A70" s="89"/>
      <c r="B70" s="90"/>
      <c r="C70" s="92"/>
      <c r="D70" s="92"/>
      <c r="E70" s="92"/>
      <c r="G70" s="125"/>
      <c r="H70" s="126"/>
      <c r="I70" s="126"/>
      <c r="J70" s="126"/>
      <c r="K70" s="127"/>
    </row>
    <row r="71" spans="1:11" x14ac:dyDescent="0.25">
      <c r="A71" s="89"/>
      <c r="B71" s="90"/>
      <c r="C71" s="92"/>
      <c r="D71" s="92"/>
      <c r="E71" s="92"/>
      <c r="G71" s="125"/>
      <c r="H71" s="126"/>
      <c r="I71" s="126"/>
      <c r="J71" s="126"/>
      <c r="K71" s="127"/>
    </row>
    <row r="72" spans="1:11" x14ac:dyDescent="0.25">
      <c r="A72" s="89"/>
      <c r="B72" s="90"/>
      <c r="C72" s="91"/>
      <c r="D72" s="91"/>
      <c r="E72" s="91"/>
      <c r="G72" s="125"/>
      <c r="H72" s="126"/>
      <c r="I72" s="126"/>
      <c r="J72" s="126"/>
      <c r="K72" s="127"/>
    </row>
    <row r="73" spans="1:11" ht="14.4" thickBot="1" x14ac:dyDescent="0.3">
      <c r="A73" s="39"/>
      <c r="B73" s="40" t="s">
        <v>0</v>
      </c>
      <c r="C73" s="57">
        <f>SUBTOTAL(109,Table1615[Estimated Cost Year 1 2021-22])</f>
        <v>0</v>
      </c>
      <c r="D73" s="57">
        <f>SUBTOTAL(109,Table1615[Estimated Cost Year 2 2022-23])</f>
        <v>0</v>
      </c>
      <c r="E73" s="57">
        <f>SUBTOTAL(109,Table1615[Estimated Cost Year 3 2023-24])</f>
        <v>0</v>
      </c>
      <c r="G73" s="128"/>
      <c r="H73" s="129"/>
      <c r="I73" s="129"/>
      <c r="J73" s="129"/>
      <c r="K73" s="130"/>
    </row>
    <row r="74" spans="1:11" x14ac:dyDescent="0.25">
      <c r="A74" s="11"/>
      <c r="B74" s="27"/>
      <c r="C74" s="25"/>
      <c r="D74" s="25"/>
      <c r="E74" s="25"/>
    </row>
    <row r="76" spans="1:11" ht="14.4" thickBot="1" x14ac:dyDescent="0.3">
      <c r="A76" s="32" t="s">
        <v>72</v>
      </c>
      <c r="B76" s="33"/>
      <c r="C76" s="41"/>
      <c r="D76" s="41"/>
      <c r="E76" s="41"/>
    </row>
    <row r="77" spans="1:11" ht="41.4" x14ac:dyDescent="0.25">
      <c r="A77" s="35" t="s">
        <v>34</v>
      </c>
      <c r="B77" s="36" t="s">
        <v>6</v>
      </c>
      <c r="C77" s="42" t="s">
        <v>100</v>
      </c>
      <c r="D77" s="42" t="s">
        <v>101</v>
      </c>
      <c r="E77" s="42" t="s">
        <v>102</v>
      </c>
      <c r="G77" s="122" t="s">
        <v>80</v>
      </c>
      <c r="H77" s="123"/>
      <c r="I77" s="123"/>
      <c r="J77" s="123"/>
      <c r="K77" s="124"/>
    </row>
    <row r="78" spans="1:11" x14ac:dyDescent="0.25">
      <c r="A78" s="89"/>
      <c r="B78" s="90"/>
      <c r="C78" s="91"/>
      <c r="D78" s="91"/>
      <c r="E78" s="91"/>
      <c r="G78" s="125"/>
      <c r="H78" s="126"/>
      <c r="I78" s="126"/>
      <c r="J78" s="126"/>
      <c r="K78" s="127"/>
    </row>
    <row r="79" spans="1:11" x14ac:dyDescent="0.25">
      <c r="A79" s="89"/>
      <c r="B79" s="90"/>
      <c r="C79" s="91"/>
      <c r="D79" s="91"/>
      <c r="E79" s="91"/>
      <c r="G79" s="125" t="s">
        <v>68</v>
      </c>
      <c r="H79" s="126"/>
      <c r="I79" s="126"/>
      <c r="J79" s="126"/>
      <c r="K79" s="127"/>
    </row>
    <row r="80" spans="1:11" x14ac:dyDescent="0.25">
      <c r="A80" s="89"/>
      <c r="B80" s="90"/>
      <c r="C80" s="92"/>
      <c r="D80" s="92"/>
      <c r="E80" s="92"/>
      <c r="G80" s="125"/>
      <c r="H80" s="126"/>
      <c r="I80" s="126"/>
      <c r="J80" s="126"/>
      <c r="K80" s="127"/>
    </row>
    <row r="81" spans="1:11" x14ac:dyDescent="0.25">
      <c r="A81" s="89"/>
      <c r="B81" s="90"/>
      <c r="C81" s="92"/>
      <c r="D81" s="92"/>
      <c r="E81" s="92"/>
      <c r="G81" s="125"/>
      <c r="H81" s="126"/>
      <c r="I81" s="126"/>
      <c r="J81" s="126"/>
      <c r="K81" s="127"/>
    </row>
    <row r="82" spans="1:11" x14ac:dyDescent="0.25">
      <c r="A82" s="89"/>
      <c r="B82" s="90"/>
      <c r="C82" s="92"/>
      <c r="D82" s="92"/>
      <c r="E82" s="92"/>
      <c r="G82" s="125"/>
      <c r="H82" s="126"/>
      <c r="I82" s="126"/>
      <c r="J82" s="126"/>
      <c r="K82" s="127"/>
    </row>
    <row r="83" spans="1:11" x14ac:dyDescent="0.25">
      <c r="A83" s="89"/>
      <c r="B83" s="90"/>
      <c r="C83" s="92"/>
      <c r="D83" s="92"/>
      <c r="E83" s="92"/>
      <c r="G83" s="125"/>
      <c r="H83" s="126"/>
      <c r="I83" s="126"/>
      <c r="J83" s="126"/>
      <c r="K83" s="127"/>
    </row>
    <row r="84" spans="1:11" x14ac:dyDescent="0.25">
      <c r="A84" s="89"/>
      <c r="B84" s="90"/>
      <c r="C84" s="92"/>
      <c r="D84" s="92"/>
      <c r="E84" s="92"/>
      <c r="G84" s="125"/>
      <c r="H84" s="126"/>
      <c r="I84" s="126"/>
      <c r="J84" s="126"/>
      <c r="K84" s="127"/>
    </row>
    <row r="85" spans="1:11" x14ac:dyDescent="0.25">
      <c r="A85" s="89"/>
      <c r="B85" s="90"/>
      <c r="C85" s="92"/>
      <c r="D85" s="92"/>
      <c r="E85" s="92"/>
      <c r="G85" s="125"/>
      <c r="H85" s="126"/>
      <c r="I85" s="126"/>
      <c r="J85" s="126"/>
      <c r="K85" s="127"/>
    </row>
    <row r="86" spans="1:11" x14ac:dyDescent="0.25">
      <c r="A86" s="89"/>
      <c r="B86" s="90"/>
      <c r="C86" s="92"/>
      <c r="D86" s="92"/>
      <c r="E86" s="92"/>
      <c r="G86" s="125"/>
      <c r="H86" s="126"/>
      <c r="I86" s="126"/>
      <c r="J86" s="126"/>
      <c r="K86" s="127"/>
    </row>
    <row r="87" spans="1:11" x14ac:dyDescent="0.25">
      <c r="A87" s="89"/>
      <c r="B87" s="90"/>
      <c r="C87" s="91"/>
      <c r="D87" s="91"/>
      <c r="E87" s="91"/>
      <c r="G87" s="125"/>
      <c r="H87" s="126"/>
      <c r="I87" s="126"/>
      <c r="J87" s="126"/>
      <c r="K87" s="127"/>
    </row>
    <row r="88" spans="1:11" ht="14.4" thickBot="1" x14ac:dyDescent="0.3">
      <c r="A88" s="89"/>
      <c r="B88" s="90"/>
      <c r="C88" s="92"/>
      <c r="D88" s="92"/>
      <c r="E88" s="92"/>
      <c r="G88" s="128"/>
      <c r="H88" s="129"/>
      <c r="I88" s="129"/>
      <c r="J88" s="129"/>
      <c r="K88" s="130"/>
    </row>
    <row r="89" spans="1:11" x14ac:dyDescent="0.25">
      <c r="A89" s="89"/>
      <c r="B89" s="90"/>
      <c r="C89" s="92"/>
      <c r="D89" s="92"/>
      <c r="E89" s="92"/>
    </row>
    <row r="90" spans="1:11" x14ac:dyDescent="0.25">
      <c r="A90" s="89"/>
      <c r="B90" s="90"/>
      <c r="C90" s="92"/>
      <c r="D90" s="92"/>
      <c r="E90" s="92"/>
    </row>
    <row r="91" spans="1:11" x14ac:dyDescent="0.25">
      <c r="A91" s="89"/>
      <c r="B91" s="90"/>
      <c r="C91" s="92"/>
      <c r="D91" s="92"/>
      <c r="E91" s="92"/>
    </row>
    <row r="92" spans="1:11" x14ac:dyDescent="0.25">
      <c r="A92" s="89"/>
      <c r="B92" s="90"/>
      <c r="C92" s="92"/>
      <c r="D92" s="92"/>
      <c r="E92" s="92"/>
    </row>
    <row r="93" spans="1:11" x14ac:dyDescent="0.25">
      <c r="A93" s="89"/>
      <c r="B93" s="90"/>
      <c r="C93" s="92"/>
      <c r="D93" s="92"/>
      <c r="E93" s="92"/>
    </row>
    <row r="94" spans="1:11" x14ac:dyDescent="0.25">
      <c r="A94" s="89"/>
      <c r="B94" s="90"/>
      <c r="C94" s="92"/>
      <c r="D94" s="92"/>
      <c r="E94" s="92"/>
    </row>
    <row r="95" spans="1:11" x14ac:dyDescent="0.25">
      <c r="A95" s="89"/>
      <c r="B95" s="90"/>
      <c r="C95" s="92"/>
      <c r="D95" s="92"/>
      <c r="E95" s="92"/>
    </row>
    <row r="96" spans="1:11" x14ac:dyDescent="0.25">
      <c r="A96" s="89"/>
      <c r="B96" s="90"/>
      <c r="C96" s="92"/>
      <c r="D96" s="92"/>
      <c r="E96" s="92"/>
    </row>
    <row r="97" spans="1:5" x14ac:dyDescent="0.25">
      <c r="A97" s="93"/>
      <c r="B97" s="94"/>
      <c r="C97" s="95"/>
      <c r="D97" s="95"/>
      <c r="E97" s="95"/>
    </row>
    <row r="98" spans="1:5" x14ac:dyDescent="0.25">
      <c r="A98" s="93"/>
      <c r="B98" s="94"/>
      <c r="C98" s="95"/>
      <c r="D98" s="95"/>
      <c r="E98" s="95"/>
    </row>
    <row r="99" spans="1:5" x14ac:dyDescent="0.25">
      <c r="A99" s="39"/>
      <c r="B99" s="40" t="s">
        <v>0</v>
      </c>
      <c r="C99" s="57">
        <f>SUBTOTAL(109,Table16716[Estimated Cost Year 1 2021-22])</f>
        <v>0</v>
      </c>
      <c r="D99" s="57">
        <f>SUBTOTAL(109,Table16716[Estimated Cost Year 2 2022-23])</f>
        <v>0</v>
      </c>
      <c r="E99" s="57">
        <f>SUBTOTAL(109,Table16716[Estimated Cost Year 3 2023-24])</f>
        <v>0</v>
      </c>
    </row>
  </sheetData>
  <sheetProtection algorithmName="SHA-512" hashValue="4MLrZf3R4SUXfu4NooUH244yQlSmK3N0nfb0UJ2f+WlAkQgjOXG4/Wm/ySRwrf2Idf5f5mVewJF8a55N0x6Eow==" saltValue="6w8Eo9jXqWekHtd5hmVVhw==" spinCount="100000" sheet="1" objects="1" scenarios="1"/>
  <mergeCells count="6">
    <mergeCell ref="G77:K88"/>
    <mergeCell ref="G2:K13"/>
    <mergeCell ref="G17:K28"/>
    <mergeCell ref="G32:K43"/>
    <mergeCell ref="G47:K58"/>
    <mergeCell ref="G62:K73"/>
  </mergeCells>
  <printOptions headings="1"/>
  <pageMargins left="0.25" right="0.25" top="0.75" bottom="0.75" header="0.3" footer="0.3"/>
  <pageSetup scale="67" fitToHeight="0" orientation="landscape"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34BF0-77F4-41B3-8046-C1D75DB87051}">
  <sheetPr>
    <tabColor rgb="FFEBF2FF"/>
    <pageSetUpPr fitToPage="1"/>
  </sheetPr>
  <dimension ref="A1:K29"/>
  <sheetViews>
    <sheetView zoomScaleNormal="100" workbookViewId="0">
      <selection activeCell="D8" sqref="D8"/>
    </sheetView>
  </sheetViews>
  <sheetFormatPr defaultColWidth="9" defaultRowHeight="13.8" x14ac:dyDescent="0.25"/>
  <cols>
    <col min="1" max="1" width="35.69921875" style="6" customWidth="1"/>
    <col min="2" max="2" width="68.69921875" style="6" customWidth="1"/>
    <col min="3" max="5" width="14.796875" style="43" bestFit="1" customWidth="1"/>
    <col min="6" max="16384" width="9" style="24"/>
  </cols>
  <sheetData>
    <row r="1" spans="1:11" ht="14.4" thickBot="1" x14ac:dyDescent="0.3">
      <c r="A1" s="32" t="s">
        <v>15</v>
      </c>
      <c r="B1" s="33"/>
      <c r="C1" s="41"/>
      <c r="D1" s="41"/>
      <c r="E1" s="41"/>
    </row>
    <row r="2" spans="1:11" ht="41.4" x14ac:dyDescent="0.25">
      <c r="A2" s="35" t="s">
        <v>38</v>
      </c>
      <c r="B2" s="36" t="s">
        <v>6</v>
      </c>
      <c r="C2" s="42" t="s">
        <v>100</v>
      </c>
      <c r="D2" s="42" t="s">
        <v>101</v>
      </c>
      <c r="E2" s="42" t="s">
        <v>102</v>
      </c>
      <c r="G2" s="122" t="s">
        <v>71</v>
      </c>
      <c r="H2" s="123"/>
      <c r="I2" s="123"/>
      <c r="J2" s="123"/>
      <c r="K2" s="124"/>
    </row>
    <row r="3" spans="1:11" x14ac:dyDescent="0.25">
      <c r="A3" s="89"/>
      <c r="B3" s="90"/>
      <c r="C3" s="91"/>
      <c r="D3" s="91"/>
      <c r="E3" s="91"/>
      <c r="G3" s="125"/>
      <c r="H3" s="126"/>
      <c r="I3" s="126"/>
      <c r="J3" s="126"/>
      <c r="K3" s="127"/>
    </row>
    <row r="4" spans="1:11" x14ac:dyDescent="0.25">
      <c r="A4" s="89"/>
      <c r="B4" s="90"/>
      <c r="C4" s="91"/>
      <c r="D4" s="91"/>
      <c r="E4" s="91"/>
      <c r="G4" s="125"/>
      <c r="H4" s="126"/>
      <c r="I4" s="126"/>
      <c r="J4" s="126"/>
      <c r="K4" s="127"/>
    </row>
    <row r="5" spans="1:11" x14ac:dyDescent="0.25">
      <c r="A5" s="89"/>
      <c r="B5" s="90"/>
      <c r="C5" s="92"/>
      <c r="D5" s="92"/>
      <c r="E5" s="92"/>
      <c r="G5" s="125"/>
      <c r="H5" s="126"/>
      <c r="I5" s="126"/>
      <c r="J5" s="126"/>
      <c r="K5" s="127"/>
    </row>
    <row r="6" spans="1:11" x14ac:dyDescent="0.25">
      <c r="A6" s="89"/>
      <c r="B6" s="98"/>
      <c r="C6" s="92"/>
      <c r="D6" s="92"/>
      <c r="E6" s="92"/>
      <c r="G6" s="125"/>
      <c r="H6" s="126"/>
      <c r="I6" s="126"/>
      <c r="J6" s="126"/>
      <c r="K6" s="127"/>
    </row>
    <row r="7" spans="1:11" x14ac:dyDescent="0.25">
      <c r="A7" s="89"/>
      <c r="B7" s="100"/>
      <c r="C7" s="92"/>
      <c r="D7" s="92"/>
      <c r="E7" s="92"/>
      <c r="G7" s="125"/>
      <c r="H7" s="126"/>
      <c r="I7" s="126"/>
      <c r="J7" s="126"/>
      <c r="K7" s="127"/>
    </row>
    <row r="8" spans="1:11" x14ac:dyDescent="0.25">
      <c r="A8" s="89"/>
      <c r="B8" s="90"/>
      <c r="C8" s="92"/>
      <c r="D8" s="92"/>
      <c r="E8" s="92"/>
      <c r="G8" s="125"/>
      <c r="H8" s="126"/>
      <c r="I8" s="126"/>
      <c r="J8" s="126"/>
      <c r="K8" s="127"/>
    </row>
    <row r="9" spans="1:11" x14ac:dyDescent="0.25">
      <c r="A9" s="89"/>
      <c r="B9" s="90"/>
      <c r="C9" s="92"/>
      <c r="D9" s="92"/>
      <c r="E9" s="92"/>
      <c r="G9" s="125"/>
      <c r="H9" s="126"/>
      <c r="I9" s="126"/>
      <c r="J9" s="126"/>
      <c r="K9" s="127"/>
    </row>
    <row r="10" spans="1:11" x14ac:dyDescent="0.25">
      <c r="A10" s="89"/>
      <c r="B10" s="90"/>
      <c r="C10" s="92"/>
      <c r="D10" s="92"/>
      <c r="E10" s="92"/>
      <c r="G10" s="125"/>
      <c r="H10" s="126"/>
      <c r="I10" s="126"/>
      <c r="J10" s="126"/>
      <c r="K10" s="127"/>
    </row>
    <row r="11" spans="1:11" x14ac:dyDescent="0.25">
      <c r="A11" s="89"/>
      <c r="B11" s="90"/>
      <c r="C11" s="92"/>
      <c r="D11" s="92"/>
      <c r="E11" s="92"/>
      <c r="G11" s="125"/>
      <c r="H11" s="126"/>
      <c r="I11" s="126"/>
      <c r="J11" s="126"/>
      <c r="K11" s="127"/>
    </row>
    <row r="12" spans="1:11" x14ac:dyDescent="0.25">
      <c r="A12" s="89"/>
      <c r="B12" s="90"/>
      <c r="C12" s="91"/>
      <c r="D12" s="91"/>
      <c r="E12" s="91"/>
      <c r="G12" s="125"/>
      <c r="H12" s="126"/>
      <c r="I12" s="126"/>
      <c r="J12" s="126"/>
      <c r="K12" s="127"/>
    </row>
    <row r="13" spans="1:11" ht="14.4" thickBot="1" x14ac:dyDescent="0.3">
      <c r="A13" s="39"/>
      <c r="B13" s="40" t="s">
        <v>0</v>
      </c>
      <c r="C13" s="57">
        <f>SUBTOTAL(109,Table1318[Estimated Cost Year 1 2021-22])</f>
        <v>0</v>
      </c>
      <c r="D13" s="57">
        <f>SUBTOTAL(109,Table1318[Estimated Cost Year 2 2022-23])</f>
        <v>0</v>
      </c>
      <c r="E13" s="57">
        <f>SUBTOTAL(109,Table1318[Estimated Cost Year 3 2023-24])</f>
        <v>0</v>
      </c>
      <c r="G13" s="128"/>
      <c r="H13" s="129"/>
      <c r="I13" s="129"/>
      <c r="J13" s="129"/>
      <c r="K13" s="130"/>
    </row>
    <row r="14" spans="1:11" x14ac:dyDescent="0.25">
      <c r="A14" s="11"/>
      <c r="B14" s="27"/>
      <c r="C14" s="25"/>
      <c r="D14" s="25"/>
      <c r="E14" s="25"/>
    </row>
    <row r="16" spans="1:11" ht="14.4" thickBot="1" x14ac:dyDescent="0.3">
      <c r="A16" s="32" t="s">
        <v>37</v>
      </c>
      <c r="B16" s="33"/>
      <c r="C16" s="41"/>
      <c r="D16" s="41"/>
      <c r="E16" s="41"/>
    </row>
    <row r="17" spans="1:11" ht="41.4" x14ac:dyDescent="0.25">
      <c r="A17" s="35" t="s">
        <v>38</v>
      </c>
      <c r="B17" s="36" t="s">
        <v>6</v>
      </c>
      <c r="C17" s="42" t="s">
        <v>100</v>
      </c>
      <c r="D17" s="42" t="s">
        <v>101</v>
      </c>
      <c r="E17" s="42" t="s">
        <v>102</v>
      </c>
      <c r="G17" s="122" t="s">
        <v>80</v>
      </c>
      <c r="H17" s="123"/>
      <c r="I17" s="123"/>
      <c r="J17" s="123"/>
      <c r="K17" s="124"/>
    </row>
    <row r="18" spans="1:11" x14ac:dyDescent="0.25">
      <c r="A18" s="89"/>
      <c r="B18" s="89"/>
      <c r="C18" s="91"/>
      <c r="D18" s="91"/>
      <c r="E18" s="91"/>
      <c r="G18" s="125"/>
      <c r="H18" s="126"/>
      <c r="I18" s="126"/>
      <c r="J18" s="126"/>
      <c r="K18" s="127"/>
    </row>
    <row r="19" spans="1:11" x14ac:dyDescent="0.25">
      <c r="A19" s="89"/>
      <c r="B19" s="90"/>
      <c r="C19" s="91"/>
      <c r="D19" s="91"/>
      <c r="E19" s="91"/>
      <c r="G19" s="125" t="s">
        <v>68</v>
      </c>
      <c r="H19" s="126"/>
      <c r="I19" s="126"/>
      <c r="J19" s="126"/>
      <c r="K19" s="127"/>
    </row>
    <row r="20" spans="1:11" x14ac:dyDescent="0.25">
      <c r="A20" s="89"/>
      <c r="B20" s="90"/>
      <c r="C20" s="92"/>
      <c r="D20" s="92"/>
      <c r="E20" s="92"/>
      <c r="G20" s="125"/>
      <c r="H20" s="126"/>
      <c r="I20" s="126"/>
      <c r="J20" s="126"/>
      <c r="K20" s="127"/>
    </row>
    <row r="21" spans="1:11" x14ac:dyDescent="0.25">
      <c r="A21" s="89"/>
      <c r="B21" s="90"/>
      <c r="C21" s="92"/>
      <c r="D21" s="92"/>
      <c r="E21" s="92"/>
      <c r="G21" s="125"/>
      <c r="H21" s="126"/>
      <c r="I21" s="126"/>
      <c r="J21" s="126"/>
      <c r="K21" s="127"/>
    </row>
    <row r="22" spans="1:11" x14ac:dyDescent="0.25">
      <c r="A22" s="89"/>
      <c r="B22" s="90"/>
      <c r="C22" s="92"/>
      <c r="D22" s="92"/>
      <c r="E22" s="92"/>
      <c r="G22" s="125"/>
      <c r="H22" s="126"/>
      <c r="I22" s="126"/>
      <c r="J22" s="126"/>
      <c r="K22" s="127"/>
    </row>
    <row r="23" spans="1:11" x14ac:dyDescent="0.25">
      <c r="A23" s="89"/>
      <c r="B23" s="90"/>
      <c r="C23" s="92"/>
      <c r="D23" s="92"/>
      <c r="E23" s="92"/>
      <c r="G23" s="125"/>
      <c r="H23" s="126"/>
      <c r="I23" s="126"/>
      <c r="J23" s="126"/>
      <c r="K23" s="127"/>
    </row>
    <row r="24" spans="1:11" x14ac:dyDescent="0.25">
      <c r="A24" s="89"/>
      <c r="B24" s="90"/>
      <c r="C24" s="92"/>
      <c r="D24" s="92"/>
      <c r="E24" s="92"/>
      <c r="G24" s="125"/>
      <c r="H24" s="126"/>
      <c r="I24" s="126"/>
      <c r="J24" s="126"/>
      <c r="K24" s="127"/>
    </row>
    <row r="25" spans="1:11" x14ac:dyDescent="0.25">
      <c r="A25" s="89"/>
      <c r="B25" s="90"/>
      <c r="C25" s="92"/>
      <c r="D25" s="92"/>
      <c r="E25" s="92"/>
      <c r="G25" s="125"/>
      <c r="H25" s="126"/>
      <c r="I25" s="126"/>
      <c r="J25" s="126"/>
      <c r="K25" s="127"/>
    </row>
    <row r="26" spans="1:11" x14ac:dyDescent="0.25">
      <c r="A26" s="89"/>
      <c r="B26" s="90"/>
      <c r="C26" s="92"/>
      <c r="D26" s="92"/>
      <c r="E26" s="92"/>
      <c r="G26" s="125"/>
      <c r="H26" s="126"/>
      <c r="I26" s="126"/>
      <c r="J26" s="126"/>
      <c r="K26" s="127"/>
    </row>
    <row r="27" spans="1:11" x14ac:dyDescent="0.25">
      <c r="A27" s="89"/>
      <c r="B27" s="90"/>
      <c r="C27" s="91"/>
      <c r="D27" s="91"/>
      <c r="E27" s="91"/>
      <c r="G27" s="125"/>
      <c r="H27" s="126"/>
      <c r="I27" s="126"/>
      <c r="J27" s="126"/>
      <c r="K27" s="127"/>
    </row>
    <row r="28" spans="1:11" ht="14.4" thickBot="1" x14ac:dyDescent="0.3">
      <c r="A28" s="39"/>
      <c r="B28" s="40" t="s">
        <v>0</v>
      </c>
      <c r="C28" s="57">
        <f>SUBTOTAL(109,Table1419[Estimated Cost Year 1 2021-22])</f>
        <v>0</v>
      </c>
      <c r="D28" s="57">
        <f>SUBTOTAL(109,Table1419[Estimated Cost Year 2 2022-23])</f>
        <v>0</v>
      </c>
      <c r="E28" s="57">
        <f>SUBTOTAL(109,Table1419[Estimated Cost Year 3 2023-24])</f>
        <v>0</v>
      </c>
      <c r="G28" s="128"/>
      <c r="H28" s="129"/>
      <c r="I28" s="129"/>
      <c r="J28" s="129"/>
      <c r="K28" s="130"/>
    </row>
    <row r="29" spans="1:11" x14ac:dyDescent="0.25">
      <c r="A29" s="11"/>
      <c r="B29" s="27"/>
      <c r="C29" s="25"/>
      <c r="D29" s="25"/>
      <c r="E29" s="25"/>
    </row>
  </sheetData>
  <sheetProtection algorithmName="SHA-512" hashValue="OdQxKu1qzfk303N9R16hrBmP/uXUTmTI2pHedy4fEQjZszO9aQXlucZANw2q9xgBu2gcqXEpJenKtQLP0CHAbQ==" saltValue="jr168rVrQHugDV6wKeaEQA==" spinCount="100000" sheet="1" objects="1" scenarios="1"/>
  <mergeCells count="2">
    <mergeCell ref="G2:K13"/>
    <mergeCell ref="G17:K28"/>
  </mergeCells>
  <phoneticPr fontId="9" type="noConversion"/>
  <printOptions headings="1"/>
  <pageMargins left="0.25" right="0.25" top="0.75" bottom="0.75" header="0.3" footer="0.3"/>
  <pageSetup scale="67" fitToHeight="0" orientation="landscape"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209C9-B6E6-4075-9395-FAE14F03BAC9}">
  <sheetPr>
    <tabColor rgb="FFF5E6FA"/>
    <pageSetUpPr fitToPage="1"/>
  </sheetPr>
  <dimension ref="A1:D37"/>
  <sheetViews>
    <sheetView zoomScaleNormal="100" workbookViewId="0">
      <selection activeCell="C8" sqref="C8"/>
    </sheetView>
  </sheetViews>
  <sheetFormatPr defaultColWidth="8.69921875" defaultRowHeight="13.8" x14ac:dyDescent="0.25"/>
  <cols>
    <col min="1" max="1" width="70.69921875" style="6" customWidth="1"/>
    <col min="2" max="4" width="14.19921875" style="6" bestFit="1" customWidth="1"/>
    <col min="5" max="16384" width="8.69921875" style="6"/>
  </cols>
  <sheetData>
    <row r="1" spans="1:4" x14ac:dyDescent="0.25">
      <c r="A1" s="32" t="s">
        <v>43</v>
      </c>
      <c r="B1" s="41"/>
      <c r="C1" s="41"/>
      <c r="D1" s="41"/>
    </row>
    <row r="2" spans="1:4" ht="27.6" x14ac:dyDescent="0.25">
      <c r="A2" s="35" t="s">
        <v>45</v>
      </c>
      <c r="B2" s="42" t="s">
        <v>97</v>
      </c>
      <c r="C2" s="42" t="s">
        <v>98</v>
      </c>
      <c r="D2" s="42" t="s">
        <v>99</v>
      </c>
    </row>
    <row r="3" spans="1:4" x14ac:dyDescent="0.25">
      <c r="A3" s="89"/>
      <c r="B3" s="91"/>
      <c r="C3" s="91"/>
      <c r="D3" s="91"/>
    </row>
    <row r="4" spans="1:4" x14ac:dyDescent="0.25">
      <c r="A4" s="89"/>
      <c r="B4" s="91"/>
      <c r="C4" s="91"/>
      <c r="D4" s="91"/>
    </row>
    <row r="5" spans="1:4" x14ac:dyDescent="0.25">
      <c r="A5" s="89"/>
      <c r="B5" s="92"/>
      <c r="C5" s="92"/>
      <c r="D5" s="92"/>
    </row>
    <row r="6" spans="1:4" x14ac:dyDescent="0.25">
      <c r="A6" s="89"/>
      <c r="B6" s="92"/>
      <c r="C6" s="92"/>
      <c r="D6" s="92"/>
    </row>
    <row r="7" spans="1:4" x14ac:dyDescent="0.25">
      <c r="A7" s="89"/>
      <c r="B7" s="92"/>
      <c r="C7" s="92"/>
      <c r="D7" s="92"/>
    </row>
    <row r="8" spans="1:4" x14ac:dyDescent="0.25">
      <c r="A8" s="89"/>
      <c r="B8" s="92"/>
      <c r="C8" s="92"/>
      <c r="D8" s="92"/>
    </row>
    <row r="9" spans="1:4" x14ac:dyDescent="0.25">
      <c r="A9" s="89"/>
      <c r="B9" s="92"/>
      <c r="C9" s="92"/>
      <c r="D9" s="92"/>
    </row>
    <row r="10" spans="1:4" x14ac:dyDescent="0.25">
      <c r="A10" s="89"/>
      <c r="B10" s="92"/>
      <c r="C10" s="92"/>
      <c r="D10" s="92"/>
    </row>
    <row r="11" spans="1:4" x14ac:dyDescent="0.25">
      <c r="A11" s="89"/>
      <c r="B11" s="92"/>
      <c r="C11" s="92"/>
      <c r="D11" s="92"/>
    </row>
    <row r="12" spans="1:4" x14ac:dyDescent="0.25">
      <c r="A12" s="89"/>
      <c r="B12" s="91"/>
      <c r="C12" s="91"/>
      <c r="D12" s="91"/>
    </row>
    <row r="13" spans="1:4" x14ac:dyDescent="0.25">
      <c r="A13" s="89"/>
      <c r="B13" s="92"/>
      <c r="C13" s="92"/>
      <c r="D13" s="92"/>
    </row>
    <row r="14" spans="1:4" x14ac:dyDescent="0.25">
      <c r="A14" s="89"/>
      <c r="B14" s="92"/>
      <c r="C14" s="92"/>
      <c r="D14" s="92"/>
    </row>
    <row r="15" spans="1:4" x14ac:dyDescent="0.25">
      <c r="A15" s="89"/>
      <c r="B15" s="92"/>
      <c r="C15" s="92"/>
      <c r="D15" s="92"/>
    </row>
    <row r="16" spans="1:4" x14ac:dyDescent="0.25">
      <c r="A16" s="89"/>
      <c r="B16" s="92"/>
      <c r="C16" s="92"/>
      <c r="D16" s="92"/>
    </row>
    <row r="17" spans="1:4" x14ac:dyDescent="0.25">
      <c r="A17" s="89"/>
      <c r="B17" s="92"/>
      <c r="C17" s="92"/>
      <c r="D17" s="92"/>
    </row>
    <row r="18" spans="1:4" x14ac:dyDescent="0.25">
      <c r="A18" s="89"/>
      <c r="B18" s="92"/>
      <c r="C18" s="92"/>
      <c r="D18" s="92"/>
    </row>
    <row r="19" spans="1:4" x14ac:dyDescent="0.25">
      <c r="A19" s="89"/>
      <c r="B19" s="92"/>
      <c r="C19" s="92"/>
      <c r="D19" s="92"/>
    </row>
    <row r="20" spans="1:4" x14ac:dyDescent="0.25">
      <c r="A20" s="89"/>
      <c r="B20" s="92"/>
      <c r="C20" s="92"/>
      <c r="D20" s="92"/>
    </row>
    <row r="21" spans="1:4" x14ac:dyDescent="0.25">
      <c r="A21" s="89"/>
      <c r="B21" s="92"/>
      <c r="C21" s="92"/>
      <c r="D21" s="92"/>
    </row>
    <row r="22" spans="1:4" x14ac:dyDescent="0.25">
      <c r="A22" s="89"/>
      <c r="B22" s="92"/>
      <c r="C22" s="92"/>
      <c r="D22" s="92"/>
    </row>
    <row r="23" spans="1:4" x14ac:dyDescent="0.25">
      <c r="A23" s="89"/>
      <c r="B23" s="92"/>
      <c r="C23" s="92"/>
      <c r="D23" s="92"/>
    </row>
    <row r="24" spans="1:4" x14ac:dyDescent="0.25">
      <c r="A24" s="89"/>
      <c r="B24" s="92"/>
      <c r="C24" s="92"/>
      <c r="D24" s="92"/>
    </row>
    <row r="25" spans="1:4" x14ac:dyDescent="0.25">
      <c r="A25" s="89"/>
      <c r="B25" s="92"/>
      <c r="C25" s="92"/>
      <c r="D25" s="92"/>
    </row>
    <row r="26" spans="1:4" x14ac:dyDescent="0.25">
      <c r="A26" s="89"/>
      <c r="B26" s="92"/>
      <c r="C26" s="92"/>
      <c r="D26" s="92"/>
    </row>
    <row r="27" spans="1:4" x14ac:dyDescent="0.25">
      <c r="A27" s="89"/>
      <c r="B27" s="92"/>
      <c r="C27" s="92"/>
      <c r="D27" s="92"/>
    </row>
    <row r="28" spans="1:4" x14ac:dyDescent="0.25">
      <c r="A28" s="89"/>
      <c r="B28" s="92"/>
      <c r="C28" s="92"/>
      <c r="D28" s="92"/>
    </row>
    <row r="29" spans="1:4" x14ac:dyDescent="0.25">
      <c r="A29" s="93"/>
      <c r="B29" s="95"/>
      <c r="C29" s="95"/>
      <c r="D29" s="95"/>
    </row>
    <row r="30" spans="1:4" x14ac:dyDescent="0.25">
      <c r="A30" s="89"/>
      <c r="B30" s="92"/>
      <c r="C30" s="92"/>
      <c r="D30" s="92"/>
    </row>
    <row r="31" spans="1:4" x14ac:dyDescent="0.25">
      <c r="A31" s="93"/>
      <c r="B31" s="95"/>
      <c r="C31" s="95"/>
      <c r="D31" s="95"/>
    </row>
    <row r="32" spans="1:4" x14ac:dyDescent="0.25">
      <c r="A32" s="89"/>
      <c r="B32" s="92"/>
      <c r="C32" s="92"/>
      <c r="D32" s="92"/>
    </row>
    <row r="33" spans="1:4" x14ac:dyDescent="0.25">
      <c r="A33" s="89"/>
      <c r="B33" s="92"/>
      <c r="C33" s="92"/>
      <c r="D33" s="92"/>
    </row>
    <row r="34" spans="1:4" x14ac:dyDescent="0.25">
      <c r="A34" s="89"/>
      <c r="B34" s="92"/>
      <c r="C34" s="92"/>
      <c r="D34" s="92"/>
    </row>
    <row r="35" spans="1:4" x14ac:dyDescent="0.25">
      <c r="A35" s="89"/>
      <c r="B35" s="92"/>
      <c r="C35" s="92"/>
      <c r="D35" s="92"/>
    </row>
    <row r="36" spans="1:4" x14ac:dyDescent="0.25">
      <c r="A36" s="93"/>
      <c r="B36" s="95"/>
      <c r="C36" s="95"/>
      <c r="D36" s="95"/>
    </row>
    <row r="37" spans="1:4" x14ac:dyDescent="0.25">
      <c r="A37" s="39"/>
      <c r="B37" s="57">
        <f>SUBTOTAL(109,Table132122[Year 1 2021-22])</f>
        <v>0</v>
      </c>
      <c r="C37" s="57">
        <f>SUBTOTAL(109,Table132122[Year 2 2022-23])</f>
        <v>0</v>
      </c>
      <c r="D37" s="57">
        <f>SUBTOTAL(109,Table132122[Year 3 2023-24])</f>
        <v>0</v>
      </c>
    </row>
  </sheetData>
  <sheetProtection algorithmName="SHA-512" hashValue="PLAgimb9Imug9CJ0qzQHLyNRDHYh2cLKN1rvIKM52iTZHJPobO58IMBcZF5aEpl7Jh2psWx0Ch+c7zrbIF2YAg==" saltValue="umVwRp0oPg63IChDE7Pp5w==" spinCount="100000" sheet="1" objects="1" scenarios="1"/>
  <phoneticPr fontId="9" type="noConversion"/>
  <dataValidations count="1">
    <dataValidation type="decimal" errorStyle="information" operator="lessThanOrEqual" allowBlank="1" showInputMessage="1" showErrorMessage="1" promptTitle="Amount Limit" prompt="Annual salary is limted to $55,000 per posdoc. " sqref="B3" xr:uid="{F6AA740D-B612-4ABF-98FD-53C857C35B52}">
      <formula1>55000</formula1>
    </dataValidation>
  </dataValidations>
  <printOptions headings="1"/>
  <pageMargins left="0.25" right="0.25" top="0.75" bottom="0.75" header="0.3" footer="0.3"/>
  <pageSetup scale="84" fitToHeight="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0F5CD-D098-47EF-BC60-1B167FDD6488}">
  <sheetPr>
    <tabColor rgb="FFECECEC"/>
    <pageSetUpPr fitToPage="1"/>
  </sheetPr>
  <dimension ref="A1:D37"/>
  <sheetViews>
    <sheetView zoomScaleNormal="100" workbookViewId="0">
      <selection activeCell="E1" sqref="E1:E1048576"/>
    </sheetView>
  </sheetViews>
  <sheetFormatPr defaultColWidth="8.69921875" defaultRowHeight="13.8" x14ac:dyDescent="0.25"/>
  <cols>
    <col min="1" max="1" width="70.69921875" style="6" customWidth="1"/>
    <col min="2" max="4" width="14.19921875" style="6" bestFit="1" customWidth="1"/>
    <col min="5" max="16384" width="8.69921875" style="6"/>
  </cols>
  <sheetData>
    <row r="1" spans="1:4" x14ac:dyDescent="0.25">
      <c r="A1" s="32" t="s">
        <v>42</v>
      </c>
      <c r="B1" s="41"/>
      <c r="C1" s="41"/>
      <c r="D1" s="41"/>
    </row>
    <row r="2" spans="1:4" ht="27.6" x14ac:dyDescent="0.25">
      <c r="A2" s="35" t="s">
        <v>45</v>
      </c>
      <c r="B2" s="42" t="s">
        <v>97</v>
      </c>
      <c r="C2" s="42" t="s">
        <v>98</v>
      </c>
      <c r="D2" s="42" t="s">
        <v>99</v>
      </c>
    </row>
    <row r="3" spans="1:4" x14ac:dyDescent="0.25">
      <c r="A3" s="89"/>
      <c r="B3" s="91"/>
      <c r="C3" s="91"/>
      <c r="D3" s="91"/>
    </row>
    <row r="4" spans="1:4" x14ac:dyDescent="0.25">
      <c r="A4" s="89"/>
      <c r="B4" s="91"/>
      <c r="C4" s="91"/>
      <c r="D4" s="91"/>
    </row>
    <row r="5" spans="1:4" x14ac:dyDescent="0.25">
      <c r="A5" s="89"/>
      <c r="B5" s="91"/>
      <c r="C5" s="91"/>
      <c r="D5" s="91"/>
    </row>
    <row r="6" spans="1:4" x14ac:dyDescent="0.25">
      <c r="A6" s="89"/>
      <c r="B6" s="92"/>
      <c r="C6" s="92"/>
      <c r="D6" s="92"/>
    </row>
    <row r="7" spans="1:4" x14ac:dyDescent="0.25">
      <c r="A7" s="89"/>
      <c r="B7" s="92"/>
      <c r="C7" s="92"/>
      <c r="D7" s="92"/>
    </row>
    <row r="8" spans="1:4" x14ac:dyDescent="0.25">
      <c r="A8" s="89"/>
      <c r="B8" s="92"/>
      <c r="C8" s="92"/>
      <c r="D8" s="92"/>
    </row>
    <row r="9" spans="1:4" x14ac:dyDescent="0.25">
      <c r="A9" s="89"/>
      <c r="B9" s="92"/>
      <c r="C9" s="92"/>
      <c r="D9" s="92"/>
    </row>
    <row r="10" spans="1:4" x14ac:dyDescent="0.25">
      <c r="A10" s="89"/>
      <c r="B10" s="92"/>
      <c r="C10" s="92"/>
      <c r="D10" s="92"/>
    </row>
    <row r="11" spans="1:4" x14ac:dyDescent="0.25">
      <c r="A11" s="89"/>
      <c r="B11" s="92"/>
      <c r="C11" s="92"/>
      <c r="D11" s="92"/>
    </row>
    <row r="12" spans="1:4" x14ac:dyDescent="0.25">
      <c r="A12" s="89"/>
      <c r="B12" s="91"/>
      <c r="C12" s="91"/>
      <c r="D12" s="91"/>
    </row>
    <row r="13" spans="1:4" x14ac:dyDescent="0.25">
      <c r="A13" s="89"/>
      <c r="B13" s="92"/>
      <c r="C13" s="92"/>
      <c r="D13" s="92"/>
    </row>
    <row r="14" spans="1:4" x14ac:dyDescent="0.25">
      <c r="A14" s="89"/>
      <c r="B14" s="92"/>
      <c r="C14" s="92"/>
      <c r="D14" s="92"/>
    </row>
    <row r="15" spans="1:4" x14ac:dyDescent="0.25">
      <c r="A15" s="89"/>
      <c r="B15" s="92"/>
      <c r="C15" s="92"/>
      <c r="D15" s="92"/>
    </row>
    <row r="16" spans="1:4" x14ac:dyDescent="0.25">
      <c r="A16" s="89"/>
      <c r="B16" s="92"/>
      <c r="C16" s="92"/>
      <c r="D16" s="92"/>
    </row>
    <row r="17" spans="1:4" x14ac:dyDescent="0.25">
      <c r="A17" s="89"/>
      <c r="B17" s="92"/>
      <c r="C17" s="92"/>
      <c r="D17" s="92"/>
    </row>
    <row r="18" spans="1:4" x14ac:dyDescent="0.25">
      <c r="A18" s="89"/>
      <c r="B18" s="92"/>
      <c r="C18" s="92"/>
      <c r="D18" s="92"/>
    </row>
    <row r="19" spans="1:4" x14ac:dyDescent="0.25">
      <c r="A19" s="89"/>
      <c r="B19" s="92"/>
      <c r="C19" s="92"/>
      <c r="D19" s="92"/>
    </row>
    <row r="20" spans="1:4" x14ac:dyDescent="0.25">
      <c r="A20" s="89"/>
      <c r="B20" s="92"/>
      <c r="C20" s="92"/>
      <c r="D20" s="92"/>
    </row>
    <row r="21" spans="1:4" x14ac:dyDescent="0.25">
      <c r="A21" s="89"/>
      <c r="B21" s="92"/>
      <c r="C21" s="92"/>
      <c r="D21" s="92"/>
    </row>
    <row r="22" spans="1:4" x14ac:dyDescent="0.25">
      <c r="A22" s="89"/>
      <c r="B22" s="92"/>
      <c r="C22" s="92"/>
      <c r="D22" s="92"/>
    </row>
    <row r="23" spans="1:4" x14ac:dyDescent="0.25">
      <c r="A23" s="89"/>
      <c r="B23" s="92"/>
      <c r="C23" s="92"/>
      <c r="D23" s="92"/>
    </row>
    <row r="24" spans="1:4" x14ac:dyDescent="0.25">
      <c r="A24" s="89"/>
      <c r="B24" s="92"/>
      <c r="C24" s="92"/>
      <c r="D24" s="92"/>
    </row>
    <row r="25" spans="1:4" x14ac:dyDescent="0.25">
      <c r="A25" s="89"/>
      <c r="B25" s="92"/>
      <c r="C25" s="92"/>
      <c r="D25" s="92"/>
    </row>
    <row r="26" spans="1:4" x14ac:dyDescent="0.25">
      <c r="A26" s="89"/>
      <c r="B26" s="92"/>
      <c r="C26" s="92"/>
      <c r="D26" s="92"/>
    </row>
    <row r="27" spans="1:4" x14ac:dyDescent="0.25">
      <c r="A27" s="89"/>
      <c r="B27" s="92"/>
      <c r="C27" s="92"/>
      <c r="D27" s="92"/>
    </row>
    <row r="28" spans="1:4" x14ac:dyDescent="0.25">
      <c r="A28" s="89"/>
      <c r="B28" s="92"/>
      <c r="C28" s="92"/>
      <c r="D28" s="92"/>
    </row>
    <row r="29" spans="1:4" x14ac:dyDescent="0.25">
      <c r="A29" s="93"/>
      <c r="B29" s="95"/>
      <c r="C29" s="95"/>
      <c r="D29" s="95"/>
    </row>
    <row r="30" spans="1:4" x14ac:dyDescent="0.25">
      <c r="A30" s="89"/>
      <c r="B30" s="92"/>
      <c r="C30" s="92"/>
      <c r="D30" s="92"/>
    </row>
    <row r="31" spans="1:4" x14ac:dyDescent="0.25">
      <c r="A31" s="93"/>
      <c r="B31" s="95"/>
      <c r="C31" s="95"/>
      <c r="D31" s="95"/>
    </row>
    <row r="32" spans="1:4" x14ac:dyDescent="0.25">
      <c r="A32" s="89"/>
      <c r="B32" s="92"/>
      <c r="C32" s="92"/>
      <c r="D32" s="92"/>
    </row>
    <row r="33" spans="1:4" x14ac:dyDescent="0.25">
      <c r="A33" s="89"/>
      <c r="B33" s="92"/>
      <c r="C33" s="92"/>
      <c r="D33" s="92"/>
    </row>
    <row r="34" spans="1:4" x14ac:dyDescent="0.25">
      <c r="A34" s="89"/>
      <c r="B34" s="92"/>
      <c r="C34" s="92"/>
      <c r="D34" s="92"/>
    </row>
    <row r="35" spans="1:4" x14ac:dyDescent="0.25">
      <c r="A35" s="89"/>
      <c r="B35" s="92"/>
      <c r="C35" s="92"/>
      <c r="D35" s="92"/>
    </row>
    <row r="36" spans="1:4" x14ac:dyDescent="0.25">
      <c r="A36" s="93"/>
      <c r="B36" s="95"/>
      <c r="C36" s="95"/>
      <c r="D36" s="95"/>
    </row>
    <row r="37" spans="1:4" x14ac:dyDescent="0.25">
      <c r="A37" s="39"/>
      <c r="B37" s="57">
        <f>SUBTOTAL(109,Table1321[Year 1 2021-22])</f>
        <v>0</v>
      </c>
      <c r="C37" s="57">
        <f>SUBTOTAL(109,Table1321[Year 2 2022-23])</f>
        <v>0</v>
      </c>
      <c r="D37" s="57">
        <f>SUBTOTAL(109,Table1321[Year 3 2023-24])</f>
        <v>0</v>
      </c>
    </row>
  </sheetData>
  <sheetProtection algorithmName="SHA-512" hashValue="6L3uyhRLj3dC8fDum/5EmmGDUTsDjPI3tWJ7FVupRubet5gEXLF/orC+Rf+cEoJBtSaCkSZ7IvHtSN71uwvw1w==" saltValue="PfHiil0ml8ydhMq7S8j6aQ==" spinCount="100000" sheet="1" objects="1" scenarios="1"/>
  <dataValidations count="1">
    <dataValidation type="decimal" errorStyle="information" operator="lessThanOrEqual" allowBlank="1" showInputMessage="1" showErrorMessage="1" promptTitle="Amount Limit" prompt="Annual salary is limted to $55,000 per posdoc. " sqref="B3" xr:uid="{20915173-3B66-44CD-AAEA-B5F5BF6DDA88}">
      <formula1>55000</formula1>
    </dataValidation>
  </dataValidations>
  <printOptions headings="1"/>
  <pageMargins left="0.25" right="0.25" top="0.75" bottom="0.75" header="0.3" footer="0.3"/>
  <pageSetup scale="84" fitToHeight="0"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890FD2C1F163046887813BE7FE144DB" ma:contentTypeVersion="13" ma:contentTypeDescription="Create a new document." ma:contentTypeScope="" ma:versionID="1f4a602ee4e9285bad6c1f5a9ebddc97">
  <xsd:schema xmlns:xsd="http://www.w3.org/2001/XMLSchema" xmlns:xs="http://www.w3.org/2001/XMLSchema" xmlns:p="http://schemas.microsoft.com/office/2006/metadata/properties" xmlns:ns2="25949f76-e069-4ed1-87d7-283c376476a3" xmlns:ns3="68e83757-540a-45fc-97aa-55bf0b1ededd" targetNamespace="http://schemas.microsoft.com/office/2006/metadata/properties" ma:root="true" ma:fieldsID="2f669009d10167964ca1142f9ea7882a" ns2:_="" ns3:_="">
    <xsd:import namespace="25949f76-e069-4ed1-87d7-283c376476a3"/>
    <xsd:import namespace="68e83757-540a-45fc-97aa-55bf0b1eded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_Flow_SignoffStatus"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949f76-e069-4ed1-87d7-283c376476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_Flow_SignoffStatus" ma:index="17" nillable="true" ma:displayName="Sign-off status" ma:internalName="Sign_x002d_off_x0020_status">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8e83757-540a-45fc-97aa-55bf0b1eded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25949f76-e069-4ed1-87d7-283c376476a3" xsi:nil="true"/>
  </documentManagement>
</p:properties>
</file>

<file path=customXml/itemProps1.xml><?xml version="1.0" encoding="utf-8"?>
<ds:datastoreItem xmlns:ds="http://schemas.openxmlformats.org/officeDocument/2006/customXml" ds:itemID="{4D10E5EB-A311-428B-A5BF-02517AB9F63C}">
  <ds:schemaRefs>
    <ds:schemaRef ds:uri="http://schemas.microsoft.com/sharepoint/v3/contenttype/forms"/>
  </ds:schemaRefs>
</ds:datastoreItem>
</file>

<file path=customXml/itemProps2.xml><?xml version="1.0" encoding="utf-8"?>
<ds:datastoreItem xmlns:ds="http://schemas.openxmlformats.org/officeDocument/2006/customXml" ds:itemID="{24A6FCB6-719B-49E8-84E9-27FDC2E48B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949f76-e069-4ed1-87d7-283c376476a3"/>
    <ds:schemaRef ds:uri="68e83757-540a-45fc-97aa-55bf0b1ede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B442471-01A0-4A05-94B5-B71CF2DFECF8}">
  <ds:schemaRefs>
    <ds:schemaRef ds:uri="http://purl.org/dc/elements/1.1/"/>
    <ds:schemaRef ds:uri="http://schemas.microsoft.com/office/2006/documentManagement/types"/>
    <ds:schemaRef ds:uri="http://www.w3.org/XML/1998/namespace"/>
    <ds:schemaRef ds:uri="http://schemas.microsoft.com/office/2006/metadata/properties"/>
    <ds:schemaRef ds:uri="http://purl.org/dc/terms/"/>
    <ds:schemaRef ds:uri="http://purl.org/dc/dcmitype/"/>
    <ds:schemaRef ds:uri="http://schemas.microsoft.com/office/infopath/2007/PartnerControls"/>
    <ds:schemaRef ds:uri="http://schemas.openxmlformats.org/package/2006/metadata/core-properties"/>
    <ds:schemaRef ds:uri="68e83757-540a-45fc-97aa-55bf0b1ededd"/>
    <ds:schemaRef ds:uri="25949f76-e069-4ed1-87d7-283c376476a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GUIDE</vt:lpstr>
      <vt:lpstr>BUDGET SUMMARY</vt:lpstr>
      <vt:lpstr>RESEARCH</vt:lpstr>
      <vt:lpstr>ADMINISTRATIVE EXPENSES</vt:lpstr>
      <vt:lpstr>KNOWLEDGE MOBILIZATION</vt:lpstr>
      <vt:lpstr>HQP OPPORTUNITIES</vt:lpstr>
      <vt:lpstr>CASH CONTRIBUTIONS</vt:lpstr>
      <vt:lpstr>IN-KIND CONTRIBUTIONS</vt:lpstr>
      <vt:lpstr>'ADMINISTRATIVE EXPENSES'!Print_Area</vt:lpstr>
      <vt:lpstr>'HQP OPPORTUNITIES'!Print_Area</vt:lpstr>
      <vt:lpstr>'KNOWLEDGE MOBILIZATION'!Print_Area</vt:lpstr>
      <vt:lpstr>RESEARCH!Print_Area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Allyson Marsolais</dc:creator>
  <cp:lastModifiedBy>Anna Dina Jacob</cp:lastModifiedBy>
  <cp:lastPrinted>2019-11-19T17:36:50Z</cp:lastPrinted>
  <dcterms:created xsi:type="dcterms:W3CDTF">2018-12-10T15:08:16Z</dcterms:created>
  <dcterms:modified xsi:type="dcterms:W3CDTF">2020-11-03T03:23:30Z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0x010100D890FD2C1F163046887813BE7FE144DB</vt:lpwstr>
  </property>
</Properties>
</file>