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yuoffice.sharepoint.com/sites/g-MtSInc/Shared Documents/Finance/Templates and Forms/"/>
    </mc:Choice>
  </mc:AlternateContent>
  <xr:revisionPtr revIDLastSave="42" documentId="8_{D78BC210-DA8E-4D68-A150-9BD316C9C93A}" xr6:coauthVersionLast="47" xr6:coauthVersionMax="47" xr10:uidLastSave="{6F72ACE6-7223-4067-9B88-C4D0F8CC269B}"/>
  <bookViews>
    <workbookView xWindow="28680" yWindow="-105" windowWidth="29040" windowHeight="15840" tabRatio="912" activeTab="1" xr2:uid="{1E845CE6-F203-3343-91F1-9A12750894D7}"/>
  </bookViews>
  <sheets>
    <sheet name="GUIDE" sheetId="20" r:id="rId1"/>
    <sheet name="BUDGET SUMMARY" sheetId="12" r:id="rId2"/>
    <sheet name="RESEARCH" sheetId="14" r:id="rId3"/>
    <sheet name="ADMINISTRATIVE EXPENSES" sheetId="13" r:id="rId4"/>
    <sheet name="KNOWLEDGE MOBILIZATION" sheetId="17" r:id="rId5"/>
    <sheet name="HQP OPPORTUNITIES" sheetId="18" r:id="rId6"/>
    <sheet name="CASH CONTRIBUTIONS" sheetId="21" r:id="rId7"/>
    <sheet name="IN-KIND CONTRIBUTIONS" sheetId="22" r:id="rId8"/>
  </sheets>
  <definedNames>
    <definedName name="_xlnm.Print_Area" localSheetId="3">'ADMINISTRATIVE EXPENSES'!$A$1:$F$61</definedName>
    <definedName name="_xlnm.Print_Area" localSheetId="5">'HQP OPPORTUNITIES'!$A$1:$G$28</definedName>
    <definedName name="_xlnm.Print_Area" localSheetId="4">'KNOWLEDGE MOBILIZATION'!$A$1:$F$99</definedName>
    <definedName name="_xlnm.Print_Area" localSheetId="2">RESEARCH!$A$1:$F$104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2" l="1"/>
  <c r="D9" i="12"/>
  <c r="D10" i="12"/>
  <c r="D11" i="12"/>
  <c r="D12" i="12"/>
  <c r="D13" i="12"/>
  <c r="D15" i="12"/>
  <c r="D16" i="12"/>
  <c r="D17" i="12"/>
  <c r="D18" i="12"/>
  <c r="D20" i="12"/>
  <c r="D21" i="12"/>
  <c r="D22" i="12"/>
  <c r="D23" i="12"/>
  <c r="D24" i="12"/>
  <c r="D25" i="12"/>
  <c r="D27" i="12"/>
  <c r="D28" i="12"/>
  <c r="D31" i="12"/>
  <c r="D37" i="21"/>
  <c r="C37" i="21"/>
  <c r="C31" i="12" s="1"/>
  <c r="B37" i="21"/>
  <c r="B31" i="12" s="1"/>
  <c r="D37" i="22"/>
  <c r="D33" i="12" s="1"/>
  <c r="C37" i="22"/>
  <c r="C33" i="12" s="1"/>
  <c r="B37" i="22"/>
  <c r="B33" i="12" s="1"/>
  <c r="D7" i="12" l="1"/>
  <c r="D26" i="12"/>
  <c r="D14" i="12"/>
  <c r="D19" i="12"/>
  <c r="F28" i="18"/>
  <c r="E28" i="18"/>
  <c r="D28" i="18"/>
  <c r="C28" i="12" s="1"/>
  <c r="C28" i="18"/>
  <c r="B28" i="12" s="1"/>
  <c r="F13" i="18"/>
  <c r="E13" i="18"/>
  <c r="D13" i="18"/>
  <c r="C27" i="12" s="1"/>
  <c r="C13" i="18"/>
  <c r="B27" i="12" s="1"/>
  <c r="F99" i="17"/>
  <c r="E99" i="17"/>
  <c r="D99" i="17"/>
  <c r="C25" i="12" s="1"/>
  <c r="C99" i="17"/>
  <c r="B25" i="12" s="1"/>
  <c r="F73" i="17"/>
  <c r="E73" i="17"/>
  <c r="D73" i="17"/>
  <c r="C24" i="12" s="1"/>
  <c r="C73" i="17"/>
  <c r="B24" i="12" s="1"/>
  <c r="F58" i="17"/>
  <c r="E58" i="17"/>
  <c r="D58" i="17"/>
  <c r="C23" i="12" s="1"/>
  <c r="C58" i="17"/>
  <c r="B23" i="12" s="1"/>
  <c r="F43" i="17"/>
  <c r="E43" i="17"/>
  <c r="D43" i="17"/>
  <c r="C22" i="12" s="1"/>
  <c r="C43" i="17"/>
  <c r="B22" i="12" s="1"/>
  <c r="F28" i="17"/>
  <c r="E28" i="17"/>
  <c r="D28" i="17"/>
  <c r="C21" i="12" s="1"/>
  <c r="C28" i="17"/>
  <c r="B21" i="12" s="1"/>
  <c r="F13" i="17"/>
  <c r="E13" i="17"/>
  <c r="D13" i="17"/>
  <c r="C20" i="12" s="1"/>
  <c r="C13" i="17"/>
  <c r="B20" i="12" s="1"/>
  <c r="F52" i="14"/>
  <c r="E52" i="14"/>
  <c r="D52" i="14"/>
  <c r="C11" i="12" s="1"/>
  <c r="C52" i="14"/>
  <c r="B11" i="12" s="1"/>
  <c r="D29" i="12" l="1"/>
  <c r="D36" i="12" s="1"/>
  <c r="C26" i="12"/>
  <c r="B19" i="12"/>
  <c r="C19" i="12"/>
  <c r="B4" i="12"/>
  <c r="B3" i="12"/>
  <c r="B2" i="12"/>
  <c r="F61" i="13" l="1"/>
  <c r="E61" i="13"/>
  <c r="D61" i="13"/>
  <c r="C18" i="12" s="1"/>
  <c r="C61" i="13"/>
  <c r="B18" i="12" s="1"/>
  <c r="F45" i="13"/>
  <c r="E45" i="13"/>
  <c r="D45" i="13"/>
  <c r="C17" i="12" s="1"/>
  <c r="C45" i="13"/>
  <c r="B17" i="12" s="1"/>
  <c r="F29" i="13"/>
  <c r="E29" i="13"/>
  <c r="D29" i="13"/>
  <c r="C16" i="12" s="1"/>
  <c r="C29" i="13"/>
  <c r="B16" i="12" s="1"/>
  <c r="F104" i="14" l="1"/>
  <c r="E104" i="14"/>
  <c r="D104" i="14"/>
  <c r="C13" i="12" s="1"/>
  <c r="C104" i="14"/>
  <c r="B13" i="12" s="1"/>
  <c r="F67" i="14"/>
  <c r="E67" i="14"/>
  <c r="D67" i="14"/>
  <c r="C12" i="12" s="1"/>
  <c r="C67" i="14"/>
  <c r="B12" i="12" s="1"/>
  <c r="F37" i="14"/>
  <c r="E37" i="14"/>
  <c r="D37" i="14"/>
  <c r="C10" i="12" s="1"/>
  <c r="C37" i="14"/>
  <c r="B10" i="12" s="1"/>
  <c r="F22" i="14"/>
  <c r="E22" i="14"/>
  <c r="D22" i="14"/>
  <c r="C9" i="12" s="1"/>
  <c r="C22" i="14"/>
  <c r="B9" i="12" s="1"/>
  <c r="F7" i="14"/>
  <c r="E7" i="14"/>
  <c r="D7" i="14"/>
  <c r="C8" i="12" s="1"/>
  <c r="C7" i="14"/>
  <c r="B8" i="12" s="1"/>
  <c r="C7" i="12" l="1"/>
  <c r="B7" i="12"/>
  <c r="F13" i="13"/>
  <c r="E13" i="13"/>
  <c r="D13" i="13"/>
  <c r="C15" i="12" s="1"/>
  <c r="C14" i="12" s="1"/>
  <c r="C29" i="12" l="1"/>
  <c r="C36" i="12" s="1"/>
  <c r="C13" i="13"/>
  <c r="B15" i="12" s="1"/>
  <c r="B14" i="12" s="1"/>
  <c r="B26" i="12" l="1"/>
  <c r="B29" i="12" s="1"/>
  <c r="B36" i="12" l="1"/>
  <c r="B37"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tc={EABAB254-87CA-41F9-8049-1B1AF31B7D55}</author>
    <author>tc={409D9A10-152E-4301-AB21-007F38E1A136}</author>
    <author>tc={40AE17B7-C37E-4394-B47F-D4F206D7FD31}</author>
  </authors>
  <commentList>
    <comment ref="B2" authorId="0" shapeId="0" xr:uid="{EABAB254-87CA-41F9-8049-1B1AF31B7D55}">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name. Thank you!</t>
      </text>
    </comment>
    <comment ref="B3" authorId="1" shapeId="0" xr:uid="{409D9A10-152E-4301-AB21-007F38E1A136}">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institution. Thank you!</t>
      </text>
    </comment>
    <comment ref="B4" authorId="2" shapeId="0" xr:uid="{40AE17B7-C37E-4394-B47F-D4F206D7FD31}">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title of your proposal. Thank you!</t>
      </text>
    </comment>
  </commentList>
</comments>
</file>

<file path=xl/sharedStrings.xml><?xml version="1.0" encoding="utf-8"?>
<sst xmlns="http://schemas.openxmlformats.org/spreadsheetml/2006/main" count="255" uniqueCount="111">
  <si>
    <t>Total</t>
  </si>
  <si>
    <t>HQP OPPORTUNITIES</t>
  </si>
  <si>
    <t>KNOWLEDGE MOBILIZATION</t>
  </si>
  <si>
    <t>RESEARCH</t>
  </si>
  <si>
    <t>PROPOSED BUDGET</t>
  </si>
  <si>
    <t>ADMINISTRATIVE EXPENSES</t>
  </si>
  <si>
    <t>Justification</t>
  </si>
  <si>
    <t>Role/Title</t>
  </si>
  <si>
    <t>Budget Summary (green tab)</t>
  </si>
  <si>
    <t xml:space="preserve">Graduate Students </t>
  </si>
  <si>
    <t>Postdoctoral Fellows</t>
  </si>
  <si>
    <t>Undergraduate Students</t>
  </si>
  <si>
    <t>Staff Travel</t>
  </si>
  <si>
    <t>Seminars and Workshops</t>
  </si>
  <si>
    <t>Professional and Technical Services</t>
  </si>
  <si>
    <t>Conferences</t>
  </si>
  <si>
    <t>Communications</t>
  </si>
  <si>
    <t>Research Related Travel</t>
  </si>
  <si>
    <t xml:space="preserve">Tool Development </t>
  </si>
  <si>
    <t>Networking Meetings</t>
  </si>
  <si>
    <t>KMb Related Travel</t>
  </si>
  <si>
    <t>Principal Investigator:</t>
  </si>
  <si>
    <t>Principal Investigator - Institution:</t>
  </si>
  <si>
    <t>Proposal Title:</t>
  </si>
  <si>
    <t xml:space="preserve">Note 1: </t>
  </si>
  <si>
    <t>Documentation (yellow tab)</t>
  </si>
  <si>
    <t>There are 8 tabs in this file:</t>
  </si>
  <si>
    <t>Cash Contributions (purple tab)</t>
  </si>
  <si>
    <t>In-Kind Contributions (gray tab)</t>
  </si>
  <si>
    <t>Note 3:</t>
  </si>
  <si>
    <t>Note 4:</t>
  </si>
  <si>
    <t>Note 5:</t>
  </si>
  <si>
    <t>Administrative Salaries and Benefits</t>
  </si>
  <si>
    <t>Materials and Supplies - Office</t>
  </si>
  <si>
    <t>Expense Category</t>
  </si>
  <si>
    <t>Travel Category</t>
  </si>
  <si>
    <t>Category</t>
  </si>
  <si>
    <t>Other-HQP Opportunities</t>
  </si>
  <si>
    <t>Type</t>
  </si>
  <si>
    <t>TOTAL CASH-CONTRIBUTIONS</t>
  </si>
  <si>
    <t>TOTAL IN-KIND CONTRIBUTIONS</t>
  </si>
  <si>
    <t>TOTAL PROPOSED BUDGET</t>
  </si>
  <si>
    <t>IN-KIND CONTRIBUTIONS</t>
  </si>
  <si>
    <t>CASH CONTRIBUTIONS</t>
  </si>
  <si>
    <t>THIS PAGE IS READ-ONLY
PLEASE USE RESPECTIVE TABS TO ENTER PROPOSED BUDGET DETAILS</t>
  </si>
  <si>
    <t>Description</t>
  </si>
  <si>
    <r>
      <t>This worksheet is protected and is</t>
    </r>
    <r>
      <rPr>
        <b/>
        <sz val="11"/>
        <color theme="1"/>
        <rFont val="Arial"/>
        <family val="2"/>
      </rPr>
      <t xml:space="preserve"> read-only</t>
    </r>
    <r>
      <rPr>
        <sz val="11"/>
        <color theme="1"/>
        <rFont val="Arial"/>
        <family val="2"/>
      </rPr>
      <t>. Budget numbers will be drawn from respective tabs (blue, purple, and gray tabs) when entered.</t>
    </r>
  </si>
  <si>
    <t>KINDLY REVIEW ALL NOTES BELOW BEFORE MOVING ONTO NEXT PAGE</t>
  </si>
  <si>
    <t xml:space="preserve">Please familiarize  yourself with each tab and review message boxes associated with each table. </t>
  </si>
  <si>
    <t xml:space="preserve">Each tab contains more than one table which in turn is linked to respective budget line in Budget Summary (green tab). Please enter your proposed budget details in designated tables. Only include those years for which you are asking for funding. Totals from each table will be calculated automatically and transferred into Budget Summary (green tab). </t>
  </si>
  <si>
    <t xml:space="preserve">Please enter estimated cash contributions only for years for which you expect to receive cash contributions. Totals will be calculated and transferred into Budget Summary (green tab). </t>
  </si>
  <si>
    <t xml:space="preserve">Please enter estimated in-kind contributions only for years for which you expect to receive in-kind contributions. Totals will be calculated and transferred into Budget Summary (green tab). </t>
  </si>
  <si>
    <t>Research Activity</t>
  </si>
  <si>
    <t>Note 6:</t>
  </si>
  <si>
    <t>Contact Information:</t>
  </si>
  <si>
    <t>http://www.nserc-crsng.gc.ca/Professors-Professeurs/FinancialAdminGuide-guideAdminFinancier/FundsUse-UtilisationSubventions_eng.asp</t>
  </si>
  <si>
    <t xml:space="preserve">Anna Jacob </t>
  </si>
  <si>
    <t>adjacob@yorku.ca</t>
  </si>
  <si>
    <t>Technical and expense eligibility</t>
  </si>
  <si>
    <t>Application process and deadlines</t>
  </si>
  <si>
    <t>http://www.nce-rce.gc.ca/ReportsPublications-RapportsPublications/NCE-RCE/ProgramGuide-GuideProgramme_eng.asp</t>
  </si>
  <si>
    <t>THANK YOU!  KINDLY PROCEED TO ENTERING BUDGET DETAILS.</t>
  </si>
  <si>
    <t xml:space="preserve">Use of Grant Funds - Tri-Council: </t>
  </si>
  <si>
    <t>Use of NCE funds:</t>
  </si>
  <si>
    <t>Relevant Expense Policies</t>
  </si>
  <si>
    <t>To get started, provide Principal Investigator's name and institution as well as proposal title below:</t>
  </si>
  <si>
    <t>Admin expenses percentage of total grant per year</t>
  </si>
  <si>
    <t>mtsfunding@yorku.ca</t>
  </si>
  <si>
    <t>OVERHEAD IS NOT ELIGIBLE</t>
  </si>
  <si>
    <t xml:space="preserve">While each project would have unique types of staff travel, the following are few staff travel categories for examples purposes: 
- traveling to training locations
- travel related to research activities
- travel related to seminar/workshops organization
- travel to meetings out of town/regular office
Note: Travel costs not directly related to grant management or research are not eligible. 
</t>
  </si>
  <si>
    <t xml:space="preserve">Compensation costs for Co-Investigators and Collaborators' time are not eligible.  </t>
  </si>
  <si>
    <t xml:space="preserve">If you are not familiar with Tri-Council and NCE travel expense policy, kindly visit links provided on the Guide page (yellow tab). 
Please enter proposed budget for costs related to HQP activities only.  </t>
  </si>
  <si>
    <t>Other-KMb/Design, Web Development and Maintenance</t>
  </si>
  <si>
    <t>Average over grant years (maximum 15%)</t>
  </si>
  <si>
    <t xml:space="preserve">Please list each hire in separate line. 
Justification field expands to allow more than one line of text. </t>
  </si>
  <si>
    <t xml:space="preserve">While each project would have unique types of travel, the following are just few examples (non-exhaustive list) of travel categories for examples purposes: 
- local travel to sites/interviews/meetings/data collection
- travel to meetings out of town
- travel for student researchers
- travel for Principal Investigator
- travel for research participants
Travelers shall choose the most direct and economical mode of travel available, considering all the circumstances. 
</t>
  </si>
  <si>
    <t>This section can include costs of the following activities:
- open access fees
- publication
- dissemination
- manuscript preparation
- social media integration
- blogging
- webinars
This list is not exhaustive.</t>
  </si>
  <si>
    <t>Research (blue tab)
Administrative Expenses (blue tab)
Knowledge Mobilization (blue tab)
HQP Opportunities (blue tab)</t>
  </si>
  <si>
    <t>Administrative Expenses</t>
  </si>
  <si>
    <t>General Mailbox</t>
  </si>
  <si>
    <t>Kindly be advised that overhead and indirect expenses are not eligible.</t>
  </si>
  <si>
    <t xml:space="preserve">Other Activities Related to Research </t>
  </si>
  <si>
    <t>Other Activites Related to Research</t>
  </si>
  <si>
    <t xml:space="preserve">This category can include non university researchers, consultants, coordinators, data entry etc.
Research Consultants can be lumped into one line if category/type of service is similar. Clarification can be provided in the justification field.  </t>
  </si>
  <si>
    <t>Other Staff</t>
  </si>
  <si>
    <r>
      <rPr>
        <b/>
        <sz val="11"/>
        <rFont val="Arial"/>
        <family val="2"/>
      </rPr>
      <t xml:space="preserve">MtS would fund up to two post-doc fellow per application. </t>
    </r>
    <r>
      <rPr>
        <sz val="11"/>
        <rFont val="Arial"/>
        <family val="2"/>
      </rPr>
      <t xml:space="preserve">
For consistency, annual salary is limited to $62,150 ($55,000 per plus 10% benefits and COLA 3%) per fellow per year. </t>
    </r>
    <r>
      <rPr>
        <sz val="11"/>
        <color theme="1"/>
        <rFont val="Arial"/>
        <family val="2"/>
      </rPr>
      <t xml:space="preserve">
</t>
    </r>
  </si>
  <si>
    <r>
      <t xml:space="preserve">MtS is following Tri-Council updated Use of Grant Funds and  the NCE use of grant funds policies. Links to both are provided on the Guide tab. 
When not sure about expenses eligibility, please contact Anna Jacob, Finance Manager at MtS, at </t>
    </r>
    <r>
      <rPr>
        <u/>
        <sz val="11"/>
        <color theme="1"/>
        <rFont val="Arial"/>
        <family val="2"/>
      </rPr>
      <t>adjacob@yorku.ca</t>
    </r>
    <r>
      <rPr>
        <sz val="11"/>
        <color theme="1"/>
        <rFont val="Arial"/>
        <family val="2"/>
      </rPr>
      <t>. 
Please be advised that overhead and indirect expenses are not eligible.</t>
    </r>
  </si>
  <si>
    <t>Role/Title  and Institution</t>
  </si>
  <si>
    <t xml:space="preserve">Below is the non-exhaustive list of ineligible expenses:
- overhead expenses
- indirect costs
- donations
- alcoholic beverages
Please visit links to policies provided on the Guide tab (yellow tab) for more information.
</t>
  </si>
  <si>
    <t xml:space="preserve">The cost of administering the grant is capped to a maximum of 15% of the total grant amount. Any additional support must be sourced from non-NCE funds. 
Please visit Budget Summary tab (lines 35 and 36)  to see whether your estimates meet the "15% or less" requirement. 
</t>
  </si>
  <si>
    <t>Note 7:</t>
  </si>
  <si>
    <t xml:space="preserve">All applicants are encouraged to pay closer attention to the Budget and Budget Justification. Funds are limited and applicants should ensure that the budget is concise and justifiable. Furthermore, all applicants should incorporate solid in-kind and cash contributions from their institution and partners. </t>
  </si>
  <si>
    <t xml:space="preserve">Kindly be advised that service delivery is not eligible. Consequently, cost of staff to run programs and other such expenses are not eligible. </t>
  </si>
  <si>
    <t>MtS is following Tri-Council updated Use of Grant Funds and  the NCE use of grant funds policies. 
When not sure about expenses eligibility, please contact Anna Jacob, Finance Manager at MtS, at adjacob@yorku.ca. 
Links to relevant expense policies can be found in Guide notes (yellow tab).</t>
  </si>
  <si>
    <t xml:space="preserve">Travelers shall choose the most direct and economical mode of travel available, considering all the circumstances. 
</t>
  </si>
  <si>
    <t xml:space="preserve">KMb related travel expenses only. </t>
  </si>
  <si>
    <t xml:space="preserve">Kindly be advised that administrative expenses shall not exceed 15% average of total grant over the number of years for which you are asking for funding.  Please keep an eye on the percentage indicator at the bottom of the Budget Summary table (green tab). </t>
  </si>
  <si>
    <t>Estimated Cost Year 4 2024-25</t>
  </si>
  <si>
    <t xml:space="preserve">If you are reading this, you are located on yellow tab. Purpose of this tab is to provide information about how this file works. </t>
  </si>
  <si>
    <t>Year 1 2022-23</t>
  </si>
  <si>
    <t>Year 2 2023-24</t>
  </si>
  <si>
    <t>Note 8:</t>
  </si>
  <si>
    <t xml:space="preserve">Please plan your project to begin September 1, 2022 and to end no later than December 31, 2024. </t>
  </si>
  <si>
    <t>Project Duration</t>
  </si>
  <si>
    <t>Sep 2022 - Mar 2023</t>
  </si>
  <si>
    <t>Apr 2023 - Mar 2024</t>
  </si>
  <si>
    <t>Year 3 2024-25</t>
  </si>
  <si>
    <t>Apr 2024 - Dec 2024</t>
  </si>
  <si>
    <t>Estimated Cost Year 1 2022-23</t>
  </si>
  <si>
    <t>Estimated Cost Year 2 2023-24</t>
  </si>
  <si>
    <t>Estimated Cost Year 3 2024-25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</si>
</sst>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yyyy\-mm\-dd;@"/>
  </numFmts>
  <fonts count="17" x14ac:knownFonts="1">
    <font>
      <sz val="12"/>
      <color theme="1"/>
      <name val="Calibri"/>
      <family val="2"/>
      <scheme val="minor"/>
    </font>
    <font>
      <sz val="12"/>
      <color theme="1"/>
      <name val="Calibri"/>
      <family val="2"/>
      <scheme val="minor"/>
    </font>
    <font>
      <b/>
      <sz val="11"/>
      <color theme="3"/>
      <name val="Calibri"/>
      <family val="2"/>
      <scheme val="minor"/>
    </font>
    <font>
      <sz val="11"/>
      <color theme="1"/>
      <name val="Calibri"/>
      <family val="2"/>
      <scheme val="minor"/>
    </font>
    <font>
      <sz val="11"/>
      <name val="Arial"/>
      <family val="2"/>
    </font>
    <font>
      <sz val="10"/>
      <name val="Arial"/>
      <family val="2"/>
    </font>
    <font>
      <sz val="11"/>
      <color theme="1"/>
      <name val="Arial"/>
      <family val="2"/>
    </font>
    <font>
      <b/>
      <sz val="11"/>
      <color theme="1"/>
      <name val="Arial"/>
      <family val="2"/>
    </font>
    <font>
      <b/>
      <sz val="11"/>
      <name val="Arial"/>
      <family val="2"/>
    </font>
    <font>
      <sz val="8"/>
      <name val="Calibri"/>
      <family val="2"/>
      <scheme val="minor"/>
    </font>
    <font>
      <b/>
      <sz val="11"/>
      <color rgb="FFFF0000"/>
      <name val="Arial"/>
      <family val="2"/>
    </font>
    <font>
      <sz val="11"/>
      <color rgb="FFFF0000"/>
      <name val="Arial"/>
      <family val="2"/>
    </font>
    <font>
      <u/>
      <sz val="11"/>
      <color theme="1"/>
      <name val="Arial"/>
      <family val="2"/>
    </font>
    <font>
      <u/>
      <sz val="12"/>
      <color theme="10"/>
      <name val="Calibri"/>
      <family val="2"/>
      <scheme val="minor"/>
    </font>
    <font>
      <i/>
      <sz val="11"/>
      <name val="Arial"/>
      <family val="2"/>
    </font>
    <font>
      <sz val="11"/>
      <color rgb="FFC00000"/>
      <name val="Arial"/>
      <family val="2"/>
    </font>
    <font>
      <b/>
      <sz val="8"/>
      <name val="Arial"/>
      <family val="2"/>
    </font>
  </fonts>
  <fills count="13">
    <fill>
      <patternFill patternType="none"/>
    </fill>
    <fill>
      <patternFill patternType="gray125"/>
    </fill>
    <fill>
      <patternFill patternType="solid">
        <fgColor theme="0" tint="-0.14996795556505021"/>
        <bgColor indexed="65"/>
      </patternFill>
    </fill>
    <fill>
      <patternFill patternType="solid">
        <fgColor rgb="FFDDE8FF"/>
        <bgColor indexed="64"/>
      </patternFill>
    </fill>
    <fill>
      <patternFill patternType="solid">
        <fgColor rgb="FFEBF2FF"/>
        <bgColor indexed="64"/>
      </patternFill>
    </fill>
    <fill>
      <patternFill patternType="solid">
        <fgColor rgb="FFFFFFCC"/>
        <bgColor indexed="64"/>
      </patternFill>
    </fill>
    <fill>
      <patternFill patternType="solid">
        <fgColor rgb="FFD7F5D7"/>
        <bgColor indexed="64"/>
      </patternFill>
    </fill>
    <fill>
      <patternFill patternType="solid">
        <fgColor rgb="FFEFF5FF"/>
        <bgColor indexed="64"/>
      </patternFill>
    </fill>
    <fill>
      <patternFill patternType="solid">
        <fgColor theme="0" tint="-4.9989318521683403E-2"/>
        <bgColor indexed="64"/>
      </patternFill>
    </fill>
    <fill>
      <patternFill patternType="solid">
        <fgColor rgb="FFFFF6D2"/>
        <bgColor indexed="64"/>
      </patternFill>
    </fill>
    <fill>
      <patternFill patternType="solid">
        <fgColor rgb="FFFFF6CC"/>
        <bgColor indexed="64"/>
      </patternFill>
    </fill>
    <fill>
      <patternFill patternType="solid">
        <fgColor rgb="FFE1F1E3"/>
        <bgColor indexed="64"/>
      </patternFill>
    </fill>
    <fill>
      <patternFill patternType="solid">
        <fgColor rgb="FFF5E6FA"/>
        <bgColor indexed="64"/>
      </patternFill>
    </fill>
  </fills>
  <borders count="30">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s>
  <cellStyleXfs count="8">
    <xf numFmtId="0" fontId="0" fillId="0" borderId="0"/>
    <xf numFmtId="0" fontId="2" fillId="0" borderId="1" applyNumberFormat="0" applyFill="0" applyAlignment="0" applyProtection="0"/>
    <xf numFmtId="0" fontId="3" fillId="0" borderId="0"/>
    <xf numFmtId="0" fontId="1" fillId="2" borderId="0" applyFont="0" applyBorder="0" applyAlignment="0"/>
    <xf numFmtId="0" fontId="5"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145">
    <xf numFmtId="0" fontId="0" fillId="0" borderId="0" xfId="0"/>
    <xf numFmtId="0" fontId="6" fillId="0" borderId="0" xfId="2" applyFont="1" applyAlignment="1">
      <alignment vertical="top" wrapText="1"/>
    </xf>
    <xf numFmtId="0" fontId="4" fillId="0" borderId="0" xfId="2" applyFont="1" applyFill="1"/>
    <xf numFmtId="43" fontId="6" fillId="0" borderId="0" xfId="5" applyFont="1" applyAlignment="1">
      <alignment horizontal="right" vertical="top" wrapText="1"/>
    </xf>
    <xf numFmtId="43" fontId="7" fillId="0" borderId="0" xfId="5" applyFont="1" applyAlignment="1">
      <alignment horizontal="right" vertical="top" wrapText="1"/>
    </xf>
    <xf numFmtId="0" fontId="4" fillId="0" borderId="0" xfId="0" applyFont="1" applyAlignment="1">
      <alignment horizontal="center" vertical="center"/>
    </xf>
    <xf numFmtId="0" fontId="6" fillId="0" borderId="0" xfId="0" applyFont="1"/>
    <xf numFmtId="0" fontId="4" fillId="0" borderId="0" xfId="0" applyFont="1" applyFill="1" applyAlignment="1">
      <alignment horizontal="center"/>
    </xf>
    <xf numFmtId="0" fontId="8" fillId="4" borderId="2" xfId="1" applyFont="1" applyFill="1" applyBorder="1" applyAlignment="1">
      <alignment horizontal="left" vertical="center" wrapText="1"/>
    </xf>
    <xf numFmtId="43" fontId="8" fillId="4" borderId="2" xfId="5" applyFont="1" applyFill="1" applyBorder="1" applyAlignment="1">
      <alignment horizontal="right" vertical="top" wrapText="1"/>
    </xf>
    <xf numFmtId="0" fontId="4" fillId="0" borderId="0" xfId="0" applyFont="1"/>
    <xf numFmtId="0" fontId="4" fillId="0" borderId="0" xfId="0" applyFont="1" applyFill="1"/>
    <xf numFmtId="0" fontId="4" fillId="0" borderId="2" xfId="2" applyFont="1" applyFill="1" applyBorder="1" applyAlignment="1">
      <alignment vertical="top" wrapText="1"/>
    </xf>
    <xf numFmtId="43" fontId="4" fillId="0" borderId="2" xfId="5" applyFont="1" applyFill="1" applyBorder="1" applyAlignment="1">
      <alignment horizontal="right" vertical="top" wrapText="1"/>
    </xf>
    <xf numFmtId="0" fontId="4" fillId="0" borderId="0" xfId="2" applyFont="1" applyFill="1" applyAlignment="1">
      <alignment vertical="top" wrapText="1"/>
    </xf>
    <xf numFmtId="0" fontId="4" fillId="0" borderId="2" xfId="2" applyFont="1" applyBorder="1" applyAlignment="1">
      <alignment vertical="top" wrapText="1"/>
    </xf>
    <xf numFmtId="0" fontId="4" fillId="0" borderId="0" xfId="2" applyFont="1" applyAlignment="1">
      <alignment vertical="top" wrapText="1"/>
    </xf>
    <xf numFmtId="164" fontId="8" fillId="4" borderId="2" xfId="5" applyNumberFormat="1" applyFont="1" applyFill="1" applyBorder="1" applyAlignment="1">
      <alignment horizontal="right" vertical="top" wrapText="1"/>
    </xf>
    <xf numFmtId="164" fontId="4" fillId="0" borderId="0" xfId="0" applyNumberFormat="1" applyFont="1" applyFill="1" applyAlignment="1">
      <alignment horizontal="center"/>
    </xf>
    <xf numFmtId="9" fontId="4" fillId="0" borderId="0" xfId="6" applyFont="1" applyFill="1"/>
    <xf numFmtId="164" fontId="8" fillId="4" borderId="2" xfId="1" applyNumberFormat="1" applyFont="1" applyFill="1" applyBorder="1" applyAlignment="1">
      <alignment horizontal="left" vertical="center" wrapText="1"/>
    </xf>
    <xf numFmtId="0" fontId="7" fillId="0" borderId="0" xfId="0" applyFont="1" applyBorder="1" applyAlignment="1"/>
    <xf numFmtId="0" fontId="6" fillId="0" borderId="0" xfId="0" applyFont="1" applyBorder="1" applyAlignment="1"/>
    <xf numFmtId="43" fontId="4" fillId="0" borderId="0" xfId="5" applyFont="1"/>
    <xf numFmtId="0" fontId="4" fillId="0" borderId="0" xfId="0" applyFont="1" applyAlignment="1">
      <alignment wrapText="1"/>
    </xf>
    <xf numFmtId="0" fontId="4" fillId="0" borderId="0" xfId="0" applyFont="1" applyAlignment="1">
      <alignment horizontal="right"/>
    </xf>
    <xf numFmtId="43" fontId="6" fillId="0" borderId="2" xfId="5" applyFont="1" applyBorder="1" applyAlignment="1">
      <alignment horizontal="right" vertical="top" wrapText="1"/>
    </xf>
    <xf numFmtId="0" fontId="4" fillId="0" borderId="2" xfId="0" applyFont="1" applyBorder="1"/>
    <xf numFmtId="43" fontId="4" fillId="0" borderId="0" xfId="5" applyFont="1" applyAlignment="1">
      <alignment wrapText="1"/>
    </xf>
    <xf numFmtId="0" fontId="8" fillId="5" borderId="0" xfId="2" applyFont="1" applyFill="1" applyBorder="1" applyAlignment="1">
      <alignment vertical="top"/>
    </xf>
    <xf numFmtId="0" fontId="7" fillId="5" borderId="0" xfId="0" applyFont="1" applyFill="1"/>
    <xf numFmtId="0" fontId="7" fillId="0" borderId="0" xfId="0" applyFont="1"/>
    <xf numFmtId="0" fontId="4" fillId="0" borderId="6" xfId="0" applyFont="1" applyBorder="1" applyAlignment="1">
      <alignment horizontal="center"/>
    </xf>
    <xf numFmtId="0" fontId="4" fillId="0" borderId="7" xfId="0" applyFont="1" applyBorder="1" applyAlignment="1">
      <alignment horizontal="center"/>
    </xf>
    <xf numFmtId="0" fontId="4" fillId="0" borderId="7" xfId="0" applyFont="1" applyBorder="1" applyAlignment="1">
      <alignment horizontal="center" wrapText="1"/>
    </xf>
    <xf numFmtId="43" fontId="4" fillId="0" borderId="2" xfId="5" applyFont="1" applyBorder="1"/>
    <xf numFmtId="0" fontId="4" fillId="0" borderId="9" xfId="0" applyFont="1" applyBorder="1"/>
    <xf numFmtId="0" fontId="4" fillId="0" borderId="10" xfId="0" applyFont="1" applyBorder="1" applyAlignment="1">
      <alignment horizontal="right"/>
    </xf>
    <xf numFmtId="43" fontId="7" fillId="5" borderId="0" xfId="5" applyFont="1" applyFill="1"/>
    <xf numFmtId="43" fontId="4" fillId="0" borderId="7" xfId="5" applyFont="1" applyBorder="1" applyAlignment="1">
      <alignment horizontal="center" wrapText="1"/>
    </xf>
    <xf numFmtId="43" fontId="6" fillId="0" borderId="0" xfId="5" applyFont="1"/>
    <xf numFmtId="0" fontId="8" fillId="5" borderId="0" xfId="2" applyFont="1" applyFill="1" applyBorder="1" applyAlignment="1">
      <alignment horizontal="left" vertical="top"/>
    </xf>
    <xf numFmtId="0" fontId="7" fillId="5" borderId="0" xfId="0" applyFont="1" applyFill="1" applyAlignment="1">
      <alignment horizontal="left"/>
    </xf>
    <xf numFmtId="165" fontId="4" fillId="0" borderId="5" xfId="0" applyNumberFormat="1" applyFont="1" applyBorder="1" applyAlignment="1">
      <alignment horizontal="left" wrapText="1"/>
    </xf>
    <xf numFmtId="0" fontId="4" fillId="0" borderId="2" xfId="0" applyFont="1" applyBorder="1" applyAlignment="1">
      <alignment horizontal="left" wrapText="1"/>
    </xf>
    <xf numFmtId="0" fontId="4" fillId="0" borderId="0" xfId="0" applyFont="1" applyAlignment="1">
      <alignment horizontal="left" wrapText="1"/>
    </xf>
    <xf numFmtId="0" fontId="4" fillId="0" borderId="9" xfId="0" applyFont="1" applyBorder="1" applyAlignment="1">
      <alignment horizontal="left" wrapText="1"/>
    </xf>
    <xf numFmtId="43" fontId="7" fillId="5" borderId="0" xfId="5" applyFont="1" applyFill="1" applyAlignment="1"/>
    <xf numFmtId="0" fontId="7" fillId="0" borderId="0" xfId="0" applyFont="1" applyAlignment="1"/>
    <xf numFmtId="0" fontId="4" fillId="0" borderId="6" xfId="0" applyFont="1" applyBorder="1" applyAlignment="1">
      <alignment horizontal="center" wrapText="1"/>
    </xf>
    <xf numFmtId="0" fontId="6" fillId="0" borderId="0" xfId="0" applyFont="1" applyAlignment="1">
      <alignment horizontal="center"/>
    </xf>
    <xf numFmtId="0" fontId="4" fillId="0" borderId="10" xfId="0" applyFont="1" applyBorder="1" applyAlignment="1">
      <alignment horizontal="right" wrapText="1"/>
    </xf>
    <xf numFmtId="0" fontId="8" fillId="0" borderId="2" xfId="2" applyFont="1" applyBorder="1" applyAlignment="1">
      <alignment vertical="top" wrapText="1"/>
    </xf>
    <xf numFmtId="0" fontId="7" fillId="0" borderId="2" xfId="2" applyFont="1" applyBorder="1" applyAlignment="1">
      <alignment vertical="top" wrapText="1"/>
    </xf>
    <xf numFmtId="43" fontId="4" fillId="0" borderId="10" xfId="0" applyNumberFormat="1" applyFont="1" applyBorder="1"/>
    <xf numFmtId="0" fontId="6" fillId="0" borderId="0" xfId="0" applyFont="1" applyBorder="1" applyAlignment="1">
      <alignment horizontal="left" vertical="top" wrapText="1"/>
    </xf>
    <xf numFmtId="0" fontId="6" fillId="0" borderId="0" xfId="0" applyFont="1" applyBorder="1" applyAlignment="1">
      <alignment vertical="top" wrapText="1"/>
    </xf>
    <xf numFmtId="0" fontId="6" fillId="0" borderId="0" xfId="0" applyFont="1" applyBorder="1" applyAlignment="1">
      <alignment vertical="top"/>
    </xf>
    <xf numFmtId="0" fontId="7" fillId="7" borderId="11" xfId="2" applyFont="1" applyFill="1" applyBorder="1" applyAlignment="1">
      <alignment vertical="top" wrapText="1"/>
    </xf>
    <xf numFmtId="9" fontId="7" fillId="7" borderId="20" xfId="6" applyFont="1" applyFill="1" applyBorder="1" applyAlignment="1">
      <alignment horizontal="right" vertical="top" wrapText="1"/>
    </xf>
    <xf numFmtId="0" fontId="7" fillId="7" borderId="8" xfId="2" applyFont="1" applyFill="1" applyBorder="1" applyAlignment="1">
      <alignment vertical="top" wrapText="1"/>
    </xf>
    <xf numFmtId="9" fontId="7" fillId="7" borderId="21" xfId="6" applyFont="1" applyFill="1" applyBorder="1" applyAlignment="1">
      <alignment horizontal="right" vertical="top" wrapText="1"/>
    </xf>
    <xf numFmtId="0" fontId="7" fillId="5" borderId="0" xfId="0" applyFont="1" applyFill="1" applyAlignment="1">
      <alignment wrapText="1"/>
    </xf>
    <xf numFmtId="0" fontId="4" fillId="0" borderId="0" xfId="0" applyFont="1" applyAlignment="1">
      <alignment horizontal="right" wrapText="1"/>
    </xf>
    <xf numFmtId="0" fontId="6" fillId="0" borderId="0" xfId="0" applyFont="1" applyAlignment="1">
      <alignment wrapText="1"/>
    </xf>
    <xf numFmtId="0" fontId="7" fillId="0" borderId="0" xfId="0" applyFont="1" applyProtection="1"/>
    <xf numFmtId="0" fontId="6" fillId="0" borderId="0" xfId="0" applyFont="1" applyProtection="1"/>
    <xf numFmtId="0" fontId="6" fillId="6" borderId="0" xfId="0" applyFont="1" applyFill="1" applyAlignment="1" applyProtection="1">
      <alignment horizontal="left"/>
    </xf>
    <xf numFmtId="0" fontId="6" fillId="6" borderId="0" xfId="0" applyFont="1" applyFill="1" applyProtection="1"/>
    <xf numFmtId="0" fontId="10" fillId="10" borderId="0" xfId="0" applyFont="1" applyFill="1" applyProtection="1"/>
    <xf numFmtId="0" fontId="10" fillId="9" borderId="0" xfId="0" applyFont="1" applyFill="1" applyProtection="1"/>
    <xf numFmtId="0" fontId="11" fillId="9" borderId="0" xfId="0" applyFont="1" applyFill="1" applyProtection="1"/>
    <xf numFmtId="0" fontId="6" fillId="0" borderId="0" xfId="0" applyFont="1" applyFill="1" applyProtection="1"/>
    <xf numFmtId="0" fontId="6" fillId="10" borderId="0" xfId="0" applyFont="1" applyFill="1" applyProtection="1"/>
    <xf numFmtId="0" fontId="6" fillId="11" borderId="0" xfId="0" applyFont="1" applyFill="1" applyProtection="1"/>
    <xf numFmtId="0" fontId="6" fillId="7" borderId="0" xfId="0" applyFont="1" applyFill="1" applyAlignment="1" applyProtection="1">
      <alignment wrapText="1"/>
    </xf>
    <xf numFmtId="0" fontId="6" fillId="12" borderId="0" xfId="0" applyFont="1" applyFill="1" applyAlignment="1" applyProtection="1"/>
    <xf numFmtId="0" fontId="6" fillId="12" borderId="0" xfId="0" applyFont="1" applyFill="1" applyAlignment="1" applyProtection="1">
      <alignment vertical="top"/>
    </xf>
    <xf numFmtId="0" fontId="6" fillId="12" borderId="0" xfId="0" applyFont="1" applyFill="1" applyProtection="1"/>
    <xf numFmtId="0" fontId="6" fillId="8" borderId="0" xfId="0" applyFont="1" applyFill="1" applyProtection="1"/>
    <xf numFmtId="0" fontId="6" fillId="8" borderId="0" xfId="0" applyFont="1" applyFill="1" applyAlignment="1" applyProtection="1"/>
    <xf numFmtId="0" fontId="6" fillId="8" borderId="0" xfId="0" applyFont="1" applyFill="1" applyAlignment="1" applyProtection="1">
      <alignment vertical="top"/>
    </xf>
    <xf numFmtId="0" fontId="6" fillId="0" borderId="0" xfId="0" applyFont="1" applyAlignment="1" applyProtection="1"/>
    <xf numFmtId="0" fontId="6" fillId="0" borderId="0" xfId="0" applyFont="1" applyAlignment="1" applyProtection="1">
      <alignment vertical="top"/>
    </xf>
    <xf numFmtId="0" fontId="13" fillId="0" borderId="0" xfId="7" applyProtection="1"/>
    <xf numFmtId="0" fontId="0" fillId="0" borderId="0" xfId="0" applyProtection="1"/>
    <xf numFmtId="165" fontId="4" fillId="0" borderId="5" xfId="0" applyNumberFormat="1" applyFont="1" applyBorder="1" applyAlignment="1" applyProtection="1">
      <alignment wrapText="1"/>
      <protection locked="0"/>
    </xf>
    <xf numFmtId="0" fontId="4" fillId="0" borderId="2" xfId="0" applyFont="1" applyBorder="1" applyAlignment="1" applyProtection="1">
      <alignment wrapText="1"/>
      <protection locked="0"/>
    </xf>
    <xf numFmtId="43" fontId="4" fillId="0" borderId="2" xfId="5" applyFont="1" applyBorder="1" applyProtection="1">
      <protection locked="0"/>
    </xf>
    <xf numFmtId="43" fontId="4" fillId="0" borderId="2" xfId="5" applyFont="1" applyFill="1" applyBorder="1" applyProtection="1">
      <protection locked="0"/>
    </xf>
    <xf numFmtId="165" fontId="4" fillId="0" borderId="9" xfId="0" applyNumberFormat="1" applyFont="1" applyBorder="1" applyAlignment="1" applyProtection="1">
      <alignment wrapText="1"/>
      <protection locked="0"/>
    </xf>
    <xf numFmtId="0" fontId="4" fillId="0" borderId="10" xfId="0" applyFont="1" applyBorder="1" applyAlignment="1" applyProtection="1">
      <alignment wrapText="1"/>
      <protection locked="0"/>
    </xf>
    <xf numFmtId="43" fontId="4" fillId="0" borderId="10" xfId="5" applyFont="1" applyFill="1" applyBorder="1" applyProtection="1">
      <protection locked="0"/>
    </xf>
    <xf numFmtId="165" fontId="4" fillId="0" borderId="5" xfId="0" applyNumberFormat="1" applyFont="1" applyBorder="1" applyAlignment="1" applyProtection="1">
      <alignment horizontal="left" wrapText="1"/>
      <protection locked="0"/>
    </xf>
    <xf numFmtId="0" fontId="4" fillId="0" borderId="2" xfId="0" applyFont="1" applyBorder="1" applyAlignment="1" applyProtection="1">
      <alignment horizontal="left" wrapText="1"/>
      <protection locked="0"/>
    </xf>
    <xf numFmtId="0" fontId="4" fillId="0" borderId="2" xfId="2" applyFont="1" applyBorder="1" applyAlignment="1" applyProtection="1">
      <alignment vertical="top" wrapText="1"/>
      <protection locked="0"/>
    </xf>
    <xf numFmtId="0" fontId="4" fillId="0" borderId="2" xfId="0" applyFont="1" applyBorder="1" applyProtection="1">
      <protection locked="0"/>
    </xf>
    <xf numFmtId="0" fontId="4" fillId="0" borderId="2" xfId="2" applyFont="1" applyFill="1" applyBorder="1" applyAlignment="1" applyProtection="1">
      <alignment vertical="top" wrapText="1"/>
      <protection locked="0"/>
    </xf>
    <xf numFmtId="0" fontId="4" fillId="0" borderId="0" xfId="0" applyFont="1" applyFill="1" applyBorder="1" applyProtection="1"/>
    <xf numFmtId="0" fontId="4" fillId="8" borderId="22" xfId="2" applyFont="1" applyFill="1" applyBorder="1" applyAlignment="1" applyProtection="1">
      <alignment vertical="top" wrapText="1"/>
    </xf>
    <xf numFmtId="0" fontId="6" fillId="8" borderId="25" xfId="2" applyFont="1" applyFill="1" applyBorder="1" applyAlignment="1" applyProtection="1">
      <alignment vertical="top" wrapText="1"/>
    </xf>
    <xf numFmtId="0" fontId="6" fillId="8" borderId="27" xfId="2" applyFont="1" applyFill="1" applyBorder="1" applyAlignment="1" applyProtection="1">
      <alignment vertical="top" wrapText="1"/>
    </xf>
    <xf numFmtId="0" fontId="4" fillId="0" borderId="5" xfId="0" applyFont="1" applyBorder="1" applyAlignment="1" applyProtection="1">
      <alignment wrapText="1"/>
      <protection locked="0"/>
    </xf>
    <xf numFmtId="0" fontId="4" fillId="0" borderId="5" xfId="0" applyFont="1" applyBorder="1" applyAlignment="1" applyProtection="1">
      <alignment horizontal="left" wrapText="1"/>
      <protection locked="0"/>
    </xf>
    <xf numFmtId="0" fontId="6" fillId="7" borderId="0" xfId="0" applyFont="1" applyFill="1" applyAlignment="1" applyProtection="1">
      <alignment horizontal="left" vertical="center" wrapText="1"/>
    </xf>
    <xf numFmtId="0" fontId="14" fillId="0" borderId="23" xfId="2" applyFont="1" applyBorder="1" applyAlignment="1" applyProtection="1">
      <alignment horizontal="left" vertical="top" wrapText="1"/>
      <protection locked="0"/>
    </xf>
    <xf numFmtId="0" fontId="14" fillId="0" borderId="24" xfId="2" applyFont="1" applyBorder="1" applyAlignment="1" applyProtection="1">
      <alignment horizontal="left" vertical="top" wrapText="1"/>
      <protection locked="0"/>
    </xf>
    <xf numFmtId="0" fontId="14" fillId="0" borderId="2" xfId="2" applyFont="1" applyBorder="1" applyAlignment="1" applyProtection="1">
      <alignment horizontal="left" vertical="top" wrapText="1"/>
      <protection locked="0"/>
    </xf>
    <xf numFmtId="0" fontId="14" fillId="0" borderId="26" xfId="2" applyFont="1" applyBorder="1" applyAlignment="1" applyProtection="1">
      <alignment horizontal="left" vertical="top" wrapText="1"/>
      <protection locked="0"/>
    </xf>
    <xf numFmtId="0" fontId="14" fillId="0" borderId="28" xfId="2" applyFont="1" applyBorder="1" applyAlignment="1" applyProtection="1">
      <alignment horizontal="left" vertical="top" wrapText="1"/>
      <protection locked="0"/>
    </xf>
    <xf numFmtId="0" fontId="14" fillId="0" borderId="29" xfId="2" applyFont="1" applyBorder="1" applyAlignment="1" applyProtection="1">
      <alignment horizontal="left" vertical="top" wrapText="1"/>
      <protection locked="0"/>
    </xf>
    <xf numFmtId="0" fontId="6" fillId="0" borderId="0" xfId="0" applyFont="1" applyAlignment="1" applyProtection="1">
      <alignment horizontal="left" vertical="top" wrapText="1"/>
    </xf>
    <xf numFmtId="0" fontId="13" fillId="0" borderId="0" xfId="7" applyAlignment="1" applyProtection="1">
      <alignment horizontal="left"/>
      <protection locked="0"/>
    </xf>
    <xf numFmtId="0" fontId="10" fillId="5" borderId="3" xfId="2" applyFont="1" applyFill="1" applyBorder="1" applyAlignment="1">
      <alignment horizontal="center" vertical="center" wrapText="1"/>
    </xf>
    <xf numFmtId="0" fontId="10" fillId="5" borderId="4" xfId="2" applyFont="1" applyFill="1" applyBorder="1" applyAlignment="1">
      <alignment horizontal="center" vertical="center" wrapText="1"/>
    </xf>
    <xf numFmtId="43" fontId="4" fillId="0" borderId="3" xfId="5" applyFont="1" applyFill="1" applyBorder="1" applyAlignment="1">
      <alignment horizontal="center" vertical="top" wrapText="1"/>
    </xf>
    <xf numFmtId="43" fontId="4" fillId="0" borderId="4" xfId="5" applyFont="1" applyFill="1" applyBorder="1" applyAlignment="1">
      <alignment horizontal="center" vertical="top" wrapText="1"/>
    </xf>
    <xf numFmtId="43" fontId="4" fillId="0" borderId="5" xfId="5" applyFont="1" applyFill="1" applyBorder="1" applyAlignment="1">
      <alignment horizontal="center" vertical="top" wrapText="1"/>
    </xf>
    <xf numFmtId="0" fontId="6" fillId="5" borderId="12" xfId="0" applyFont="1" applyFill="1" applyBorder="1" applyAlignment="1">
      <alignment horizontal="left" vertical="top" wrapText="1"/>
    </xf>
    <xf numFmtId="0" fontId="6" fillId="5" borderId="13" xfId="0" applyFont="1" applyFill="1" applyBorder="1" applyAlignment="1">
      <alignment horizontal="left" vertical="top" wrapText="1"/>
    </xf>
    <xf numFmtId="0" fontId="6" fillId="5" borderId="14" xfId="0" applyFont="1" applyFill="1" applyBorder="1" applyAlignment="1">
      <alignment horizontal="left" vertical="top" wrapText="1"/>
    </xf>
    <xf numFmtId="0" fontId="6" fillId="5" borderId="15" xfId="0" applyFont="1" applyFill="1" applyBorder="1" applyAlignment="1">
      <alignment horizontal="left" vertical="top" wrapText="1"/>
    </xf>
    <xf numFmtId="0" fontId="6" fillId="5" borderId="0"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5" borderId="17" xfId="0" applyFont="1" applyFill="1" applyBorder="1" applyAlignment="1">
      <alignment horizontal="left" vertical="top" wrapText="1"/>
    </xf>
    <xf numFmtId="0" fontId="6" fillId="5" borderId="18" xfId="0" applyFont="1" applyFill="1" applyBorder="1" applyAlignment="1">
      <alignment horizontal="left" vertical="top" wrapText="1"/>
    </xf>
    <xf numFmtId="0" fontId="6" fillId="5" borderId="19" xfId="0" applyFont="1" applyFill="1" applyBorder="1" applyAlignment="1">
      <alignment horizontal="left" vertical="top" wrapText="1"/>
    </xf>
    <xf numFmtId="0" fontId="7" fillId="5" borderId="12" xfId="0" applyFont="1" applyFill="1" applyBorder="1" applyAlignment="1">
      <alignment horizontal="left" vertical="top" wrapText="1"/>
    </xf>
    <xf numFmtId="0" fontId="7" fillId="5" borderId="13" xfId="0" applyFont="1" applyFill="1" applyBorder="1" applyAlignment="1">
      <alignment horizontal="left" vertical="top" wrapText="1"/>
    </xf>
    <xf numFmtId="0" fontId="7" fillId="5" borderId="14" xfId="0" applyFont="1" applyFill="1" applyBorder="1" applyAlignment="1">
      <alignment horizontal="left" vertical="top" wrapText="1"/>
    </xf>
    <xf numFmtId="0" fontId="7" fillId="5" borderId="15"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5" borderId="16" xfId="0" applyFont="1" applyFill="1" applyBorder="1" applyAlignment="1">
      <alignment horizontal="left" vertical="top" wrapText="1"/>
    </xf>
    <xf numFmtId="0" fontId="7" fillId="5" borderId="17" xfId="0" applyFont="1" applyFill="1" applyBorder="1" applyAlignment="1">
      <alignment horizontal="left" vertical="top" wrapText="1"/>
    </xf>
    <xf numFmtId="0" fontId="7" fillId="5" borderId="18" xfId="0" applyFont="1" applyFill="1" applyBorder="1" applyAlignment="1">
      <alignment horizontal="left" vertical="top" wrapText="1"/>
    </xf>
    <xf numFmtId="0" fontId="7" fillId="5" borderId="19" xfId="0" applyFont="1" applyFill="1" applyBorder="1" applyAlignment="1">
      <alignment horizontal="left" vertical="top" wrapText="1"/>
    </xf>
    <xf numFmtId="0" fontId="15" fillId="0" borderId="0" xfId="2" applyFont="1" applyAlignment="1">
      <alignment vertical="top" wrapText="1"/>
    </xf>
    <xf numFmtId="43" fontId="8" fillId="3" borderId="11" xfId="5" applyFont="1" applyFill="1" applyBorder="1" applyAlignment="1">
      <alignment horizontal="center" vertical="center" wrapText="1"/>
    </xf>
    <xf numFmtId="43" fontId="8" fillId="3" borderId="8" xfId="5" applyFont="1" applyFill="1" applyBorder="1" applyAlignment="1">
      <alignment horizontal="center" vertical="center" wrapText="1"/>
    </xf>
    <xf numFmtId="164" fontId="8" fillId="4" borderId="7" xfId="5" applyNumberFormat="1" applyFont="1" applyFill="1" applyBorder="1" applyAlignment="1">
      <alignment horizontal="right" vertical="top" wrapText="1"/>
    </xf>
    <xf numFmtId="43" fontId="8" fillId="3" borderId="20" xfId="5" applyFont="1" applyFill="1" applyBorder="1" applyAlignment="1">
      <alignment horizontal="center" vertical="center" wrapText="1"/>
    </xf>
    <xf numFmtId="43" fontId="8" fillId="3" borderId="10" xfId="5" applyFont="1" applyFill="1" applyBorder="1" applyAlignment="1">
      <alignment horizontal="center" vertical="center" wrapText="1"/>
    </xf>
    <xf numFmtId="43" fontId="16" fillId="3" borderId="7" xfId="5" applyFont="1" applyFill="1" applyBorder="1" applyAlignment="1">
      <alignment horizontal="center" vertical="center" wrapText="1"/>
    </xf>
    <xf numFmtId="9" fontId="7" fillId="7" borderId="9" xfId="6" applyFont="1" applyFill="1" applyBorder="1" applyAlignment="1">
      <alignment horizontal="right" vertical="top" wrapText="1"/>
    </xf>
    <xf numFmtId="9" fontId="7" fillId="7" borderId="6" xfId="6" applyFont="1" applyFill="1" applyBorder="1" applyAlignment="1">
      <alignment horizontal="right" vertical="top" wrapText="1"/>
    </xf>
  </cellXfs>
  <cellStyles count="8">
    <cellStyle name="Comma" xfId="5" builtinId="3"/>
    <cellStyle name="Heading 3" xfId="1" builtinId="18"/>
    <cellStyle name="Hyperlink" xfId="7" builtinId="8"/>
    <cellStyle name="Normal" xfId="0" builtinId="0"/>
    <cellStyle name="Normal 2" xfId="2" xr:uid="{5094CAC8-5B92-E745-B599-50B73CAEA81F}"/>
    <cellStyle name="Normal 3" xfId="4" xr:uid="{9996DDF1-483E-A44E-90FF-5EB794053E68}"/>
    <cellStyle name="Percent" xfId="6" builtinId="5"/>
    <cellStyle name="Style 1" xfId="3" xr:uid="{6A2A4D93-745E-444F-A581-E225813A4A35}"/>
  </cellStyles>
  <dxfs count="323">
    <dxf>
      <font>
        <color rgb="FF9C0006"/>
      </font>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strike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protection locked="0" hidden="0"/>
    </dxf>
    <dxf>
      <border>
        <bottom style="thin">
          <color indexed="64"/>
        </bottom>
      </border>
    </dxf>
    <dxf>
      <font>
        <strike val="0"/>
        <outline val="0"/>
        <shadow val="0"/>
        <u val="none"/>
        <vertAlign val="baseline"/>
        <sz val="11"/>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strike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protection locked="0" hidden="0"/>
    </dxf>
    <dxf>
      <border>
        <bottom style="thin">
          <color indexed="64"/>
        </bottom>
      </border>
    </dxf>
    <dxf>
      <font>
        <strike val="0"/>
        <outline val="0"/>
        <shadow val="0"/>
        <u val="none"/>
        <vertAlign val="baseline"/>
        <sz val="11"/>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CC"/>
      <color rgb="FFFFFFCC"/>
      <color rgb="FFECECEC"/>
      <color rgb="FFF5E6FA"/>
      <color rgb="FFFFF6D2"/>
      <color rgb="FFE1F1E3"/>
      <color rgb="FFECD2FA"/>
      <color rgb="FFEFD9FB"/>
      <color rgb="FFF9E7F8"/>
      <color rgb="FFE9E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2133599</xdr:colOff>
      <xdr:row>6</xdr:row>
      <xdr:rowOff>28574</xdr:rowOff>
    </xdr:from>
    <xdr:to>
      <xdr:col>1</xdr:col>
      <xdr:colOff>2226734</xdr:colOff>
      <xdr:row>7</xdr:row>
      <xdr:rowOff>2116</xdr:rowOff>
    </xdr:to>
    <xdr:sp macro="" textlink="">
      <xdr:nvSpPr>
        <xdr:cNvPr id="2" name="Right Brace 1">
          <a:extLst>
            <a:ext uri="{FF2B5EF4-FFF2-40B4-BE49-F238E27FC236}">
              <a16:creationId xmlns:a16="http://schemas.microsoft.com/office/drawing/2014/main" id="{FFCFD2EA-65C1-43D7-8BCF-7772C23762B9}"/>
            </a:ext>
          </a:extLst>
        </xdr:cNvPr>
        <xdr:cNvSpPr/>
      </xdr:nvSpPr>
      <xdr:spPr>
        <a:xfrm>
          <a:off x="2675466" y="926041"/>
          <a:ext cx="93135" cy="6762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Anna Jacob" id="{E21A9559-A083-47B9-8EB3-7FB0C70C099F}" userId="c595186ed419b5c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B5FAF4-60DF-4ED4-A9D9-C772550F9088}" name="Table13" displayName="Table13" ref="A2:F7" totalsRowCount="1" headerRowDxfId="322" dataDxfId="320" totalsRowDxfId="318" headerRowBorderDxfId="321" tableBorderDxfId="319" totalsRowBorderDxfId="317">
  <tableColumns count="6">
    <tableColumn id="1" xr3:uid="{AF9E9852-816D-425C-9509-04DD7ABACF30}" name="Role/Title  and Institution" dataDxfId="316" totalsRowDxfId="42"/>
    <tableColumn id="2" xr3:uid="{24FFBC93-56F6-40EE-8630-65BD01127473}" name="Justification" totalsRowLabel="Total" dataDxfId="315" totalsRowDxfId="41"/>
    <tableColumn id="3" xr3:uid="{9A0448B6-335F-4449-A861-AE9DFF573106}" name="Estimated Cost Year 1 2022-23" totalsRowFunction="sum" dataDxfId="314" totalsRowDxfId="40" dataCellStyle="Comma"/>
    <tableColumn id="4" xr3:uid="{3A35B9ED-E30E-49DB-B0DC-74460032BA51}" name="Estimated Cost Year 2 2023-24" totalsRowFunction="sum" dataDxfId="313" totalsRowDxfId="39" dataCellStyle="Comma"/>
    <tableColumn id="5" xr3:uid="{8C2F005E-444B-441D-A7B2-9F1BC0B91D0E}" name="Estimated Cost Year 3 2024-25" totalsRowFunction="sum" dataDxfId="312" totalsRowDxfId="38" dataCellStyle="Comma"/>
    <tableColumn id="6" xr3:uid="{C33E6CB4-9241-45B9-A014-248E3406E134}" name="Estimated Cost Year 4 2024-25" totalsRowFunction="sum" dataDxfId="311" totalsRowDxfId="37" dataCellStyle="Comma"/>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E64BCE-A1CE-4215-B854-6729035C357F}" name="Table112" displayName="Table112" ref="A50:F61" totalsRowCount="1" headerRowDxfId="230" dataDxfId="228" totalsRowDxfId="227" headerRowBorderDxfId="229" dataCellStyle="Comma">
  <tableColumns count="6">
    <tableColumn id="1" xr3:uid="{A07B7401-E66D-4DC1-8CF9-F88D3F1218C9}" name="Travel Category" dataDxfId="226" totalsRowDxfId="6"/>
    <tableColumn id="2" xr3:uid="{E036C9CB-42C5-4B19-8A9E-E0FC0693192E}" name="Justification" totalsRowLabel="Total" dataDxfId="225" totalsRowDxfId="5"/>
    <tableColumn id="3" xr3:uid="{4296671E-7E6B-4600-9DC6-73CEE23F2956}" name="Estimated Cost Year 1 2022-23" totalsRowFunction="sum" dataDxfId="224" totalsRowDxfId="4" dataCellStyle="Comma"/>
    <tableColumn id="4" xr3:uid="{F88559A9-B9D9-4057-A2BD-63FF80CABB91}" name="Estimated Cost Year 2 2023-24" totalsRowFunction="sum" dataDxfId="223" totalsRowDxfId="3" dataCellStyle="Comma"/>
    <tableColumn id="5" xr3:uid="{54104CE0-3EA2-4037-9CA2-04D032FE8C4C}" name="Estimated Cost Year 3 2024-25" totalsRowFunction="sum" dataDxfId="222" totalsRowDxfId="2" dataCellStyle="Comma"/>
    <tableColumn id="6" xr3:uid="{50F08717-22A8-4050-B044-47F1EA86EA9C}" name="Estimated Cost Year 4 2024-25" totalsRowFunction="sum" dataDxfId="221" totalsRowDxfId="1" dataCellStyle="Comma"/>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71690DB-EC5A-4F8E-92E9-32189AB0CA53}" name="Table139" displayName="Table139" ref="A2:F13" totalsRowCount="1" headerRowDxfId="220" dataDxfId="218" totalsRowDxfId="216" headerRowBorderDxfId="219" tableBorderDxfId="217" totalsRowBorderDxfId="215">
  <tableColumns count="6">
    <tableColumn id="1" xr3:uid="{7EF18F33-654F-4216-95A9-AAB4A2CEE256}" name="Category" dataDxfId="214" totalsRowDxfId="96"/>
    <tableColumn id="2" xr3:uid="{9AD29307-1AD4-47C3-A0D9-AEC0973F03E6}" name="Justification" totalsRowLabel="Total" dataDxfId="213" totalsRowDxfId="95"/>
    <tableColumn id="3" xr3:uid="{ABC5409B-0145-44B9-93AA-7FE1B139396E}" name="Estimated Cost Year 1 2022-23" totalsRowFunction="sum" dataDxfId="212" totalsRowDxfId="94" dataCellStyle="Comma"/>
    <tableColumn id="4" xr3:uid="{C417449A-9170-4C37-B4A5-56225C2BC1C6}" name="Estimated Cost Year 2 2023-24" totalsRowFunction="sum" dataDxfId="211" totalsRowDxfId="93" dataCellStyle="Comma"/>
    <tableColumn id="5" xr3:uid="{6CFB20AD-D630-44F6-9C55-335F1F0293E7}" name="Estimated Cost Year 3 2024-25" totalsRowFunction="sum" dataDxfId="210" totalsRowDxfId="92" dataCellStyle="Comma"/>
    <tableColumn id="6" xr3:uid="{5D1A0CFE-D721-45B9-8FDE-90123E401A0B}" name="Estimated Cost Year 4 2024-25" totalsRowFunction="sum" dataDxfId="209" totalsRowDxfId="91" dataCellStyle="Comma"/>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043816A-F7D8-47B7-9D60-96B485308EB1}" name="Table1413" displayName="Table1413" ref="A17:F28" totalsRowCount="1" headerRowDxfId="208" dataDxfId="206" totalsRowDxfId="205" headerRowBorderDxfId="207" dataCellStyle="Comma">
  <tableColumns count="6">
    <tableColumn id="1" xr3:uid="{89A84297-8BF9-4DD1-A889-F8D5EABE236A}" name="Category" dataDxfId="204" totalsRowDxfId="90"/>
    <tableColumn id="2" xr3:uid="{C9ECB301-8878-4D51-9A84-4994B0C36366}" name="Justification" totalsRowLabel="Total" dataDxfId="203" totalsRowDxfId="89"/>
    <tableColumn id="3" xr3:uid="{ADB35682-8D74-41C2-8A9E-201E51403D9F}" name="Estimated Cost Year 1 2022-23" totalsRowFunction="sum" dataDxfId="202" totalsRowDxfId="88" dataCellStyle="Comma"/>
    <tableColumn id="4" xr3:uid="{6D66C9DA-9D69-4212-83CE-482B61C32F8B}" name="Estimated Cost Year 2 2023-24" totalsRowFunction="sum" dataDxfId="201" totalsRowDxfId="87" dataCellStyle="Comma"/>
    <tableColumn id="5" xr3:uid="{26C34FB8-6280-4DD1-8950-B8F0954515A7}" name="Estimated Cost Year 3 2024-25" totalsRowFunction="sum" dataDxfId="200" totalsRowDxfId="86" dataCellStyle="Comma"/>
    <tableColumn id="6" xr3:uid="{7CE3F498-886C-4073-A62D-B08DFE4C3534}" name="Estimated Cost Year 4 2024-25" totalsRowFunction="sum" dataDxfId="199" totalsRowDxfId="85" dataCellStyle="Comma"/>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5E6E612-FFB6-48B6-8A6E-9CCD72D45D79}" name="Table1514" displayName="Table1514" ref="A32:F43" totalsRowCount="1" headerRowDxfId="198" dataDxfId="196" totalsRowDxfId="195" headerRowBorderDxfId="197" dataCellStyle="Comma">
  <tableColumns count="6">
    <tableColumn id="1" xr3:uid="{A78FB1A6-C391-47AC-B60B-B56561ADA6B2}" name="Category" dataDxfId="194" totalsRowDxfId="84"/>
    <tableColumn id="2" xr3:uid="{DBF4ADD5-1721-42FA-ADCD-6209B90E371F}" name="Justification" totalsRowLabel="Total" dataDxfId="193" totalsRowDxfId="83"/>
    <tableColumn id="3" xr3:uid="{5DB7AC5C-74B4-49D6-B479-B85BCF72B66B}" name="Estimated Cost Year 1 2022-23" totalsRowFunction="sum" dataDxfId="192" totalsRowDxfId="82" dataCellStyle="Comma"/>
    <tableColumn id="4" xr3:uid="{B530D0EE-4DC6-4ECC-B6D9-293091A55D48}" name="Estimated Cost Year 2 2023-24" totalsRowFunction="sum" dataDxfId="191" totalsRowDxfId="81" dataCellStyle="Comma"/>
    <tableColumn id="5" xr3:uid="{17A880A9-9D60-434E-BC18-9932B748EAB5}" name="Estimated Cost Year 3 2024-25" totalsRowFunction="sum" dataDxfId="190" totalsRowDxfId="80" dataCellStyle="Comma"/>
    <tableColumn id="6" xr3:uid="{37EA6559-E113-464E-9230-C6D3BA0F5038}" name="Estimated Cost Year 4 2024-25" totalsRowFunction="sum" dataDxfId="189" totalsRowDxfId="79" dataCellStyle="Comma"/>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5EA85E-A120-4111-8BFB-90542EF31FD4}" name="Table1615" displayName="Table1615" ref="A62:F73" totalsRowCount="1" headerRowDxfId="188" dataDxfId="186" totalsRowDxfId="185" headerRowBorderDxfId="187" dataCellStyle="Comma">
  <tableColumns count="6">
    <tableColumn id="1" xr3:uid="{67E6D325-1F59-4BBB-8D33-BAC0DB338A7A}" name="Category" dataDxfId="184" totalsRowDxfId="72"/>
    <tableColumn id="2" xr3:uid="{E201D389-B891-4E3A-BE80-DD691448F8E0}" name="Justification" totalsRowLabel="Total" dataDxfId="183" totalsRowDxfId="71"/>
    <tableColumn id="3" xr3:uid="{1BD89511-94EC-4B75-B94E-9CD5F51C1CFE}" name="Estimated Cost Year 1 2022-23" totalsRowFunction="sum" dataDxfId="182" totalsRowDxfId="70" dataCellStyle="Comma"/>
    <tableColumn id="4" xr3:uid="{00EF2BC4-2E72-4675-AB90-9B741CD2089A}" name="Estimated Cost Year 2 2023-24" totalsRowFunction="sum" dataDxfId="181" totalsRowDxfId="69" dataCellStyle="Comma"/>
    <tableColumn id="5" xr3:uid="{E5017DF8-F0F7-49EE-A0B6-55981B5409BC}" name="Estimated Cost Year 3 2024-25" totalsRowFunction="sum" dataDxfId="180" totalsRowDxfId="68" dataCellStyle="Comma"/>
    <tableColumn id="6" xr3:uid="{D0FD8417-2B5F-4064-82F9-EA34CBA25921}" name="Estimated Cost Year 4 2024-25" totalsRowFunction="sum" dataDxfId="179" totalsRowDxfId="67" dataCellStyle="Comma"/>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1FC67A-C237-42D1-9EE9-22AE7B79D1CB}" name="Table16716" displayName="Table16716" ref="A77:F99" totalsRowCount="1" headerRowDxfId="178" dataDxfId="176" totalsRowDxfId="175" headerRowBorderDxfId="177" dataCellStyle="Comma">
  <tableColumns count="6">
    <tableColumn id="1" xr3:uid="{0A4174A2-FD5F-4411-8FBE-340D6C2D4C0C}" name="Expense Category" dataDxfId="174" totalsRowDxfId="66"/>
    <tableColumn id="2" xr3:uid="{8D98B188-3F74-49EF-9B66-C390AD159D06}" name="Justification" totalsRowLabel="Total" dataDxfId="173" totalsRowDxfId="65"/>
    <tableColumn id="3" xr3:uid="{CB91CB92-8B27-4876-AF3B-9FD7473051F2}" name="Estimated Cost Year 1 2022-23" totalsRowFunction="sum" dataDxfId="172" totalsRowDxfId="64" dataCellStyle="Comma"/>
    <tableColumn id="4" xr3:uid="{78E68479-0FBD-4E44-B19F-47981E61065F}" name="Estimated Cost Year 2 2023-24" totalsRowFunction="sum" dataDxfId="171" totalsRowDxfId="63" dataCellStyle="Comma"/>
    <tableColumn id="5" xr3:uid="{335C42D2-BBA3-4044-BD38-35F16FE57F71}" name="Estimated Cost Year 3 2024-25" totalsRowFunction="sum" dataDxfId="170" totalsRowDxfId="62" dataCellStyle="Comma"/>
    <tableColumn id="6" xr3:uid="{1C6A413E-4A83-457C-B24C-26F07ADFED59}" name="Estimated Cost Year 4 2024-25" totalsRowFunction="sum" dataDxfId="169" totalsRowDxfId="61" dataCellStyle="Comma"/>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96851CC-8D7A-470F-88E9-DC6ACFF2760B}" name="Table16817" displayName="Table16817" ref="A47:F58" totalsRowCount="1" headerRowDxfId="168" dataDxfId="166" totalsRowDxfId="165" headerRowBorderDxfId="167" dataCellStyle="Comma">
  <tableColumns count="6">
    <tableColumn id="1" xr3:uid="{BBE0137F-2AF2-431F-9E25-C19826BBB275}" name="Travel Category" dataDxfId="164" totalsRowDxfId="78"/>
    <tableColumn id="2" xr3:uid="{6FEFE337-E3B5-4C58-8320-8A1ECE1EAFA8}" name="Justification" totalsRowLabel="Total" dataDxfId="163" totalsRowDxfId="77"/>
    <tableColumn id="3" xr3:uid="{3D982C4D-E208-44E7-8BF2-353E8078FBDD}" name="Estimated Cost Year 1 2022-23" totalsRowFunction="sum" dataDxfId="162" totalsRowDxfId="76" dataCellStyle="Comma"/>
    <tableColumn id="4" xr3:uid="{99A7EA7E-3F4E-477B-AA47-55C24AF79D5B}" name="Estimated Cost Year 2 2023-24" totalsRowFunction="sum" dataDxfId="161" totalsRowDxfId="75" dataCellStyle="Comma"/>
    <tableColumn id="5" xr3:uid="{6B670A38-924C-4FD1-B9C7-B24607FE6C61}" name="Estimated Cost Year 3 2024-25" totalsRowFunction="sum" dataDxfId="160" totalsRowDxfId="74" dataCellStyle="Comma"/>
    <tableColumn id="6" xr3:uid="{2B5E6321-5132-4BF8-B358-CD70582C4BED}" name="Estimated Cost Year 4 2024-25" totalsRowFunction="sum" dataDxfId="159" totalsRowDxfId="73" dataCellStyle="Comma"/>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63B039E-A17E-4D7B-97E9-FD7D6BB4D4E1}" name="Table1318" displayName="Table1318" ref="A2:F13" totalsRowCount="1" headerRowDxfId="158" dataDxfId="156" totalsRowDxfId="154" headerRowBorderDxfId="157" tableBorderDxfId="155" totalsRowBorderDxfId="153" headerRowCellStyle="Comma" dataCellStyle="Comma" totalsRowCellStyle="Comma">
  <tableColumns count="6">
    <tableColumn id="1" xr3:uid="{8C130AEC-C80E-4551-ADA5-9DAFC071A5DB}" name="Type" dataDxfId="152" totalsRowDxfId="102"/>
    <tableColumn id="2" xr3:uid="{FA489956-131C-450B-AA96-6D8DCD2A3505}" name="Justification" totalsRowLabel="Total" dataDxfId="151" totalsRowDxfId="101"/>
    <tableColumn id="3" xr3:uid="{7D782063-110F-466C-A7B9-B32A98141135}" name="Estimated Cost Year 1 2022-23" totalsRowFunction="sum" dataDxfId="150" totalsRowDxfId="100" dataCellStyle="Comma"/>
    <tableColumn id="4" xr3:uid="{3A3F781B-DA6F-46CD-AE1D-998F4AC3CDE3}" name="Estimated Cost Year 2 2023-24" totalsRowFunction="sum" dataDxfId="149" totalsRowDxfId="99" dataCellStyle="Comma"/>
    <tableColumn id="5" xr3:uid="{66CB8472-07AC-483F-A00F-2647737EEF5E}" name="Estimated Cost Year 3 2024-25" totalsRowFunction="sum" dataDxfId="148" totalsRowDxfId="98" dataCellStyle="Comma"/>
    <tableColumn id="6" xr3:uid="{F1D963CB-C148-4B3C-830E-567D75DA18EB}" name="Estimated Cost Year 4 2024-25" totalsRowFunction="sum" dataDxfId="147" totalsRowDxfId="97" dataCellStyle="Comma"/>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A8D0C43-99F9-4318-B40A-327236BFD45F}" name="Table1419" displayName="Table1419" ref="A17:F28" totalsRowCount="1" headerRowDxfId="146" dataDxfId="144" totalsRowDxfId="143" headerRowBorderDxfId="145" headerRowCellStyle="Comma" dataCellStyle="Comma" totalsRowCellStyle="Comma">
  <tableColumns count="6">
    <tableColumn id="1" xr3:uid="{899525A2-8DEF-4508-8E46-26C71D78B773}" name="Type" dataDxfId="142" totalsRowDxfId="108"/>
    <tableColumn id="2" xr3:uid="{A32971E7-1021-484E-8DC9-259396548461}" name="Justification" totalsRowLabel="Total" dataDxfId="141" totalsRowDxfId="107"/>
    <tableColumn id="3" xr3:uid="{692F90A3-EA0F-4D21-A75F-5F4DB1511FCC}" name="Estimated Cost Year 1 2022-23" totalsRowFunction="sum" dataDxfId="140" totalsRowDxfId="106" dataCellStyle="Comma"/>
    <tableColumn id="4" xr3:uid="{99B47171-BF2A-47FF-B284-EE80518750F5}" name="Estimated Cost Year 2 2023-24" totalsRowFunction="sum" dataDxfId="139" totalsRowDxfId="105" dataCellStyle="Comma"/>
    <tableColumn id="5" xr3:uid="{FADFBEFD-D314-43E3-BEFC-4C0479AC108C}" name="Estimated Cost Year 3 2024-25" totalsRowFunction="sum" dataDxfId="138" totalsRowDxfId="104" dataCellStyle="Comma"/>
    <tableColumn id="6" xr3:uid="{48C4AB54-2319-42D9-A706-A1BB68BDE8CF}" name="Estimated Cost Year 4 2024-25" totalsRowFunction="sum" dataDxfId="137" totalsRowDxfId="103" dataCellStyle="Comma"/>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31DBF0A-7510-48D1-9249-1371BE69814A}" name="Table132122" displayName="Table132122" ref="A2:D37" totalsRowCount="1" headerRowDxfId="136" dataDxfId="134" totalsRowDxfId="132" headerRowBorderDxfId="135" tableBorderDxfId="133" totalsRowBorderDxfId="131" headerRowCellStyle="Comma" dataCellStyle="Comma" totalsRowCellStyle="Comma">
  <tableColumns count="4">
    <tableColumn id="1" xr3:uid="{56DC69C1-D5C0-469A-B553-E54E95161496}" name="Description" dataDxfId="130" totalsRowDxfId="112"/>
    <tableColumn id="3" xr3:uid="{A19F4D73-DE87-4AD7-917F-191C242F9A6C}" name="Year 1 2022-23" totalsRowFunction="sum" dataDxfId="129" totalsRowDxfId="111" dataCellStyle="Comma"/>
    <tableColumn id="4" xr3:uid="{86A4ECDD-15EA-4452-B65B-0267AF819633}" name="Year 2 2023-24" totalsRowFunction="sum" dataDxfId="128" totalsRowDxfId="110" dataCellStyle="Comma"/>
    <tableColumn id="5" xr3:uid="{A4BA1688-40CF-48EC-A246-C3C13A52DADE}" name="Year 3 2024-25" totalsRowFunction="sum" dataDxfId="127" totalsRowDxfId="109" dataCellStyle="Comm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60E73A-D398-454E-9138-FF0157BF8A56}" name="Table14" displayName="Table14" ref="A11:F22" totalsRowCount="1" headerRowDxfId="310" dataDxfId="308" totalsRowDxfId="307" headerRowBorderDxfId="309" dataCellStyle="Comma">
  <tableColumns count="6">
    <tableColumn id="1" xr3:uid="{46A2BCEF-6EFE-4D92-A9F5-9310E3406B3F}" name="Role/Title  and Institution" dataDxfId="306" totalsRowDxfId="36"/>
    <tableColumn id="2" xr3:uid="{B81B04AB-F060-461B-B4A2-49AD6D2E7A28}" name="Justification" totalsRowLabel="Total" dataDxfId="305" totalsRowDxfId="35"/>
    <tableColumn id="3" xr3:uid="{FC403659-9494-4745-AD4B-E9E4C97EAA6B}" name="Estimated Cost Year 1 2022-23" totalsRowFunction="sum" dataDxfId="304" totalsRowDxfId="34" dataCellStyle="Comma"/>
    <tableColumn id="4" xr3:uid="{E0F1122F-9BC0-4AF5-B515-0C93C06BD54D}" name="Estimated Cost Year 2 2023-24" totalsRowFunction="sum" dataDxfId="303" totalsRowDxfId="33" dataCellStyle="Comma"/>
    <tableColumn id="5" xr3:uid="{245C833B-2EDD-455A-A1B7-A7017D775C87}" name="Estimated Cost Year 3 2024-25" totalsRowFunction="sum" dataDxfId="302" totalsRowDxfId="32" dataCellStyle="Comma"/>
    <tableColumn id="6" xr3:uid="{7FE0B029-A5EF-40D3-B1EB-15962315101C}" name="Estimated Cost Year 4 2024-25" totalsRowFunction="sum" dataDxfId="301" totalsRowDxfId="31" dataCellStyle="Comma"/>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B18707-2244-4DD3-B991-82A793FD5CCE}" name="Table1321" displayName="Table1321" ref="A2:D37" totalsRowCount="1" headerRowDxfId="126" dataDxfId="124" totalsRowDxfId="122" headerRowBorderDxfId="125" tableBorderDxfId="123" totalsRowBorderDxfId="121" headerRowCellStyle="Comma" dataCellStyle="Comma" totalsRowCellStyle="Comma">
  <tableColumns count="4">
    <tableColumn id="1" xr3:uid="{3E363027-C74B-4240-85C2-1B5740DDAF4D}" name="Description" dataDxfId="120" totalsRowDxfId="116"/>
    <tableColumn id="3" xr3:uid="{4DB72CE0-3773-41ED-8AEC-5B1D89E35525}" name="Year 1 2022-23" totalsRowFunction="sum" dataDxfId="119" totalsRowDxfId="115" dataCellStyle="Comma"/>
    <tableColumn id="4" xr3:uid="{EC50D257-3602-4AD7-8941-5B24D29B245F}" name="Year 2 2023-24" totalsRowFunction="sum" dataDxfId="118" totalsRowDxfId="114" dataCellStyle="Comma"/>
    <tableColumn id="5" xr3:uid="{543C2BD0-B413-492F-A34B-DE1687CF6CD0}" name="Year 3 2024-25" totalsRowFunction="sum" dataDxfId="117" totalsRowDxfId="113" dataCellStyle="Comma"/>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92C5A6-C00B-4D3D-A082-B1EA0B79378B}" name="Table15" displayName="Table15" ref="A26:F37" totalsRowCount="1" headerRowDxfId="300" dataDxfId="298" totalsRowDxfId="297" headerRowBorderDxfId="299" dataCellStyle="Comma">
  <tableColumns count="6">
    <tableColumn id="1" xr3:uid="{A98B3697-1E76-44BA-AD7E-AC1C0F5D75F9}" name="Role/Title  and Institution" dataDxfId="296" totalsRowDxfId="30"/>
    <tableColumn id="2" xr3:uid="{A15F1A40-F013-45C9-913A-B26D05C09C60}" name="Justification" totalsRowLabel="Total" dataDxfId="295" totalsRowDxfId="29"/>
    <tableColumn id="3" xr3:uid="{1625FA78-B243-463B-B2F6-E020A956678A}" name="Estimated Cost Year 1 2022-23" totalsRowFunction="sum" dataDxfId="294" totalsRowDxfId="28" dataCellStyle="Comma"/>
    <tableColumn id="4" xr3:uid="{CD75B346-0B12-41D6-8B2B-D376780DC939}" name="Estimated Cost Year 2 2023-24" totalsRowFunction="sum" dataDxfId="293" totalsRowDxfId="27" dataCellStyle="Comma"/>
    <tableColumn id="5" xr3:uid="{AE1AFECA-C8E7-4D2B-AD84-781C00F7CAEA}" name="Estimated Cost Year 3 2024-25" totalsRowFunction="sum" dataDxfId="292" totalsRowDxfId="26" dataCellStyle="Comma"/>
    <tableColumn id="6" xr3:uid="{51FFA860-E426-4248-B8B2-838F7FD9A9FB}" name="Estimated Cost Year 4 2024-25" totalsRowFunction="sum" dataDxfId="291" totalsRowDxfId="25" dataCellStyle="Comma"/>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D93F20-27EF-454D-9CC9-C315B7522BF0}" name="Table16" displayName="Table16" ref="A56:F67" totalsRowCount="1" headerRowDxfId="290" dataDxfId="288" totalsRowDxfId="287" headerRowBorderDxfId="289" dataCellStyle="Comma">
  <tableColumns count="6">
    <tableColumn id="1" xr3:uid="{B3638938-F164-4BB2-AC08-E84229B48DCA}" name="Travel Category" dataDxfId="286" totalsRowDxfId="18"/>
    <tableColumn id="2" xr3:uid="{E6E8F739-3839-4EF7-9482-3144AC186A8C}" name="Justification" totalsRowLabel="Total" dataDxfId="285" totalsRowDxfId="17"/>
    <tableColumn id="3" xr3:uid="{648F7BA8-E908-47AD-BA48-14A354F7BF33}" name="Estimated Cost Year 1 2022-23" totalsRowFunction="sum" dataDxfId="284" totalsRowDxfId="16" dataCellStyle="Comma"/>
    <tableColumn id="4" xr3:uid="{F9C62DEA-D21B-4580-9F90-876690034E11}" name="Estimated Cost Year 2 2023-24" totalsRowFunction="sum" dataDxfId="283" totalsRowDxfId="15" dataCellStyle="Comma"/>
    <tableColumn id="5" xr3:uid="{510D5117-E64F-4DE4-A197-4479F5E8402B}" name="Estimated Cost Year 3 2024-25" totalsRowFunction="sum" dataDxfId="282" totalsRowDxfId="14" dataCellStyle="Comma"/>
    <tableColumn id="6" xr3:uid="{ADBAAD8C-FA83-42D4-9C33-3D68DF22BC20}" name="Estimated Cost Year 4 2024-25" totalsRowFunction="sum" dataDxfId="281" totalsRowDxfId="13" dataCellStyle="Comma"/>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C62320-C074-49D9-84A9-2B76D8FC106A}" name="Table167" displayName="Table167" ref="A71:F104" totalsRowCount="1" headerRowDxfId="280" dataDxfId="278" totalsRowDxfId="277" headerRowBorderDxfId="279" dataCellStyle="Comma">
  <tableColumns count="6">
    <tableColumn id="1" xr3:uid="{36B4FA8B-CD4C-48CE-9E91-47DC5A5FD053}" name="Research Activity" dataDxfId="276" totalsRowDxfId="12"/>
    <tableColumn id="2" xr3:uid="{CB7EC979-ECFD-4E33-93F9-EA5A55CBB468}" name="Justification" totalsRowLabel="Total" dataDxfId="275" totalsRowDxfId="11"/>
    <tableColumn id="3" xr3:uid="{2077B95E-3781-49C2-997C-223DCE2C4225}" name="Estimated Cost Year 1 2022-23" totalsRowFunction="sum" dataDxfId="274" totalsRowDxfId="10" dataCellStyle="Comma"/>
    <tableColumn id="4" xr3:uid="{4998E9CF-4B2F-4D59-86AF-ADD24E076573}" name="Estimated Cost Year 2 2023-24" totalsRowFunction="sum" dataDxfId="273" totalsRowDxfId="9" dataCellStyle="Comma"/>
    <tableColumn id="5" xr3:uid="{90FCAB2A-598A-4FD7-9210-A746007B8CCC}" name="Estimated Cost Year 3 2024-25" totalsRowFunction="sum" dataDxfId="272" totalsRowDxfId="8" dataCellStyle="Comma"/>
    <tableColumn id="6" xr3:uid="{9F4DD270-A5D8-4A10-8ED6-B5875C607412}" name="Estimated Cost Year 4 2024-25" totalsRowFunction="sum" dataDxfId="271" totalsRowDxfId="7" dataCellStyle="Comma"/>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0565CF-479C-4A87-BFD2-71F0E7FC5EC1}" name="Table168" displayName="Table168" ref="A41:F52" totalsRowCount="1" headerRowDxfId="270" dataDxfId="268" totalsRowDxfId="267" headerRowBorderDxfId="269" dataCellStyle="Comma">
  <tableColumns count="6">
    <tableColumn id="1" xr3:uid="{328336A0-6E64-498F-97FD-212C36E49712}" name="Category" dataDxfId="266" totalsRowDxfId="24"/>
    <tableColumn id="2" xr3:uid="{2762E6C9-20B4-45D2-8201-1282552F41BB}" name="Justification" totalsRowLabel="Total" dataDxfId="265" totalsRowDxfId="23"/>
    <tableColumn id="3" xr3:uid="{D442A956-B7DD-459C-8483-9588B5BB0816}" name="Estimated Cost Year 1 2022-23" totalsRowFunction="sum" dataDxfId="264" totalsRowDxfId="22" dataCellStyle="Comma"/>
    <tableColumn id="4" xr3:uid="{7962A2FC-3D24-4CA2-89DD-43095612DC1A}" name="Estimated Cost Year 2 2023-24" totalsRowFunction="sum" dataDxfId="263" totalsRowDxfId="21" dataCellStyle="Comma"/>
    <tableColumn id="5" xr3:uid="{0CDF0A03-2F6C-460E-96A4-5A034E36FE52}" name="Estimated Cost Year 3 2024-25" totalsRowFunction="sum" dataDxfId="262" totalsRowDxfId="20" dataCellStyle="Comma"/>
    <tableColumn id="6" xr3:uid="{69A4814F-222E-4DB7-97EB-16FFB6F7E12C}" name="Estimated Cost Year 4 2024-25" totalsRowFunction="sum" dataDxfId="261" totalsRowDxfId="19" dataCellStyle="Comma"/>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842364-A8E3-4D3B-A76E-D932C600325E}" name="Table1" displayName="Table1" ref="A2:F13" totalsRowCount="1" headerRowDxfId="260" dataDxfId="258" totalsRowDxfId="257" headerRowBorderDxfId="259" dataCellStyle="Comma">
  <tableColumns count="6">
    <tableColumn id="1" xr3:uid="{CB900A72-41F0-4284-BF3F-E1229F16CB22}" name="Role/Title" dataDxfId="256" totalsRowDxfId="60"/>
    <tableColumn id="2" xr3:uid="{F972511F-E3D0-43C6-A159-7C2C17C502F0}" name="Justification" totalsRowLabel="Total" dataDxfId="255" totalsRowDxfId="59"/>
    <tableColumn id="3" xr3:uid="{D99600A4-E2F1-4C50-86D9-F1AFD2B3D4FB}" name="Estimated Cost Year 1 2022-23" totalsRowFunction="sum" dataDxfId="254" totalsRowDxfId="58" dataCellStyle="Comma"/>
    <tableColumn id="4" xr3:uid="{5D077EF0-8DC3-42C2-BB1C-2CEACC9DF06F}" name="Estimated Cost Year 2 2023-24" totalsRowFunction="sum" dataDxfId="253" totalsRowDxfId="57" dataCellStyle="Comma"/>
    <tableColumn id="5" xr3:uid="{41237DC5-F39C-4245-9DA8-362496C476AE}" name="Estimated Cost Year 3 2024-25" totalsRowFunction="sum" dataDxfId="252" totalsRowDxfId="56" dataCellStyle="Comma"/>
    <tableColumn id="6" xr3:uid="{756C85C8-FC0F-4F75-A5CC-A3BFCA27CBCF}" name="Estimated Cost Year 4 2024-25" totalsRowFunction="sum" dataDxfId="251" totalsRowDxfId="55" dataCellStyle="Comma"/>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BEB010-D9B6-4979-9B46-20361ACEFD30}" name="Table110" displayName="Table110" ref="A18:F29" totalsRowCount="1" headerRowDxfId="250" dataDxfId="248" totalsRowDxfId="247" headerRowBorderDxfId="249" dataCellStyle="Comma">
  <tableColumns count="6">
    <tableColumn id="1" xr3:uid="{02BCA606-207A-42EB-BCA4-86E7BC117586}" name="Category" dataDxfId="246" totalsRowDxfId="54"/>
    <tableColumn id="2" xr3:uid="{E552EAAF-2E77-4591-8C72-87A501EB073E}" name="Justification" totalsRowLabel="Total" dataDxfId="245" totalsRowDxfId="53"/>
    <tableColumn id="3" xr3:uid="{7D4A2AEE-9380-4D49-B272-3DB49CA31CFC}" name="Estimated Cost Year 1 2022-23" totalsRowFunction="sum" dataDxfId="244" totalsRowDxfId="52" dataCellStyle="Comma"/>
    <tableColumn id="4" xr3:uid="{C3BB79B7-B994-4A7A-8362-47A7C1911596}" name="Estimated Cost Year 2 2023-24" totalsRowFunction="sum" dataDxfId="243" totalsRowDxfId="51" dataCellStyle="Comma"/>
    <tableColumn id="5" xr3:uid="{3453C3AD-2696-4D2D-B129-9AF1DAF58C8B}" name="Estimated Cost Year 3 2024-25" totalsRowFunction="sum" dataDxfId="242" totalsRowDxfId="50" dataCellStyle="Comma"/>
    <tableColumn id="6" xr3:uid="{5AFE6CDE-348E-4476-A883-5324ED74AE22}" name="Estimated Cost Year 4 2024-25" totalsRowFunction="sum" dataDxfId="241" totalsRowDxfId="49" dataCellStyle="Comma"/>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D9AF614-D28E-4E6D-A784-07DA935E6ECC}" name="Table111" displayName="Table111" ref="A34:F45" totalsRowCount="1" headerRowDxfId="240" dataDxfId="238" totalsRowDxfId="237" headerRowBorderDxfId="239" dataCellStyle="Comma">
  <tableColumns count="6">
    <tableColumn id="1" xr3:uid="{0F3D16EA-8682-45ED-BD68-84CC5AF1DB89}" name="Category" dataDxfId="236" totalsRowDxfId="48"/>
    <tableColumn id="2" xr3:uid="{73E7D9E5-002F-4F44-B0B7-B87A93FE2CDE}" name="Justification" totalsRowLabel="Total" dataDxfId="235" totalsRowDxfId="47"/>
    <tableColumn id="3" xr3:uid="{60FEFA73-5AB7-438E-A798-39CE2BC1F650}" name="Estimated Cost Year 1 2022-23" totalsRowFunction="sum" dataDxfId="234" totalsRowDxfId="46" dataCellStyle="Comma"/>
    <tableColumn id="4" xr3:uid="{00248A59-DDBE-48F6-89DD-0CA218600176}" name="Estimated Cost Year 2 2023-24" totalsRowFunction="sum" dataDxfId="233" totalsRowDxfId="45" dataCellStyle="Comma"/>
    <tableColumn id="5" xr3:uid="{E3B6170B-9246-4C6F-9DD7-F753AA36217B}" name="Estimated Cost Year 3 2024-25" totalsRowFunction="sum" dataDxfId="232" totalsRowDxfId="44" dataCellStyle="Comma"/>
    <tableColumn id="6" xr3:uid="{41387C18-367F-4C6E-91D0-3C68070794E8}" name="Estimated Cost Year 4 2024-25" totalsRowFunction="sum" dataDxfId="231" totalsRowDxfId="43" dataCellStyle="Comma"/>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19-08-16T13:41:04.01" personId="{E21A9559-A083-47B9-8EB3-7FB0C70C099F}" id="{EABAB254-87CA-41F9-8049-1B1AF31B7D55}">
    <text>Please visit note 7 in the guide tab to enter your name. Thank you!</text>
  </threadedComment>
  <threadedComment ref="B3" dT="2019-08-16T13:41:19.83" personId="{E21A9559-A083-47B9-8EB3-7FB0C70C099F}" id="{409D9A10-152E-4301-AB21-007F38E1A136}">
    <text>Please visit note 7 in the guide tab to enter your institution. Thank you!</text>
  </threadedComment>
  <threadedComment ref="B4" dT="2019-08-16T13:41:40.94" personId="{E21A9559-A083-47B9-8EB3-7FB0C70C099F}" id="{40AE17B7-C37E-4394-B47F-D4F206D7FD31}">
    <text>Please visit note 7 in the guide tab to enter title of your proposal. Thank you!</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tsfunding@yorku.ca" TargetMode="External"/><Relationship Id="rId2" Type="http://schemas.openxmlformats.org/officeDocument/2006/relationships/hyperlink" Target="mailto:adjacob@yorku.ca" TargetMode="External"/><Relationship Id="rId1" Type="http://schemas.openxmlformats.org/officeDocument/2006/relationships/hyperlink" Target="http://www.nserc-crsng.gc.ca/Professors-Professeurs/FinancialAdminGuide-guideAdminFinancier/FundsUse-UtilisationSubventions_eng.asp"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ce-rce.gc.ca/ReportsPublications-RapportsPublications/NCE-RCE/ProgramGuide-GuideProgramme_eng.as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5.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8EC9-1685-4CD4-B196-B1361D0E3C1B}">
  <sheetPr>
    <tabColor rgb="FFFFF6D2"/>
    <pageSetUpPr fitToPage="1"/>
  </sheetPr>
  <dimension ref="A1:S35"/>
  <sheetViews>
    <sheetView showGridLines="0" topLeftCell="A10" zoomScaleNormal="100" workbookViewId="0">
      <selection activeCell="C31" sqref="C31:L31"/>
    </sheetView>
  </sheetViews>
  <sheetFormatPr defaultColWidth="9" defaultRowHeight="13.8" x14ac:dyDescent="0.25"/>
  <cols>
    <col min="1" max="1" width="7.19921875" style="65" customWidth="1"/>
    <col min="2" max="2" width="30.296875" style="66" customWidth="1"/>
    <col min="3" max="4" width="9" style="66"/>
    <col min="5" max="5" width="9.69921875" style="66" customWidth="1"/>
    <col min="6" max="16384" width="9" style="66"/>
  </cols>
  <sheetData>
    <row r="1" spans="1:19" ht="9.75" customHeight="1" x14ac:dyDescent="0.25"/>
    <row r="2" spans="1:19" x14ac:dyDescent="0.25">
      <c r="A2" s="69" t="s">
        <v>47</v>
      </c>
      <c r="B2" s="70"/>
      <c r="C2" s="71"/>
      <c r="D2" s="71"/>
      <c r="E2" s="71"/>
      <c r="F2" s="71"/>
      <c r="G2" s="72"/>
    </row>
    <row r="3" spans="1:19" ht="8.5500000000000007" customHeight="1" x14ac:dyDescent="0.25"/>
    <row r="4" spans="1:19" x14ac:dyDescent="0.25">
      <c r="A4" s="65" t="s">
        <v>24</v>
      </c>
      <c r="B4" s="65" t="s">
        <v>26</v>
      </c>
    </row>
    <row r="5" spans="1:19" x14ac:dyDescent="0.25">
      <c r="B5" s="73" t="s">
        <v>25</v>
      </c>
      <c r="C5" s="73" t="s">
        <v>98</v>
      </c>
      <c r="D5" s="73"/>
      <c r="E5" s="73"/>
      <c r="F5" s="73"/>
      <c r="G5" s="73"/>
      <c r="H5" s="73"/>
      <c r="I5" s="73"/>
      <c r="J5" s="73"/>
      <c r="K5" s="73"/>
      <c r="L5" s="73"/>
      <c r="M5" s="73"/>
      <c r="N5" s="73"/>
      <c r="O5" s="73"/>
      <c r="P5" s="73"/>
      <c r="Q5" s="73"/>
      <c r="R5" s="73"/>
      <c r="S5" s="73"/>
    </row>
    <row r="6" spans="1:19" x14ac:dyDescent="0.25">
      <c r="B6" s="74" t="s">
        <v>8</v>
      </c>
      <c r="C6" s="74" t="s">
        <v>46</v>
      </c>
      <c r="D6" s="74"/>
      <c r="E6" s="74"/>
      <c r="F6" s="74"/>
      <c r="G6" s="74"/>
      <c r="H6" s="74"/>
      <c r="I6" s="74"/>
      <c r="J6" s="74"/>
      <c r="K6" s="74"/>
      <c r="L6" s="74"/>
      <c r="M6" s="74"/>
      <c r="N6" s="74"/>
      <c r="O6" s="74"/>
      <c r="P6" s="74"/>
      <c r="Q6" s="74"/>
      <c r="R6" s="74"/>
      <c r="S6" s="74"/>
    </row>
    <row r="7" spans="1:19" ht="55.2" x14ac:dyDescent="0.25">
      <c r="B7" s="75" t="s">
        <v>77</v>
      </c>
      <c r="C7" s="104" t="s">
        <v>49</v>
      </c>
      <c r="D7" s="104"/>
      <c r="E7" s="104"/>
      <c r="F7" s="104"/>
      <c r="G7" s="104"/>
      <c r="H7" s="104"/>
      <c r="I7" s="104"/>
      <c r="J7" s="104"/>
      <c r="K7" s="104"/>
      <c r="L7" s="104"/>
      <c r="M7" s="104"/>
      <c r="N7" s="104"/>
      <c r="O7" s="104"/>
      <c r="P7" s="104"/>
      <c r="Q7" s="104"/>
      <c r="R7" s="104"/>
      <c r="S7" s="104"/>
    </row>
    <row r="8" spans="1:19" x14ac:dyDescent="0.25">
      <c r="B8" s="76" t="s">
        <v>27</v>
      </c>
      <c r="C8" s="76" t="s">
        <v>50</v>
      </c>
      <c r="D8" s="77"/>
      <c r="E8" s="77"/>
      <c r="F8" s="77"/>
      <c r="G8" s="77"/>
      <c r="H8" s="77"/>
      <c r="I8" s="77"/>
      <c r="J8" s="77"/>
      <c r="K8" s="77"/>
      <c r="L8" s="77"/>
      <c r="M8" s="77"/>
      <c r="N8" s="77"/>
      <c r="O8" s="78"/>
      <c r="P8" s="78"/>
      <c r="Q8" s="78"/>
      <c r="R8" s="78"/>
      <c r="S8" s="78"/>
    </row>
    <row r="9" spans="1:19" x14ac:dyDescent="0.25">
      <c r="B9" s="79" t="s">
        <v>28</v>
      </c>
      <c r="C9" s="80" t="s">
        <v>51</v>
      </c>
      <c r="D9" s="81"/>
      <c r="E9" s="81"/>
      <c r="F9" s="81"/>
      <c r="G9" s="81"/>
      <c r="H9" s="81"/>
      <c r="I9" s="81"/>
      <c r="J9" s="81"/>
      <c r="K9" s="81"/>
      <c r="L9" s="81"/>
      <c r="M9" s="81"/>
      <c r="N9" s="81"/>
      <c r="O9" s="79"/>
      <c r="P9" s="79"/>
      <c r="Q9" s="79"/>
      <c r="R9" s="79"/>
      <c r="S9" s="79"/>
    </row>
    <row r="10" spans="1:19" x14ac:dyDescent="0.25">
      <c r="C10" s="82"/>
      <c r="D10" s="83"/>
      <c r="E10" s="83"/>
      <c r="F10" s="83"/>
      <c r="G10" s="83"/>
      <c r="H10" s="83"/>
      <c r="I10" s="83"/>
      <c r="J10" s="83"/>
      <c r="K10" s="83"/>
      <c r="L10" s="83"/>
      <c r="M10" s="83"/>
      <c r="N10" s="83"/>
    </row>
    <row r="11" spans="1:19" x14ac:dyDescent="0.25">
      <c r="B11" s="66" t="s">
        <v>48</v>
      </c>
      <c r="C11" s="82"/>
      <c r="D11" s="83"/>
      <c r="E11" s="83"/>
      <c r="F11" s="83"/>
      <c r="G11" s="83"/>
      <c r="H11" s="83"/>
      <c r="I11" s="83"/>
      <c r="J11" s="83"/>
      <c r="K11" s="83"/>
      <c r="L11" s="83"/>
      <c r="M11" s="83"/>
      <c r="N11" s="83"/>
    </row>
    <row r="12" spans="1:19" x14ac:dyDescent="0.25">
      <c r="C12" s="82"/>
      <c r="D12" s="83"/>
      <c r="E12" s="83"/>
      <c r="F12" s="83"/>
      <c r="G12" s="83"/>
      <c r="H12" s="83"/>
      <c r="I12" s="83"/>
      <c r="J12" s="83"/>
      <c r="K12" s="83"/>
      <c r="L12" s="83"/>
      <c r="M12" s="83"/>
      <c r="N12" s="83"/>
    </row>
    <row r="13" spans="1:19" x14ac:dyDescent="0.25">
      <c r="A13" s="65" t="s">
        <v>29</v>
      </c>
      <c r="B13" s="65" t="s">
        <v>78</v>
      </c>
      <c r="C13" s="111" t="s">
        <v>96</v>
      </c>
      <c r="D13" s="111"/>
      <c r="E13" s="111"/>
      <c r="F13" s="111"/>
      <c r="G13" s="111"/>
      <c r="H13" s="111"/>
      <c r="I13" s="111"/>
      <c r="J13" s="111"/>
      <c r="K13" s="111"/>
      <c r="L13" s="111"/>
      <c r="M13" s="111"/>
      <c r="N13" s="111"/>
      <c r="O13" s="111"/>
      <c r="P13" s="111"/>
      <c r="Q13" s="111"/>
      <c r="R13" s="111"/>
      <c r="S13" s="111"/>
    </row>
    <row r="14" spans="1:19" x14ac:dyDescent="0.25">
      <c r="C14" s="111"/>
      <c r="D14" s="111"/>
      <c r="E14" s="111"/>
      <c r="F14" s="111"/>
      <c r="G14" s="111"/>
      <c r="H14" s="111"/>
      <c r="I14" s="111"/>
      <c r="J14" s="111"/>
      <c r="K14" s="111"/>
      <c r="L14" s="111"/>
      <c r="M14" s="111"/>
      <c r="N14" s="111"/>
      <c r="O14" s="111"/>
      <c r="P14" s="111"/>
      <c r="Q14" s="111"/>
      <c r="R14" s="111"/>
      <c r="S14" s="111"/>
    </row>
    <row r="15" spans="1:19" x14ac:dyDescent="0.25">
      <c r="C15" s="82"/>
      <c r="D15" s="83"/>
      <c r="E15" s="83"/>
      <c r="F15" s="83"/>
      <c r="G15" s="83"/>
      <c r="H15" s="83"/>
      <c r="I15" s="83"/>
      <c r="J15" s="83"/>
      <c r="K15" s="83"/>
      <c r="L15" s="83"/>
      <c r="M15" s="83"/>
      <c r="N15" s="83"/>
    </row>
    <row r="16" spans="1:19" x14ac:dyDescent="0.25">
      <c r="A16" s="65" t="s">
        <v>30</v>
      </c>
      <c r="B16" s="65" t="s">
        <v>103</v>
      </c>
      <c r="C16" s="82" t="s">
        <v>102</v>
      </c>
      <c r="D16" s="83"/>
      <c r="E16" s="83"/>
      <c r="F16" s="83"/>
      <c r="G16" s="83"/>
      <c r="H16" s="83"/>
      <c r="I16" s="83"/>
      <c r="J16" s="83"/>
      <c r="K16" s="83"/>
      <c r="L16" s="83"/>
      <c r="M16" s="83"/>
      <c r="N16" s="83"/>
    </row>
    <row r="17" spans="1:19" x14ac:dyDescent="0.25">
      <c r="C17" s="82"/>
      <c r="D17" s="83"/>
      <c r="E17" s="83"/>
      <c r="F17" s="83"/>
      <c r="G17" s="83"/>
      <c r="H17" s="83"/>
      <c r="I17" s="83"/>
      <c r="J17" s="83"/>
      <c r="K17" s="83"/>
      <c r="L17" s="83"/>
      <c r="M17" s="83"/>
      <c r="N17" s="83"/>
    </row>
    <row r="18" spans="1:19" x14ac:dyDescent="0.25">
      <c r="C18" s="82"/>
      <c r="D18" s="83"/>
      <c r="E18" s="83"/>
      <c r="F18" s="83"/>
      <c r="G18" s="83"/>
      <c r="H18" s="83"/>
      <c r="I18" s="83"/>
      <c r="J18" s="83"/>
      <c r="K18" s="83"/>
      <c r="L18" s="83"/>
      <c r="M18" s="83"/>
      <c r="N18" s="83"/>
    </row>
    <row r="19" spans="1:19" x14ac:dyDescent="0.25">
      <c r="A19" s="65" t="s">
        <v>31</v>
      </c>
      <c r="B19" s="65" t="s">
        <v>64</v>
      </c>
    </row>
    <row r="20" spans="1:19" ht="15.6" x14ac:dyDescent="0.3">
      <c r="B20" s="66" t="s">
        <v>62</v>
      </c>
      <c r="C20" s="112" t="s">
        <v>55</v>
      </c>
      <c r="D20" s="112"/>
      <c r="E20" s="112"/>
      <c r="F20" s="112"/>
      <c r="G20" s="112"/>
      <c r="H20" s="112"/>
      <c r="I20" s="112"/>
      <c r="J20" s="112"/>
      <c r="K20" s="112"/>
      <c r="L20" s="112"/>
      <c r="M20" s="112"/>
      <c r="N20" s="112"/>
      <c r="O20" s="112"/>
      <c r="P20" s="112"/>
      <c r="Q20" s="112"/>
      <c r="R20" s="112"/>
      <c r="S20" s="112"/>
    </row>
    <row r="21" spans="1:19" ht="15.6" x14ac:dyDescent="0.3">
      <c r="B21" s="66" t="s">
        <v>63</v>
      </c>
      <c r="C21" s="112" t="s">
        <v>60</v>
      </c>
      <c r="D21" s="112"/>
      <c r="E21" s="112"/>
      <c r="F21" s="112"/>
      <c r="G21" s="112"/>
      <c r="H21" s="112"/>
      <c r="I21" s="112"/>
      <c r="J21" s="112"/>
      <c r="K21" s="112"/>
      <c r="L21" s="112"/>
      <c r="M21" s="112"/>
      <c r="N21" s="112"/>
      <c r="O21" s="112"/>
      <c r="P21" s="112"/>
      <c r="Q21" s="112"/>
      <c r="R21" s="112"/>
      <c r="S21" s="112"/>
    </row>
    <row r="22" spans="1:19" ht="15.6" x14ac:dyDescent="0.3">
      <c r="F22" s="84"/>
    </row>
    <row r="23" spans="1:19" x14ac:dyDescent="0.25">
      <c r="A23" s="65" t="s">
        <v>53</v>
      </c>
      <c r="B23" s="65" t="s">
        <v>54</v>
      </c>
    </row>
    <row r="24" spans="1:19" ht="15.6" x14ac:dyDescent="0.3">
      <c r="B24" s="66" t="s">
        <v>59</v>
      </c>
      <c r="C24" s="66" t="s">
        <v>79</v>
      </c>
      <c r="E24" s="112" t="s">
        <v>67</v>
      </c>
      <c r="F24" s="112"/>
    </row>
    <row r="25" spans="1:19" ht="15.6" x14ac:dyDescent="0.3">
      <c r="B25" s="66" t="s">
        <v>58</v>
      </c>
      <c r="C25" s="66" t="s">
        <v>56</v>
      </c>
      <c r="E25" s="112" t="s">
        <v>57</v>
      </c>
      <c r="F25" s="112"/>
    </row>
    <row r="26" spans="1:19" ht="15.6" x14ac:dyDescent="0.3">
      <c r="M26" s="85"/>
      <c r="N26" s="85"/>
      <c r="O26" s="85"/>
      <c r="P26" s="85"/>
      <c r="Q26" s="85"/>
      <c r="R26" s="85"/>
      <c r="S26" s="85"/>
    </row>
    <row r="27" spans="1:19" ht="15" customHeight="1" x14ac:dyDescent="0.25">
      <c r="A27" s="65" t="s">
        <v>90</v>
      </c>
      <c r="B27" s="111" t="s">
        <v>91</v>
      </c>
      <c r="C27" s="111"/>
      <c r="D27" s="111"/>
      <c r="E27" s="111"/>
      <c r="F27" s="111"/>
      <c r="G27" s="111"/>
      <c r="H27" s="111"/>
      <c r="I27" s="111"/>
      <c r="J27" s="111"/>
      <c r="K27" s="111"/>
      <c r="L27" s="111"/>
      <c r="M27" s="111"/>
      <c r="N27" s="111"/>
      <c r="O27" s="111"/>
      <c r="P27" s="111"/>
      <c r="Q27" s="111"/>
      <c r="R27" s="111"/>
      <c r="S27" s="111"/>
    </row>
    <row r="28" spans="1:19" ht="15.75" customHeight="1" x14ac:dyDescent="0.25">
      <c r="A28" s="66"/>
      <c r="B28" s="111"/>
      <c r="C28" s="111"/>
      <c r="D28" s="111"/>
      <c r="E28" s="111"/>
      <c r="F28" s="111"/>
      <c r="G28" s="111"/>
      <c r="H28" s="111"/>
      <c r="I28" s="111"/>
      <c r="J28" s="111"/>
      <c r="K28" s="111"/>
      <c r="L28" s="111"/>
      <c r="M28" s="111"/>
      <c r="N28" s="111"/>
      <c r="O28" s="111"/>
      <c r="P28" s="111"/>
      <c r="Q28" s="111"/>
      <c r="R28" s="111"/>
      <c r="S28" s="111"/>
    </row>
    <row r="29" spans="1:19" ht="15.6" x14ac:dyDescent="0.3">
      <c r="A29" s="66"/>
      <c r="M29" s="85"/>
      <c r="N29" s="85"/>
      <c r="O29" s="85"/>
      <c r="P29" s="85"/>
      <c r="Q29" s="85"/>
      <c r="R29" s="85"/>
      <c r="S29" s="85"/>
    </row>
    <row r="30" spans="1:19" ht="16.2" thickBot="1" x14ac:dyDescent="0.35">
      <c r="A30" s="65" t="s">
        <v>101</v>
      </c>
      <c r="B30" s="65" t="s">
        <v>65</v>
      </c>
      <c r="C30" s="98"/>
      <c r="D30" s="98"/>
      <c r="E30" s="98"/>
      <c r="F30" s="98"/>
      <c r="G30" s="98"/>
      <c r="H30" s="98"/>
      <c r="I30" s="98"/>
      <c r="J30" s="98"/>
      <c r="K30" s="98"/>
      <c r="L30" s="98"/>
      <c r="M30" s="85"/>
      <c r="N30" s="85"/>
      <c r="O30" s="85"/>
      <c r="P30" s="85"/>
      <c r="Q30" s="85"/>
      <c r="R30" s="85"/>
      <c r="S30" s="85"/>
    </row>
    <row r="31" spans="1:19" ht="14.4" x14ac:dyDescent="0.25">
      <c r="B31" s="99" t="s">
        <v>21</v>
      </c>
      <c r="C31" s="105"/>
      <c r="D31" s="105"/>
      <c r="E31" s="105"/>
      <c r="F31" s="105"/>
      <c r="G31" s="105"/>
      <c r="H31" s="105"/>
      <c r="I31" s="105"/>
      <c r="J31" s="105"/>
      <c r="K31" s="105"/>
      <c r="L31" s="106"/>
    </row>
    <row r="32" spans="1:19" ht="14.4" x14ac:dyDescent="0.25">
      <c r="B32" s="100" t="s">
        <v>22</v>
      </c>
      <c r="C32" s="107"/>
      <c r="D32" s="107"/>
      <c r="E32" s="107"/>
      <c r="F32" s="107"/>
      <c r="G32" s="107"/>
      <c r="H32" s="107"/>
      <c r="I32" s="107"/>
      <c r="J32" s="107"/>
      <c r="K32" s="107"/>
      <c r="L32" s="108"/>
    </row>
    <row r="33" spans="2:12" ht="42" customHeight="1" thickBot="1" x14ac:dyDescent="0.3">
      <c r="B33" s="101" t="s">
        <v>23</v>
      </c>
      <c r="C33" s="109"/>
      <c r="D33" s="109"/>
      <c r="E33" s="109"/>
      <c r="F33" s="109"/>
      <c r="G33" s="109"/>
      <c r="H33" s="109"/>
      <c r="I33" s="109"/>
      <c r="J33" s="109"/>
      <c r="K33" s="109"/>
      <c r="L33" s="110"/>
    </row>
    <row r="35" spans="2:12" x14ac:dyDescent="0.25">
      <c r="F35" s="67" t="s">
        <v>61</v>
      </c>
      <c r="G35" s="68"/>
      <c r="H35" s="68"/>
      <c r="I35" s="68"/>
      <c r="J35" s="68"/>
      <c r="K35" s="68"/>
      <c r="L35" s="68"/>
    </row>
  </sheetData>
  <sheetProtection algorithmName="SHA-512" hashValue="2I/e5S1TDTdH2Wxdi/HyXi6QKfAaCFEkPy6lCJQcxvzTkwXZHMrq/HtVa76/++eEMMurR9TcGj8xLCHwnkkzhA==" saltValue="ex9AVAhHci2fX9Iuol47/g==" spinCount="100000" sheet="1" selectLockedCells="1"/>
  <protectedRanges>
    <protectedRange algorithmName="SHA-512" hashValue="4aPX0Ipo3V0xg9X195VGIEB8q2ZXN4kW/f/V5rWb9gjxk9RFrvC7/LFnHBmr1n2EZkN5yUWE8RieVK7AoMYXeQ==" saltValue="eYZjKEUgL7PDjGeMGxSvNQ==" spinCount="100000" sqref="C31:L33" name="Note 6"/>
  </protectedRanges>
  <mergeCells count="10">
    <mergeCell ref="C7:S7"/>
    <mergeCell ref="C31:L31"/>
    <mergeCell ref="C32:L32"/>
    <mergeCell ref="C33:L33"/>
    <mergeCell ref="B27:S28"/>
    <mergeCell ref="C13:S14"/>
    <mergeCell ref="C20:S20"/>
    <mergeCell ref="C21:S21"/>
    <mergeCell ref="E24:F24"/>
    <mergeCell ref="E25:F25"/>
  </mergeCells>
  <hyperlinks>
    <hyperlink ref="C20" r:id="rId1" xr:uid="{33AE28E4-712B-482C-BC7B-69E43C249845}"/>
    <hyperlink ref="E25" r:id="rId2" xr:uid="{B3F679EC-6D0C-46B3-9601-83C21008CCDB}"/>
    <hyperlink ref="E24" r:id="rId3" xr:uid="{A563EA68-3D26-4467-AEAD-E0C711611695}"/>
    <hyperlink ref="C21" r:id="rId4" xr:uid="{9E144A3E-5D30-4406-98C7-AC7DEE3C11B4}"/>
  </hyperlinks>
  <pageMargins left="0.23622047244094491" right="0.23622047244094491" top="0.74803149606299213" bottom="0.74803149606299213" header="0.31496062992125984" footer="0.31496062992125984"/>
  <pageSetup scale="64" fitToHeight="0" orientation="landscape"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8C7D-0357-4455-9288-C332A733556D}">
  <sheetPr>
    <tabColor rgb="FFE1F1E3"/>
    <pageSetUpPr fitToPage="1"/>
  </sheetPr>
  <dimension ref="A1:G39"/>
  <sheetViews>
    <sheetView showGridLines="0" tabSelected="1" zoomScaleNormal="100" workbookViewId="0">
      <selection activeCell="A11" sqref="A11"/>
    </sheetView>
  </sheetViews>
  <sheetFormatPr defaultColWidth="11" defaultRowHeight="15" customHeight="1" x14ac:dyDescent="0.25"/>
  <cols>
    <col min="1" max="1" width="46.796875" style="1" customWidth="1"/>
    <col min="2" max="2" width="18.8984375" style="4" customWidth="1"/>
    <col min="3" max="4" width="18.8984375" style="3" customWidth="1"/>
    <col min="5" max="16384" width="11" style="6"/>
  </cols>
  <sheetData>
    <row r="1" spans="1:7" ht="31.2" customHeight="1" x14ac:dyDescent="0.25">
      <c r="A1" s="113" t="s">
        <v>44</v>
      </c>
      <c r="B1" s="114"/>
      <c r="C1" s="114"/>
      <c r="D1" s="114"/>
    </row>
    <row r="2" spans="1:7" ht="13.8" x14ac:dyDescent="0.25">
      <c r="A2" s="52" t="s">
        <v>21</v>
      </c>
      <c r="B2" s="115">
        <f>GUIDE!C31</f>
        <v>0</v>
      </c>
      <c r="C2" s="116"/>
      <c r="D2" s="117"/>
    </row>
    <row r="3" spans="1:7" ht="13.8" x14ac:dyDescent="0.25">
      <c r="A3" s="53" t="s">
        <v>22</v>
      </c>
      <c r="B3" s="115">
        <f>GUIDE!C32</f>
        <v>0</v>
      </c>
      <c r="C3" s="116"/>
      <c r="D3" s="117"/>
    </row>
    <row r="4" spans="1:7" ht="42" customHeight="1" x14ac:dyDescent="0.25">
      <c r="A4" s="53" t="s">
        <v>23</v>
      </c>
      <c r="B4" s="115">
        <f>GUIDE!C33</f>
        <v>0</v>
      </c>
      <c r="C4" s="116"/>
      <c r="D4" s="117"/>
    </row>
    <row r="5" spans="1:7" s="5" customFormat="1" ht="16.8" customHeight="1" x14ac:dyDescent="0.3">
      <c r="A5" s="137" t="s">
        <v>4</v>
      </c>
      <c r="B5" s="141" t="s">
        <v>99</v>
      </c>
      <c r="C5" s="140" t="s">
        <v>100</v>
      </c>
      <c r="D5" s="141" t="s">
        <v>106</v>
      </c>
    </row>
    <row r="6" spans="1:7" s="5" customFormat="1" ht="13.8" x14ac:dyDescent="0.3">
      <c r="A6" s="138"/>
      <c r="B6" s="142" t="s">
        <v>104</v>
      </c>
      <c r="C6" s="142" t="s">
        <v>105</v>
      </c>
      <c r="D6" s="142" t="s">
        <v>107</v>
      </c>
    </row>
    <row r="7" spans="1:7" s="7" customFormat="1" ht="15" customHeight="1" x14ac:dyDescent="0.25">
      <c r="A7" s="8" t="s">
        <v>3</v>
      </c>
      <c r="B7" s="139">
        <f>SUM(B8:B13)</f>
        <v>0</v>
      </c>
      <c r="C7" s="139">
        <f t="shared" ref="C7:D7" si="0">SUM(C8:C13)</f>
        <v>0</v>
      </c>
      <c r="D7" s="139">
        <f t="shared" si="0"/>
        <v>0</v>
      </c>
      <c r="G7" s="6"/>
    </row>
    <row r="8" spans="1:7" s="10" customFormat="1" ht="15" customHeight="1" x14ac:dyDescent="0.25">
      <c r="A8" s="15" t="s">
        <v>10</v>
      </c>
      <c r="B8" s="13">
        <f>Table13[[#Totals],[Estimated Cost Year 1 2022-23]]</f>
        <v>0</v>
      </c>
      <c r="C8" s="13">
        <f>Table13[[#Totals],[Estimated Cost Year 2 2023-24]]</f>
        <v>0</v>
      </c>
      <c r="D8" s="13">
        <f>Table13[[#Totals],[Estimated Cost Year 3 2024-25]]</f>
        <v>0</v>
      </c>
      <c r="G8" s="6"/>
    </row>
    <row r="9" spans="1:7" s="10" customFormat="1" ht="15" customHeight="1" x14ac:dyDescent="0.25">
      <c r="A9" s="15" t="s">
        <v>9</v>
      </c>
      <c r="B9" s="13">
        <f>Table14[[#Totals],[Estimated Cost Year 1 2022-23]]</f>
        <v>0</v>
      </c>
      <c r="C9" s="13">
        <f>Table14[[#Totals],[Estimated Cost Year 2 2023-24]]</f>
        <v>0</v>
      </c>
      <c r="D9" s="13">
        <f>Table14[[#Totals],[Estimated Cost Year 3 2024-25]]</f>
        <v>0</v>
      </c>
      <c r="G9" s="6"/>
    </row>
    <row r="10" spans="1:7" s="10" customFormat="1" ht="15" customHeight="1" x14ac:dyDescent="0.25">
      <c r="A10" s="15" t="s">
        <v>11</v>
      </c>
      <c r="B10" s="13">
        <f>Table15[[#Totals],[Estimated Cost Year 1 2022-23]]</f>
        <v>0</v>
      </c>
      <c r="C10" s="13">
        <f>Table15[[#Totals],[Estimated Cost Year 2 2023-24]]</f>
        <v>0</v>
      </c>
      <c r="D10" s="13">
        <f>Table15[[#Totals],[Estimated Cost Year 3 2024-25]]</f>
        <v>0</v>
      </c>
      <c r="G10" s="6"/>
    </row>
    <row r="11" spans="1:7" s="10" customFormat="1" ht="15" customHeight="1" x14ac:dyDescent="0.25">
      <c r="A11" s="15" t="s">
        <v>84</v>
      </c>
      <c r="B11" s="13">
        <f>Table168[[#Totals],[Estimated Cost Year 1 2022-23]]</f>
        <v>0</v>
      </c>
      <c r="C11" s="13">
        <f>Table168[[#Totals],[Estimated Cost Year 2 2023-24]]</f>
        <v>0</v>
      </c>
      <c r="D11" s="13">
        <f>Table168[[#Totals],[Estimated Cost Year 3 2024-25]]</f>
        <v>0</v>
      </c>
      <c r="G11" s="6"/>
    </row>
    <row r="12" spans="1:7" s="10" customFormat="1" ht="15" customHeight="1" x14ac:dyDescent="0.25">
      <c r="A12" s="15" t="s">
        <v>17</v>
      </c>
      <c r="B12" s="13">
        <f>Table16[[#Totals],[Estimated Cost Year 1 2022-23]]</f>
        <v>0</v>
      </c>
      <c r="C12" s="13">
        <f>Table16[[#Totals],[Estimated Cost Year 2 2023-24]]</f>
        <v>0</v>
      </c>
      <c r="D12" s="13">
        <f>Table16[[#Totals],[Estimated Cost Year 3 2024-25]]</f>
        <v>0</v>
      </c>
      <c r="G12" s="6"/>
    </row>
    <row r="13" spans="1:7" ht="15" customHeight="1" x14ac:dyDescent="0.25">
      <c r="A13" s="15" t="s">
        <v>82</v>
      </c>
      <c r="B13" s="26">
        <f>Table167[[#Totals],[Estimated Cost Year 1 2022-23]]</f>
        <v>0</v>
      </c>
      <c r="C13" s="26">
        <f>Table167[[#Totals],[Estimated Cost Year 2 2023-24]]</f>
        <v>0</v>
      </c>
      <c r="D13" s="26">
        <f>Table167[[#Totals],[Estimated Cost Year 3 2024-25]]</f>
        <v>0</v>
      </c>
    </row>
    <row r="14" spans="1:7" s="7" customFormat="1" ht="15" customHeight="1" x14ac:dyDescent="0.25">
      <c r="A14" s="8" t="s">
        <v>5</v>
      </c>
      <c r="B14" s="9">
        <f>SUM(B15:B18)</f>
        <v>0</v>
      </c>
      <c r="C14" s="9">
        <f t="shared" ref="C14:D14" si="1">SUM(C15:C18)</f>
        <v>0</v>
      </c>
      <c r="D14" s="9">
        <f t="shared" si="1"/>
        <v>0</v>
      </c>
    </row>
    <row r="15" spans="1:7" s="11" customFormat="1" ht="15" customHeight="1" x14ac:dyDescent="0.25">
      <c r="A15" s="12" t="s">
        <v>32</v>
      </c>
      <c r="B15" s="13">
        <f>Table1[[#Totals],[Estimated Cost Year 1 2022-23]]</f>
        <v>0</v>
      </c>
      <c r="C15" s="13">
        <f>Table1[[#Totals],[Estimated Cost Year 2 2023-24]]</f>
        <v>0</v>
      </c>
      <c r="D15" s="13">
        <f>Table1[[#Totals],[Estimated Cost Year 3 2024-25]]</f>
        <v>0</v>
      </c>
      <c r="E15" s="19"/>
    </row>
    <row r="16" spans="1:7" s="11" customFormat="1" ht="15" customHeight="1" x14ac:dyDescent="0.25">
      <c r="A16" s="12" t="s">
        <v>33</v>
      </c>
      <c r="B16" s="13">
        <f>Table110[[#Totals],[Estimated Cost Year 1 2022-23]]</f>
        <v>0</v>
      </c>
      <c r="C16" s="13">
        <f>Table110[[#Totals],[Estimated Cost Year 2 2023-24]]</f>
        <v>0</v>
      </c>
      <c r="D16" s="13">
        <f>Table110[[#Totals],[Estimated Cost Year 3 2024-25]]</f>
        <v>0</v>
      </c>
    </row>
    <row r="17" spans="1:4" s="2" customFormat="1" ht="15.75" customHeight="1" x14ac:dyDescent="0.25">
      <c r="A17" s="12" t="s">
        <v>14</v>
      </c>
      <c r="B17" s="13">
        <f>Table111[[#Totals],[Estimated Cost Year 1 2022-23]]</f>
        <v>0</v>
      </c>
      <c r="C17" s="13">
        <f>Table111[[#Totals],[Estimated Cost Year 2 2023-24]]</f>
        <v>0</v>
      </c>
      <c r="D17" s="13">
        <f>Table111[[#Totals],[Estimated Cost Year 3 2024-25]]</f>
        <v>0</v>
      </c>
    </row>
    <row r="18" spans="1:4" s="16" customFormat="1" ht="15" customHeight="1" x14ac:dyDescent="0.3">
      <c r="A18" s="15" t="s">
        <v>12</v>
      </c>
      <c r="B18" s="13">
        <f>Table112[[#Totals],[Estimated Cost Year 1 2022-23]]</f>
        <v>0</v>
      </c>
      <c r="C18" s="13">
        <f>Table112[[#Totals],[Estimated Cost Year 2 2023-24]]</f>
        <v>0</v>
      </c>
      <c r="D18" s="13">
        <f>Table112[[#Totals],[Estimated Cost Year 3 2024-25]]</f>
        <v>0</v>
      </c>
    </row>
    <row r="19" spans="1:4" s="7" customFormat="1" ht="15" customHeight="1" x14ac:dyDescent="0.25">
      <c r="A19" s="8" t="s">
        <v>2</v>
      </c>
      <c r="B19" s="9">
        <f>SUM(B20:B25)</f>
        <v>0</v>
      </c>
      <c r="C19" s="9">
        <f t="shared" ref="C19:D19" si="2">SUM(C20:C25)</f>
        <v>0</v>
      </c>
      <c r="D19" s="9">
        <f t="shared" si="2"/>
        <v>0</v>
      </c>
    </row>
    <row r="20" spans="1:4" s="10" customFormat="1" ht="15" customHeight="1" x14ac:dyDescent="0.25">
      <c r="A20" s="15" t="s">
        <v>18</v>
      </c>
      <c r="B20" s="13">
        <f>Table139[[#Totals],[Estimated Cost Year 1 2022-23]]</f>
        <v>0</v>
      </c>
      <c r="C20" s="13">
        <f>Table139[[#Totals],[Estimated Cost Year 2 2023-24]]</f>
        <v>0</v>
      </c>
      <c r="D20" s="13">
        <f>Table139[[#Totals],[Estimated Cost Year 3 2024-25]]</f>
        <v>0</v>
      </c>
    </row>
    <row r="21" spans="1:4" s="10" customFormat="1" ht="15" customHeight="1" x14ac:dyDescent="0.25">
      <c r="A21" s="15" t="s">
        <v>13</v>
      </c>
      <c r="B21" s="13">
        <f>Table1413[[#Totals],[Estimated Cost Year 1 2022-23]]</f>
        <v>0</v>
      </c>
      <c r="C21" s="13">
        <f>Table1413[[#Totals],[Estimated Cost Year 2 2023-24]]</f>
        <v>0</v>
      </c>
      <c r="D21" s="13">
        <f>Table1413[[#Totals],[Estimated Cost Year 3 2024-25]]</f>
        <v>0</v>
      </c>
    </row>
    <row r="22" spans="1:4" s="10" customFormat="1" ht="15" customHeight="1" x14ac:dyDescent="0.25">
      <c r="A22" s="15" t="s">
        <v>19</v>
      </c>
      <c r="B22" s="13">
        <f>Table1514[[#Totals],[Estimated Cost Year 1 2022-23]]</f>
        <v>0</v>
      </c>
      <c r="C22" s="13">
        <f>Table1514[[#Totals],[Estimated Cost Year 2 2023-24]]</f>
        <v>0</v>
      </c>
      <c r="D22" s="13">
        <f>Table1514[[#Totals],[Estimated Cost Year 3 2024-25]]</f>
        <v>0</v>
      </c>
    </row>
    <row r="23" spans="1:4" s="10" customFormat="1" ht="15" customHeight="1" x14ac:dyDescent="0.25">
      <c r="A23" s="27" t="s">
        <v>20</v>
      </c>
      <c r="B23" s="13">
        <f>Table16817[[#Totals],[Estimated Cost Year 1 2022-23]]</f>
        <v>0</v>
      </c>
      <c r="C23" s="13">
        <f>Table16817[[#Totals],[Estimated Cost Year 2 2023-24]]</f>
        <v>0</v>
      </c>
      <c r="D23" s="13">
        <f>Table16817[[#Totals],[Estimated Cost Year 3 2024-25]]</f>
        <v>0</v>
      </c>
    </row>
    <row r="24" spans="1:4" s="10" customFormat="1" ht="15" customHeight="1" x14ac:dyDescent="0.25">
      <c r="A24" s="15" t="s">
        <v>16</v>
      </c>
      <c r="B24" s="13">
        <f>Table1615[[#Totals],[Estimated Cost Year 1 2022-23]]</f>
        <v>0</v>
      </c>
      <c r="C24" s="13">
        <f>Table1615[[#Totals],[Estimated Cost Year 2 2023-24]]</f>
        <v>0</v>
      </c>
      <c r="D24" s="13">
        <f>Table1615[[#Totals],[Estimated Cost Year 3 2024-25]]</f>
        <v>0</v>
      </c>
    </row>
    <row r="25" spans="1:4" s="10" customFormat="1" ht="15" customHeight="1" x14ac:dyDescent="0.25">
      <c r="A25" s="15" t="s">
        <v>72</v>
      </c>
      <c r="B25" s="13">
        <f>Table16716[[#Totals],[Estimated Cost Year 1 2022-23]]</f>
        <v>0</v>
      </c>
      <c r="C25" s="13">
        <f>Table16716[[#Totals],[Estimated Cost Year 2 2023-24]]</f>
        <v>0</v>
      </c>
      <c r="D25" s="13">
        <f>Table16716[[#Totals],[Estimated Cost Year 3 2024-25]]</f>
        <v>0</v>
      </c>
    </row>
    <row r="26" spans="1:4" s="7" customFormat="1" ht="15" customHeight="1" x14ac:dyDescent="0.25">
      <c r="A26" s="8" t="s">
        <v>1</v>
      </c>
      <c r="B26" s="9">
        <f>SUM(B27:B28)</f>
        <v>0</v>
      </c>
      <c r="C26" s="9">
        <f t="shared" ref="C26:D26" si="3">SUM(C27:C28)</f>
        <v>0</v>
      </c>
      <c r="D26" s="9">
        <f t="shared" si="3"/>
        <v>0</v>
      </c>
    </row>
    <row r="27" spans="1:4" s="10" customFormat="1" ht="15" customHeight="1" x14ac:dyDescent="0.25">
      <c r="A27" s="15" t="s">
        <v>15</v>
      </c>
      <c r="B27" s="13">
        <f>Table1318[[#Totals],[Estimated Cost Year 1 2022-23]]</f>
        <v>0</v>
      </c>
      <c r="C27" s="13">
        <f>Table1318[[#Totals],[Estimated Cost Year 2 2023-24]]</f>
        <v>0</v>
      </c>
      <c r="D27" s="13">
        <f>Table1318[[#Totals],[Estimated Cost Year 3 2024-25]]</f>
        <v>0</v>
      </c>
    </row>
    <row r="28" spans="1:4" s="14" customFormat="1" ht="15" customHeight="1" x14ac:dyDescent="0.3">
      <c r="A28" s="12" t="s">
        <v>37</v>
      </c>
      <c r="B28" s="13">
        <f>Table1419[[#Totals],[Estimated Cost Year 1 2022-23]]</f>
        <v>0</v>
      </c>
      <c r="C28" s="13">
        <f>Table1419[[#Totals],[Estimated Cost Year 2 2023-24]]</f>
        <v>0</v>
      </c>
      <c r="D28" s="13">
        <f>Table1419[[#Totals],[Estimated Cost Year 3 2024-25]]</f>
        <v>0</v>
      </c>
    </row>
    <row r="29" spans="1:4" s="18" customFormat="1" ht="15" customHeight="1" x14ac:dyDescent="0.25">
      <c r="A29" s="20" t="s">
        <v>41</v>
      </c>
      <c r="B29" s="17">
        <f>B7+B14+B19+B26</f>
        <v>0</v>
      </c>
      <c r="C29" s="17">
        <f t="shared" ref="C29:D29" si="4">C7+C14+C19+C26</f>
        <v>0</v>
      </c>
      <c r="D29" s="17">
        <f t="shared" si="4"/>
        <v>0</v>
      </c>
    </row>
    <row r="30" spans="1:4" ht="15" customHeight="1" x14ac:dyDescent="0.25">
      <c r="A30" s="6"/>
      <c r="B30" s="6"/>
      <c r="C30" s="6"/>
      <c r="D30" s="6"/>
    </row>
    <row r="31" spans="1:4" s="18" customFormat="1" ht="15" customHeight="1" x14ac:dyDescent="0.25">
      <c r="A31" s="20" t="s">
        <v>39</v>
      </c>
      <c r="B31" s="17">
        <f>Table132122[[#Totals],[Year 1 2022-23]]</f>
        <v>0</v>
      </c>
      <c r="C31" s="17">
        <f>Table132122[[#Totals],[Year 2 2023-24]]</f>
        <v>0</v>
      </c>
      <c r="D31" s="17">
        <f>Table132122[[#Totals],[Year 3 2024-25]]</f>
        <v>0</v>
      </c>
    </row>
    <row r="33" spans="1:4" s="18" customFormat="1" ht="15" customHeight="1" x14ac:dyDescent="0.25">
      <c r="A33" s="20" t="s">
        <v>40</v>
      </c>
      <c r="B33" s="17">
        <f>Table1321[[#Totals],[Year 1 2022-23]]</f>
        <v>0</v>
      </c>
      <c r="C33" s="17">
        <f>Table1321[[#Totals],[Year 2 2023-24]]</f>
        <v>0</v>
      </c>
      <c r="D33" s="17">
        <f>Table1321[[#Totals],[Year 3 2024-25]]</f>
        <v>0</v>
      </c>
    </row>
    <row r="36" spans="1:4" ht="15" customHeight="1" x14ac:dyDescent="0.25">
      <c r="A36" s="58" t="s">
        <v>66</v>
      </c>
      <c r="B36" s="59">
        <f>IF(ISERROR(B14/B29),0,B14/B29)</f>
        <v>0</v>
      </c>
      <c r="C36" s="59">
        <f t="shared" ref="C36:D36" si="5">IF(ISERROR(C14/C29),0,C14/C29)</f>
        <v>0</v>
      </c>
      <c r="D36" s="143">
        <f t="shared" si="5"/>
        <v>0</v>
      </c>
    </row>
    <row r="37" spans="1:4" ht="15" customHeight="1" x14ac:dyDescent="0.25">
      <c r="A37" s="60" t="s">
        <v>73</v>
      </c>
      <c r="B37" s="61" t="e">
        <f>AVERAGEIF(B36:D36,"&gt;.0")</f>
        <v>#DIV/0!</v>
      </c>
      <c r="C37" s="61"/>
      <c r="D37" s="144"/>
    </row>
    <row r="39" spans="1:4" ht="15" customHeight="1" x14ac:dyDescent="0.25">
      <c r="A39" s="136"/>
    </row>
  </sheetData>
  <sheetProtection algorithmName="SHA-512" hashValue="nulo76t3wmZZL6ooQE27lt/ptC72GyIq3GcKp/IRoOip0DjNIzYxqCN1JqpWh4RT4vxc+fLKtytv+mRAQoY9Jw==" saltValue="BC/LpjYaE7epcer03Mlgug==" spinCount="100000" sheet="1" objects="1" scenarios="1"/>
  <mergeCells count="5">
    <mergeCell ref="A1:D1"/>
    <mergeCell ref="B2:D2"/>
    <mergeCell ref="B3:D3"/>
    <mergeCell ref="B4:D4"/>
    <mergeCell ref="A5:A6"/>
  </mergeCells>
  <phoneticPr fontId="9" type="noConversion"/>
  <conditionalFormatting sqref="B37">
    <cfRule type="cellIs" dxfId="0" priority="1" operator="greaterThan">
      <formula>0.15</formula>
    </cfRule>
  </conditionalFormatting>
  <dataValidations count="1">
    <dataValidation type="decimal" errorStyle="information" operator="lessThan" allowBlank="1" showInputMessage="1" showErrorMessage="1" errorTitle="Admin Expenses Exceed 15%" error="Please revisit administrative expenses tab and adjust your budget. " sqref="B37" xr:uid="{BBD9B3EF-2CA2-41B9-90DD-67E342967ED8}">
      <formula1>15.44</formula1>
    </dataValidation>
  </dataValidations>
  <printOptions headings="1"/>
  <pageMargins left="0.70866141732283472" right="0.70866141732283472" top="0.74803149606299213" bottom="0.74803149606299213" header="0.31496062992125984" footer="0.31496062992125984"/>
  <pageSetup scale="8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1791-6008-49D0-BEE5-DC6CD0462924}">
  <sheetPr>
    <tabColor rgb="FFEBF2FF"/>
    <pageSetUpPr fitToPage="1"/>
  </sheetPr>
  <dimension ref="A1:L104"/>
  <sheetViews>
    <sheetView showGridLines="0" zoomScaleNormal="100" workbookViewId="0">
      <selection activeCell="B19" sqref="B19"/>
    </sheetView>
  </sheetViews>
  <sheetFormatPr defaultColWidth="9" defaultRowHeight="13.8" x14ac:dyDescent="0.25"/>
  <cols>
    <col min="1" max="1" width="47.69921875" style="6" customWidth="1"/>
    <col min="2" max="2" width="56.796875" style="64" customWidth="1"/>
    <col min="3" max="5" width="14.796875" style="40" bestFit="1" customWidth="1"/>
    <col min="6" max="6" width="14.796875" style="40" hidden="1" customWidth="1"/>
    <col min="7" max="7" width="9" style="6" customWidth="1"/>
    <col min="8" max="8" width="9" style="22"/>
    <col min="9" max="16384" width="9" style="6"/>
  </cols>
  <sheetData>
    <row r="1" spans="1:12" s="31" customFormat="1" ht="14.4" thickBot="1" x14ac:dyDescent="0.3">
      <c r="A1" s="29" t="s">
        <v>10</v>
      </c>
      <c r="B1" s="62"/>
      <c r="C1" s="38"/>
      <c r="D1" s="38"/>
      <c r="E1" s="38"/>
      <c r="F1" s="38"/>
      <c r="H1" s="22"/>
      <c r="I1" s="6"/>
      <c r="J1" s="6"/>
      <c r="K1" s="6"/>
      <c r="L1" s="6"/>
    </row>
    <row r="2" spans="1:12" ht="27.45" customHeight="1" x14ac:dyDescent="0.25">
      <c r="A2" s="32" t="s">
        <v>87</v>
      </c>
      <c r="B2" s="34" t="s">
        <v>6</v>
      </c>
      <c r="C2" s="39" t="s">
        <v>108</v>
      </c>
      <c r="D2" s="39" t="s">
        <v>109</v>
      </c>
      <c r="E2" s="39" t="s">
        <v>110</v>
      </c>
      <c r="F2" s="39" t="s">
        <v>97</v>
      </c>
      <c r="H2" s="118" t="s">
        <v>85</v>
      </c>
      <c r="I2" s="119"/>
      <c r="J2" s="119"/>
      <c r="K2" s="119"/>
      <c r="L2" s="120"/>
    </row>
    <row r="3" spans="1:12" ht="15.75" customHeight="1" x14ac:dyDescent="0.25">
      <c r="A3" s="86"/>
      <c r="B3" s="87"/>
      <c r="C3" s="88"/>
      <c r="D3" s="88"/>
      <c r="E3" s="88"/>
      <c r="F3" s="88"/>
      <c r="H3" s="121"/>
      <c r="I3" s="122"/>
      <c r="J3" s="122"/>
      <c r="K3" s="122"/>
      <c r="L3" s="123"/>
    </row>
    <row r="4" spans="1:12" ht="15.75" customHeight="1" x14ac:dyDescent="0.25">
      <c r="A4" s="86"/>
      <c r="B4" s="87"/>
      <c r="C4" s="88"/>
      <c r="D4" s="88"/>
      <c r="E4" s="88"/>
      <c r="F4" s="88"/>
      <c r="H4" s="121"/>
      <c r="I4" s="122"/>
      <c r="J4" s="122"/>
      <c r="K4" s="122"/>
      <c r="L4" s="123"/>
    </row>
    <row r="5" spans="1:12" ht="15.75" customHeight="1" x14ac:dyDescent="0.25">
      <c r="A5" s="86"/>
      <c r="B5" s="87"/>
      <c r="C5" s="89"/>
      <c r="D5" s="89"/>
      <c r="E5" s="89"/>
      <c r="F5" s="89"/>
      <c r="H5" s="121"/>
      <c r="I5" s="122"/>
      <c r="J5" s="122"/>
      <c r="K5" s="122"/>
      <c r="L5" s="123"/>
    </row>
    <row r="6" spans="1:12" ht="15.75" customHeight="1" x14ac:dyDescent="0.25">
      <c r="A6" s="86"/>
      <c r="B6" s="87"/>
      <c r="C6" s="89"/>
      <c r="D6" s="89"/>
      <c r="E6" s="89"/>
      <c r="F6" s="89"/>
      <c r="H6" s="121"/>
      <c r="I6" s="122"/>
      <c r="J6" s="122"/>
      <c r="K6" s="122"/>
      <c r="L6" s="123"/>
    </row>
    <row r="7" spans="1:12" ht="15.75" customHeight="1" thickBot="1" x14ac:dyDescent="0.3">
      <c r="A7" s="36"/>
      <c r="B7" s="51" t="s">
        <v>0</v>
      </c>
      <c r="C7" s="54">
        <f>SUBTOTAL(109,Table13[Estimated Cost Year 1 2022-23])</f>
        <v>0</v>
      </c>
      <c r="D7" s="54">
        <f>SUBTOTAL(109,Table13[Estimated Cost Year 2 2023-24])</f>
        <v>0</v>
      </c>
      <c r="E7" s="54">
        <f>SUBTOTAL(109,Table13[Estimated Cost Year 3 2024-25])</f>
        <v>0</v>
      </c>
      <c r="F7" s="54">
        <f>SUBTOTAL(109,Table13[Estimated Cost Year 4 2024-25])</f>
        <v>0</v>
      </c>
      <c r="H7" s="124"/>
      <c r="I7" s="125"/>
      <c r="J7" s="125"/>
      <c r="K7" s="125"/>
      <c r="L7" s="126"/>
    </row>
    <row r="8" spans="1:12" x14ac:dyDescent="0.25">
      <c r="A8" s="10"/>
      <c r="B8" s="63"/>
      <c r="C8" s="23"/>
      <c r="D8" s="23"/>
      <c r="E8" s="23"/>
      <c r="F8" s="23"/>
      <c r="H8" s="57"/>
      <c r="I8" s="57"/>
      <c r="J8" s="57"/>
      <c r="K8" s="57"/>
      <c r="L8" s="57"/>
    </row>
    <row r="9" spans="1:12" x14ac:dyDescent="0.25">
      <c r="H9" s="55"/>
      <c r="I9" s="55"/>
      <c r="J9" s="55"/>
      <c r="K9" s="55"/>
      <c r="L9" s="55"/>
    </row>
    <row r="10" spans="1:12" s="31" customFormat="1" ht="14.4" thickBot="1" x14ac:dyDescent="0.3">
      <c r="A10" s="29" t="s">
        <v>9</v>
      </c>
      <c r="B10" s="62"/>
      <c r="C10" s="38"/>
      <c r="D10" s="38"/>
      <c r="E10" s="38"/>
      <c r="F10" s="38"/>
      <c r="H10" s="22"/>
      <c r="I10" s="6"/>
      <c r="J10" s="6"/>
      <c r="K10" s="6"/>
      <c r="L10" s="6"/>
    </row>
    <row r="11" spans="1:12" ht="27.45" customHeight="1" x14ac:dyDescent="0.25">
      <c r="A11" s="32" t="s">
        <v>87</v>
      </c>
      <c r="B11" s="34" t="s">
        <v>6</v>
      </c>
      <c r="C11" s="39" t="s">
        <v>108</v>
      </c>
      <c r="D11" s="39" t="s">
        <v>109</v>
      </c>
      <c r="E11" s="39" t="s">
        <v>110</v>
      </c>
      <c r="F11" s="39" t="s">
        <v>97</v>
      </c>
      <c r="H11" s="118" t="s">
        <v>74</v>
      </c>
      <c r="I11" s="119"/>
      <c r="J11" s="119"/>
      <c r="K11" s="119"/>
      <c r="L11" s="120"/>
    </row>
    <row r="12" spans="1:12" ht="15.75" customHeight="1" x14ac:dyDescent="0.25">
      <c r="A12" s="86"/>
      <c r="B12" s="87"/>
      <c r="C12" s="88"/>
      <c r="D12" s="88"/>
      <c r="E12" s="88"/>
      <c r="F12" s="88"/>
      <c r="H12" s="121"/>
      <c r="I12" s="122"/>
      <c r="J12" s="122"/>
      <c r="K12" s="122"/>
      <c r="L12" s="123"/>
    </row>
    <row r="13" spans="1:12" ht="15.75" customHeight="1" x14ac:dyDescent="0.25">
      <c r="A13" s="86"/>
      <c r="B13" s="87"/>
      <c r="C13" s="88"/>
      <c r="D13" s="88"/>
      <c r="E13" s="88"/>
      <c r="F13" s="88"/>
      <c r="H13" s="121"/>
      <c r="I13" s="122"/>
      <c r="J13" s="122"/>
      <c r="K13" s="122"/>
      <c r="L13" s="123"/>
    </row>
    <row r="14" spans="1:12" ht="15.75" customHeight="1" x14ac:dyDescent="0.25">
      <c r="A14" s="86"/>
      <c r="B14" s="87"/>
      <c r="C14" s="89"/>
      <c r="D14" s="89"/>
      <c r="E14" s="89"/>
      <c r="F14" s="89"/>
      <c r="H14" s="121"/>
      <c r="I14" s="122"/>
      <c r="J14" s="122"/>
      <c r="K14" s="122"/>
      <c r="L14" s="123"/>
    </row>
    <row r="15" spans="1:12" ht="15.75" customHeight="1" x14ac:dyDescent="0.25">
      <c r="A15" s="86"/>
      <c r="B15" s="87"/>
      <c r="C15" s="89"/>
      <c r="D15" s="89"/>
      <c r="E15" s="89"/>
      <c r="F15" s="89"/>
      <c r="H15" s="121"/>
      <c r="I15" s="122"/>
      <c r="J15" s="122"/>
      <c r="K15" s="122"/>
      <c r="L15" s="123"/>
    </row>
    <row r="16" spans="1:12" ht="15.75" customHeight="1" x14ac:dyDescent="0.25">
      <c r="A16" s="86"/>
      <c r="B16" s="87"/>
      <c r="C16" s="89"/>
      <c r="D16" s="89"/>
      <c r="E16" s="89"/>
      <c r="F16" s="89"/>
      <c r="H16" s="121"/>
      <c r="I16" s="122"/>
      <c r="J16" s="122"/>
      <c r="K16" s="122"/>
      <c r="L16" s="123"/>
    </row>
    <row r="17" spans="1:12" ht="15.75" customHeight="1" x14ac:dyDescent="0.25">
      <c r="A17" s="86"/>
      <c r="B17" s="87"/>
      <c r="C17" s="89"/>
      <c r="D17" s="89"/>
      <c r="E17" s="89"/>
      <c r="F17" s="89"/>
      <c r="H17" s="121"/>
      <c r="I17" s="122"/>
      <c r="J17" s="122"/>
      <c r="K17" s="122"/>
      <c r="L17" s="123"/>
    </row>
    <row r="18" spans="1:12" ht="15.75" customHeight="1" x14ac:dyDescent="0.25">
      <c r="A18" s="86"/>
      <c r="B18" s="87"/>
      <c r="C18" s="89"/>
      <c r="D18" s="89"/>
      <c r="E18" s="89"/>
      <c r="F18" s="89"/>
      <c r="H18" s="121"/>
      <c r="I18" s="122"/>
      <c r="J18" s="122"/>
      <c r="K18" s="122"/>
      <c r="L18" s="123"/>
    </row>
    <row r="19" spans="1:12" ht="15.75" customHeight="1" x14ac:dyDescent="0.25">
      <c r="A19" s="86"/>
      <c r="B19" s="87"/>
      <c r="C19" s="89"/>
      <c r="D19" s="89"/>
      <c r="E19" s="89"/>
      <c r="F19" s="89"/>
      <c r="H19" s="121"/>
      <c r="I19" s="122"/>
      <c r="J19" s="122"/>
      <c r="K19" s="122"/>
      <c r="L19" s="123"/>
    </row>
    <row r="20" spans="1:12" ht="15.75" customHeight="1" x14ac:dyDescent="0.25">
      <c r="A20" s="86"/>
      <c r="B20" s="87"/>
      <c r="C20" s="89"/>
      <c r="D20" s="89"/>
      <c r="E20" s="89"/>
      <c r="F20" s="89"/>
      <c r="H20" s="121"/>
      <c r="I20" s="122"/>
      <c r="J20" s="122"/>
      <c r="K20" s="122"/>
      <c r="L20" s="123"/>
    </row>
    <row r="21" spans="1:12" ht="15.75" customHeight="1" x14ac:dyDescent="0.25">
      <c r="A21" s="86"/>
      <c r="B21" s="87"/>
      <c r="C21" s="88"/>
      <c r="D21" s="88"/>
      <c r="E21" s="88"/>
      <c r="F21" s="88"/>
      <c r="H21" s="121"/>
      <c r="I21" s="122"/>
      <c r="J21" s="122"/>
      <c r="K21" s="122"/>
      <c r="L21" s="123"/>
    </row>
    <row r="22" spans="1:12" ht="15.75" customHeight="1" thickBot="1" x14ac:dyDescent="0.3">
      <c r="A22" s="36"/>
      <c r="B22" s="51" t="s">
        <v>0</v>
      </c>
      <c r="C22" s="54">
        <f>SUBTOTAL(109,Table14[Estimated Cost Year 1 2022-23])</f>
        <v>0</v>
      </c>
      <c r="D22" s="54">
        <f>SUBTOTAL(109,Table14[Estimated Cost Year 2 2023-24])</f>
        <v>0</v>
      </c>
      <c r="E22" s="54">
        <f>SUBTOTAL(109,Table14[Estimated Cost Year 3 2024-25])</f>
        <v>0</v>
      </c>
      <c r="F22" s="54">
        <f>SUBTOTAL(109,Table14[Estimated Cost Year 4 2024-25])</f>
        <v>0</v>
      </c>
      <c r="H22" s="124"/>
      <c r="I22" s="125"/>
      <c r="J22" s="125"/>
      <c r="K22" s="125"/>
      <c r="L22" s="126"/>
    </row>
    <row r="23" spans="1:12" x14ac:dyDescent="0.25">
      <c r="A23" s="10"/>
      <c r="B23" s="63"/>
      <c r="C23" s="23"/>
      <c r="D23" s="23"/>
      <c r="E23" s="23"/>
      <c r="F23" s="23"/>
      <c r="H23" s="57"/>
      <c r="I23" s="57"/>
      <c r="J23" s="57"/>
      <c r="K23" s="57"/>
      <c r="L23" s="57"/>
    </row>
    <row r="25" spans="1:12" s="31" customFormat="1" ht="14.4" thickBot="1" x14ac:dyDescent="0.3">
      <c r="A25" s="29" t="s">
        <v>11</v>
      </c>
      <c r="B25" s="62"/>
      <c r="C25" s="38"/>
      <c r="D25" s="38"/>
      <c r="E25" s="38"/>
      <c r="F25" s="38"/>
      <c r="H25" s="22"/>
      <c r="I25" s="6"/>
      <c r="J25" s="6"/>
      <c r="K25" s="6"/>
      <c r="L25" s="6"/>
    </row>
    <row r="26" spans="1:12" ht="30" customHeight="1" x14ac:dyDescent="0.25">
      <c r="A26" s="32" t="s">
        <v>87</v>
      </c>
      <c r="B26" s="34" t="s">
        <v>6</v>
      </c>
      <c r="C26" s="39" t="s">
        <v>108</v>
      </c>
      <c r="D26" s="39" t="s">
        <v>109</v>
      </c>
      <c r="E26" s="39" t="s">
        <v>110</v>
      </c>
      <c r="F26" s="39" t="s">
        <v>97</v>
      </c>
      <c r="H26" s="118" t="s">
        <v>74</v>
      </c>
      <c r="I26" s="119"/>
      <c r="J26" s="119"/>
      <c r="K26" s="119"/>
      <c r="L26" s="120"/>
    </row>
    <row r="27" spans="1:12" ht="15.75" customHeight="1" x14ac:dyDescent="0.25">
      <c r="A27" s="86"/>
      <c r="B27" s="87"/>
      <c r="C27" s="88"/>
      <c r="D27" s="88"/>
      <c r="E27" s="88"/>
      <c r="F27" s="88"/>
      <c r="H27" s="121"/>
      <c r="I27" s="122"/>
      <c r="J27" s="122"/>
      <c r="K27" s="122"/>
      <c r="L27" s="123"/>
    </row>
    <row r="28" spans="1:12" ht="15.75" customHeight="1" x14ac:dyDescent="0.25">
      <c r="A28" s="86"/>
      <c r="B28" s="87"/>
      <c r="C28" s="88"/>
      <c r="D28" s="88"/>
      <c r="E28" s="88"/>
      <c r="F28" s="88"/>
      <c r="H28" s="121"/>
      <c r="I28" s="122"/>
      <c r="J28" s="122"/>
      <c r="K28" s="122"/>
      <c r="L28" s="123"/>
    </row>
    <row r="29" spans="1:12" ht="15.75" customHeight="1" x14ac:dyDescent="0.25">
      <c r="A29" s="86"/>
      <c r="B29" s="87"/>
      <c r="C29" s="89"/>
      <c r="D29" s="89"/>
      <c r="E29" s="89"/>
      <c r="F29" s="89"/>
      <c r="H29" s="121"/>
      <c r="I29" s="122"/>
      <c r="J29" s="122"/>
      <c r="K29" s="122"/>
      <c r="L29" s="123"/>
    </row>
    <row r="30" spans="1:12" ht="15.75" customHeight="1" x14ac:dyDescent="0.25">
      <c r="A30" s="86"/>
      <c r="B30" s="87"/>
      <c r="C30" s="89"/>
      <c r="D30" s="89"/>
      <c r="E30" s="89"/>
      <c r="F30" s="89"/>
      <c r="H30" s="121"/>
      <c r="I30" s="122"/>
      <c r="J30" s="122"/>
      <c r="K30" s="122"/>
      <c r="L30" s="123"/>
    </row>
    <row r="31" spans="1:12" ht="15.75" customHeight="1" x14ac:dyDescent="0.25">
      <c r="A31" s="86"/>
      <c r="B31" s="87"/>
      <c r="C31" s="89"/>
      <c r="D31" s="89"/>
      <c r="E31" s="89"/>
      <c r="F31" s="89"/>
      <c r="H31" s="121"/>
      <c r="I31" s="122"/>
      <c r="J31" s="122"/>
      <c r="K31" s="122"/>
      <c r="L31" s="123"/>
    </row>
    <row r="32" spans="1:12" ht="15.75" customHeight="1" x14ac:dyDescent="0.25">
      <c r="A32" s="86"/>
      <c r="B32" s="87"/>
      <c r="C32" s="89"/>
      <c r="D32" s="89"/>
      <c r="E32" s="89"/>
      <c r="F32" s="89"/>
      <c r="H32" s="121"/>
      <c r="I32" s="122"/>
      <c r="J32" s="122"/>
      <c r="K32" s="122"/>
      <c r="L32" s="123"/>
    </row>
    <row r="33" spans="1:12" ht="15.75" customHeight="1" x14ac:dyDescent="0.25">
      <c r="A33" s="86"/>
      <c r="B33" s="87"/>
      <c r="C33" s="89"/>
      <c r="D33" s="89"/>
      <c r="E33" s="89"/>
      <c r="F33" s="89"/>
      <c r="H33" s="121"/>
      <c r="I33" s="122"/>
      <c r="J33" s="122"/>
      <c r="K33" s="122"/>
      <c r="L33" s="123"/>
    </row>
    <row r="34" spans="1:12" ht="15.75" customHeight="1" x14ac:dyDescent="0.25">
      <c r="A34" s="86"/>
      <c r="B34" s="87"/>
      <c r="C34" s="89"/>
      <c r="D34" s="89"/>
      <c r="E34" s="89"/>
      <c r="F34" s="89"/>
      <c r="H34" s="121"/>
      <c r="I34" s="122"/>
      <c r="J34" s="122"/>
      <c r="K34" s="122"/>
      <c r="L34" s="123"/>
    </row>
    <row r="35" spans="1:12" ht="15.75" customHeight="1" x14ac:dyDescent="0.25">
      <c r="A35" s="86"/>
      <c r="B35" s="87"/>
      <c r="C35" s="89"/>
      <c r="D35" s="89"/>
      <c r="E35" s="89"/>
      <c r="F35" s="89"/>
      <c r="H35" s="121"/>
      <c r="I35" s="122"/>
      <c r="J35" s="122"/>
      <c r="K35" s="122"/>
      <c r="L35" s="123"/>
    </row>
    <row r="36" spans="1:12" ht="15.75" customHeight="1" x14ac:dyDescent="0.25">
      <c r="A36" s="86"/>
      <c r="B36" s="87"/>
      <c r="C36" s="88"/>
      <c r="D36" s="88"/>
      <c r="E36" s="88"/>
      <c r="F36" s="88"/>
      <c r="H36" s="121"/>
      <c r="I36" s="122"/>
      <c r="J36" s="122"/>
      <c r="K36" s="122"/>
      <c r="L36" s="123"/>
    </row>
    <row r="37" spans="1:12" ht="15.75" customHeight="1" thickBot="1" x14ac:dyDescent="0.3">
      <c r="A37" s="36"/>
      <c r="B37" s="51" t="s">
        <v>0</v>
      </c>
      <c r="C37" s="54">
        <f>SUBTOTAL(109,Table15[Estimated Cost Year 1 2022-23])</f>
        <v>0</v>
      </c>
      <c r="D37" s="54">
        <f>SUBTOTAL(109,Table15[Estimated Cost Year 2 2023-24])</f>
        <v>0</v>
      </c>
      <c r="E37" s="54">
        <f>SUBTOTAL(109,Table15[Estimated Cost Year 3 2024-25])</f>
        <v>0</v>
      </c>
      <c r="F37" s="54">
        <f>SUBTOTAL(109,Table15[Estimated Cost Year 4 2024-25])</f>
        <v>0</v>
      </c>
      <c r="H37" s="124"/>
      <c r="I37" s="125"/>
      <c r="J37" s="125"/>
      <c r="K37" s="125"/>
      <c r="L37" s="126"/>
    </row>
    <row r="38" spans="1:12" x14ac:dyDescent="0.25">
      <c r="B38" s="63"/>
      <c r="C38" s="23"/>
      <c r="D38" s="23"/>
      <c r="E38" s="23"/>
      <c r="F38" s="23"/>
      <c r="H38" s="57"/>
      <c r="I38" s="57"/>
      <c r="J38" s="57"/>
      <c r="K38" s="57"/>
      <c r="L38" s="57"/>
    </row>
    <row r="40" spans="1:12" s="31" customFormat="1" ht="13.95" customHeight="1" thickBot="1" x14ac:dyDescent="0.3">
      <c r="A40" s="29" t="s">
        <v>84</v>
      </c>
      <c r="B40" s="62"/>
      <c r="C40" s="38"/>
      <c r="D40" s="38"/>
      <c r="E40" s="38"/>
      <c r="F40" s="38"/>
      <c r="H40" s="22"/>
      <c r="I40" s="6"/>
      <c r="J40" s="6"/>
      <c r="K40" s="6"/>
      <c r="L40" s="6"/>
    </row>
    <row r="41" spans="1:12" ht="41.4" x14ac:dyDescent="0.25">
      <c r="A41" s="32" t="s">
        <v>36</v>
      </c>
      <c r="B41" s="34" t="s">
        <v>6</v>
      </c>
      <c r="C41" s="39" t="s">
        <v>108</v>
      </c>
      <c r="D41" s="39" t="s">
        <v>109</v>
      </c>
      <c r="E41" s="39" t="s">
        <v>110</v>
      </c>
      <c r="F41" s="39" t="s">
        <v>97</v>
      </c>
      <c r="H41" s="118" t="s">
        <v>83</v>
      </c>
      <c r="I41" s="119"/>
      <c r="J41" s="119"/>
      <c r="K41" s="119"/>
      <c r="L41" s="120"/>
    </row>
    <row r="42" spans="1:12" x14ac:dyDescent="0.25">
      <c r="A42" s="86"/>
      <c r="B42" s="87"/>
      <c r="C42" s="88"/>
      <c r="D42" s="88"/>
      <c r="E42" s="88"/>
      <c r="F42" s="88"/>
      <c r="H42" s="121"/>
      <c r="I42" s="122"/>
      <c r="J42" s="122"/>
      <c r="K42" s="122"/>
      <c r="L42" s="123"/>
    </row>
    <row r="43" spans="1:12" x14ac:dyDescent="0.25">
      <c r="A43" s="86"/>
      <c r="B43" s="87"/>
      <c r="C43" s="88"/>
      <c r="D43" s="88"/>
      <c r="E43" s="88"/>
      <c r="F43" s="88"/>
      <c r="H43" s="121"/>
      <c r="I43" s="122"/>
      <c r="J43" s="122"/>
      <c r="K43" s="122"/>
      <c r="L43" s="123"/>
    </row>
    <row r="44" spans="1:12" x14ac:dyDescent="0.25">
      <c r="A44" s="102"/>
      <c r="B44" s="87"/>
      <c r="C44" s="88"/>
      <c r="D44" s="89"/>
      <c r="E44" s="89"/>
      <c r="F44" s="89"/>
      <c r="H44" s="121"/>
      <c r="I44" s="122"/>
      <c r="J44" s="122"/>
      <c r="K44" s="122"/>
      <c r="L44" s="123"/>
    </row>
    <row r="45" spans="1:12" x14ac:dyDescent="0.25">
      <c r="A45" s="86"/>
      <c r="B45" s="87"/>
      <c r="C45" s="89"/>
      <c r="D45" s="88"/>
      <c r="E45" s="88"/>
      <c r="F45" s="88"/>
      <c r="H45" s="121"/>
      <c r="I45" s="122"/>
      <c r="J45" s="122"/>
      <c r="K45" s="122"/>
      <c r="L45" s="123"/>
    </row>
    <row r="46" spans="1:12" x14ac:dyDescent="0.25">
      <c r="A46" s="86"/>
      <c r="B46" s="87"/>
      <c r="C46" s="89"/>
      <c r="D46" s="89"/>
      <c r="E46" s="89"/>
      <c r="F46" s="89"/>
      <c r="H46" s="121"/>
      <c r="I46" s="122"/>
      <c r="J46" s="122"/>
      <c r="K46" s="122"/>
      <c r="L46" s="123"/>
    </row>
    <row r="47" spans="1:12" x14ac:dyDescent="0.25">
      <c r="A47" s="86"/>
      <c r="B47" s="87"/>
      <c r="C47" s="89"/>
      <c r="D47" s="89"/>
      <c r="E47" s="89"/>
      <c r="F47" s="89"/>
      <c r="H47" s="121"/>
      <c r="I47" s="122"/>
      <c r="J47" s="122"/>
      <c r="K47" s="122"/>
      <c r="L47" s="123"/>
    </row>
    <row r="48" spans="1:12" x14ac:dyDescent="0.25">
      <c r="A48" s="86"/>
      <c r="B48" s="87"/>
      <c r="C48" s="89"/>
      <c r="D48" s="89"/>
      <c r="E48" s="89"/>
      <c r="F48" s="89"/>
      <c r="H48" s="121"/>
      <c r="I48" s="122"/>
      <c r="J48" s="122"/>
      <c r="K48" s="122"/>
      <c r="L48" s="123"/>
    </row>
    <row r="49" spans="1:12" x14ac:dyDescent="0.25">
      <c r="A49" s="86"/>
      <c r="B49" s="87"/>
      <c r="C49" s="89"/>
      <c r="D49" s="89"/>
      <c r="E49" s="89"/>
      <c r="F49" s="89"/>
      <c r="H49" s="121"/>
      <c r="I49" s="122"/>
      <c r="J49" s="122"/>
      <c r="K49" s="122"/>
      <c r="L49" s="123"/>
    </row>
    <row r="50" spans="1:12" x14ac:dyDescent="0.25">
      <c r="A50" s="86"/>
      <c r="B50" s="87"/>
      <c r="C50" s="89"/>
      <c r="D50" s="89"/>
      <c r="E50" s="89"/>
      <c r="F50" s="89"/>
      <c r="H50" s="121"/>
      <c r="I50" s="122"/>
      <c r="J50" s="122"/>
      <c r="K50" s="122"/>
      <c r="L50" s="123"/>
    </row>
    <row r="51" spans="1:12" x14ac:dyDescent="0.25">
      <c r="A51" s="86"/>
      <c r="B51" s="87"/>
      <c r="C51" s="88"/>
      <c r="D51" s="88"/>
      <c r="E51" s="88"/>
      <c r="F51" s="88"/>
      <c r="H51" s="121"/>
      <c r="I51" s="122"/>
      <c r="J51" s="122"/>
      <c r="K51" s="122"/>
      <c r="L51" s="123"/>
    </row>
    <row r="52" spans="1:12" ht="14.4" thickBot="1" x14ac:dyDescent="0.3">
      <c r="A52" s="36"/>
      <c r="B52" s="51" t="s">
        <v>0</v>
      </c>
      <c r="C52" s="54">
        <f>SUBTOTAL(109,Table168[Estimated Cost Year 1 2022-23])</f>
        <v>0</v>
      </c>
      <c r="D52" s="54">
        <f>SUBTOTAL(109,Table168[Estimated Cost Year 2 2023-24])</f>
        <v>0</v>
      </c>
      <c r="E52" s="54">
        <f>SUBTOTAL(109,Table168[Estimated Cost Year 3 2024-25])</f>
        <v>0</v>
      </c>
      <c r="F52" s="54">
        <f>SUBTOTAL(109,Table168[Estimated Cost Year 4 2024-25])</f>
        <v>0</v>
      </c>
      <c r="H52" s="124"/>
      <c r="I52" s="125"/>
      <c r="J52" s="125"/>
      <c r="K52" s="125"/>
      <c r="L52" s="126"/>
    </row>
    <row r="55" spans="1:12" s="31" customFormat="1" ht="13.95" customHeight="1" thickBot="1" x14ac:dyDescent="0.35">
      <c r="A55" s="29" t="s">
        <v>17</v>
      </c>
      <c r="B55" s="62"/>
      <c r="C55" s="38"/>
      <c r="D55" s="38"/>
      <c r="E55" s="38"/>
      <c r="F55" s="38"/>
      <c r="H55"/>
      <c r="I55"/>
      <c r="J55"/>
      <c r="K55"/>
      <c r="L55"/>
    </row>
    <row r="56" spans="1:12" ht="28.2" customHeight="1" x14ac:dyDescent="0.25">
      <c r="A56" s="32" t="s">
        <v>35</v>
      </c>
      <c r="B56" s="34" t="s">
        <v>6</v>
      </c>
      <c r="C56" s="39" t="s">
        <v>108</v>
      </c>
      <c r="D56" s="39" t="s">
        <v>109</v>
      </c>
      <c r="E56" s="39" t="s">
        <v>110</v>
      </c>
      <c r="F56" s="39" t="s">
        <v>97</v>
      </c>
      <c r="H56" s="118" t="s">
        <v>75</v>
      </c>
      <c r="I56" s="119"/>
      <c r="J56" s="119"/>
      <c r="K56" s="119"/>
      <c r="L56" s="120"/>
    </row>
    <row r="57" spans="1:12" ht="15.45" customHeight="1" x14ac:dyDescent="0.25">
      <c r="A57" s="86"/>
      <c r="B57" s="87"/>
      <c r="C57" s="88"/>
      <c r="D57" s="88"/>
      <c r="E57" s="88"/>
      <c r="F57" s="88"/>
      <c r="H57" s="121"/>
      <c r="I57" s="122"/>
      <c r="J57" s="122"/>
      <c r="K57" s="122"/>
      <c r="L57" s="123"/>
    </row>
    <row r="58" spans="1:12" ht="15.45" customHeight="1" x14ac:dyDescent="0.25">
      <c r="A58" s="86"/>
      <c r="B58" s="87"/>
      <c r="C58" s="88"/>
      <c r="D58" s="88"/>
      <c r="E58" s="88"/>
      <c r="F58" s="88"/>
      <c r="H58" s="121"/>
      <c r="I58" s="122"/>
      <c r="J58" s="122"/>
      <c r="K58" s="122"/>
      <c r="L58" s="123"/>
    </row>
    <row r="59" spans="1:12" ht="15.45" customHeight="1" x14ac:dyDescent="0.25">
      <c r="A59" s="86"/>
      <c r="B59" s="87"/>
      <c r="C59" s="89"/>
      <c r="D59" s="89"/>
      <c r="E59" s="89"/>
      <c r="F59" s="89"/>
      <c r="H59" s="121"/>
      <c r="I59" s="122"/>
      <c r="J59" s="122"/>
      <c r="K59" s="122"/>
      <c r="L59" s="123"/>
    </row>
    <row r="60" spans="1:12" ht="15.45" customHeight="1" x14ac:dyDescent="0.25">
      <c r="A60" s="86"/>
      <c r="B60" s="87"/>
      <c r="C60" s="89"/>
      <c r="D60" s="89"/>
      <c r="E60" s="89"/>
      <c r="F60" s="89"/>
      <c r="H60" s="121"/>
      <c r="I60" s="122"/>
      <c r="J60" s="122"/>
      <c r="K60" s="122"/>
      <c r="L60" s="123"/>
    </row>
    <row r="61" spans="1:12" ht="15.45" customHeight="1" x14ac:dyDescent="0.25">
      <c r="A61" s="86"/>
      <c r="B61" s="87"/>
      <c r="C61" s="89"/>
      <c r="D61" s="89"/>
      <c r="E61" s="89"/>
      <c r="F61" s="89"/>
      <c r="H61" s="121"/>
      <c r="I61" s="122"/>
      <c r="J61" s="122"/>
      <c r="K61" s="122"/>
      <c r="L61" s="123"/>
    </row>
    <row r="62" spans="1:12" ht="15.45" customHeight="1" x14ac:dyDescent="0.25">
      <c r="A62" s="86"/>
      <c r="B62" s="87"/>
      <c r="C62" s="89"/>
      <c r="D62" s="89"/>
      <c r="E62" s="89"/>
      <c r="F62" s="89"/>
      <c r="H62" s="121"/>
      <c r="I62" s="122"/>
      <c r="J62" s="122"/>
      <c r="K62" s="122"/>
      <c r="L62" s="123"/>
    </row>
    <row r="63" spans="1:12" ht="15.45" customHeight="1" x14ac:dyDescent="0.25">
      <c r="A63" s="86"/>
      <c r="B63" s="87"/>
      <c r="C63" s="89"/>
      <c r="D63" s="89"/>
      <c r="E63" s="89"/>
      <c r="F63" s="89"/>
      <c r="H63" s="121"/>
      <c r="I63" s="122"/>
      <c r="J63" s="122"/>
      <c r="K63" s="122"/>
      <c r="L63" s="123"/>
    </row>
    <row r="64" spans="1:12" ht="15.45" customHeight="1" x14ac:dyDescent="0.25">
      <c r="A64" s="86"/>
      <c r="B64" s="87"/>
      <c r="C64" s="89"/>
      <c r="D64" s="89"/>
      <c r="E64" s="89"/>
      <c r="F64" s="89"/>
      <c r="H64" s="121"/>
      <c r="I64" s="122"/>
      <c r="J64" s="122"/>
      <c r="K64" s="122"/>
      <c r="L64" s="123"/>
    </row>
    <row r="65" spans="1:12" ht="15.45" customHeight="1" x14ac:dyDescent="0.25">
      <c r="A65" s="86"/>
      <c r="B65" s="87"/>
      <c r="C65" s="89"/>
      <c r="D65" s="89"/>
      <c r="E65" s="89"/>
      <c r="F65" s="89"/>
      <c r="H65" s="121"/>
      <c r="I65" s="122"/>
      <c r="J65" s="122"/>
      <c r="K65" s="122"/>
      <c r="L65" s="123"/>
    </row>
    <row r="66" spans="1:12" ht="15.45" customHeight="1" x14ac:dyDescent="0.25">
      <c r="A66" s="86"/>
      <c r="B66" s="87"/>
      <c r="C66" s="88"/>
      <c r="D66" s="88"/>
      <c r="E66" s="88"/>
      <c r="F66" s="88"/>
      <c r="H66" s="121"/>
      <c r="I66" s="122"/>
      <c r="J66" s="122"/>
      <c r="K66" s="122"/>
      <c r="L66" s="123"/>
    </row>
    <row r="67" spans="1:12" ht="15.45" customHeight="1" thickBot="1" x14ac:dyDescent="0.3">
      <c r="A67" s="36"/>
      <c r="B67" s="51" t="s">
        <v>0</v>
      </c>
      <c r="C67" s="54">
        <f>SUBTOTAL(109,Table16[Estimated Cost Year 1 2022-23])</f>
        <v>0</v>
      </c>
      <c r="D67" s="54">
        <f>SUBTOTAL(109,Table16[Estimated Cost Year 2 2023-24])</f>
        <v>0</v>
      </c>
      <c r="E67" s="54">
        <f>SUBTOTAL(109,Table16[Estimated Cost Year 3 2024-25])</f>
        <v>0</v>
      </c>
      <c r="F67" s="54">
        <f>SUBTOTAL(109,Table16[Estimated Cost Year 4 2024-25])</f>
        <v>0</v>
      </c>
      <c r="H67" s="124"/>
      <c r="I67" s="125"/>
      <c r="J67" s="125"/>
      <c r="K67" s="125"/>
      <c r="L67" s="126"/>
    </row>
    <row r="68" spans="1:12" x14ac:dyDescent="0.25">
      <c r="A68" s="10"/>
      <c r="B68" s="63"/>
      <c r="C68" s="23"/>
      <c r="D68" s="23"/>
      <c r="E68" s="23"/>
      <c r="F68" s="23"/>
    </row>
    <row r="70" spans="1:12" s="31" customFormat="1" ht="13.95" customHeight="1" thickBot="1" x14ac:dyDescent="0.3">
      <c r="A70" s="29" t="s">
        <v>81</v>
      </c>
      <c r="B70" s="62"/>
      <c r="C70" s="38"/>
      <c r="D70" s="38"/>
      <c r="E70" s="38"/>
      <c r="F70" s="38"/>
      <c r="H70" s="22"/>
      <c r="I70" s="6"/>
      <c r="J70" s="6"/>
      <c r="K70" s="6"/>
      <c r="L70" s="6"/>
    </row>
    <row r="71" spans="1:12" ht="28.2" customHeight="1" x14ac:dyDescent="0.25">
      <c r="A71" s="32" t="s">
        <v>52</v>
      </c>
      <c r="B71" s="34" t="s">
        <v>6</v>
      </c>
      <c r="C71" s="39" t="s">
        <v>108</v>
      </c>
      <c r="D71" s="39" t="s">
        <v>109</v>
      </c>
      <c r="E71" s="39" t="s">
        <v>110</v>
      </c>
      <c r="F71" s="39" t="s">
        <v>97</v>
      </c>
      <c r="H71" s="118" t="s">
        <v>86</v>
      </c>
      <c r="I71" s="119"/>
      <c r="J71" s="119"/>
      <c r="K71" s="119"/>
      <c r="L71" s="120"/>
    </row>
    <row r="72" spans="1:12" ht="15.45" customHeight="1" x14ac:dyDescent="0.25">
      <c r="A72" s="86"/>
      <c r="B72" s="87"/>
      <c r="C72" s="88"/>
      <c r="D72" s="88"/>
      <c r="E72" s="88"/>
      <c r="F72" s="88"/>
      <c r="H72" s="121"/>
      <c r="I72" s="122"/>
      <c r="J72" s="122"/>
      <c r="K72" s="122"/>
      <c r="L72" s="123"/>
    </row>
    <row r="73" spans="1:12" ht="15.45" customHeight="1" x14ac:dyDescent="0.25">
      <c r="A73" s="86"/>
      <c r="B73" s="87"/>
      <c r="C73" s="88"/>
      <c r="D73" s="88"/>
      <c r="E73" s="88"/>
      <c r="F73" s="88"/>
      <c r="H73" s="121"/>
      <c r="I73" s="122"/>
      <c r="J73" s="122"/>
      <c r="K73" s="122"/>
      <c r="L73" s="123"/>
    </row>
    <row r="74" spans="1:12" ht="15.45" customHeight="1" x14ac:dyDescent="0.25">
      <c r="A74" s="86"/>
      <c r="B74" s="87"/>
      <c r="C74" s="89"/>
      <c r="D74" s="88"/>
      <c r="E74" s="89"/>
      <c r="F74" s="89"/>
      <c r="H74" s="121"/>
      <c r="I74" s="122"/>
      <c r="J74" s="122"/>
      <c r="K74" s="122"/>
      <c r="L74" s="123"/>
    </row>
    <row r="75" spans="1:12" ht="15.45" customHeight="1" x14ac:dyDescent="0.25">
      <c r="A75" s="86"/>
      <c r="B75" s="87"/>
      <c r="C75" s="89"/>
      <c r="D75" s="88"/>
      <c r="E75" s="89"/>
      <c r="F75" s="89"/>
      <c r="H75" s="121"/>
      <c r="I75" s="122"/>
      <c r="J75" s="122"/>
      <c r="K75" s="122"/>
      <c r="L75" s="123"/>
    </row>
    <row r="76" spans="1:12" ht="15.45" customHeight="1" x14ac:dyDescent="0.25">
      <c r="A76" s="86"/>
      <c r="B76" s="87"/>
      <c r="C76" s="89"/>
      <c r="D76" s="89"/>
      <c r="E76" s="88"/>
      <c r="F76" s="89"/>
      <c r="H76" s="121"/>
      <c r="I76" s="122"/>
      <c r="J76" s="122"/>
      <c r="K76" s="122"/>
      <c r="L76" s="123"/>
    </row>
    <row r="77" spans="1:12" ht="15.45" customHeight="1" x14ac:dyDescent="0.25">
      <c r="A77" s="86"/>
      <c r="B77" s="87"/>
      <c r="C77" s="89"/>
      <c r="D77" s="89"/>
      <c r="E77" s="88"/>
      <c r="F77" s="89"/>
      <c r="H77" s="121"/>
      <c r="I77" s="122"/>
      <c r="J77" s="122"/>
      <c r="K77" s="122"/>
      <c r="L77" s="123"/>
    </row>
    <row r="78" spans="1:12" ht="15.45" customHeight="1" x14ac:dyDescent="0.25">
      <c r="A78" s="86"/>
      <c r="B78" s="87"/>
      <c r="C78" s="89"/>
      <c r="D78" s="89"/>
      <c r="E78" s="89"/>
      <c r="F78" s="88"/>
      <c r="H78" s="121"/>
      <c r="I78" s="122"/>
      <c r="J78" s="122"/>
      <c r="K78" s="122"/>
      <c r="L78" s="123"/>
    </row>
    <row r="79" spans="1:12" ht="15.45" customHeight="1" x14ac:dyDescent="0.25">
      <c r="A79" s="86"/>
      <c r="B79" s="87"/>
      <c r="C79" s="89"/>
      <c r="D79" s="89"/>
      <c r="E79" s="89"/>
      <c r="F79" s="88"/>
      <c r="H79" s="121"/>
      <c r="I79" s="122"/>
      <c r="J79" s="122"/>
      <c r="K79" s="122"/>
      <c r="L79" s="123"/>
    </row>
    <row r="80" spans="1:12" ht="15.45" customHeight="1" x14ac:dyDescent="0.25">
      <c r="A80" s="86"/>
      <c r="B80" s="87"/>
      <c r="C80" s="88"/>
      <c r="D80" s="88"/>
      <c r="E80" s="88"/>
      <c r="F80" s="88"/>
      <c r="H80" s="121"/>
      <c r="I80" s="122"/>
      <c r="J80" s="122"/>
      <c r="K80" s="122"/>
      <c r="L80" s="123"/>
    </row>
    <row r="81" spans="1:12" ht="15.45" customHeight="1" x14ac:dyDescent="0.25">
      <c r="A81" s="86"/>
      <c r="B81" s="87"/>
      <c r="C81" s="88"/>
      <c r="D81" s="88"/>
      <c r="E81" s="88"/>
      <c r="F81" s="88"/>
      <c r="H81" s="121"/>
      <c r="I81" s="122"/>
      <c r="J81" s="122"/>
      <c r="K81" s="122"/>
      <c r="L81" s="123"/>
    </row>
    <row r="82" spans="1:12" ht="15.45" customHeight="1" x14ac:dyDescent="0.25">
      <c r="A82" s="86"/>
      <c r="B82" s="87"/>
      <c r="C82" s="89"/>
      <c r="D82" s="89"/>
      <c r="E82" s="89"/>
      <c r="F82" s="89"/>
      <c r="H82" s="121"/>
      <c r="I82" s="122"/>
      <c r="J82" s="122"/>
      <c r="K82" s="122"/>
      <c r="L82" s="123"/>
    </row>
    <row r="83" spans="1:12" ht="15.45" customHeight="1" thickBot="1" x14ac:dyDescent="0.3">
      <c r="A83" s="86"/>
      <c r="B83" s="87"/>
      <c r="C83" s="89"/>
      <c r="D83" s="89"/>
      <c r="E83" s="89"/>
      <c r="F83" s="89"/>
      <c r="H83" s="124"/>
      <c r="I83" s="125"/>
      <c r="J83" s="125"/>
      <c r="K83" s="125"/>
      <c r="L83" s="126"/>
    </row>
    <row r="84" spans="1:12" ht="15.45" customHeight="1" x14ac:dyDescent="0.25">
      <c r="A84" s="86"/>
      <c r="B84" s="87"/>
      <c r="C84" s="89"/>
      <c r="D84" s="89"/>
      <c r="E84" s="89"/>
      <c r="F84" s="89"/>
      <c r="H84" s="56"/>
      <c r="I84" s="56"/>
      <c r="J84" s="56"/>
      <c r="K84" s="56"/>
      <c r="L84" s="56"/>
    </row>
    <row r="85" spans="1:12" ht="15.45" customHeight="1" x14ac:dyDescent="0.25">
      <c r="A85" s="86"/>
      <c r="B85" s="87"/>
      <c r="C85" s="89"/>
      <c r="D85" s="89"/>
      <c r="E85" s="89"/>
      <c r="F85" s="89"/>
      <c r="H85" s="56"/>
      <c r="I85" s="56"/>
      <c r="J85" s="56"/>
      <c r="K85" s="56"/>
      <c r="L85" s="56"/>
    </row>
    <row r="86" spans="1:12" ht="15.45" customHeight="1" x14ac:dyDescent="0.25">
      <c r="A86" s="86"/>
      <c r="B86" s="87"/>
      <c r="C86" s="89"/>
      <c r="D86" s="89"/>
      <c r="E86" s="89"/>
      <c r="F86" s="89"/>
      <c r="H86" s="56"/>
      <c r="I86" s="56"/>
      <c r="J86" s="56"/>
      <c r="K86" s="56"/>
      <c r="L86" s="56"/>
    </row>
    <row r="87" spans="1:12" ht="15.45" customHeight="1" x14ac:dyDescent="0.25">
      <c r="A87" s="86"/>
      <c r="B87" s="87"/>
      <c r="C87" s="89"/>
      <c r="D87" s="89"/>
      <c r="E87" s="89"/>
      <c r="F87" s="89"/>
      <c r="H87" s="56"/>
      <c r="I87" s="56"/>
      <c r="J87" s="56"/>
      <c r="K87" s="56"/>
      <c r="L87" s="56"/>
    </row>
    <row r="88" spans="1:12" ht="15.45" customHeight="1" x14ac:dyDescent="0.25">
      <c r="A88" s="86"/>
      <c r="B88" s="87"/>
      <c r="C88" s="89"/>
      <c r="D88" s="89"/>
      <c r="E88" s="89"/>
      <c r="F88" s="89"/>
      <c r="H88" s="56"/>
      <c r="I88" s="56"/>
      <c r="J88" s="56"/>
      <c r="K88" s="56"/>
      <c r="L88" s="56"/>
    </row>
    <row r="89" spans="1:12" ht="15.45" customHeight="1" x14ac:dyDescent="0.25">
      <c r="A89" s="86"/>
      <c r="B89" s="87"/>
      <c r="C89" s="89"/>
      <c r="D89" s="89"/>
      <c r="E89" s="89"/>
      <c r="F89" s="89"/>
      <c r="H89" s="56"/>
      <c r="I89" s="56"/>
      <c r="J89" s="56"/>
      <c r="K89" s="56"/>
      <c r="L89" s="56"/>
    </row>
    <row r="90" spans="1:12" ht="15.45" customHeight="1" x14ac:dyDescent="0.25">
      <c r="A90" s="86"/>
      <c r="B90" s="87"/>
      <c r="C90" s="89"/>
      <c r="D90" s="89"/>
      <c r="E90" s="89"/>
      <c r="F90" s="89"/>
      <c r="H90" s="56"/>
      <c r="I90" s="56"/>
      <c r="J90" s="56"/>
      <c r="K90" s="56"/>
      <c r="L90" s="56"/>
    </row>
    <row r="91" spans="1:12" ht="15.45" customHeight="1" x14ac:dyDescent="0.25">
      <c r="A91" s="90"/>
      <c r="B91" s="91"/>
      <c r="C91" s="92"/>
      <c r="D91" s="92"/>
      <c r="E91" s="92"/>
      <c r="F91" s="92"/>
      <c r="H91" s="56"/>
      <c r="I91" s="56"/>
      <c r="J91" s="56"/>
      <c r="K91" s="56"/>
      <c r="L91" s="56"/>
    </row>
    <row r="92" spans="1:12" ht="15.45" customHeight="1" x14ac:dyDescent="0.25">
      <c r="A92" s="90"/>
      <c r="B92" s="91"/>
      <c r="C92" s="92"/>
      <c r="D92" s="92"/>
      <c r="E92" s="92"/>
      <c r="F92" s="92"/>
      <c r="H92" s="56"/>
      <c r="I92" s="56"/>
      <c r="J92" s="56"/>
      <c r="K92" s="56"/>
      <c r="L92" s="56"/>
    </row>
    <row r="93" spans="1:12" ht="15.45" customHeight="1" x14ac:dyDescent="0.25">
      <c r="A93" s="86"/>
      <c r="B93" s="87"/>
      <c r="C93" s="89"/>
      <c r="D93" s="89"/>
      <c r="E93" s="89"/>
      <c r="F93" s="89"/>
      <c r="H93" s="56"/>
      <c r="I93" s="56"/>
      <c r="J93" s="56"/>
      <c r="K93" s="56"/>
      <c r="L93" s="56"/>
    </row>
    <row r="94" spans="1:12" ht="15.45" customHeight="1" x14ac:dyDescent="0.25">
      <c r="A94" s="86"/>
      <c r="B94" s="87"/>
      <c r="C94" s="89"/>
      <c r="D94" s="89"/>
      <c r="E94" s="89"/>
      <c r="F94" s="89"/>
      <c r="H94" s="56"/>
      <c r="I94" s="56"/>
      <c r="J94" s="56"/>
      <c r="K94" s="56"/>
      <c r="L94" s="56"/>
    </row>
    <row r="95" spans="1:12" ht="15.45" customHeight="1" x14ac:dyDescent="0.25">
      <c r="A95" s="86"/>
      <c r="B95" s="87"/>
      <c r="C95" s="89"/>
      <c r="D95" s="89"/>
      <c r="E95" s="89"/>
      <c r="F95" s="89"/>
      <c r="H95" s="56"/>
      <c r="I95" s="56"/>
      <c r="J95" s="56"/>
      <c r="K95" s="56"/>
      <c r="L95" s="56"/>
    </row>
    <row r="96" spans="1:12" ht="15.45" customHeight="1" x14ac:dyDescent="0.25">
      <c r="A96" s="86"/>
      <c r="B96" s="87"/>
      <c r="C96" s="89"/>
      <c r="D96" s="89"/>
      <c r="E96" s="89"/>
      <c r="F96" s="89"/>
      <c r="H96" s="56"/>
      <c r="I96" s="56"/>
      <c r="J96" s="56"/>
      <c r="K96" s="56"/>
      <c r="L96" s="56"/>
    </row>
    <row r="97" spans="1:12" ht="15.45" customHeight="1" x14ac:dyDescent="0.25">
      <c r="A97" s="86"/>
      <c r="B97" s="87"/>
      <c r="C97" s="89"/>
      <c r="D97" s="89"/>
      <c r="E97" s="89"/>
      <c r="F97" s="89"/>
      <c r="H97" s="56"/>
      <c r="I97" s="56"/>
      <c r="J97" s="56"/>
      <c r="K97" s="56"/>
      <c r="L97" s="56"/>
    </row>
    <row r="98" spans="1:12" x14ac:dyDescent="0.25">
      <c r="A98" s="86"/>
      <c r="B98" s="87"/>
      <c r="C98" s="89"/>
      <c r="D98" s="89"/>
      <c r="E98" s="89"/>
      <c r="F98" s="89"/>
      <c r="H98" s="56"/>
      <c r="I98" s="56"/>
      <c r="J98" s="56"/>
      <c r="K98" s="56"/>
      <c r="L98" s="56"/>
    </row>
    <row r="99" spans="1:12" x14ac:dyDescent="0.25">
      <c r="A99" s="86"/>
      <c r="B99" s="87"/>
      <c r="C99" s="89"/>
      <c r="D99" s="89"/>
      <c r="E99" s="89"/>
      <c r="F99" s="89"/>
    </row>
    <row r="100" spans="1:12" x14ac:dyDescent="0.25">
      <c r="A100" s="86"/>
      <c r="B100" s="87"/>
      <c r="C100" s="89"/>
      <c r="D100" s="89"/>
      <c r="E100" s="89"/>
      <c r="F100" s="89"/>
    </row>
    <row r="101" spans="1:12" x14ac:dyDescent="0.25">
      <c r="A101" s="86"/>
      <c r="B101" s="87"/>
      <c r="C101" s="89"/>
      <c r="D101" s="89"/>
      <c r="E101" s="89"/>
      <c r="F101" s="89"/>
    </row>
    <row r="102" spans="1:12" x14ac:dyDescent="0.25">
      <c r="A102" s="86"/>
      <c r="B102" s="87"/>
      <c r="C102" s="89"/>
      <c r="D102" s="89"/>
      <c r="E102" s="89"/>
      <c r="F102" s="89"/>
    </row>
    <row r="103" spans="1:12" x14ac:dyDescent="0.25">
      <c r="A103" s="90"/>
      <c r="B103" s="91"/>
      <c r="C103" s="92"/>
      <c r="D103" s="92"/>
      <c r="E103" s="92"/>
      <c r="F103" s="92"/>
    </row>
    <row r="104" spans="1:12" x14ac:dyDescent="0.25">
      <c r="A104" s="36"/>
      <c r="B104" s="51" t="s">
        <v>0</v>
      </c>
      <c r="C104" s="54">
        <f>SUBTOTAL(109,Table167[Estimated Cost Year 1 2022-23])</f>
        <v>0</v>
      </c>
      <c r="D104" s="54">
        <f>SUBTOTAL(109,Table167[Estimated Cost Year 2 2023-24])</f>
        <v>0</v>
      </c>
      <c r="E104" s="54">
        <f>SUBTOTAL(109,Table167[Estimated Cost Year 3 2024-25])</f>
        <v>0</v>
      </c>
      <c r="F104" s="54">
        <f>SUBTOTAL(109,Table167[Estimated Cost Year 4 2024-25])</f>
        <v>0</v>
      </c>
    </row>
  </sheetData>
  <sheetProtection algorithmName="SHA-512" hashValue="GpQ5+PytincjLzmsCA27AlFcsK1rsmrzXoqcs7HE3oYOdBftRM6+Xw7ciNjPkV6QRY01hnZmvlYQKNYm7gss1w==" saltValue="HU+iI8j0Op8Je96OtVjBqg==" spinCount="100000" sheet="1" objects="1" scenarios="1"/>
  <mergeCells count="6">
    <mergeCell ref="H2:L7"/>
    <mergeCell ref="H11:L22"/>
    <mergeCell ref="H26:L37"/>
    <mergeCell ref="H71:L83"/>
    <mergeCell ref="H56:L67"/>
    <mergeCell ref="H41:L52"/>
  </mergeCells>
  <phoneticPr fontId="9" type="noConversion"/>
  <dataValidations xWindow="915" yWindow="614" count="1">
    <dataValidation type="whole" operator="lessThanOrEqual" allowBlank="1" showInputMessage="1" showErrorMessage="1" errorTitle="Exceeded Limit" error="Please reduce amount to $62,150 or less." promptTitle="Annual Salary Limit" prompt="Maximum $62,150" sqref="C3:F6" xr:uid="{E761D3C1-65BE-48EF-9C2F-AE891EF0A595}">
      <formula1>62150</formula1>
    </dataValidation>
  </dataValidations>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F4C0-BA38-4A9E-9298-3C993590C367}">
  <sheetPr>
    <tabColor rgb="FFEBF2FF"/>
    <pageSetUpPr fitToPage="1"/>
  </sheetPr>
  <dimension ref="A1:L61"/>
  <sheetViews>
    <sheetView showGridLines="0" zoomScaleNormal="100" workbookViewId="0">
      <selection activeCell="B19" sqref="B19"/>
    </sheetView>
  </sheetViews>
  <sheetFormatPr defaultColWidth="9" defaultRowHeight="13.8" x14ac:dyDescent="0.25"/>
  <cols>
    <col min="1" max="1" width="35.69921875" style="45" customWidth="1"/>
    <col min="2" max="2" width="68.69921875" style="45" customWidth="1"/>
    <col min="3" max="5" width="14.796875" style="28" customWidth="1"/>
    <col min="6" max="6" width="14.796875" style="28" hidden="1" customWidth="1"/>
    <col min="7" max="16384" width="9" style="24"/>
  </cols>
  <sheetData>
    <row r="1" spans="1:12" s="48" customFormat="1" ht="14.4" thickBot="1" x14ac:dyDescent="0.3">
      <c r="A1" s="41" t="s">
        <v>32</v>
      </c>
      <c r="B1" s="42"/>
      <c r="C1" s="47"/>
      <c r="D1" s="47"/>
      <c r="E1" s="47"/>
      <c r="F1" s="47"/>
      <c r="I1" s="57"/>
      <c r="J1" s="57"/>
      <c r="K1" s="57"/>
      <c r="L1" s="57"/>
    </row>
    <row r="2" spans="1:12" s="50" customFormat="1" ht="41.4" x14ac:dyDescent="0.25">
      <c r="A2" s="49" t="s">
        <v>7</v>
      </c>
      <c r="B2" s="34" t="s">
        <v>6</v>
      </c>
      <c r="C2" s="39" t="s">
        <v>108</v>
      </c>
      <c r="D2" s="39" t="s">
        <v>109</v>
      </c>
      <c r="E2" s="39" t="s">
        <v>110</v>
      </c>
      <c r="F2" s="39" t="s">
        <v>97</v>
      </c>
      <c r="H2" s="127" t="s">
        <v>89</v>
      </c>
      <c r="I2" s="128"/>
      <c r="J2" s="128"/>
      <c r="K2" s="128"/>
      <c r="L2" s="129"/>
    </row>
    <row r="3" spans="1:12" s="6" customFormat="1" x14ac:dyDescent="0.25">
      <c r="A3" s="93"/>
      <c r="B3" s="94"/>
      <c r="C3" s="88"/>
      <c r="D3" s="88"/>
      <c r="E3" s="88"/>
      <c r="F3" s="88"/>
      <c r="H3" s="130"/>
      <c r="I3" s="131"/>
      <c r="J3" s="131"/>
      <c r="K3" s="131"/>
      <c r="L3" s="132"/>
    </row>
    <row r="4" spans="1:12" s="6" customFormat="1" x14ac:dyDescent="0.25">
      <c r="A4" s="93"/>
      <c r="B4" s="94"/>
      <c r="C4" s="88"/>
      <c r="D4" s="88"/>
      <c r="E4" s="88"/>
      <c r="F4" s="88"/>
      <c r="H4" s="130"/>
      <c r="I4" s="131"/>
      <c r="J4" s="131"/>
      <c r="K4" s="131"/>
      <c r="L4" s="132"/>
    </row>
    <row r="5" spans="1:12" s="6" customFormat="1" x14ac:dyDescent="0.25">
      <c r="A5" s="93"/>
      <c r="B5" s="94"/>
      <c r="C5" s="89"/>
      <c r="D5" s="89"/>
      <c r="E5" s="89"/>
      <c r="F5" s="89"/>
      <c r="H5" s="130"/>
      <c r="I5" s="131"/>
      <c r="J5" s="131"/>
      <c r="K5" s="131"/>
      <c r="L5" s="132"/>
    </row>
    <row r="6" spans="1:12" s="6" customFormat="1" x14ac:dyDescent="0.25">
      <c r="A6" s="93"/>
      <c r="B6" s="94"/>
      <c r="C6" s="89"/>
      <c r="D6" s="89"/>
      <c r="E6" s="89"/>
      <c r="F6" s="89"/>
      <c r="H6" s="130"/>
      <c r="I6" s="131"/>
      <c r="J6" s="131"/>
      <c r="K6" s="131"/>
      <c r="L6" s="132"/>
    </row>
    <row r="7" spans="1:12" s="6" customFormat="1" x14ac:dyDescent="0.25">
      <c r="A7" s="93"/>
      <c r="B7" s="94"/>
      <c r="C7" s="89"/>
      <c r="D7" s="89"/>
      <c r="E7" s="89"/>
      <c r="F7" s="89"/>
      <c r="H7" s="130"/>
      <c r="I7" s="131"/>
      <c r="J7" s="131"/>
      <c r="K7" s="131"/>
      <c r="L7" s="132"/>
    </row>
    <row r="8" spans="1:12" s="6" customFormat="1" x14ac:dyDescent="0.25">
      <c r="A8" s="93"/>
      <c r="B8" s="94"/>
      <c r="C8" s="89"/>
      <c r="D8" s="89"/>
      <c r="E8" s="89"/>
      <c r="F8" s="89"/>
      <c r="H8" s="130"/>
      <c r="I8" s="131"/>
      <c r="J8" s="131"/>
      <c r="K8" s="131"/>
      <c r="L8" s="132"/>
    </row>
    <row r="9" spans="1:12" s="6" customFormat="1" x14ac:dyDescent="0.25">
      <c r="A9" s="93"/>
      <c r="B9" s="94"/>
      <c r="C9" s="89"/>
      <c r="D9" s="89"/>
      <c r="E9" s="89"/>
      <c r="F9" s="89"/>
      <c r="H9" s="130"/>
      <c r="I9" s="131"/>
      <c r="J9" s="131"/>
      <c r="K9" s="131"/>
      <c r="L9" s="132"/>
    </row>
    <row r="10" spans="1:12" s="6" customFormat="1" x14ac:dyDescent="0.25">
      <c r="A10" s="93"/>
      <c r="B10" s="94"/>
      <c r="C10" s="89"/>
      <c r="D10" s="89"/>
      <c r="E10" s="89"/>
      <c r="F10" s="89"/>
      <c r="H10" s="130"/>
      <c r="I10" s="131"/>
      <c r="J10" s="131"/>
      <c r="K10" s="131"/>
      <c r="L10" s="132"/>
    </row>
    <row r="11" spans="1:12" s="6" customFormat="1" x14ac:dyDescent="0.25">
      <c r="A11" s="93"/>
      <c r="B11" s="94"/>
      <c r="C11" s="89"/>
      <c r="D11" s="89"/>
      <c r="E11" s="89"/>
      <c r="F11" s="89"/>
      <c r="H11" s="130"/>
      <c r="I11" s="131"/>
      <c r="J11" s="131"/>
      <c r="K11" s="131"/>
      <c r="L11" s="132"/>
    </row>
    <row r="12" spans="1:12" s="6" customFormat="1" x14ac:dyDescent="0.25">
      <c r="A12" s="43"/>
      <c r="B12" s="44"/>
      <c r="C12" s="35"/>
      <c r="D12" s="35"/>
      <c r="E12" s="35"/>
      <c r="F12" s="35"/>
      <c r="H12" s="130"/>
      <c r="I12" s="131"/>
      <c r="J12" s="131"/>
      <c r="K12" s="131"/>
      <c r="L12" s="132"/>
    </row>
    <row r="13" spans="1:12" s="6" customFormat="1" ht="14.4" thickBot="1" x14ac:dyDescent="0.3">
      <c r="A13" s="46"/>
      <c r="B13" s="51" t="s">
        <v>0</v>
      </c>
      <c r="C13" s="54">
        <f>SUBTOTAL(109,Table1[Estimated Cost Year 1 2022-23])</f>
        <v>0</v>
      </c>
      <c r="D13" s="54">
        <f>SUBTOTAL(109,Table1[Estimated Cost Year 2 2023-24])</f>
        <v>0</v>
      </c>
      <c r="E13" s="54">
        <f>SUBTOTAL(109,Table1[Estimated Cost Year 3 2024-25])</f>
        <v>0</v>
      </c>
      <c r="F13" s="54">
        <f>SUBTOTAL(109,Table1[Estimated Cost Year 4 2024-25])</f>
        <v>0</v>
      </c>
      <c r="H13" s="133"/>
      <c r="I13" s="134"/>
      <c r="J13" s="134"/>
      <c r="K13" s="134"/>
      <c r="L13" s="135"/>
    </row>
    <row r="17" spans="1:12" s="48" customFormat="1" ht="14.4" thickBot="1" x14ac:dyDescent="0.3">
      <c r="A17" s="41" t="s">
        <v>33</v>
      </c>
      <c r="B17" s="42"/>
      <c r="C17" s="47"/>
      <c r="D17" s="47"/>
      <c r="E17" s="47"/>
      <c r="F17" s="47"/>
      <c r="H17" s="21"/>
    </row>
    <row r="18" spans="1:12" s="50" customFormat="1" ht="41.4" x14ac:dyDescent="0.25">
      <c r="A18" s="49" t="s">
        <v>36</v>
      </c>
      <c r="B18" s="34" t="s">
        <v>6</v>
      </c>
      <c r="C18" s="39" t="s">
        <v>108</v>
      </c>
      <c r="D18" s="39" t="s">
        <v>109</v>
      </c>
      <c r="E18" s="39" t="s">
        <v>110</v>
      </c>
      <c r="F18" s="39" t="s">
        <v>97</v>
      </c>
      <c r="H18" s="118" t="s">
        <v>88</v>
      </c>
      <c r="I18" s="119"/>
      <c r="J18" s="119"/>
      <c r="K18" s="119"/>
      <c r="L18" s="120"/>
    </row>
    <row r="19" spans="1:12" s="6" customFormat="1" x14ac:dyDescent="0.25">
      <c r="A19" s="103"/>
      <c r="B19" s="94"/>
      <c r="C19" s="88"/>
      <c r="D19" s="88"/>
      <c r="E19" s="88"/>
      <c r="F19" s="88"/>
      <c r="H19" s="121" t="s">
        <v>68</v>
      </c>
      <c r="I19" s="122"/>
      <c r="J19" s="122"/>
      <c r="K19" s="122"/>
      <c r="L19" s="123"/>
    </row>
    <row r="20" spans="1:12" s="6" customFormat="1" x14ac:dyDescent="0.25">
      <c r="A20" s="93"/>
      <c r="B20" s="94"/>
      <c r="C20" s="88"/>
      <c r="D20" s="88"/>
      <c r="E20" s="88"/>
      <c r="F20" s="88"/>
      <c r="H20" s="121"/>
      <c r="I20" s="122"/>
      <c r="J20" s="122"/>
      <c r="K20" s="122"/>
      <c r="L20" s="123"/>
    </row>
    <row r="21" spans="1:12" s="6" customFormat="1" x14ac:dyDescent="0.25">
      <c r="A21" s="93"/>
      <c r="B21" s="94"/>
      <c r="C21" s="89"/>
      <c r="D21" s="89"/>
      <c r="E21" s="89"/>
      <c r="F21" s="89"/>
      <c r="H21" s="121"/>
      <c r="I21" s="122"/>
      <c r="J21" s="122"/>
      <c r="K21" s="122"/>
      <c r="L21" s="123"/>
    </row>
    <row r="22" spans="1:12" s="6" customFormat="1" x14ac:dyDescent="0.25">
      <c r="A22" s="93"/>
      <c r="B22" s="94"/>
      <c r="C22" s="89"/>
      <c r="D22" s="89"/>
      <c r="E22" s="89"/>
      <c r="F22" s="89"/>
      <c r="H22" s="121"/>
      <c r="I22" s="122"/>
      <c r="J22" s="122"/>
      <c r="K22" s="122"/>
      <c r="L22" s="123"/>
    </row>
    <row r="23" spans="1:12" s="6" customFormat="1" x14ac:dyDescent="0.25">
      <c r="A23" s="93"/>
      <c r="B23" s="94"/>
      <c r="C23" s="89"/>
      <c r="D23" s="89"/>
      <c r="E23" s="89"/>
      <c r="F23" s="89"/>
      <c r="H23" s="121"/>
      <c r="I23" s="122"/>
      <c r="J23" s="122"/>
      <c r="K23" s="122"/>
      <c r="L23" s="123"/>
    </row>
    <row r="24" spans="1:12" s="6" customFormat="1" x14ac:dyDescent="0.25">
      <c r="A24" s="93"/>
      <c r="B24" s="94"/>
      <c r="C24" s="89"/>
      <c r="D24" s="89"/>
      <c r="E24" s="89"/>
      <c r="F24" s="89"/>
      <c r="H24" s="121"/>
      <c r="I24" s="122"/>
      <c r="J24" s="122"/>
      <c r="K24" s="122"/>
      <c r="L24" s="123"/>
    </row>
    <row r="25" spans="1:12" s="6" customFormat="1" x14ac:dyDescent="0.25">
      <c r="A25" s="93"/>
      <c r="B25" s="94"/>
      <c r="C25" s="89"/>
      <c r="D25" s="89"/>
      <c r="E25" s="89"/>
      <c r="F25" s="89"/>
      <c r="H25" s="121"/>
      <c r="I25" s="122"/>
      <c r="J25" s="122"/>
      <c r="K25" s="122"/>
      <c r="L25" s="123"/>
    </row>
    <row r="26" spans="1:12" s="6" customFormat="1" x14ac:dyDescent="0.25">
      <c r="A26" s="93"/>
      <c r="B26" s="94"/>
      <c r="C26" s="89"/>
      <c r="D26" s="89"/>
      <c r="E26" s="89"/>
      <c r="F26" s="89"/>
      <c r="H26" s="121"/>
      <c r="I26" s="122"/>
      <c r="J26" s="122"/>
      <c r="K26" s="122"/>
      <c r="L26" s="123"/>
    </row>
    <row r="27" spans="1:12" s="6" customFormat="1" x14ac:dyDescent="0.25">
      <c r="A27" s="93"/>
      <c r="B27" s="94"/>
      <c r="C27" s="89"/>
      <c r="D27" s="89"/>
      <c r="E27" s="89"/>
      <c r="F27" s="89"/>
      <c r="H27" s="121"/>
      <c r="I27" s="122"/>
      <c r="J27" s="122"/>
      <c r="K27" s="122"/>
      <c r="L27" s="123"/>
    </row>
    <row r="28" spans="1:12" s="6" customFormat="1" x14ac:dyDescent="0.25">
      <c r="A28" s="93"/>
      <c r="B28" s="94"/>
      <c r="C28" s="88"/>
      <c r="D28" s="88"/>
      <c r="E28" s="88"/>
      <c r="F28" s="88"/>
      <c r="H28" s="121"/>
      <c r="I28" s="122"/>
      <c r="J28" s="122"/>
      <c r="K28" s="122"/>
      <c r="L28" s="123"/>
    </row>
    <row r="29" spans="1:12" s="6" customFormat="1" ht="14.4" thickBot="1" x14ac:dyDescent="0.3">
      <c r="A29" s="46"/>
      <c r="B29" s="51" t="s">
        <v>0</v>
      </c>
      <c r="C29" s="54">
        <f>SUBTOTAL(109,Table110[Estimated Cost Year 1 2022-23])</f>
        <v>0</v>
      </c>
      <c r="D29" s="54">
        <f>SUBTOTAL(109,Table110[Estimated Cost Year 2 2023-24])</f>
        <v>0</v>
      </c>
      <c r="E29" s="54">
        <f>SUBTOTAL(109,Table110[Estimated Cost Year 3 2024-25])</f>
        <v>0</v>
      </c>
      <c r="F29" s="54">
        <f>SUBTOTAL(109,Table110[Estimated Cost Year 4 2024-25])</f>
        <v>0</v>
      </c>
      <c r="H29" s="124"/>
      <c r="I29" s="125"/>
      <c r="J29" s="125"/>
      <c r="K29" s="125"/>
      <c r="L29" s="126"/>
    </row>
    <row r="33" spans="1:12" s="48" customFormat="1" ht="14.4" thickBot="1" x14ac:dyDescent="0.3">
      <c r="A33" s="41" t="s">
        <v>14</v>
      </c>
      <c r="B33" s="42"/>
      <c r="C33" s="47"/>
      <c r="D33" s="47"/>
      <c r="E33" s="47"/>
      <c r="F33" s="47"/>
      <c r="H33" s="21"/>
    </row>
    <row r="34" spans="1:12" s="50" customFormat="1" ht="41.4" x14ac:dyDescent="0.25">
      <c r="A34" s="49" t="s">
        <v>36</v>
      </c>
      <c r="B34" s="34" t="s">
        <v>6</v>
      </c>
      <c r="C34" s="39" t="s">
        <v>108</v>
      </c>
      <c r="D34" s="39" t="s">
        <v>109</v>
      </c>
      <c r="E34" s="39" t="s">
        <v>110</v>
      </c>
      <c r="F34" s="39" t="s">
        <v>97</v>
      </c>
      <c r="H34" s="118" t="s">
        <v>70</v>
      </c>
      <c r="I34" s="119"/>
      <c r="J34" s="119"/>
      <c r="K34" s="119"/>
      <c r="L34" s="120"/>
    </row>
    <row r="35" spans="1:12" s="6" customFormat="1" x14ac:dyDescent="0.25">
      <c r="A35" s="93"/>
      <c r="B35" s="94"/>
      <c r="C35" s="88"/>
      <c r="D35" s="88"/>
      <c r="E35" s="88"/>
      <c r="F35" s="88"/>
      <c r="H35" s="121"/>
      <c r="I35" s="122"/>
      <c r="J35" s="122"/>
      <c r="K35" s="122"/>
      <c r="L35" s="123"/>
    </row>
    <row r="36" spans="1:12" s="6" customFormat="1" x14ac:dyDescent="0.25">
      <c r="A36" s="93"/>
      <c r="B36" s="94"/>
      <c r="C36" s="88"/>
      <c r="D36" s="88"/>
      <c r="E36" s="88"/>
      <c r="F36" s="88"/>
      <c r="H36" s="121"/>
      <c r="I36" s="122"/>
      <c r="J36" s="122"/>
      <c r="K36" s="122"/>
      <c r="L36" s="123"/>
    </row>
    <row r="37" spans="1:12" s="6" customFormat="1" x14ac:dyDescent="0.25">
      <c r="A37" s="93"/>
      <c r="B37" s="94"/>
      <c r="C37" s="89"/>
      <c r="D37" s="89"/>
      <c r="E37" s="89"/>
      <c r="F37" s="89"/>
      <c r="H37" s="121"/>
      <c r="I37" s="122"/>
      <c r="J37" s="122"/>
      <c r="K37" s="122"/>
      <c r="L37" s="123"/>
    </row>
    <row r="38" spans="1:12" s="6" customFormat="1" x14ac:dyDescent="0.25">
      <c r="A38" s="93"/>
      <c r="B38" s="94"/>
      <c r="C38" s="89"/>
      <c r="D38" s="89"/>
      <c r="E38" s="89"/>
      <c r="F38" s="89"/>
      <c r="H38" s="121"/>
      <c r="I38" s="122"/>
      <c r="J38" s="122"/>
      <c r="K38" s="122"/>
      <c r="L38" s="123"/>
    </row>
    <row r="39" spans="1:12" s="6" customFormat="1" x14ac:dyDescent="0.25">
      <c r="A39" s="93"/>
      <c r="B39" s="94"/>
      <c r="C39" s="89"/>
      <c r="D39" s="89"/>
      <c r="E39" s="89"/>
      <c r="F39" s="89"/>
      <c r="H39" s="121"/>
      <c r="I39" s="122"/>
      <c r="J39" s="122"/>
      <c r="K39" s="122"/>
      <c r="L39" s="123"/>
    </row>
    <row r="40" spans="1:12" s="6" customFormat="1" x14ac:dyDescent="0.25">
      <c r="A40" s="93"/>
      <c r="B40" s="94"/>
      <c r="C40" s="89"/>
      <c r="D40" s="89"/>
      <c r="E40" s="89"/>
      <c r="F40" s="89"/>
      <c r="H40" s="121"/>
      <c r="I40" s="122"/>
      <c r="J40" s="122"/>
      <c r="K40" s="122"/>
      <c r="L40" s="123"/>
    </row>
    <row r="41" spans="1:12" s="6" customFormat="1" x14ac:dyDescent="0.25">
      <c r="A41" s="93"/>
      <c r="B41" s="94"/>
      <c r="C41" s="89"/>
      <c r="D41" s="89"/>
      <c r="E41" s="89"/>
      <c r="F41" s="89"/>
      <c r="H41" s="121"/>
      <c r="I41" s="122"/>
      <c r="J41" s="122"/>
      <c r="K41" s="122"/>
      <c r="L41" s="123"/>
    </row>
    <row r="42" spans="1:12" s="6" customFormat="1" x14ac:dyDescent="0.25">
      <c r="A42" s="93"/>
      <c r="B42" s="94"/>
      <c r="C42" s="89"/>
      <c r="D42" s="89"/>
      <c r="E42" s="89"/>
      <c r="F42" s="89"/>
      <c r="H42" s="121"/>
      <c r="I42" s="122"/>
      <c r="J42" s="122"/>
      <c r="K42" s="122"/>
      <c r="L42" s="123"/>
    </row>
    <row r="43" spans="1:12" s="6" customFormat="1" x14ac:dyDescent="0.25">
      <c r="A43" s="93"/>
      <c r="B43" s="94"/>
      <c r="C43" s="89"/>
      <c r="D43" s="89"/>
      <c r="E43" s="89"/>
      <c r="F43" s="89"/>
      <c r="H43" s="121"/>
      <c r="I43" s="122"/>
      <c r="J43" s="122"/>
      <c r="K43" s="122"/>
      <c r="L43" s="123"/>
    </row>
    <row r="44" spans="1:12" s="6" customFormat="1" x14ac:dyDescent="0.25">
      <c r="A44" s="93"/>
      <c r="B44" s="94"/>
      <c r="C44" s="88"/>
      <c r="D44" s="88"/>
      <c r="E44" s="88"/>
      <c r="F44" s="88"/>
      <c r="H44" s="121"/>
      <c r="I44" s="122"/>
      <c r="J44" s="122"/>
      <c r="K44" s="122"/>
      <c r="L44" s="123"/>
    </row>
    <row r="45" spans="1:12" s="6" customFormat="1" ht="14.4" thickBot="1" x14ac:dyDescent="0.3">
      <c r="A45" s="46"/>
      <c r="B45" s="51" t="s">
        <v>0</v>
      </c>
      <c r="C45" s="54">
        <f>SUBTOTAL(109,Table111[Estimated Cost Year 1 2022-23])</f>
        <v>0</v>
      </c>
      <c r="D45" s="54">
        <f>SUBTOTAL(109,Table111[Estimated Cost Year 2 2023-24])</f>
        <v>0</v>
      </c>
      <c r="E45" s="54">
        <f>SUBTOTAL(109,Table111[Estimated Cost Year 3 2024-25])</f>
        <v>0</v>
      </c>
      <c r="F45" s="54">
        <f>SUBTOTAL(109,Table111[Estimated Cost Year 4 2024-25])</f>
        <v>0</v>
      </c>
      <c r="H45" s="124"/>
      <c r="I45" s="125"/>
      <c r="J45" s="125"/>
      <c r="K45" s="125"/>
      <c r="L45" s="126"/>
    </row>
    <row r="49" spans="1:12" s="48" customFormat="1" ht="14.4" thickBot="1" x14ac:dyDescent="0.3">
      <c r="A49" s="41" t="s">
        <v>12</v>
      </c>
      <c r="B49" s="42"/>
      <c r="C49" s="47"/>
      <c r="D49" s="47"/>
      <c r="E49" s="47"/>
      <c r="F49" s="47"/>
      <c r="H49" s="21"/>
    </row>
    <row r="50" spans="1:12" s="50" customFormat="1" ht="41.4" x14ac:dyDescent="0.25">
      <c r="A50" s="32" t="s">
        <v>35</v>
      </c>
      <c r="B50" s="34" t="s">
        <v>6</v>
      </c>
      <c r="C50" s="39" t="s">
        <v>108</v>
      </c>
      <c r="D50" s="39" t="s">
        <v>109</v>
      </c>
      <c r="E50" s="39" t="s">
        <v>110</v>
      </c>
      <c r="F50" s="39" t="s">
        <v>97</v>
      </c>
      <c r="H50" s="118" t="s">
        <v>69</v>
      </c>
      <c r="I50" s="119"/>
      <c r="J50" s="119"/>
      <c r="K50" s="119"/>
      <c r="L50" s="120"/>
    </row>
    <row r="51" spans="1:12" s="6" customFormat="1" x14ac:dyDescent="0.25">
      <c r="A51" s="93"/>
      <c r="B51" s="94"/>
      <c r="C51" s="88"/>
      <c r="D51" s="88"/>
      <c r="E51" s="88"/>
      <c r="F51" s="88"/>
      <c r="H51" s="121"/>
      <c r="I51" s="122"/>
      <c r="J51" s="122"/>
      <c r="K51" s="122"/>
      <c r="L51" s="123"/>
    </row>
    <row r="52" spans="1:12" s="6" customFormat="1" x14ac:dyDescent="0.25">
      <c r="A52" s="93"/>
      <c r="B52" s="94"/>
      <c r="C52" s="88"/>
      <c r="D52" s="88"/>
      <c r="E52" s="88"/>
      <c r="F52" s="88"/>
      <c r="H52" s="121"/>
      <c r="I52" s="122"/>
      <c r="J52" s="122"/>
      <c r="K52" s="122"/>
      <c r="L52" s="123"/>
    </row>
    <row r="53" spans="1:12" s="6" customFormat="1" x14ac:dyDescent="0.25">
      <c r="A53" s="93"/>
      <c r="B53" s="94"/>
      <c r="C53" s="89"/>
      <c r="D53" s="89"/>
      <c r="E53" s="89"/>
      <c r="F53" s="89"/>
      <c r="H53" s="121"/>
      <c r="I53" s="122"/>
      <c r="J53" s="122"/>
      <c r="K53" s="122"/>
      <c r="L53" s="123"/>
    </row>
    <row r="54" spans="1:12" s="6" customFormat="1" x14ac:dyDescent="0.25">
      <c r="A54" s="93"/>
      <c r="B54" s="94"/>
      <c r="C54" s="89"/>
      <c r="D54" s="89"/>
      <c r="E54" s="89"/>
      <c r="F54" s="89"/>
      <c r="H54" s="121"/>
      <c r="I54" s="122"/>
      <c r="J54" s="122"/>
      <c r="K54" s="122"/>
      <c r="L54" s="123"/>
    </row>
    <row r="55" spans="1:12" s="6" customFormat="1" x14ac:dyDescent="0.25">
      <c r="A55" s="93"/>
      <c r="B55" s="94"/>
      <c r="C55" s="89"/>
      <c r="D55" s="89"/>
      <c r="E55" s="89"/>
      <c r="F55" s="89"/>
      <c r="H55" s="121"/>
      <c r="I55" s="122"/>
      <c r="J55" s="122"/>
      <c r="K55" s="122"/>
      <c r="L55" s="123"/>
    </row>
    <row r="56" spans="1:12" s="6" customFormat="1" x14ac:dyDescent="0.25">
      <c r="A56" s="93"/>
      <c r="B56" s="94"/>
      <c r="C56" s="89"/>
      <c r="D56" s="89"/>
      <c r="E56" s="89"/>
      <c r="F56" s="89"/>
      <c r="H56" s="121"/>
      <c r="I56" s="122"/>
      <c r="J56" s="122"/>
      <c r="K56" s="122"/>
      <c r="L56" s="123"/>
    </row>
    <row r="57" spans="1:12" s="6" customFormat="1" x14ac:dyDescent="0.25">
      <c r="A57" s="93"/>
      <c r="B57" s="94"/>
      <c r="C57" s="89"/>
      <c r="D57" s="89"/>
      <c r="E57" s="89"/>
      <c r="F57" s="89"/>
      <c r="H57" s="121"/>
      <c r="I57" s="122"/>
      <c r="J57" s="122"/>
      <c r="K57" s="122"/>
      <c r="L57" s="123"/>
    </row>
    <row r="58" spans="1:12" s="6" customFormat="1" x14ac:dyDescent="0.25">
      <c r="A58" s="93"/>
      <c r="B58" s="94"/>
      <c r="C58" s="89"/>
      <c r="D58" s="89"/>
      <c r="E58" s="89"/>
      <c r="F58" s="89"/>
      <c r="H58" s="121"/>
      <c r="I58" s="122"/>
      <c r="J58" s="122"/>
      <c r="K58" s="122"/>
      <c r="L58" s="123"/>
    </row>
    <row r="59" spans="1:12" s="6" customFormat="1" x14ac:dyDescent="0.25">
      <c r="A59" s="93"/>
      <c r="B59" s="94"/>
      <c r="C59" s="89"/>
      <c r="D59" s="89"/>
      <c r="E59" s="89"/>
      <c r="F59" s="89"/>
      <c r="H59" s="121"/>
      <c r="I59" s="122"/>
      <c r="J59" s="122"/>
      <c r="K59" s="122"/>
      <c r="L59" s="123"/>
    </row>
    <row r="60" spans="1:12" s="6" customFormat="1" x14ac:dyDescent="0.25">
      <c r="A60" s="93"/>
      <c r="B60" s="94"/>
      <c r="C60" s="88"/>
      <c r="D60" s="88"/>
      <c r="E60" s="88"/>
      <c r="F60" s="88"/>
      <c r="H60" s="121"/>
      <c r="I60" s="122"/>
      <c r="J60" s="122"/>
      <c r="K60" s="122"/>
      <c r="L60" s="123"/>
    </row>
    <row r="61" spans="1:12" s="6" customFormat="1" ht="14.4" thickBot="1" x14ac:dyDescent="0.3">
      <c r="A61" s="46"/>
      <c r="B61" s="51" t="s">
        <v>0</v>
      </c>
      <c r="C61" s="54">
        <f>SUBTOTAL(109,Table112[Estimated Cost Year 1 2022-23])</f>
        <v>0</v>
      </c>
      <c r="D61" s="54">
        <f>SUBTOTAL(109,Table112[Estimated Cost Year 2 2023-24])</f>
        <v>0</v>
      </c>
      <c r="E61" s="54">
        <f>SUBTOTAL(109,Table112[Estimated Cost Year 3 2024-25])</f>
        <v>0</v>
      </c>
      <c r="F61" s="54">
        <f>SUBTOTAL(109,Table112[Estimated Cost Year 4 2024-25])</f>
        <v>0</v>
      </c>
      <c r="H61" s="124"/>
      <c r="I61" s="125"/>
      <c r="J61" s="125"/>
      <c r="K61" s="125"/>
      <c r="L61" s="126"/>
    </row>
  </sheetData>
  <sheetProtection algorithmName="SHA-512" hashValue="mRU8+biLbqFTsAjymLfn3B0WcR/G7imADulNVURamGmisC7VxSQ1jP59A9mLGt8pWLZGFUOzq5IcW27HxZLjtw==" saltValue="GFC+VbK9TAKq0FSSDZj7Qw==" spinCount="100000" sheet="1" objects="1" scenarios="1"/>
  <mergeCells count="4">
    <mergeCell ref="H50:L61"/>
    <mergeCell ref="H2:L13"/>
    <mergeCell ref="H18:L29"/>
    <mergeCell ref="H34:L45"/>
  </mergeCells>
  <phoneticPr fontId="9" type="noConversion"/>
  <printOptions headings="1"/>
  <pageMargins left="0.25" right="0.25" top="0.75" bottom="0.75" header="0.3" footer="0.3"/>
  <pageSetup scale="67" fitToHeight="0" orientation="landscape"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A906B-85ED-4738-87F8-2627CDC857D3}">
  <sheetPr>
    <tabColor rgb="FFEBF2FF"/>
    <pageSetUpPr fitToPage="1"/>
  </sheetPr>
  <dimension ref="A1:L99"/>
  <sheetViews>
    <sheetView zoomScaleNormal="100" workbookViewId="0">
      <selection activeCell="B19" sqref="B19"/>
    </sheetView>
  </sheetViews>
  <sheetFormatPr defaultColWidth="9" defaultRowHeight="13.8" x14ac:dyDescent="0.25"/>
  <cols>
    <col min="1" max="1" width="35.69921875" style="6" customWidth="1"/>
    <col min="2" max="2" width="68.69921875" style="6" customWidth="1"/>
    <col min="3" max="5" width="14.796875" style="40" bestFit="1" customWidth="1"/>
    <col min="6" max="6" width="14.796875" style="40" hidden="1" customWidth="1"/>
    <col min="7" max="16384" width="9" style="22"/>
  </cols>
  <sheetData>
    <row r="1" spans="1:12" ht="14.4" thickBot="1" x14ac:dyDescent="0.3">
      <c r="A1" s="29" t="s">
        <v>18</v>
      </c>
      <c r="B1" s="30"/>
      <c r="C1" s="38"/>
      <c r="D1" s="38"/>
      <c r="E1" s="38"/>
      <c r="F1" s="38"/>
    </row>
    <row r="2" spans="1:12" ht="41.4" x14ac:dyDescent="0.25">
      <c r="A2" s="32" t="s">
        <v>36</v>
      </c>
      <c r="B2" s="33" t="s">
        <v>6</v>
      </c>
      <c r="C2" s="39" t="s">
        <v>108</v>
      </c>
      <c r="D2" s="39" t="s">
        <v>109</v>
      </c>
      <c r="E2" s="39" t="s">
        <v>110</v>
      </c>
      <c r="F2" s="39" t="s">
        <v>97</v>
      </c>
      <c r="H2" s="118" t="s">
        <v>93</v>
      </c>
      <c r="I2" s="119"/>
      <c r="J2" s="119"/>
      <c r="K2" s="119"/>
      <c r="L2" s="120"/>
    </row>
    <row r="3" spans="1:12" x14ac:dyDescent="0.25">
      <c r="A3" s="86"/>
      <c r="B3" s="95"/>
      <c r="C3" s="88"/>
      <c r="D3" s="88"/>
      <c r="E3" s="88"/>
      <c r="F3" s="88"/>
      <c r="H3" s="121"/>
      <c r="I3" s="122"/>
      <c r="J3" s="122"/>
      <c r="K3" s="122"/>
      <c r="L3" s="123"/>
    </row>
    <row r="4" spans="1:12" x14ac:dyDescent="0.25">
      <c r="A4" s="86"/>
      <c r="B4" s="95"/>
      <c r="C4" s="88"/>
      <c r="D4" s="88"/>
      <c r="E4" s="88"/>
      <c r="F4" s="88"/>
      <c r="H4" s="121"/>
      <c r="I4" s="122"/>
      <c r="J4" s="122"/>
      <c r="K4" s="122"/>
      <c r="L4" s="123"/>
    </row>
    <row r="5" spans="1:12" x14ac:dyDescent="0.25">
      <c r="A5" s="86"/>
      <c r="B5" s="87"/>
      <c r="C5" s="89"/>
      <c r="D5" s="89"/>
      <c r="E5" s="89"/>
      <c r="F5" s="89"/>
      <c r="H5" s="121"/>
      <c r="I5" s="122"/>
      <c r="J5" s="122"/>
      <c r="K5" s="122"/>
      <c r="L5" s="123"/>
    </row>
    <row r="6" spans="1:12" x14ac:dyDescent="0.25">
      <c r="A6" s="86"/>
      <c r="B6" s="87"/>
      <c r="C6" s="89"/>
      <c r="D6" s="89"/>
      <c r="E6" s="89"/>
      <c r="F6" s="89"/>
      <c r="H6" s="121"/>
      <c r="I6" s="122"/>
      <c r="J6" s="122"/>
      <c r="K6" s="122"/>
      <c r="L6" s="123"/>
    </row>
    <row r="7" spans="1:12" x14ac:dyDescent="0.25">
      <c r="A7" s="86"/>
      <c r="B7" s="87"/>
      <c r="C7" s="89"/>
      <c r="D7" s="89"/>
      <c r="E7" s="89"/>
      <c r="F7" s="89"/>
      <c r="H7" s="121"/>
      <c r="I7" s="122"/>
      <c r="J7" s="122"/>
      <c r="K7" s="122"/>
      <c r="L7" s="123"/>
    </row>
    <row r="8" spans="1:12" x14ac:dyDescent="0.25">
      <c r="A8" s="86"/>
      <c r="B8" s="87"/>
      <c r="C8" s="89"/>
      <c r="D8" s="89"/>
      <c r="E8" s="89"/>
      <c r="F8" s="89"/>
      <c r="H8" s="121"/>
      <c r="I8" s="122"/>
      <c r="J8" s="122"/>
      <c r="K8" s="122"/>
      <c r="L8" s="123"/>
    </row>
    <row r="9" spans="1:12" x14ac:dyDescent="0.25">
      <c r="A9" s="86"/>
      <c r="B9" s="87"/>
      <c r="C9" s="89"/>
      <c r="D9" s="89"/>
      <c r="E9" s="89"/>
      <c r="F9" s="89"/>
      <c r="H9" s="121"/>
      <c r="I9" s="122"/>
      <c r="J9" s="122"/>
      <c r="K9" s="122"/>
      <c r="L9" s="123"/>
    </row>
    <row r="10" spans="1:12" x14ac:dyDescent="0.25">
      <c r="A10" s="86"/>
      <c r="B10" s="87"/>
      <c r="C10" s="89"/>
      <c r="D10" s="89"/>
      <c r="E10" s="89"/>
      <c r="F10" s="89"/>
      <c r="H10" s="121"/>
      <c r="I10" s="122"/>
      <c r="J10" s="122"/>
      <c r="K10" s="122"/>
      <c r="L10" s="123"/>
    </row>
    <row r="11" spans="1:12" x14ac:dyDescent="0.25">
      <c r="A11" s="86"/>
      <c r="B11" s="87"/>
      <c r="C11" s="89"/>
      <c r="D11" s="89"/>
      <c r="E11" s="89"/>
      <c r="F11" s="89"/>
      <c r="H11" s="121"/>
      <c r="I11" s="122"/>
      <c r="J11" s="122"/>
      <c r="K11" s="122"/>
      <c r="L11" s="123"/>
    </row>
    <row r="12" spans="1:12" x14ac:dyDescent="0.25">
      <c r="A12" s="86"/>
      <c r="B12" s="87"/>
      <c r="C12" s="88"/>
      <c r="D12" s="88"/>
      <c r="E12" s="88"/>
      <c r="F12" s="88"/>
      <c r="H12" s="121"/>
      <c r="I12" s="122"/>
      <c r="J12" s="122"/>
      <c r="K12" s="122"/>
      <c r="L12" s="123"/>
    </row>
    <row r="13" spans="1:12" ht="14.4" thickBot="1" x14ac:dyDescent="0.3">
      <c r="A13" s="36"/>
      <c r="B13" s="37" t="s">
        <v>0</v>
      </c>
      <c r="C13" s="54">
        <f>SUBTOTAL(109,Table139[Estimated Cost Year 1 2022-23])</f>
        <v>0</v>
      </c>
      <c r="D13" s="54">
        <f>SUBTOTAL(109,Table139[Estimated Cost Year 2 2023-24])</f>
        <v>0</v>
      </c>
      <c r="E13" s="54">
        <f>SUBTOTAL(109,Table139[Estimated Cost Year 3 2024-25])</f>
        <v>0</v>
      </c>
      <c r="F13" s="54">
        <f>SUBTOTAL(109,Table139[Estimated Cost Year 4 2024-25])</f>
        <v>0</v>
      </c>
      <c r="H13" s="124"/>
      <c r="I13" s="125"/>
      <c r="J13" s="125"/>
      <c r="K13" s="125"/>
      <c r="L13" s="126"/>
    </row>
    <row r="14" spans="1:12" x14ac:dyDescent="0.25">
      <c r="A14" s="10"/>
      <c r="B14" s="25"/>
      <c r="C14" s="23"/>
      <c r="D14" s="23"/>
      <c r="E14" s="23"/>
      <c r="F14" s="23"/>
    </row>
    <row r="16" spans="1:12" ht="14.4" thickBot="1" x14ac:dyDescent="0.3">
      <c r="A16" s="29" t="s">
        <v>13</v>
      </c>
      <c r="B16" s="30"/>
      <c r="C16" s="38"/>
      <c r="D16" s="38"/>
      <c r="E16" s="38"/>
      <c r="F16" s="38"/>
    </row>
    <row r="17" spans="1:12" ht="41.4" x14ac:dyDescent="0.25">
      <c r="A17" s="32" t="s">
        <v>36</v>
      </c>
      <c r="B17" s="33" t="s">
        <v>6</v>
      </c>
      <c r="C17" s="39" t="s">
        <v>108</v>
      </c>
      <c r="D17" s="39" t="s">
        <v>109</v>
      </c>
      <c r="E17" s="39" t="s">
        <v>110</v>
      </c>
      <c r="F17" s="39" t="s">
        <v>97</v>
      </c>
      <c r="H17" s="118" t="s">
        <v>92</v>
      </c>
      <c r="I17" s="119"/>
      <c r="J17" s="119"/>
      <c r="K17" s="119"/>
      <c r="L17" s="120"/>
    </row>
    <row r="18" spans="1:12" x14ac:dyDescent="0.25">
      <c r="A18" s="86"/>
      <c r="B18" s="87"/>
      <c r="C18" s="88"/>
      <c r="D18" s="88"/>
      <c r="E18" s="88"/>
      <c r="F18" s="88"/>
      <c r="H18" s="121"/>
      <c r="I18" s="122"/>
      <c r="J18" s="122"/>
      <c r="K18" s="122"/>
      <c r="L18" s="123"/>
    </row>
    <row r="19" spans="1:12" x14ac:dyDescent="0.25">
      <c r="A19" s="86"/>
      <c r="B19" s="87"/>
      <c r="C19" s="88"/>
      <c r="D19" s="88"/>
      <c r="E19" s="88"/>
      <c r="F19" s="88"/>
      <c r="H19" s="121"/>
      <c r="I19" s="122"/>
      <c r="J19" s="122"/>
      <c r="K19" s="122"/>
      <c r="L19" s="123"/>
    </row>
    <row r="20" spans="1:12" x14ac:dyDescent="0.25">
      <c r="A20" s="86"/>
      <c r="B20" s="87"/>
      <c r="C20" s="89"/>
      <c r="D20" s="89"/>
      <c r="E20" s="89"/>
      <c r="F20" s="89"/>
      <c r="H20" s="121"/>
      <c r="I20" s="122"/>
      <c r="J20" s="122"/>
      <c r="K20" s="122"/>
      <c r="L20" s="123"/>
    </row>
    <row r="21" spans="1:12" x14ac:dyDescent="0.25">
      <c r="A21" s="86"/>
      <c r="B21" s="87"/>
      <c r="C21" s="89"/>
      <c r="D21" s="89"/>
      <c r="E21" s="89"/>
      <c r="F21" s="89"/>
      <c r="H21" s="121"/>
      <c r="I21" s="122"/>
      <c r="J21" s="122"/>
      <c r="K21" s="122"/>
      <c r="L21" s="123"/>
    </row>
    <row r="22" spans="1:12" x14ac:dyDescent="0.25">
      <c r="A22" s="86"/>
      <c r="B22" s="87"/>
      <c r="C22" s="89"/>
      <c r="D22" s="89"/>
      <c r="E22" s="89"/>
      <c r="F22" s="89"/>
      <c r="H22" s="121"/>
      <c r="I22" s="122"/>
      <c r="J22" s="122"/>
      <c r="K22" s="122"/>
      <c r="L22" s="123"/>
    </row>
    <row r="23" spans="1:12" x14ac:dyDescent="0.25">
      <c r="A23" s="86"/>
      <c r="B23" s="87"/>
      <c r="C23" s="89"/>
      <c r="D23" s="89"/>
      <c r="E23" s="89"/>
      <c r="F23" s="89"/>
      <c r="H23" s="121"/>
      <c r="I23" s="122"/>
      <c r="J23" s="122"/>
      <c r="K23" s="122"/>
      <c r="L23" s="123"/>
    </row>
    <row r="24" spans="1:12" x14ac:dyDescent="0.25">
      <c r="A24" s="86"/>
      <c r="B24" s="87"/>
      <c r="C24" s="89"/>
      <c r="D24" s="89"/>
      <c r="E24" s="89"/>
      <c r="F24" s="89"/>
      <c r="H24" s="121"/>
      <c r="I24" s="122"/>
      <c r="J24" s="122"/>
      <c r="K24" s="122"/>
      <c r="L24" s="123"/>
    </row>
    <row r="25" spans="1:12" x14ac:dyDescent="0.25">
      <c r="A25" s="86"/>
      <c r="B25" s="87"/>
      <c r="C25" s="89"/>
      <c r="D25" s="89"/>
      <c r="E25" s="89"/>
      <c r="F25" s="89"/>
      <c r="H25" s="121"/>
      <c r="I25" s="122"/>
      <c r="J25" s="122"/>
      <c r="K25" s="122"/>
      <c r="L25" s="123"/>
    </row>
    <row r="26" spans="1:12" x14ac:dyDescent="0.25">
      <c r="A26" s="86"/>
      <c r="B26" s="87"/>
      <c r="C26" s="89"/>
      <c r="D26" s="89"/>
      <c r="E26" s="89"/>
      <c r="F26" s="89"/>
      <c r="H26" s="121"/>
      <c r="I26" s="122"/>
      <c r="J26" s="122"/>
      <c r="K26" s="122"/>
      <c r="L26" s="123"/>
    </row>
    <row r="27" spans="1:12" x14ac:dyDescent="0.25">
      <c r="A27" s="86"/>
      <c r="B27" s="87"/>
      <c r="C27" s="88"/>
      <c r="D27" s="88"/>
      <c r="E27" s="88"/>
      <c r="F27" s="88"/>
      <c r="H27" s="121"/>
      <c r="I27" s="122"/>
      <c r="J27" s="122"/>
      <c r="K27" s="122"/>
      <c r="L27" s="123"/>
    </row>
    <row r="28" spans="1:12" ht="14.4" thickBot="1" x14ac:dyDescent="0.3">
      <c r="A28" s="36"/>
      <c r="B28" s="37" t="s">
        <v>0</v>
      </c>
      <c r="C28" s="54">
        <f>SUBTOTAL(109,Table1413[Estimated Cost Year 1 2022-23])</f>
        <v>0</v>
      </c>
      <c r="D28" s="54">
        <f>SUBTOTAL(109,Table1413[Estimated Cost Year 2 2023-24])</f>
        <v>0</v>
      </c>
      <c r="E28" s="54">
        <f>SUBTOTAL(109,Table1413[Estimated Cost Year 3 2024-25])</f>
        <v>0</v>
      </c>
      <c r="F28" s="54">
        <f>SUBTOTAL(109,Table1413[Estimated Cost Year 4 2024-25])</f>
        <v>0</v>
      </c>
      <c r="H28" s="124"/>
      <c r="I28" s="125"/>
      <c r="J28" s="125"/>
      <c r="K28" s="125"/>
      <c r="L28" s="126"/>
    </row>
    <row r="29" spans="1:12" x14ac:dyDescent="0.25">
      <c r="A29" s="10"/>
      <c r="B29" s="25"/>
      <c r="C29" s="23"/>
      <c r="D29" s="23"/>
      <c r="E29" s="23"/>
      <c r="F29" s="23"/>
    </row>
    <row r="31" spans="1:12" ht="14.4" thickBot="1" x14ac:dyDescent="0.3">
      <c r="A31" s="29" t="s">
        <v>19</v>
      </c>
      <c r="B31" s="30"/>
      <c r="C31" s="38"/>
      <c r="D31" s="38"/>
      <c r="E31" s="38"/>
      <c r="F31" s="38"/>
    </row>
    <row r="32" spans="1:12" ht="41.4" x14ac:dyDescent="0.25">
      <c r="A32" s="32" t="s">
        <v>36</v>
      </c>
      <c r="B32" s="33" t="s">
        <v>6</v>
      </c>
      <c r="C32" s="39" t="s">
        <v>108</v>
      </c>
      <c r="D32" s="39" t="s">
        <v>109</v>
      </c>
      <c r="E32" s="39" t="s">
        <v>110</v>
      </c>
      <c r="F32" s="39" t="s">
        <v>97</v>
      </c>
      <c r="H32" s="118" t="s">
        <v>94</v>
      </c>
      <c r="I32" s="119"/>
      <c r="J32" s="119"/>
      <c r="K32" s="119"/>
      <c r="L32" s="120"/>
    </row>
    <row r="33" spans="1:12" x14ac:dyDescent="0.25">
      <c r="A33" s="86"/>
      <c r="B33" s="95"/>
      <c r="C33" s="88"/>
      <c r="D33" s="88"/>
      <c r="E33" s="88"/>
      <c r="F33" s="88"/>
      <c r="H33" s="121"/>
      <c r="I33" s="122"/>
      <c r="J33" s="122"/>
      <c r="K33" s="122"/>
      <c r="L33" s="123"/>
    </row>
    <row r="34" spans="1:12" x14ac:dyDescent="0.25">
      <c r="A34" s="86"/>
      <c r="B34" s="96"/>
      <c r="C34" s="88"/>
      <c r="D34" s="88"/>
      <c r="E34" s="88"/>
      <c r="F34" s="88"/>
      <c r="H34" s="121"/>
      <c r="I34" s="122"/>
      <c r="J34" s="122"/>
      <c r="K34" s="122"/>
      <c r="L34" s="123"/>
    </row>
    <row r="35" spans="1:12" x14ac:dyDescent="0.25">
      <c r="A35" s="86"/>
      <c r="B35" s="95"/>
      <c r="C35" s="89"/>
      <c r="D35" s="89"/>
      <c r="E35" s="89"/>
      <c r="F35" s="89"/>
      <c r="H35" s="121"/>
      <c r="I35" s="122"/>
      <c r="J35" s="122"/>
      <c r="K35" s="122"/>
      <c r="L35" s="123"/>
    </row>
    <row r="36" spans="1:12" x14ac:dyDescent="0.25">
      <c r="A36" s="86"/>
      <c r="B36" s="95"/>
      <c r="C36" s="89"/>
      <c r="D36" s="89"/>
      <c r="E36" s="89"/>
      <c r="F36" s="89"/>
      <c r="H36" s="121"/>
      <c r="I36" s="122"/>
      <c r="J36" s="122"/>
      <c r="K36" s="122"/>
      <c r="L36" s="123"/>
    </row>
    <row r="37" spans="1:12" x14ac:dyDescent="0.25">
      <c r="A37" s="86"/>
      <c r="B37" s="87"/>
      <c r="C37" s="89"/>
      <c r="D37" s="89"/>
      <c r="E37" s="89"/>
      <c r="F37" s="89"/>
      <c r="H37" s="121"/>
      <c r="I37" s="122"/>
      <c r="J37" s="122"/>
      <c r="K37" s="122"/>
      <c r="L37" s="123"/>
    </row>
    <row r="38" spans="1:12" x14ac:dyDescent="0.25">
      <c r="A38" s="86"/>
      <c r="B38" s="87"/>
      <c r="C38" s="89"/>
      <c r="D38" s="89"/>
      <c r="E38" s="89"/>
      <c r="F38" s="89"/>
      <c r="H38" s="121"/>
      <c r="I38" s="122"/>
      <c r="J38" s="122"/>
      <c r="K38" s="122"/>
      <c r="L38" s="123"/>
    </row>
    <row r="39" spans="1:12" x14ac:dyDescent="0.25">
      <c r="A39" s="86"/>
      <c r="B39" s="87"/>
      <c r="C39" s="89"/>
      <c r="D39" s="89"/>
      <c r="E39" s="89"/>
      <c r="F39" s="89"/>
      <c r="H39" s="121"/>
      <c r="I39" s="122"/>
      <c r="J39" s="122"/>
      <c r="K39" s="122"/>
      <c r="L39" s="123"/>
    </row>
    <row r="40" spans="1:12" x14ac:dyDescent="0.25">
      <c r="A40" s="86"/>
      <c r="B40" s="87"/>
      <c r="C40" s="89"/>
      <c r="D40" s="89"/>
      <c r="E40" s="89"/>
      <c r="F40" s="89"/>
      <c r="H40" s="121"/>
      <c r="I40" s="122"/>
      <c r="J40" s="122"/>
      <c r="K40" s="122"/>
      <c r="L40" s="123"/>
    </row>
    <row r="41" spans="1:12" x14ac:dyDescent="0.25">
      <c r="A41" s="86"/>
      <c r="B41" s="87"/>
      <c r="C41" s="89"/>
      <c r="D41" s="89"/>
      <c r="E41" s="89"/>
      <c r="F41" s="89"/>
      <c r="H41" s="121"/>
      <c r="I41" s="122"/>
      <c r="J41" s="122"/>
      <c r="K41" s="122"/>
      <c r="L41" s="123"/>
    </row>
    <row r="42" spans="1:12" x14ac:dyDescent="0.25">
      <c r="A42" s="86"/>
      <c r="B42" s="87"/>
      <c r="C42" s="88"/>
      <c r="D42" s="88"/>
      <c r="E42" s="88"/>
      <c r="F42" s="88"/>
      <c r="H42" s="121"/>
      <c r="I42" s="122"/>
      <c r="J42" s="122"/>
      <c r="K42" s="122"/>
      <c r="L42" s="123"/>
    </row>
    <row r="43" spans="1:12" ht="14.4" thickBot="1" x14ac:dyDescent="0.3">
      <c r="A43" s="36"/>
      <c r="B43" s="37" t="s">
        <v>0</v>
      </c>
      <c r="C43" s="54">
        <f>SUBTOTAL(109,Table1514[Estimated Cost Year 1 2022-23])</f>
        <v>0</v>
      </c>
      <c r="D43" s="54">
        <f>SUBTOTAL(109,Table1514[Estimated Cost Year 2 2023-24])</f>
        <v>0</v>
      </c>
      <c r="E43" s="54">
        <f>SUBTOTAL(109,Table1514[Estimated Cost Year 3 2024-25])</f>
        <v>0</v>
      </c>
      <c r="F43" s="54">
        <f>SUBTOTAL(109,Table1514[Estimated Cost Year 4 2024-25])</f>
        <v>0</v>
      </c>
      <c r="H43" s="124"/>
      <c r="I43" s="125"/>
      <c r="J43" s="125"/>
      <c r="K43" s="125"/>
      <c r="L43" s="126"/>
    </row>
    <row r="44" spans="1:12" x14ac:dyDescent="0.25">
      <c r="B44" s="25"/>
      <c r="C44" s="23"/>
      <c r="D44" s="23"/>
      <c r="E44" s="23"/>
      <c r="F44" s="23"/>
    </row>
    <row r="46" spans="1:12" ht="14.4" thickBot="1" x14ac:dyDescent="0.3">
      <c r="A46" s="29" t="s">
        <v>20</v>
      </c>
      <c r="B46" s="30"/>
      <c r="C46" s="38"/>
      <c r="D46" s="38"/>
      <c r="E46" s="38"/>
      <c r="F46" s="38"/>
    </row>
    <row r="47" spans="1:12" ht="41.4" x14ac:dyDescent="0.25">
      <c r="A47" s="32" t="s">
        <v>35</v>
      </c>
      <c r="B47" s="33" t="s">
        <v>6</v>
      </c>
      <c r="C47" s="39" t="s">
        <v>108</v>
      </c>
      <c r="D47" s="39" t="s">
        <v>109</v>
      </c>
      <c r="E47" s="39" t="s">
        <v>110</v>
      </c>
      <c r="F47" s="39" t="s">
        <v>97</v>
      </c>
      <c r="H47" s="118" t="s">
        <v>95</v>
      </c>
      <c r="I47" s="119"/>
      <c r="J47" s="119"/>
      <c r="K47" s="119"/>
      <c r="L47" s="120"/>
    </row>
    <row r="48" spans="1:12" x14ac:dyDescent="0.25">
      <c r="A48" s="86"/>
      <c r="B48" s="87"/>
      <c r="C48" s="88"/>
      <c r="D48" s="88"/>
      <c r="E48" s="88"/>
      <c r="F48" s="88"/>
      <c r="H48" s="121"/>
      <c r="I48" s="122"/>
      <c r="J48" s="122"/>
      <c r="K48" s="122"/>
      <c r="L48" s="123"/>
    </row>
    <row r="49" spans="1:12" x14ac:dyDescent="0.25">
      <c r="A49" s="86"/>
      <c r="B49" s="87"/>
      <c r="C49" s="88"/>
      <c r="D49" s="88"/>
      <c r="E49" s="88"/>
      <c r="F49" s="88"/>
      <c r="H49" s="121"/>
      <c r="I49" s="122"/>
      <c r="J49" s="122"/>
      <c r="K49" s="122"/>
      <c r="L49" s="123"/>
    </row>
    <row r="50" spans="1:12" x14ac:dyDescent="0.25">
      <c r="A50" s="86"/>
      <c r="B50" s="87"/>
      <c r="C50" s="89"/>
      <c r="D50" s="89"/>
      <c r="E50" s="89"/>
      <c r="F50" s="89"/>
      <c r="H50" s="121"/>
      <c r="I50" s="122"/>
      <c r="J50" s="122"/>
      <c r="K50" s="122"/>
      <c r="L50" s="123"/>
    </row>
    <row r="51" spans="1:12" x14ac:dyDescent="0.25">
      <c r="A51" s="86"/>
      <c r="B51" s="87"/>
      <c r="C51" s="89"/>
      <c r="D51" s="89"/>
      <c r="E51" s="89"/>
      <c r="F51" s="89"/>
      <c r="H51" s="121"/>
      <c r="I51" s="122"/>
      <c r="J51" s="122"/>
      <c r="K51" s="122"/>
      <c r="L51" s="123"/>
    </row>
    <row r="52" spans="1:12" x14ac:dyDescent="0.25">
      <c r="A52" s="86"/>
      <c r="B52" s="87"/>
      <c r="C52" s="89"/>
      <c r="D52" s="89"/>
      <c r="E52" s="89"/>
      <c r="F52" s="89"/>
      <c r="H52" s="121"/>
      <c r="I52" s="122"/>
      <c r="J52" s="122"/>
      <c r="K52" s="122"/>
      <c r="L52" s="123"/>
    </row>
    <row r="53" spans="1:12" x14ac:dyDescent="0.25">
      <c r="A53" s="86"/>
      <c r="B53" s="87"/>
      <c r="C53" s="89"/>
      <c r="D53" s="89"/>
      <c r="E53" s="89"/>
      <c r="F53" s="89"/>
      <c r="H53" s="121"/>
      <c r="I53" s="122"/>
      <c r="J53" s="122"/>
      <c r="K53" s="122"/>
      <c r="L53" s="123"/>
    </row>
    <row r="54" spans="1:12" x14ac:dyDescent="0.25">
      <c r="A54" s="86"/>
      <c r="B54" s="87"/>
      <c r="C54" s="89"/>
      <c r="D54" s="89"/>
      <c r="E54" s="89"/>
      <c r="F54" s="89"/>
      <c r="H54" s="121"/>
      <c r="I54" s="122"/>
      <c r="J54" s="122"/>
      <c r="K54" s="122"/>
      <c r="L54" s="123"/>
    </row>
    <row r="55" spans="1:12" x14ac:dyDescent="0.25">
      <c r="A55" s="86"/>
      <c r="B55" s="87"/>
      <c r="C55" s="89"/>
      <c r="D55" s="89"/>
      <c r="E55" s="89"/>
      <c r="F55" s="89"/>
      <c r="H55" s="121"/>
      <c r="I55" s="122"/>
      <c r="J55" s="122"/>
      <c r="K55" s="122"/>
      <c r="L55" s="123"/>
    </row>
    <row r="56" spans="1:12" x14ac:dyDescent="0.25">
      <c r="A56" s="86"/>
      <c r="B56" s="87"/>
      <c r="C56" s="89"/>
      <c r="D56" s="89"/>
      <c r="E56" s="89"/>
      <c r="F56" s="89"/>
      <c r="H56" s="121"/>
      <c r="I56" s="122"/>
      <c r="J56" s="122"/>
      <c r="K56" s="122"/>
      <c r="L56" s="123"/>
    </row>
    <row r="57" spans="1:12" x14ac:dyDescent="0.25">
      <c r="A57" s="86"/>
      <c r="B57" s="87"/>
      <c r="C57" s="88"/>
      <c r="D57" s="88"/>
      <c r="E57" s="88"/>
      <c r="F57" s="88"/>
      <c r="H57" s="121"/>
      <c r="I57" s="122"/>
      <c r="J57" s="122"/>
      <c r="K57" s="122"/>
      <c r="L57" s="123"/>
    </row>
    <row r="58" spans="1:12" ht="14.4" thickBot="1" x14ac:dyDescent="0.3">
      <c r="A58" s="36"/>
      <c r="B58" s="37" t="s">
        <v>0</v>
      </c>
      <c r="C58" s="54">
        <f>SUBTOTAL(109,Table16817[Estimated Cost Year 1 2022-23])</f>
        <v>0</v>
      </c>
      <c r="D58" s="54">
        <f>SUBTOTAL(109,Table16817[Estimated Cost Year 2 2023-24])</f>
        <v>0</v>
      </c>
      <c r="E58" s="54">
        <f>SUBTOTAL(109,Table16817[Estimated Cost Year 3 2024-25])</f>
        <v>0</v>
      </c>
      <c r="F58" s="54">
        <f>SUBTOTAL(109,Table16817[Estimated Cost Year 4 2024-25])</f>
        <v>0</v>
      </c>
      <c r="H58" s="124"/>
      <c r="I58" s="125"/>
      <c r="J58" s="125"/>
      <c r="K58" s="125"/>
      <c r="L58" s="126"/>
    </row>
    <row r="61" spans="1:12" ht="14.4" thickBot="1" x14ac:dyDescent="0.3">
      <c r="A61" s="29" t="s">
        <v>16</v>
      </c>
      <c r="B61" s="30"/>
      <c r="C61" s="38"/>
      <c r="D61" s="38"/>
      <c r="E61" s="38"/>
      <c r="F61" s="38"/>
    </row>
    <row r="62" spans="1:12" ht="41.4" x14ac:dyDescent="0.25">
      <c r="A62" s="32" t="s">
        <v>36</v>
      </c>
      <c r="B62" s="33" t="s">
        <v>6</v>
      </c>
      <c r="C62" s="39" t="s">
        <v>108</v>
      </c>
      <c r="D62" s="39" t="s">
        <v>109</v>
      </c>
      <c r="E62" s="39" t="s">
        <v>110</v>
      </c>
      <c r="F62" s="39" t="s">
        <v>97</v>
      </c>
      <c r="H62" s="118" t="s">
        <v>76</v>
      </c>
      <c r="I62" s="119"/>
      <c r="J62" s="119"/>
      <c r="K62" s="119"/>
      <c r="L62" s="120"/>
    </row>
    <row r="63" spans="1:12" x14ac:dyDescent="0.25">
      <c r="A63" s="86"/>
      <c r="B63" s="87"/>
      <c r="C63" s="88"/>
      <c r="D63" s="88"/>
      <c r="E63" s="88"/>
      <c r="F63" s="88"/>
      <c r="H63" s="121"/>
      <c r="I63" s="122"/>
      <c r="J63" s="122"/>
      <c r="K63" s="122"/>
      <c r="L63" s="123"/>
    </row>
    <row r="64" spans="1:12" x14ac:dyDescent="0.25">
      <c r="A64" s="86"/>
      <c r="B64" s="87"/>
      <c r="C64" s="88"/>
      <c r="D64" s="88"/>
      <c r="E64" s="88"/>
      <c r="F64" s="88"/>
      <c r="H64" s="121"/>
      <c r="I64" s="122"/>
      <c r="J64" s="122"/>
      <c r="K64" s="122"/>
      <c r="L64" s="123"/>
    </row>
    <row r="65" spans="1:12" x14ac:dyDescent="0.25">
      <c r="A65" s="86"/>
      <c r="B65" s="87"/>
      <c r="C65" s="89"/>
      <c r="D65" s="89"/>
      <c r="E65" s="89"/>
      <c r="F65" s="89"/>
      <c r="H65" s="121"/>
      <c r="I65" s="122"/>
      <c r="J65" s="122"/>
      <c r="K65" s="122"/>
      <c r="L65" s="123"/>
    </row>
    <row r="66" spans="1:12" x14ac:dyDescent="0.25">
      <c r="A66" s="86"/>
      <c r="B66" s="87"/>
      <c r="C66" s="89"/>
      <c r="D66" s="89"/>
      <c r="E66" s="89"/>
      <c r="F66" s="89"/>
      <c r="H66" s="121"/>
      <c r="I66" s="122"/>
      <c r="J66" s="122"/>
      <c r="K66" s="122"/>
      <c r="L66" s="123"/>
    </row>
    <row r="67" spans="1:12" x14ac:dyDescent="0.25">
      <c r="A67" s="86"/>
      <c r="B67" s="87"/>
      <c r="C67" s="89"/>
      <c r="D67" s="89"/>
      <c r="E67" s="89"/>
      <c r="F67" s="89"/>
      <c r="H67" s="121"/>
      <c r="I67" s="122"/>
      <c r="J67" s="122"/>
      <c r="K67" s="122"/>
      <c r="L67" s="123"/>
    </row>
    <row r="68" spans="1:12" x14ac:dyDescent="0.25">
      <c r="A68" s="86"/>
      <c r="B68" s="87"/>
      <c r="C68" s="89"/>
      <c r="D68" s="89"/>
      <c r="E68" s="89"/>
      <c r="F68" s="89"/>
      <c r="H68" s="121"/>
      <c r="I68" s="122"/>
      <c r="J68" s="122"/>
      <c r="K68" s="122"/>
      <c r="L68" s="123"/>
    </row>
    <row r="69" spans="1:12" x14ac:dyDescent="0.25">
      <c r="A69" s="86"/>
      <c r="B69" s="87"/>
      <c r="C69" s="89"/>
      <c r="D69" s="89"/>
      <c r="E69" s="89"/>
      <c r="F69" s="89"/>
      <c r="H69" s="121"/>
      <c r="I69" s="122"/>
      <c r="J69" s="122"/>
      <c r="K69" s="122"/>
      <c r="L69" s="123"/>
    </row>
    <row r="70" spans="1:12" x14ac:dyDescent="0.25">
      <c r="A70" s="86"/>
      <c r="B70" s="87"/>
      <c r="C70" s="89"/>
      <c r="D70" s="89"/>
      <c r="E70" s="89"/>
      <c r="F70" s="89"/>
      <c r="H70" s="121"/>
      <c r="I70" s="122"/>
      <c r="J70" s="122"/>
      <c r="K70" s="122"/>
      <c r="L70" s="123"/>
    </row>
    <row r="71" spans="1:12" x14ac:dyDescent="0.25">
      <c r="A71" s="86"/>
      <c r="B71" s="87"/>
      <c r="C71" s="89"/>
      <c r="D71" s="89"/>
      <c r="E71" s="89"/>
      <c r="F71" s="89"/>
      <c r="H71" s="121"/>
      <c r="I71" s="122"/>
      <c r="J71" s="122"/>
      <c r="K71" s="122"/>
      <c r="L71" s="123"/>
    </row>
    <row r="72" spans="1:12" x14ac:dyDescent="0.25">
      <c r="A72" s="86"/>
      <c r="B72" s="87"/>
      <c r="C72" s="88"/>
      <c r="D72" s="88"/>
      <c r="E72" s="88"/>
      <c r="F72" s="88"/>
      <c r="H72" s="121"/>
      <c r="I72" s="122"/>
      <c r="J72" s="122"/>
      <c r="K72" s="122"/>
      <c r="L72" s="123"/>
    </row>
    <row r="73" spans="1:12" ht="14.4" thickBot="1" x14ac:dyDescent="0.3">
      <c r="A73" s="36"/>
      <c r="B73" s="37" t="s">
        <v>0</v>
      </c>
      <c r="C73" s="54">
        <f>SUBTOTAL(109,Table1615[Estimated Cost Year 1 2022-23])</f>
        <v>0</v>
      </c>
      <c r="D73" s="54">
        <f>SUBTOTAL(109,Table1615[Estimated Cost Year 2 2023-24])</f>
        <v>0</v>
      </c>
      <c r="E73" s="54">
        <f>SUBTOTAL(109,Table1615[Estimated Cost Year 3 2024-25])</f>
        <v>0</v>
      </c>
      <c r="F73" s="54">
        <f>SUBTOTAL(109,Table1615[Estimated Cost Year 4 2024-25])</f>
        <v>0</v>
      </c>
      <c r="H73" s="124"/>
      <c r="I73" s="125"/>
      <c r="J73" s="125"/>
      <c r="K73" s="125"/>
      <c r="L73" s="126"/>
    </row>
    <row r="74" spans="1:12" x14ac:dyDescent="0.25">
      <c r="A74" s="10"/>
      <c r="B74" s="25"/>
      <c r="C74" s="23"/>
      <c r="D74" s="23"/>
      <c r="E74" s="23"/>
      <c r="F74" s="23"/>
    </row>
    <row r="76" spans="1:12" ht="14.4" thickBot="1" x14ac:dyDescent="0.3">
      <c r="A76" s="29" t="s">
        <v>72</v>
      </c>
      <c r="B76" s="30"/>
      <c r="C76" s="38"/>
      <c r="D76" s="38"/>
      <c r="E76" s="38"/>
      <c r="F76" s="38"/>
    </row>
    <row r="77" spans="1:12" ht="41.4" x14ac:dyDescent="0.25">
      <c r="A77" s="32" t="s">
        <v>34</v>
      </c>
      <c r="B77" s="33" t="s">
        <v>6</v>
      </c>
      <c r="C77" s="39" t="s">
        <v>108</v>
      </c>
      <c r="D77" s="39" t="s">
        <v>109</v>
      </c>
      <c r="E77" s="39" t="s">
        <v>110</v>
      </c>
      <c r="F77" s="39" t="s">
        <v>97</v>
      </c>
      <c r="H77" s="118" t="s">
        <v>80</v>
      </c>
      <c r="I77" s="119"/>
      <c r="J77" s="119"/>
      <c r="K77" s="119"/>
      <c r="L77" s="120"/>
    </row>
    <row r="78" spans="1:12" x14ac:dyDescent="0.25">
      <c r="A78" s="86"/>
      <c r="B78" s="87"/>
      <c r="C78" s="88"/>
      <c r="D78" s="88"/>
      <c r="E78" s="88"/>
      <c r="F78" s="88"/>
      <c r="H78" s="121"/>
      <c r="I78" s="122"/>
      <c r="J78" s="122"/>
      <c r="K78" s="122"/>
      <c r="L78" s="123"/>
    </row>
    <row r="79" spans="1:12" x14ac:dyDescent="0.25">
      <c r="A79" s="86"/>
      <c r="B79" s="87"/>
      <c r="C79" s="88"/>
      <c r="D79" s="88"/>
      <c r="E79" s="88"/>
      <c r="F79" s="88"/>
      <c r="H79" s="121" t="s">
        <v>68</v>
      </c>
      <c r="I79" s="122"/>
      <c r="J79" s="122"/>
      <c r="K79" s="122"/>
      <c r="L79" s="123"/>
    </row>
    <row r="80" spans="1:12" x14ac:dyDescent="0.25">
      <c r="A80" s="86"/>
      <c r="B80" s="87"/>
      <c r="C80" s="89"/>
      <c r="D80" s="89"/>
      <c r="E80" s="89"/>
      <c r="F80" s="89"/>
      <c r="H80" s="121"/>
      <c r="I80" s="122"/>
      <c r="J80" s="122"/>
      <c r="K80" s="122"/>
      <c r="L80" s="123"/>
    </row>
    <row r="81" spans="1:12" x14ac:dyDescent="0.25">
      <c r="A81" s="86"/>
      <c r="B81" s="87"/>
      <c r="C81" s="89"/>
      <c r="D81" s="89"/>
      <c r="E81" s="89"/>
      <c r="F81" s="89"/>
      <c r="H81" s="121"/>
      <c r="I81" s="122"/>
      <c r="J81" s="122"/>
      <c r="K81" s="122"/>
      <c r="L81" s="123"/>
    </row>
    <row r="82" spans="1:12" x14ac:dyDescent="0.25">
      <c r="A82" s="86"/>
      <c r="B82" s="87"/>
      <c r="C82" s="89"/>
      <c r="D82" s="89"/>
      <c r="E82" s="89"/>
      <c r="F82" s="89"/>
      <c r="H82" s="121"/>
      <c r="I82" s="122"/>
      <c r="J82" s="122"/>
      <c r="K82" s="122"/>
      <c r="L82" s="123"/>
    </row>
    <row r="83" spans="1:12" x14ac:dyDescent="0.25">
      <c r="A83" s="86"/>
      <c r="B83" s="87"/>
      <c r="C83" s="89"/>
      <c r="D83" s="89"/>
      <c r="E83" s="89"/>
      <c r="F83" s="89"/>
      <c r="H83" s="121"/>
      <c r="I83" s="122"/>
      <c r="J83" s="122"/>
      <c r="K83" s="122"/>
      <c r="L83" s="123"/>
    </row>
    <row r="84" spans="1:12" x14ac:dyDescent="0.25">
      <c r="A84" s="86"/>
      <c r="B84" s="87"/>
      <c r="C84" s="89"/>
      <c r="D84" s="89"/>
      <c r="E84" s="89"/>
      <c r="F84" s="89"/>
      <c r="H84" s="121"/>
      <c r="I84" s="122"/>
      <c r="J84" s="122"/>
      <c r="K84" s="122"/>
      <c r="L84" s="123"/>
    </row>
    <row r="85" spans="1:12" x14ac:dyDescent="0.25">
      <c r="A85" s="86"/>
      <c r="B85" s="87"/>
      <c r="C85" s="89"/>
      <c r="D85" s="89"/>
      <c r="E85" s="89"/>
      <c r="F85" s="89"/>
      <c r="H85" s="121"/>
      <c r="I85" s="122"/>
      <c r="J85" s="122"/>
      <c r="K85" s="122"/>
      <c r="L85" s="123"/>
    </row>
    <row r="86" spans="1:12" x14ac:dyDescent="0.25">
      <c r="A86" s="86"/>
      <c r="B86" s="87"/>
      <c r="C86" s="89"/>
      <c r="D86" s="89"/>
      <c r="E86" s="89"/>
      <c r="F86" s="89"/>
      <c r="H86" s="121"/>
      <c r="I86" s="122"/>
      <c r="J86" s="122"/>
      <c r="K86" s="122"/>
      <c r="L86" s="123"/>
    </row>
    <row r="87" spans="1:12" x14ac:dyDescent="0.25">
      <c r="A87" s="86"/>
      <c r="B87" s="87"/>
      <c r="C87" s="88"/>
      <c r="D87" s="88"/>
      <c r="E87" s="88"/>
      <c r="F87" s="88"/>
      <c r="H87" s="121"/>
      <c r="I87" s="122"/>
      <c r="J87" s="122"/>
      <c r="K87" s="122"/>
      <c r="L87" s="123"/>
    </row>
    <row r="88" spans="1:12" ht="14.4" thickBot="1" x14ac:dyDescent="0.3">
      <c r="A88" s="86"/>
      <c r="B88" s="87"/>
      <c r="C88" s="89"/>
      <c r="D88" s="89"/>
      <c r="E88" s="89"/>
      <c r="F88" s="89"/>
      <c r="H88" s="124"/>
      <c r="I88" s="125"/>
      <c r="J88" s="125"/>
      <c r="K88" s="125"/>
      <c r="L88" s="126"/>
    </row>
    <row r="89" spans="1:12" x14ac:dyDescent="0.25">
      <c r="A89" s="86"/>
      <c r="B89" s="87"/>
      <c r="C89" s="89"/>
      <c r="D89" s="89"/>
      <c r="E89" s="89"/>
      <c r="F89" s="89"/>
    </row>
    <row r="90" spans="1:12" x14ac:dyDescent="0.25">
      <c r="A90" s="86"/>
      <c r="B90" s="87"/>
      <c r="C90" s="89"/>
      <c r="D90" s="89"/>
      <c r="E90" s="89"/>
      <c r="F90" s="89"/>
    </row>
    <row r="91" spans="1:12" x14ac:dyDescent="0.25">
      <c r="A91" s="86"/>
      <c r="B91" s="87"/>
      <c r="C91" s="89"/>
      <c r="D91" s="89"/>
      <c r="E91" s="89"/>
      <c r="F91" s="89"/>
    </row>
    <row r="92" spans="1:12" x14ac:dyDescent="0.25">
      <c r="A92" s="86"/>
      <c r="B92" s="87"/>
      <c r="C92" s="89"/>
      <c r="D92" s="89"/>
      <c r="E92" s="89"/>
      <c r="F92" s="89"/>
    </row>
    <row r="93" spans="1:12" x14ac:dyDescent="0.25">
      <c r="A93" s="86"/>
      <c r="B93" s="87"/>
      <c r="C93" s="89"/>
      <c r="D93" s="89"/>
      <c r="E93" s="89"/>
      <c r="F93" s="89"/>
    </row>
    <row r="94" spans="1:12" x14ac:dyDescent="0.25">
      <c r="A94" s="86"/>
      <c r="B94" s="87"/>
      <c r="C94" s="89"/>
      <c r="D94" s="89"/>
      <c r="E94" s="89"/>
      <c r="F94" s="89"/>
    </row>
    <row r="95" spans="1:12" x14ac:dyDescent="0.25">
      <c r="A95" s="86"/>
      <c r="B95" s="87"/>
      <c r="C95" s="89"/>
      <c r="D95" s="89"/>
      <c r="E95" s="89"/>
      <c r="F95" s="89"/>
    </row>
    <row r="96" spans="1:12" x14ac:dyDescent="0.25">
      <c r="A96" s="86"/>
      <c r="B96" s="87"/>
      <c r="C96" s="89"/>
      <c r="D96" s="89"/>
      <c r="E96" s="89"/>
      <c r="F96" s="89"/>
    </row>
    <row r="97" spans="1:6" x14ac:dyDescent="0.25">
      <c r="A97" s="90"/>
      <c r="B97" s="91"/>
      <c r="C97" s="92"/>
      <c r="D97" s="92"/>
      <c r="E97" s="92"/>
      <c r="F97" s="92"/>
    </row>
    <row r="98" spans="1:6" x14ac:dyDescent="0.25">
      <c r="A98" s="90"/>
      <c r="B98" s="91"/>
      <c r="C98" s="92"/>
      <c r="D98" s="92"/>
      <c r="E98" s="92"/>
      <c r="F98" s="92"/>
    </row>
    <row r="99" spans="1:6" x14ac:dyDescent="0.25">
      <c r="A99" s="36"/>
      <c r="B99" s="37" t="s">
        <v>0</v>
      </c>
      <c r="C99" s="54">
        <f>SUBTOTAL(109,Table16716[Estimated Cost Year 1 2022-23])</f>
        <v>0</v>
      </c>
      <c r="D99" s="54">
        <f>SUBTOTAL(109,Table16716[Estimated Cost Year 2 2023-24])</f>
        <v>0</v>
      </c>
      <c r="E99" s="54">
        <f>SUBTOTAL(109,Table16716[Estimated Cost Year 3 2024-25])</f>
        <v>0</v>
      </c>
      <c r="F99" s="54">
        <f>SUBTOTAL(109,Table16716[Estimated Cost Year 4 2024-25])</f>
        <v>0</v>
      </c>
    </row>
  </sheetData>
  <sheetProtection algorithmName="SHA-512" hashValue="6V5zENEPqSbGfZc8EzypXR30VvcGy7iZnLE39UXJWqQJ7+Y0wTkg3wqWpMUUnSpIZFdS3MEwiv9biyYdFRcNmg==" saltValue="B/P4ndMd3Cmtgsq+F44O6g==" spinCount="100000" sheet="1" objects="1" scenarios="1"/>
  <mergeCells count="6">
    <mergeCell ref="H77:L88"/>
    <mergeCell ref="H2:L13"/>
    <mergeCell ref="H17:L28"/>
    <mergeCell ref="H32:L43"/>
    <mergeCell ref="H47:L58"/>
    <mergeCell ref="H62:L73"/>
  </mergeCells>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34BF0-77F4-41B3-8046-C1D75DB87051}">
  <sheetPr>
    <tabColor rgb="FFEBF2FF"/>
    <pageSetUpPr fitToPage="1"/>
  </sheetPr>
  <dimension ref="A1:M30"/>
  <sheetViews>
    <sheetView zoomScaleNormal="100" workbookViewId="0">
      <selection activeCell="B19" sqref="B19"/>
    </sheetView>
  </sheetViews>
  <sheetFormatPr defaultColWidth="9" defaultRowHeight="13.8" x14ac:dyDescent="0.25"/>
  <cols>
    <col min="1" max="1" width="35.69921875" style="6" customWidth="1"/>
    <col min="2" max="2" width="68.69921875" style="6" customWidth="1"/>
    <col min="3" max="5" width="14.796875" style="40" bestFit="1" customWidth="1"/>
    <col min="6" max="6" width="14.796875" style="40" hidden="1" customWidth="1"/>
    <col min="7" max="7" width="14.796875" style="40" bestFit="1" customWidth="1"/>
    <col min="8" max="16384" width="9" style="22"/>
  </cols>
  <sheetData>
    <row r="1" spans="1:13" ht="16.2" thickBot="1" x14ac:dyDescent="0.35">
      <c r="A1" s="29" t="s">
        <v>15</v>
      </c>
      <c r="B1" s="30"/>
      <c r="C1" s="38"/>
      <c r="D1" s="38"/>
      <c r="E1" s="38"/>
      <c r="F1" s="38"/>
      <c r="G1"/>
    </row>
    <row r="2" spans="1:13" ht="42" x14ac:dyDescent="0.3">
      <c r="A2" s="32" t="s">
        <v>38</v>
      </c>
      <c r="B2" s="33" t="s">
        <v>6</v>
      </c>
      <c r="C2" s="39" t="s">
        <v>108</v>
      </c>
      <c r="D2" s="39" t="s">
        <v>109</v>
      </c>
      <c r="E2" s="39" t="s">
        <v>110</v>
      </c>
      <c r="F2" s="39" t="s">
        <v>97</v>
      </c>
      <c r="G2"/>
      <c r="I2" s="118" t="s">
        <v>71</v>
      </c>
      <c r="J2" s="119"/>
      <c r="K2" s="119"/>
      <c r="L2" s="119"/>
      <c r="M2" s="120"/>
    </row>
    <row r="3" spans="1:13" ht="15.6" x14ac:dyDescent="0.3">
      <c r="A3" s="86"/>
      <c r="B3" s="87"/>
      <c r="C3" s="88"/>
      <c r="D3" s="88"/>
      <c r="E3" s="88"/>
      <c r="F3" s="88"/>
      <c r="G3"/>
      <c r="I3" s="121"/>
      <c r="J3" s="122"/>
      <c r="K3" s="122"/>
      <c r="L3" s="122"/>
      <c r="M3" s="123"/>
    </row>
    <row r="4" spans="1:13" ht="15.6" x14ac:dyDescent="0.3">
      <c r="A4" s="86"/>
      <c r="B4" s="87"/>
      <c r="C4" s="88"/>
      <c r="D4" s="88"/>
      <c r="E4" s="88"/>
      <c r="F4" s="88"/>
      <c r="G4"/>
      <c r="I4" s="121"/>
      <c r="J4" s="122"/>
      <c r="K4" s="122"/>
      <c r="L4" s="122"/>
      <c r="M4" s="123"/>
    </row>
    <row r="5" spans="1:13" ht="15.6" x14ac:dyDescent="0.3">
      <c r="A5" s="86"/>
      <c r="B5" s="87"/>
      <c r="C5" s="89"/>
      <c r="D5" s="89"/>
      <c r="E5" s="89"/>
      <c r="F5" s="89"/>
      <c r="G5"/>
      <c r="I5" s="121"/>
      <c r="J5" s="122"/>
      <c r="K5" s="122"/>
      <c r="L5" s="122"/>
      <c r="M5" s="123"/>
    </row>
    <row r="6" spans="1:13" ht="15.6" x14ac:dyDescent="0.3">
      <c r="A6" s="86"/>
      <c r="B6" s="95"/>
      <c r="C6" s="89"/>
      <c r="D6" s="89"/>
      <c r="E6" s="89"/>
      <c r="F6" s="89"/>
      <c r="G6"/>
      <c r="I6" s="121"/>
      <c r="J6" s="122"/>
      <c r="K6" s="122"/>
      <c r="L6" s="122"/>
      <c r="M6" s="123"/>
    </row>
    <row r="7" spans="1:13" ht="15.6" x14ac:dyDescent="0.3">
      <c r="A7" s="86"/>
      <c r="B7" s="97"/>
      <c r="C7" s="89"/>
      <c r="D7" s="89"/>
      <c r="E7" s="89"/>
      <c r="F7" s="89"/>
      <c r="G7"/>
      <c r="I7" s="121"/>
      <c r="J7" s="122"/>
      <c r="K7" s="122"/>
      <c r="L7" s="122"/>
      <c r="M7" s="123"/>
    </row>
    <row r="8" spans="1:13" ht="15.6" x14ac:dyDescent="0.3">
      <c r="A8" s="86"/>
      <c r="B8" s="87"/>
      <c r="C8" s="89"/>
      <c r="D8" s="89"/>
      <c r="E8" s="89"/>
      <c r="F8" s="89"/>
      <c r="G8"/>
      <c r="I8" s="121"/>
      <c r="J8" s="122"/>
      <c r="K8" s="122"/>
      <c r="L8" s="122"/>
      <c r="M8" s="123"/>
    </row>
    <row r="9" spans="1:13" ht="15.6" x14ac:dyDescent="0.3">
      <c r="A9" s="86"/>
      <c r="B9" s="87"/>
      <c r="C9" s="89"/>
      <c r="D9" s="89"/>
      <c r="E9" s="89"/>
      <c r="F9" s="89"/>
      <c r="G9"/>
      <c r="I9" s="121"/>
      <c r="J9" s="122"/>
      <c r="K9" s="122"/>
      <c r="L9" s="122"/>
      <c r="M9" s="123"/>
    </row>
    <row r="10" spans="1:13" ht="15.6" x14ac:dyDescent="0.3">
      <c r="A10" s="86"/>
      <c r="B10" s="87"/>
      <c r="C10" s="89"/>
      <c r="D10" s="89"/>
      <c r="E10" s="89"/>
      <c r="F10" s="89"/>
      <c r="G10"/>
      <c r="I10" s="121"/>
      <c r="J10" s="122"/>
      <c r="K10" s="122"/>
      <c r="L10" s="122"/>
      <c r="M10" s="123"/>
    </row>
    <row r="11" spans="1:13" ht="15.6" x14ac:dyDescent="0.3">
      <c r="A11" s="86"/>
      <c r="B11" s="87"/>
      <c r="C11" s="89"/>
      <c r="D11" s="89"/>
      <c r="E11" s="89"/>
      <c r="F11" s="89"/>
      <c r="G11"/>
      <c r="I11" s="121"/>
      <c r="J11" s="122"/>
      <c r="K11" s="122"/>
      <c r="L11" s="122"/>
      <c r="M11" s="123"/>
    </row>
    <row r="12" spans="1:13" ht="15.6" x14ac:dyDescent="0.3">
      <c r="A12" s="86"/>
      <c r="B12" s="87"/>
      <c r="C12" s="88"/>
      <c r="D12" s="88"/>
      <c r="E12" s="88"/>
      <c r="F12" s="88"/>
      <c r="G12"/>
      <c r="I12" s="121"/>
      <c r="J12" s="122"/>
      <c r="K12" s="122"/>
      <c r="L12" s="122"/>
      <c r="M12" s="123"/>
    </row>
    <row r="13" spans="1:13" ht="16.2" thickBot="1" x14ac:dyDescent="0.35">
      <c r="A13" s="36"/>
      <c r="B13" s="37" t="s">
        <v>0</v>
      </c>
      <c r="C13" s="54">
        <f>SUBTOTAL(109,Table1318[Estimated Cost Year 1 2022-23])</f>
        <v>0</v>
      </c>
      <c r="D13" s="54">
        <f>SUBTOTAL(109,Table1318[Estimated Cost Year 2 2023-24])</f>
        <v>0</v>
      </c>
      <c r="E13" s="54">
        <f>SUBTOTAL(109,Table1318[Estimated Cost Year 3 2024-25])</f>
        <v>0</v>
      </c>
      <c r="F13" s="54">
        <f>SUBTOTAL(109,Table1318[Estimated Cost Year 4 2024-25])</f>
        <v>0</v>
      </c>
      <c r="G13"/>
      <c r="I13" s="124"/>
      <c r="J13" s="125"/>
      <c r="K13" s="125"/>
      <c r="L13" s="125"/>
      <c r="M13" s="126"/>
    </row>
    <row r="14" spans="1:13" ht="15.6" x14ac:dyDescent="0.3">
      <c r="A14" s="10"/>
      <c r="B14" s="25"/>
      <c r="C14" s="23"/>
      <c r="D14" s="23"/>
      <c r="E14" s="23"/>
      <c r="F14" s="23"/>
      <c r="G14"/>
    </row>
    <row r="16" spans="1:13" ht="16.2" thickBot="1" x14ac:dyDescent="0.35">
      <c r="A16" s="29" t="s">
        <v>37</v>
      </c>
      <c r="B16" s="30"/>
      <c r="C16" s="38"/>
      <c r="D16" s="38"/>
      <c r="E16" s="38"/>
      <c r="F16" s="38"/>
      <c r="G16"/>
    </row>
    <row r="17" spans="1:13" ht="42" x14ac:dyDescent="0.3">
      <c r="A17" s="32" t="s">
        <v>38</v>
      </c>
      <c r="B17" s="33" t="s">
        <v>6</v>
      </c>
      <c r="C17" s="39" t="s">
        <v>108</v>
      </c>
      <c r="D17" s="39" t="s">
        <v>109</v>
      </c>
      <c r="E17" s="39" t="s">
        <v>110</v>
      </c>
      <c r="F17" s="39" t="s">
        <v>97</v>
      </c>
      <c r="G17"/>
      <c r="I17" s="118" t="s">
        <v>80</v>
      </c>
      <c r="J17" s="119"/>
      <c r="K17" s="119"/>
      <c r="L17" s="119"/>
      <c r="M17" s="120"/>
    </row>
    <row r="18" spans="1:13" ht="15.6" x14ac:dyDescent="0.3">
      <c r="A18" s="86"/>
      <c r="B18" s="86"/>
      <c r="C18" s="88"/>
      <c r="D18" s="88"/>
      <c r="E18" s="88"/>
      <c r="F18" s="88"/>
      <c r="G18"/>
      <c r="I18" s="121"/>
      <c r="J18" s="122"/>
      <c r="K18" s="122"/>
      <c r="L18" s="122"/>
      <c r="M18" s="123"/>
    </row>
    <row r="19" spans="1:13" ht="15.6" x14ac:dyDescent="0.3">
      <c r="A19" s="86"/>
      <c r="B19" s="87"/>
      <c r="C19" s="88"/>
      <c r="D19" s="88"/>
      <c r="E19" s="88"/>
      <c r="F19" s="88"/>
      <c r="G19"/>
      <c r="I19" s="121" t="s">
        <v>68</v>
      </c>
      <c r="J19" s="122"/>
      <c r="K19" s="122"/>
      <c r="L19" s="122"/>
      <c r="M19" s="123"/>
    </row>
    <row r="20" spans="1:13" ht="15.6" x14ac:dyDescent="0.3">
      <c r="A20" s="86"/>
      <c r="B20" s="87"/>
      <c r="C20" s="89"/>
      <c r="D20" s="89"/>
      <c r="E20" s="89"/>
      <c r="F20" s="89"/>
      <c r="G20"/>
      <c r="I20" s="121"/>
      <c r="J20" s="122"/>
      <c r="K20" s="122"/>
      <c r="L20" s="122"/>
      <c r="M20" s="123"/>
    </row>
    <row r="21" spans="1:13" ht="15.6" x14ac:dyDescent="0.3">
      <c r="A21" s="86"/>
      <c r="B21" s="87"/>
      <c r="C21" s="89"/>
      <c r="D21" s="89"/>
      <c r="E21" s="89"/>
      <c r="F21" s="89"/>
      <c r="G21"/>
      <c r="I21" s="121"/>
      <c r="J21" s="122"/>
      <c r="K21" s="122"/>
      <c r="L21" s="122"/>
      <c r="M21" s="123"/>
    </row>
    <row r="22" spans="1:13" ht="15.6" x14ac:dyDescent="0.3">
      <c r="A22" s="86"/>
      <c r="B22" s="87"/>
      <c r="C22" s="89"/>
      <c r="D22" s="89"/>
      <c r="E22" s="89"/>
      <c r="F22" s="89"/>
      <c r="G22"/>
      <c r="I22" s="121"/>
      <c r="J22" s="122"/>
      <c r="K22" s="122"/>
      <c r="L22" s="122"/>
      <c r="M22" s="123"/>
    </row>
    <row r="23" spans="1:13" ht="15.6" x14ac:dyDescent="0.3">
      <c r="A23" s="86"/>
      <c r="B23" s="87"/>
      <c r="C23" s="89"/>
      <c r="D23" s="89"/>
      <c r="E23" s="89"/>
      <c r="F23" s="89"/>
      <c r="G23"/>
      <c r="I23" s="121"/>
      <c r="J23" s="122"/>
      <c r="K23" s="122"/>
      <c r="L23" s="122"/>
      <c r="M23" s="123"/>
    </row>
    <row r="24" spans="1:13" ht="15.6" x14ac:dyDescent="0.3">
      <c r="A24" s="86"/>
      <c r="B24" s="87"/>
      <c r="C24" s="89"/>
      <c r="D24" s="89"/>
      <c r="E24" s="89"/>
      <c r="F24" s="89"/>
      <c r="G24"/>
      <c r="I24" s="121"/>
      <c r="J24" s="122"/>
      <c r="K24" s="122"/>
      <c r="L24" s="122"/>
      <c r="M24" s="123"/>
    </row>
    <row r="25" spans="1:13" ht="15.6" x14ac:dyDescent="0.3">
      <c r="A25" s="86"/>
      <c r="B25" s="87"/>
      <c r="C25" s="89"/>
      <c r="D25" s="89"/>
      <c r="E25" s="89"/>
      <c r="F25" s="89"/>
      <c r="G25"/>
      <c r="I25" s="121"/>
      <c r="J25" s="122"/>
      <c r="K25" s="122"/>
      <c r="L25" s="122"/>
      <c r="M25" s="123"/>
    </row>
    <row r="26" spans="1:13" ht="15.6" x14ac:dyDescent="0.3">
      <c r="A26" s="86"/>
      <c r="B26" s="87"/>
      <c r="C26" s="89"/>
      <c r="D26" s="89"/>
      <c r="E26" s="89"/>
      <c r="F26" s="89"/>
      <c r="G26"/>
      <c r="I26" s="121"/>
      <c r="J26" s="122"/>
      <c r="K26" s="122"/>
      <c r="L26" s="122"/>
      <c r="M26" s="123"/>
    </row>
    <row r="27" spans="1:13" ht="15.6" x14ac:dyDescent="0.3">
      <c r="A27" s="86"/>
      <c r="B27" s="87"/>
      <c r="C27" s="88"/>
      <c r="D27" s="88"/>
      <c r="E27" s="88"/>
      <c r="F27" s="88"/>
      <c r="G27"/>
      <c r="I27" s="121"/>
      <c r="J27" s="122"/>
      <c r="K27" s="122"/>
      <c r="L27" s="122"/>
      <c r="M27" s="123"/>
    </row>
    <row r="28" spans="1:13" ht="16.2" thickBot="1" x14ac:dyDescent="0.35">
      <c r="A28" s="36"/>
      <c r="B28" s="37" t="s">
        <v>0</v>
      </c>
      <c r="C28" s="54">
        <f>SUBTOTAL(109,Table1419[Estimated Cost Year 1 2022-23])</f>
        <v>0</v>
      </c>
      <c r="D28" s="54">
        <f>SUBTOTAL(109,Table1419[Estimated Cost Year 2 2023-24])</f>
        <v>0</v>
      </c>
      <c r="E28" s="54">
        <f>SUBTOTAL(109,Table1419[Estimated Cost Year 3 2024-25])</f>
        <v>0</v>
      </c>
      <c r="F28" s="54">
        <f>SUBTOTAL(109,Table1419[Estimated Cost Year 4 2024-25])</f>
        <v>0</v>
      </c>
      <c r="G28"/>
      <c r="I28" s="124"/>
      <c r="J28" s="125"/>
      <c r="K28" s="125"/>
      <c r="L28" s="125"/>
      <c r="M28" s="126"/>
    </row>
    <row r="29" spans="1:13" ht="15.6" x14ac:dyDescent="0.3">
      <c r="A29" s="10"/>
      <c r="B29" s="25"/>
      <c r="C29" s="23"/>
      <c r="D29" s="23"/>
      <c r="E29" s="23"/>
      <c r="F29" s="23"/>
      <c r="G29"/>
    </row>
    <row r="30" spans="1:13" ht="15.6" x14ac:dyDescent="0.3">
      <c r="G30"/>
    </row>
  </sheetData>
  <sheetProtection algorithmName="SHA-512" hashValue="w0ul1svEeuXFl2lVkZOtOxZRY2bZ7ETb1I5drI50WtKqraMgSiCjumk45INXDgI6+KrxYf85FZup8ZDa/wL13Q==" saltValue="9kE5mZeIrkpmeScTGS7Rkg==" spinCount="100000" sheet="1" objects="1" scenarios="1"/>
  <mergeCells count="2">
    <mergeCell ref="I2:M13"/>
    <mergeCell ref="I17:M28"/>
  </mergeCells>
  <phoneticPr fontId="9" type="noConversion"/>
  <printOptions headings="1"/>
  <pageMargins left="0.25" right="0.25" top="0.75" bottom="0.75" header="0.3" footer="0.3"/>
  <pageSetup scale="67" fitToHeight="0" orientation="landscape"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209C9-B6E6-4075-9395-FAE14F03BAC9}">
  <sheetPr>
    <tabColor rgb="FFF5E6FA"/>
    <pageSetUpPr fitToPage="1"/>
  </sheetPr>
  <dimension ref="A1:D37"/>
  <sheetViews>
    <sheetView zoomScaleNormal="100" workbookViewId="0">
      <selection activeCell="B19" sqref="B19"/>
    </sheetView>
  </sheetViews>
  <sheetFormatPr defaultColWidth="8.69921875" defaultRowHeight="13.8" x14ac:dyDescent="0.25"/>
  <cols>
    <col min="1" max="1" width="70.69921875" style="6" customWidth="1"/>
    <col min="2" max="4" width="14.19921875" style="6" bestFit="1" customWidth="1"/>
    <col min="5" max="16384" width="8.69921875" style="6"/>
  </cols>
  <sheetData>
    <row r="1" spans="1:4" x14ac:dyDescent="0.25">
      <c r="A1" s="29" t="s">
        <v>43</v>
      </c>
      <c r="B1" s="38"/>
      <c r="C1" s="38"/>
      <c r="D1" s="38"/>
    </row>
    <row r="2" spans="1:4" ht="18" customHeight="1" x14ac:dyDescent="0.25">
      <c r="A2" s="32" t="s">
        <v>45</v>
      </c>
      <c r="B2" s="39" t="s">
        <v>99</v>
      </c>
      <c r="C2" s="39" t="s">
        <v>100</v>
      </c>
      <c r="D2" s="39" t="s">
        <v>106</v>
      </c>
    </row>
    <row r="3" spans="1:4" x14ac:dyDescent="0.25">
      <c r="A3" s="86"/>
      <c r="B3" s="88"/>
      <c r="C3" s="88"/>
      <c r="D3" s="88"/>
    </row>
    <row r="4" spans="1:4" x14ac:dyDescent="0.25">
      <c r="A4" s="86"/>
      <c r="B4" s="88"/>
      <c r="C4" s="88"/>
      <c r="D4" s="88"/>
    </row>
    <row r="5" spans="1:4" x14ac:dyDescent="0.25">
      <c r="A5" s="86"/>
      <c r="B5" s="89"/>
      <c r="C5" s="89"/>
      <c r="D5" s="89"/>
    </row>
    <row r="6" spans="1:4" x14ac:dyDescent="0.25">
      <c r="A6" s="86"/>
      <c r="B6" s="89"/>
      <c r="C6" s="89"/>
      <c r="D6" s="89"/>
    </row>
    <row r="7" spans="1:4" x14ac:dyDescent="0.25">
      <c r="A7" s="86"/>
      <c r="B7" s="89"/>
      <c r="C7" s="89"/>
      <c r="D7" s="89"/>
    </row>
    <row r="8" spans="1:4" x14ac:dyDescent="0.25">
      <c r="A8" s="86"/>
      <c r="B8" s="89"/>
      <c r="C8" s="89"/>
      <c r="D8" s="89"/>
    </row>
    <row r="9" spans="1:4" x14ac:dyDescent="0.25">
      <c r="A9" s="86"/>
      <c r="B9" s="89"/>
      <c r="C9" s="89"/>
      <c r="D9" s="89"/>
    </row>
    <row r="10" spans="1:4" x14ac:dyDescent="0.25">
      <c r="A10" s="86"/>
      <c r="B10" s="89"/>
      <c r="C10" s="89"/>
      <c r="D10" s="89"/>
    </row>
    <row r="11" spans="1:4" x14ac:dyDescent="0.25">
      <c r="A11" s="86"/>
      <c r="B11" s="89"/>
      <c r="C11" s="89"/>
      <c r="D11" s="89"/>
    </row>
    <row r="12" spans="1:4" x14ac:dyDescent="0.25">
      <c r="A12" s="86"/>
      <c r="B12" s="88"/>
      <c r="C12" s="88"/>
      <c r="D12" s="88"/>
    </row>
    <row r="13" spans="1:4" x14ac:dyDescent="0.25">
      <c r="A13" s="86"/>
      <c r="B13" s="89"/>
      <c r="C13" s="89"/>
      <c r="D13" s="89"/>
    </row>
    <row r="14" spans="1:4" x14ac:dyDescent="0.25">
      <c r="A14" s="86"/>
      <c r="B14" s="89"/>
      <c r="C14" s="89"/>
      <c r="D14" s="89"/>
    </row>
    <row r="15" spans="1:4" x14ac:dyDescent="0.25">
      <c r="A15" s="86"/>
      <c r="B15" s="89"/>
      <c r="C15" s="89"/>
      <c r="D15" s="89"/>
    </row>
    <row r="16" spans="1:4" x14ac:dyDescent="0.25">
      <c r="A16" s="86"/>
      <c r="B16" s="89"/>
      <c r="C16" s="89"/>
      <c r="D16" s="89"/>
    </row>
    <row r="17" spans="1:4" x14ac:dyDescent="0.25">
      <c r="A17" s="86"/>
      <c r="B17" s="89"/>
      <c r="C17" s="89"/>
      <c r="D17" s="89"/>
    </row>
    <row r="18" spans="1:4" x14ac:dyDescent="0.25">
      <c r="A18" s="86"/>
      <c r="B18" s="89"/>
      <c r="C18" s="89"/>
      <c r="D18" s="89"/>
    </row>
    <row r="19" spans="1:4" x14ac:dyDescent="0.25">
      <c r="A19" s="86"/>
      <c r="B19" s="89"/>
      <c r="C19" s="89"/>
      <c r="D19" s="89"/>
    </row>
    <row r="20" spans="1:4" x14ac:dyDescent="0.25">
      <c r="A20" s="86"/>
      <c r="B20" s="89"/>
      <c r="C20" s="89"/>
      <c r="D20" s="89"/>
    </row>
    <row r="21" spans="1:4" x14ac:dyDescent="0.25">
      <c r="A21" s="86"/>
      <c r="B21" s="89"/>
      <c r="C21" s="89"/>
      <c r="D21" s="89"/>
    </row>
    <row r="22" spans="1:4" x14ac:dyDescent="0.25">
      <c r="A22" s="86"/>
      <c r="B22" s="89"/>
      <c r="C22" s="89"/>
      <c r="D22" s="89"/>
    </row>
    <row r="23" spans="1:4" x14ac:dyDescent="0.25">
      <c r="A23" s="86"/>
      <c r="B23" s="89"/>
      <c r="C23" s="89"/>
      <c r="D23" s="89"/>
    </row>
    <row r="24" spans="1:4" x14ac:dyDescent="0.25">
      <c r="A24" s="86"/>
      <c r="B24" s="89"/>
      <c r="C24" s="89"/>
      <c r="D24" s="89"/>
    </row>
    <row r="25" spans="1:4" x14ac:dyDescent="0.25">
      <c r="A25" s="86"/>
      <c r="B25" s="89"/>
      <c r="C25" s="89"/>
      <c r="D25" s="89"/>
    </row>
    <row r="26" spans="1:4" x14ac:dyDescent="0.25">
      <c r="A26" s="86"/>
      <c r="B26" s="89"/>
      <c r="C26" s="89"/>
      <c r="D26" s="89"/>
    </row>
    <row r="27" spans="1:4" x14ac:dyDescent="0.25">
      <c r="A27" s="86"/>
      <c r="B27" s="89"/>
      <c r="C27" s="89"/>
      <c r="D27" s="89"/>
    </row>
    <row r="28" spans="1:4" x14ac:dyDescent="0.25">
      <c r="A28" s="86"/>
      <c r="B28" s="89"/>
      <c r="C28" s="89"/>
      <c r="D28" s="89"/>
    </row>
    <row r="29" spans="1:4" x14ac:dyDescent="0.25">
      <c r="A29" s="90"/>
      <c r="B29" s="92"/>
      <c r="C29" s="92"/>
      <c r="D29" s="92"/>
    </row>
    <row r="30" spans="1:4" x14ac:dyDescent="0.25">
      <c r="A30" s="86"/>
      <c r="B30" s="89"/>
      <c r="C30" s="89"/>
      <c r="D30" s="89"/>
    </row>
    <row r="31" spans="1:4" x14ac:dyDescent="0.25">
      <c r="A31" s="90"/>
      <c r="B31" s="92"/>
      <c r="C31" s="92"/>
      <c r="D31" s="92"/>
    </row>
    <row r="32" spans="1:4" x14ac:dyDescent="0.25">
      <c r="A32" s="86"/>
      <c r="B32" s="89"/>
      <c r="C32" s="89"/>
      <c r="D32" s="89"/>
    </row>
    <row r="33" spans="1:4" x14ac:dyDescent="0.25">
      <c r="A33" s="86"/>
      <c r="B33" s="89"/>
      <c r="C33" s="89"/>
      <c r="D33" s="89"/>
    </row>
    <row r="34" spans="1:4" x14ac:dyDescent="0.25">
      <c r="A34" s="86"/>
      <c r="B34" s="89"/>
      <c r="C34" s="89"/>
      <c r="D34" s="89"/>
    </row>
    <row r="35" spans="1:4" x14ac:dyDescent="0.25">
      <c r="A35" s="86"/>
      <c r="B35" s="89"/>
      <c r="C35" s="89"/>
      <c r="D35" s="89"/>
    </row>
    <row r="36" spans="1:4" x14ac:dyDescent="0.25">
      <c r="A36" s="90"/>
      <c r="B36" s="92"/>
      <c r="C36" s="92"/>
      <c r="D36" s="92"/>
    </row>
    <row r="37" spans="1:4" x14ac:dyDescent="0.25">
      <c r="A37" s="36"/>
      <c r="B37" s="54">
        <f>SUBTOTAL(109,Table132122[Year 1 2022-23])</f>
        <v>0</v>
      </c>
      <c r="C37" s="54">
        <f>SUBTOTAL(109,Table132122[Year 2 2023-24])</f>
        <v>0</v>
      </c>
      <c r="D37" s="54">
        <f>SUBTOTAL(109,Table132122[Year 3 2024-25])</f>
        <v>0</v>
      </c>
    </row>
  </sheetData>
  <sheetProtection algorithmName="SHA-512" hashValue="n9yoJMnIQGHyzsHoHKDM5zeiO6A55Fvm+1FPeKZS9uGIdXc93JSN+pQSyK326kWBxIeaVu+sRLlWBeAEL0ZRvQ==" saltValue="Ul4dqov23TlxR7Og6J9TgQ==" spinCount="100000" sheet="1" objects="1" scenarios="1"/>
  <phoneticPr fontId="9" type="noConversion"/>
  <dataValidations count="1">
    <dataValidation type="decimal" errorStyle="information" operator="lessThanOrEqual" allowBlank="1" showInputMessage="1" showErrorMessage="1" promptTitle="Amount Limit" prompt="Annual salary is limted to $55,000 per posdoc. " sqref="B3" xr:uid="{F6AA740D-B612-4ABF-98FD-53C857C35B52}">
      <formula1>55000</formula1>
    </dataValidation>
  </dataValidations>
  <printOptions headings="1"/>
  <pageMargins left="0.25" right="0.25" top="0.75" bottom="0.75" header="0.3" footer="0.3"/>
  <pageSetup scale="84"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0F5CD-D098-47EF-BC60-1B167FDD6488}">
  <sheetPr>
    <tabColor rgb="FFECECEC"/>
    <pageSetUpPr fitToPage="1"/>
  </sheetPr>
  <dimension ref="A1:D37"/>
  <sheetViews>
    <sheetView zoomScaleNormal="100" workbookViewId="0">
      <selection activeCell="B19" sqref="B19"/>
    </sheetView>
  </sheetViews>
  <sheetFormatPr defaultColWidth="8.69921875" defaultRowHeight="13.8" x14ac:dyDescent="0.25"/>
  <cols>
    <col min="1" max="1" width="70.69921875" style="6" customWidth="1"/>
    <col min="2" max="4" width="14.19921875" style="6" bestFit="1" customWidth="1"/>
    <col min="5" max="16384" width="8.69921875" style="6"/>
  </cols>
  <sheetData>
    <row r="1" spans="1:4" x14ac:dyDescent="0.25">
      <c r="A1" s="29" t="s">
        <v>42</v>
      </c>
      <c r="B1" s="38"/>
      <c r="C1" s="38"/>
      <c r="D1" s="38"/>
    </row>
    <row r="2" spans="1:4" ht="15" customHeight="1" x14ac:dyDescent="0.25">
      <c r="A2" s="32" t="s">
        <v>45</v>
      </c>
      <c r="B2" s="39" t="s">
        <v>99</v>
      </c>
      <c r="C2" s="39" t="s">
        <v>100</v>
      </c>
      <c r="D2" s="39" t="s">
        <v>106</v>
      </c>
    </row>
    <row r="3" spans="1:4" x14ac:dyDescent="0.25">
      <c r="A3" s="86"/>
      <c r="B3" s="88"/>
      <c r="C3" s="88"/>
      <c r="D3" s="88"/>
    </row>
    <row r="4" spans="1:4" x14ac:dyDescent="0.25">
      <c r="A4" s="86"/>
      <c r="B4" s="88"/>
      <c r="C4" s="88"/>
      <c r="D4" s="88"/>
    </row>
    <row r="5" spans="1:4" x14ac:dyDescent="0.25">
      <c r="A5" s="86"/>
      <c r="B5" s="88"/>
      <c r="C5" s="88"/>
      <c r="D5" s="88"/>
    </row>
    <row r="6" spans="1:4" x14ac:dyDescent="0.25">
      <c r="A6" s="86"/>
      <c r="B6" s="89"/>
      <c r="C6" s="89"/>
      <c r="D6" s="89"/>
    </row>
    <row r="7" spans="1:4" x14ac:dyDescent="0.25">
      <c r="A7" s="86"/>
      <c r="B7" s="89"/>
      <c r="C7" s="89"/>
      <c r="D7" s="89"/>
    </row>
    <row r="8" spans="1:4" x14ac:dyDescent="0.25">
      <c r="A8" s="86"/>
      <c r="B8" s="89"/>
      <c r="C8" s="89"/>
      <c r="D8" s="89"/>
    </row>
    <row r="9" spans="1:4" x14ac:dyDescent="0.25">
      <c r="A9" s="86"/>
      <c r="B9" s="89"/>
      <c r="C9" s="89"/>
      <c r="D9" s="89"/>
    </row>
    <row r="10" spans="1:4" x14ac:dyDescent="0.25">
      <c r="A10" s="86"/>
      <c r="B10" s="89"/>
      <c r="C10" s="89"/>
      <c r="D10" s="89"/>
    </row>
    <row r="11" spans="1:4" x14ac:dyDescent="0.25">
      <c r="A11" s="86"/>
      <c r="B11" s="89"/>
      <c r="C11" s="89"/>
      <c r="D11" s="89"/>
    </row>
    <row r="12" spans="1:4" x14ac:dyDescent="0.25">
      <c r="A12" s="86"/>
      <c r="B12" s="88"/>
      <c r="C12" s="88"/>
      <c r="D12" s="88"/>
    </row>
    <row r="13" spans="1:4" x14ac:dyDescent="0.25">
      <c r="A13" s="86"/>
      <c r="B13" s="89"/>
      <c r="C13" s="89"/>
      <c r="D13" s="89"/>
    </row>
    <row r="14" spans="1:4" x14ac:dyDescent="0.25">
      <c r="A14" s="86"/>
      <c r="B14" s="89"/>
      <c r="C14" s="89"/>
      <c r="D14" s="89"/>
    </row>
    <row r="15" spans="1:4" x14ac:dyDescent="0.25">
      <c r="A15" s="86"/>
      <c r="B15" s="89"/>
      <c r="C15" s="89"/>
      <c r="D15" s="89"/>
    </row>
    <row r="16" spans="1:4" x14ac:dyDescent="0.25">
      <c r="A16" s="86"/>
      <c r="B16" s="89"/>
      <c r="C16" s="89"/>
      <c r="D16" s="89"/>
    </row>
    <row r="17" spans="1:4" x14ac:dyDescent="0.25">
      <c r="A17" s="86"/>
      <c r="B17" s="89"/>
      <c r="C17" s="89"/>
      <c r="D17" s="89"/>
    </row>
    <row r="18" spans="1:4" x14ac:dyDescent="0.25">
      <c r="A18" s="86"/>
      <c r="B18" s="89"/>
      <c r="C18" s="89"/>
      <c r="D18" s="89"/>
    </row>
    <row r="19" spans="1:4" x14ac:dyDescent="0.25">
      <c r="A19" s="86"/>
      <c r="B19" s="89"/>
      <c r="C19" s="89"/>
      <c r="D19" s="89"/>
    </row>
    <row r="20" spans="1:4" x14ac:dyDescent="0.25">
      <c r="A20" s="86"/>
      <c r="B20" s="89"/>
      <c r="C20" s="89"/>
      <c r="D20" s="89"/>
    </row>
    <row r="21" spans="1:4" x14ac:dyDescent="0.25">
      <c r="A21" s="86"/>
      <c r="B21" s="89"/>
      <c r="C21" s="89"/>
      <c r="D21" s="89"/>
    </row>
    <row r="22" spans="1:4" x14ac:dyDescent="0.25">
      <c r="A22" s="86"/>
      <c r="B22" s="89"/>
      <c r="C22" s="89"/>
      <c r="D22" s="89"/>
    </row>
    <row r="23" spans="1:4" x14ac:dyDescent="0.25">
      <c r="A23" s="86"/>
      <c r="B23" s="89"/>
      <c r="C23" s="89"/>
      <c r="D23" s="89"/>
    </row>
    <row r="24" spans="1:4" x14ac:dyDescent="0.25">
      <c r="A24" s="86"/>
      <c r="B24" s="89"/>
      <c r="C24" s="89"/>
      <c r="D24" s="89"/>
    </row>
    <row r="25" spans="1:4" x14ac:dyDescent="0.25">
      <c r="A25" s="86"/>
      <c r="B25" s="89"/>
      <c r="C25" s="89"/>
      <c r="D25" s="89"/>
    </row>
    <row r="26" spans="1:4" x14ac:dyDescent="0.25">
      <c r="A26" s="86"/>
      <c r="B26" s="89"/>
      <c r="C26" s="89"/>
      <c r="D26" s="89"/>
    </row>
    <row r="27" spans="1:4" x14ac:dyDescent="0.25">
      <c r="A27" s="86"/>
      <c r="B27" s="89"/>
      <c r="C27" s="89"/>
      <c r="D27" s="89"/>
    </row>
    <row r="28" spans="1:4" x14ac:dyDescent="0.25">
      <c r="A28" s="86"/>
      <c r="B28" s="89"/>
      <c r="C28" s="89"/>
      <c r="D28" s="89"/>
    </row>
    <row r="29" spans="1:4" x14ac:dyDescent="0.25">
      <c r="A29" s="90"/>
      <c r="B29" s="92"/>
      <c r="C29" s="92"/>
      <c r="D29" s="92"/>
    </row>
    <row r="30" spans="1:4" x14ac:dyDescent="0.25">
      <c r="A30" s="86"/>
      <c r="B30" s="89"/>
      <c r="C30" s="89"/>
      <c r="D30" s="89"/>
    </row>
    <row r="31" spans="1:4" x14ac:dyDescent="0.25">
      <c r="A31" s="90"/>
      <c r="B31" s="92"/>
      <c r="C31" s="92"/>
      <c r="D31" s="92"/>
    </row>
    <row r="32" spans="1:4" x14ac:dyDescent="0.25">
      <c r="A32" s="86"/>
      <c r="B32" s="89"/>
      <c r="C32" s="89"/>
      <c r="D32" s="89"/>
    </row>
    <row r="33" spans="1:4" x14ac:dyDescent="0.25">
      <c r="A33" s="86"/>
      <c r="B33" s="89"/>
      <c r="C33" s="89"/>
      <c r="D33" s="89"/>
    </row>
    <row r="34" spans="1:4" x14ac:dyDescent="0.25">
      <c r="A34" s="86"/>
      <c r="B34" s="89"/>
      <c r="C34" s="89"/>
      <c r="D34" s="89"/>
    </row>
    <row r="35" spans="1:4" x14ac:dyDescent="0.25">
      <c r="A35" s="86"/>
      <c r="B35" s="89"/>
      <c r="C35" s="89"/>
      <c r="D35" s="89"/>
    </row>
    <row r="36" spans="1:4" x14ac:dyDescent="0.25">
      <c r="A36" s="90"/>
      <c r="B36" s="92"/>
      <c r="C36" s="92"/>
      <c r="D36" s="92"/>
    </row>
    <row r="37" spans="1:4" x14ac:dyDescent="0.25">
      <c r="A37" s="36"/>
      <c r="B37" s="54">
        <f>SUBTOTAL(109,Table1321[Year 1 2022-23])</f>
        <v>0</v>
      </c>
      <c r="C37" s="54">
        <f>SUBTOTAL(109,Table1321[Year 2 2023-24])</f>
        <v>0</v>
      </c>
      <c r="D37" s="54">
        <f>SUBTOTAL(109,Table1321[Year 3 2024-25])</f>
        <v>0</v>
      </c>
    </row>
  </sheetData>
  <sheetProtection algorithmName="SHA-512" hashValue="qQc39sb1jXsxfRf5+Qsn5H/l1pZRTfTvjYnLEGNiETw6okRo1SITISepVICoDchP8WrWzcW5PtCKUfgLtdA5dg==" saltValue="cG3gck11LYEumf4V1iR4YA==" spinCount="100000" sheet="1" objects="1" scenarios="1"/>
  <dataValidations count="1">
    <dataValidation type="decimal" errorStyle="information" operator="lessThanOrEqual" allowBlank="1" showInputMessage="1" showErrorMessage="1" promptTitle="Amount Limit" prompt="Annual salary is limted to $55,000 per posdoc. " sqref="B3" xr:uid="{20915173-3B66-44CD-AAEA-B5F5BF6DDA88}">
      <formula1>55000</formula1>
    </dataValidation>
  </dataValidations>
  <printOptions headings="1"/>
  <pageMargins left="0.25" right="0.25" top="0.75" bottom="0.75" header="0.3" footer="0.3"/>
  <pageSetup scale="8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90FD2C1F163046887813BE7FE144DB" ma:contentTypeVersion="14" ma:contentTypeDescription="Create a new document." ma:contentTypeScope="" ma:versionID="5cef23feae6154c4722cad35eb1febdf">
  <xsd:schema xmlns:xsd="http://www.w3.org/2001/XMLSchema" xmlns:xs="http://www.w3.org/2001/XMLSchema" xmlns:p="http://schemas.microsoft.com/office/2006/metadata/properties" xmlns:ns2="25949f76-e069-4ed1-87d7-283c376476a3" xmlns:ns3="68e83757-540a-45fc-97aa-55bf0b1ededd" targetNamespace="http://schemas.microsoft.com/office/2006/metadata/properties" ma:root="true" ma:fieldsID="52b13a575eb9b6145feebb8a107f5f43" ns2:_="" ns3:_="">
    <xsd:import namespace="25949f76-e069-4ed1-87d7-283c376476a3"/>
    <xsd:import namespace="68e83757-540a-45fc-97aa-55bf0b1ede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_Flow_SignoffStatus" minOccurs="0"/>
                <xsd:element ref="ns2:MediaServiceLoca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949f76-e069-4ed1-87d7-283c376476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Flow_SignoffStatus" ma:index="17" nillable="true" ma:displayName="Sign-off status" ma:internalName="Sign_x002d_off_x0020_status">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8e83757-540a-45fc-97aa-55bf0b1ede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5949f76-e069-4ed1-87d7-283c376476a3" xsi:nil="true"/>
  </documentManagement>
</p:properties>
</file>

<file path=customXml/itemProps1.xml><?xml version="1.0" encoding="utf-8"?>
<ds:datastoreItem xmlns:ds="http://schemas.openxmlformats.org/officeDocument/2006/customXml" ds:itemID="{112D96CD-9BFB-4456-AB52-E4E88E4157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949f76-e069-4ed1-87d7-283c376476a3"/>
    <ds:schemaRef ds:uri="68e83757-540a-45fc-97aa-55bf0b1ede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10E5EB-A311-428B-A5BF-02517AB9F63C}">
  <ds:schemaRefs>
    <ds:schemaRef ds:uri="http://schemas.microsoft.com/sharepoint/v3/contenttype/forms"/>
  </ds:schemaRefs>
</ds:datastoreItem>
</file>

<file path=customXml/itemProps3.xml><?xml version="1.0" encoding="utf-8"?>
<ds:datastoreItem xmlns:ds="http://schemas.openxmlformats.org/officeDocument/2006/customXml" ds:itemID="{5B442471-01A0-4A05-94B5-B71CF2DFECF8}">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68e83757-540a-45fc-97aa-55bf0b1ededd"/>
    <ds:schemaRef ds:uri="25949f76-e069-4ed1-87d7-283c376476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GUIDE</vt:lpstr>
      <vt:lpstr>BUDGET SUMMARY</vt:lpstr>
      <vt:lpstr>RESEARCH</vt:lpstr>
      <vt:lpstr>ADMINISTRATIVE EXPENSES</vt:lpstr>
      <vt:lpstr>KNOWLEDGE MOBILIZATION</vt:lpstr>
      <vt:lpstr>HQP OPPORTUNITIES</vt:lpstr>
      <vt:lpstr>CASH CONTRIBUTIONS</vt:lpstr>
      <vt:lpstr>IN-KIND CONTRIBUTIONS</vt:lpstr>
      <vt:lpstr>'ADMINISTRATIVE EXPENSES'!Print_Area</vt:lpstr>
      <vt:lpstr>'HQP OPPORTUNITIES'!Print_Area</vt:lpstr>
      <vt:lpstr>'KNOWLEDGE MOBILIZATION'!Print_Area</vt:lpstr>
      <vt:lpstr>RESEARCH!Print_Area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Allyson Marsolais</dc:creator>
  <cp:lastModifiedBy>Anna Dina Jacob</cp:lastModifiedBy>
  <cp:lastPrinted>2019-11-19T17:36:50Z</cp:lastPrinted>
  <dcterms:created xsi:type="dcterms:W3CDTF">2018-12-10T15:08:16Z</dcterms:created>
  <dcterms:modified xsi:type="dcterms:W3CDTF">2022-01-14T20:57:39Z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0x010100D890FD2C1F163046887813BE7FE144DB</vt:lpwstr>
  </property>
</Properties>
</file>