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"/>
    </mc:Choice>
  </mc:AlternateContent>
  <xr:revisionPtr revIDLastSave="0" documentId="13_ncr:1_{9963DCB6-38D2-4138-8624-27354D14E2B4}" xr6:coauthVersionLast="47" xr6:coauthVersionMax="47" xr10:uidLastSave="{00000000-0000-0000-0000-000000000000}"/>
  <bookViews>
    <workbookView xWindow="-108" yWindow="-108" windowWidth="23256" windowHeight="12576" xr2:uid="{E25F1FA0-144E-48A0-B6E3-4F620C378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" i="1" l="1"/>
  <c r="Y53" i="1"/>
  <c r="W53" i="1"/>
  <c r="M58" i="1"/>
  <c r="K57" i="1"/>
  <c r="O55" i="1"/>
  <c r="O54" i="1"/>
  <c r="N54" i="1"/>
  <c r="K54" i="1"/>
  <c r="L54" i="1"/>
  <c r="K52" i="1"/>
  <c r="O26" i="1"/>
  <c r="V14" i="1"/>
  <c r="AE3" i="1"/>
  <c r="E27" i="1"/>
  <c r="E26" i="1"/>
  <c r="F17" i="1"/>
  <c r="F6" i="1"/>
  <c r="M17" i="1"/>
  <c r="M6" i="1"/>
  <c r="AC6" i="1"/>
  <c r="T6" i="1"/>
  <c r="T17" i="1"/>
  <c r="U14" i="1"/>
  <c r="AD3" i="1"/>
  <c r="AC3" i="1"/>
  <c r="T14" i="1"/>
  <c r="X38" i="1"/>
  <c r="X39" i="1"/>
  <c r="X40" i="1"/>
  <c r="X41" i="1"/>
  <c r="X42" i="1"/>
  <c r="X43" i="1"/>
  <c r="X44" i="1"/>
  <c r="X45" i="1"/>
  <c r="X46" i="1"/>
  <c r="X37" i="1"/>
  <c r="U38" i="1"/>
  <c r="U39" i="1"/>
  <c r="U40" i="1"/>
  <c r="U41" i="1"/>
  <c r="U42" i="1"/>
  <c r="U43" i="1"/>
  <c r="U44" i="1"/>
  <c r="U45" i="1"/>
  <c r="U46" i="1"/>
  <c r="U37" i="1"/>
  <c r="T3" i="1"/>
  <c r="AE27" i="1"/>
  <c r="AE28" i="1"/>
  <c r="AE29" i="1"/>
  <c r="AE30" i="1"/>
  <c r="AE31" i="1"/>
  <c r="AE32" i="1"/>
  <c r="AE33" i="1"/>
  <c r="AE34" i="1"/>
  <c r="AE35" i="1"/>
  <c r="AE26" i="1"/>
  <c r="AB26" i="1"/>
  <c r="M14" i="1"/>
  <c r="AB27" i="1"/>
  <c r="AB28" i="1"/>
  <c r="AB29" i="1"/>
  <c r="AB30" i="1"/>
  <c r="AB31" i="1"/>
  <c r="AB32" i="1"/>
  <c r="AB33" i="1"/>
  <c r="AB34" i="1"/>
  <c r="AB35" i="1"/>
  <c r="Y26" i="1"/>
  <c r="M3" i="1"/>
  <c r="Y27" i="1"/>
  <c r="Y28" i="1"/>
  <c r="Y29" i="1"/>
  <c r="Y30" i="1"/>
  <c r="Y31" i="1"/>
  <c r="Y32" i="1"/>
  <c r="Y33" i="1"/>
  <c r="Y34" i="1"/>
  <c r="Y35" i="1"/>
  <c r="U27" i="1"/>
  <c r="U26" i="1"/>
  <c r="F14" i="1"/>
  <c r="U28" i="1"/>
  <c r="U29" i="1"/>
  <c r="U30" i="1"/>
  <c r="U31" i="1"/>
  <c r="U32" i="1"/>
  <c r="U33" i="1"/>
  <c r="U34" i="1"/>
  <c r="U35" i="1"/>
  <c r="B27" i="1"/>
  <c r="F3" i="1"/>
  <c r="B28" i="1"/>
  <c r="B29" i="1"/>
  <c r="B30" i="1"/>
  <c r="B31" i="1"/>
  <c r="B32" i="1"/>
  <c r="B33" i="1"/>
  <c r="B34" i="1"/>
  <c r="B35" i="1"/>
  <c r="B36" i="1"/>
  <c r="AB3" i="1"/>
  <c r="S14" i="1"/>
  <c r="S3" i="1"/>
  <c r="L14" i="1"/>
  <c r="L3" i="1"/>
  <c r="E14" i="1"/>
  <c r="E3" i="1"/>
</calcChain>
</file>

<file path=xl/sharedStrings.xml><?xml version="1.0" encoding="utf-8"?>
<sst xmlns="http://schemas.openxmlformats.org/spreadsheetml/2006/main" count="50" uniqueCount="29">
  <si>
    <t>Opór</t>
  </si>
  <si>
    <t>a[mm]</t>
  </si>
  <si>
    <t>Rx1</t>
  </si>
  <si>
    <t>x=5</t>
  </si>
  <si>
    <t>średnia</t>
  </si>
  <si>
    <t>u(Rx1)</t>
  </si>
  <si>
    <t>x=4</t>
  </si>
  <si>
    <t>x=3</t>
  </si>
  <si>
    <t>opór</t>
  </si>
  <si>
    <t>Rx3</t>
  </si>
  <si>
    <t>u(R)</t>
  </si>
  <si>
    <t>x=2</t>
  </si>
  <si>
    <t>x=1</t>
  </si>
  <si>
    <t>sz. R1 z R3</t>
  </si>
  <si>
    <t>Robl</t>
  </si>
  <si>
    <t>u(Robl)</t>
  </si>
  <si>
    <t>r. R2 z R5</t>
  </si>
  <si>
    <t>niepewność</t>
  </si>
  <si>
    <t xml:space="preserve">niepewność: </t>
  </si>
  <si>
    <t>u(a)</t>
  </si>
  <si>
    <t>l</t>
  </si>
  <si>
    <t>(Rx(l/(l-a)^2))^2</t>
  </si>
  <si>
    <t>szeregowy</t>
  </si>
  <si>
    <t>równo</t>
  </si>
  <si>
    <t>U(R)</t>
  </si>
  <si>
    <t>jest w granicy niepewności</t>
  </si>
  <si>
    <t>przenoszenie niepewności:</t>
  </si>
  <si>
    <t>83.596/(x+83.596)−x⋅83.596/((x+83.596))2</t>
  </si>
  <si>
    <t>4/(x^2+4x+4)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</si>
</sst>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26</xdr:row>
      <xdr:rowOff>0</xdr:rowOff>
    </xdr:from>
    <xdr:to>
      <xdr:col>11</xdr:col>
      <xdr:colOff>594360</xdr:colOff>
      <xdr:row>29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99DE3C-8772-4625-AB7A-38D5D88B2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54880"/>
          <a:ext cx="12039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31</xdr:row>
      <xdr:rowOff>0</xdr:rowOff>
    </xdr:from>
    <xdr:to>
      <xdr:col>14</xdr:col>
      <xdr:colOff>510540</xdr:colOff>
      <xdr:row>32</xdr:row>
      <xdr:rowOff>175260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00DD548-4045-49A2-9445-CF5C10399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669280"/>
          <a:ext cx="23393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</xdr:colOff>
      <xdr:row>37</xdr:row>
      <xdr:rowOff>144780</xdr:rowOff>
    </xdr:from>
    <xdr:to>
      <xdr:col>12</xdr:col>
      <xdr:colOff>38100</xdr:colOff>
      <xdr:row>41</xdr:row>
      <xdr:rowOff>83820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61FB48-4DD5-4451-95ED-9AFF2BE5F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020" y="6911340"/>
          <a:ext cx="185928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47</xdr:row>
      <xdr:rowOff>0</xdr:rowOff>
    </xdr:from>
    <xdr:to>
      <xdr:col>20</xdr:col>
      <xdr:colOff>99060</xdr:colOff>
      <xdr:row>49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34316B9-09A2-47B0-8244-C2966D79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95360"/>
          <a:ext cx="6195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8C73-385B-4F2E-8C78-2380C88F889A}">
  <dimension ref="A1:AE58"/>
  <sheetViews>
    <sheetView tabSelected="1" topLeftCell="I34" workbookViewId="0">
      <selection activeCell="Y54" sqref="Y54"/>
    </sheetView>
  </sheetViews>
  <sheetFormatPr defaultRowHeight="14.4" x14ac:dyDescent="0.3"/>
  <cols>
    <col min="23" max="23" width="12" bestFit="1" customWidth="1"/>
    <col min="33" max="33" width="8.88671875" customWidth="1"/>
  </cols>
  <sheetData>
    <row r="1" spans="1:31" x14ac:dyDescent="0.3">
      <c r="I1" s="1"/>
      <c r="J1" s="1"/>
      <c r="K1" s="1"/>
    </row>
    <row r="2" spans="1:31" x14ac:dyDescent="0.3">
      <c r="A2" t="s">
        <v>3</v>
      </c>
      <c r="B2" s="1" t="s">
        <v>0</v>
      </c>
      <c r="C2" s="1" t="s">
        <v>1</v>
      </c>
      <c r="D2" s="1" t="s">
        <v>2</v>
      </c>
      <c r="E2" t="s">
        <v>4</v>
      </c>
      <c r="F2" t="s">
        <v>5</v>
      </c>
      <c r="H2" t="s">
        <v>7</v>
      </c>
      <c r="I2" s="1" t="s">
        <v>8</v>
      </c>
      <c r="J2" s="1" t="s">
        <v>1</v>
      </c>
      <c r="K2" s="1" t="s">
        <v>9</v>
      </c>
      <c r="L2" t="s">
        <v>4</v>
      </c>
      <c r="M2" t="s">
        <v>10</v>
      </c>
      <c r="O2" t="s">
        <v>12</v>
      </c>
      <c r="P2" s="1"/>
      <c r="Q2" s="1"/>
      <c r="R2" s="1"/>
      <c r="S2" t="s">
        <v>4</v>
      </c>
      <c r="X2" t="s">
        <v>16</v>
      </c>
      <c r="Y2" s="1"/>
      <c r="Z2" s="1"/>
      <c r="AA2" s="1"/>
      <c r="AB2" t="s">
        <v>4</v>
      </c>
      <c r="AC2" t="s">
        <v>10</v>
      </c>
      <c r="AD2" t="s">
        <v>14</v>
      </c>
      <c r="AE2" t="s">
        <v>15</v>
      </c>
    </row>
    <row r="3" spans="1:31" x14ac:dyDescent="0.3">
      <c r="B3" s="1">
        <v>50</v>
      </c>
      <c r="C3" s="1">
        <v>628</v>
      </c>
      <c r="D3" s="1">
        <v>84.4</v>
      </c>
      <c r="E3">
        <f>AVERAGE(D3:D12)</f>
        <v>83.596000000000004</v>
      </c>
      <c r="F3">
        <f>SQRT(SUM(B27:B36))</f>
        <v>1.120253248183823</v>
      </c>
      <c r="I3" s="1">
        <v>182</v>
      </c>
      <c r="J3" s="1">
        <v>304</v>
      </c>
      <c r="K3" s="1">
        <v>79.5</v>
      </c>
      <c r="L3">
        <f>AVERAGE(K3:K12)</f>
        <v>80.650000000000006</v>
      </c>
      <c r="M3">
        <f>SQRT(SUM(Y26:Y35))</f>
        <v>1.0848241733231718</v>
      </c>
      <c r="P3" s="1">
        <v>26</v>
      </c>
      <c r="Q3" s="1">
        <v>306</v>
      </c>
      <c r="R3" s="1">
        <v>11.5</v>
      </c>
      <c r="S3">
        <f>AVERAGE(R3:R12)</f>
        <v>11.54</v>
      </c>
      <c r="T3">
        <f>SQRT(SUM(AE26:AE35))</f>
        <v>0.1567903158491015</v>
      </c>
      <c r="Y3" s="1">
        <v>60</v>
      </c>
      <c r="Z3" s="1">
        <v>309</v>
      </c>
      <c r="AA3" s="1">
        <v>26.8</v>
      </c>
      <c r="AB3">
        <f>AVERAGE(AA3:AA12)</f>
        <v>27.166000000000004</v>
      </c>
      <c r="AC3">
        <f>SQRT(SUM(X37:X46))</f>
        <v>0.36591829225425482</v>
      </c>
      <c r="AD3">
        <f>(1/L14 + 1/E3)^-1</f>
        <v>27.058714162048464</v>
      </c>
      <c r="AE3">
        <f>SQRT((E26*F3)^2 + (E27*M14)^2)</f>
        <v>0.51550330854704518</v>
      </c>
    </row>
    <row r="4" spans="1:31" x14ac:dyDescent="0.3">
      <c r="B4" s="1">
        <v>76</v>
      </c>
      <c r="C4" s="1">
        <v>529</v>
      </c>
      <c r="D4" s="1">
        <v>85.4</v>
      </c>
      <c r="I4" s="1">
        <v>137</v>
      </c>
      <c r="J4" s="1">
        <v>368</v>
      </c>
      <c r="K4" s="1">
        <v>79.8</v>
      </c>
      <c r="P4" s="1">
        <v>22</v>
      </c>
      <c r="Q4" s="1">
        <v>349</v>
      </c>
      <c r="R4" s="1">
        <v>11.8</v>
      </c>
      <c r="Y4" s="1">
        <v>56</v>
      </c>
      <c r="Z4" s="1">
        <v>332</v>
      </c>
      <c r="AA4" s="1">
        <v>27.8</v>
      </c>
    </row>
    <row r="5" spans="1:31" x14ac:dyDescent="0.3">
      <c r="B5" s="1">
        <v>113</v>
      </c>
      <c r="C5" s="1">
        <v>423</v>
      </c>
      <c r="D5" s="1">
        <v>82.8</v>
      </c>
      <c r="F5" t="s">
        <v>24</v>
      </c>
      <c r="I5" s="1">
        <v>111</v>
      </c>
      <c r="J5" s="1">
        <v>419</v>
      </c>
      <c r="K5" s="1">
        <v>80</v>
      </c>
      <c r="M5" t="s">
        <v>24</v>
      </c>
      <c r="P5" s="1">
        <v>19</v>
      </c>
      <c r="Q5" s="1">
        <v>381</v>
      </c>
      <c r="R5" s="1">
        <v>11.7</v>
      </c>
      <c r="T5" t="s">
        <v>24</v>
      </c>
      <c r="Y5" s="1">
        <v>42</v>
      </c>
      <c r="Z5" s="1">
        <v>387</v>
      </c>
      <c r="AA5" s="1">
        <v>26.5</v>
      </c>
      <c r="AC5" t="s">
        <v>24</v>
      </c>
    </row>
    <row r="6" spans="1:31" x14ac:dyDescent="0.3">
      <c r="B6" s="1">
        <v>45</v>
      </c>
      <c r="C6" s="1">
        <v>653</v>
      </c>
      <c r="D6" s="1">
        <v>84.7</v>
      </c>
      <c r="F6">
        <f>2*F3</f>
        <v>2.240506496367646</v>
      </c>
      <c r="I6" s="1">
        <v>94</v>
      </c>
      <c r="J6" s="1">
        <v>463</v>
      </c>
      <c r="K6" s="1">
        <v>81</v>
      </c>
      <c r="M6">
        <f>2*M3</f>
        <v>2.1696483466463437</v>
      </c>
      <c r="P6" s="1">
        <v>15</v>
      </c>
      <c r="Q6" s="1">
        <v>432</v>
      </c>
      <c r="R6" s="1">
        <v>11.4</v>
      </c>
      <c r="T6">
        <f>2*T3</f>
        <v>0.31358063169820299</v>
      </c>
      <c r="Y6" s="1">
        <v>35</v>
      </c>
      <c r="Z6" s="1">
        <v>433</v>
      </c>
      <c r="AA6" s="1">
        <v>26.7</v>
      </c>
      <c r="AC6">
        <f>2*AC3</f>
        <v>0.73183658450850964</v>
      </c>
    </row>
    <row r="7" spans="1:31" x14ac:dyDescent="0.3">
      <c r="B7" s="1">
        <v>102</v>
      </c>
      <c r="C7" s="1">
        <v>448</v>
      </c>
      <c r="D7" s="1">
        <v>82.8</v>
      </c>
      <c r="I7" s="1">
        <v>81</v>
      </c>
      <c r="J7" s="1">
        <v>499</v>
      </c>
      <c r="K7" s="1">
        <v>80.7</v>
      </c>
      <c r="P7" s="1">
        <v>13</v>
      </c>
      <c r="Q7" s="1">
        <v>473</v>
      </c>
      <c r="R7" s="1">
        <v>11.7</v>
      </c>
      <c r="Y7" s="1">
        <v>32</v>
      </c>
      <c r="Z7" s="1">
        <v>453</v>
      </c>
      <c r="AA7" s="1">
        <v>26.5</v>
      </c>
    </row>
    <row r="8" spans="1:31" x14ac:dyDescent="0.3">
      <c r="B8" s="1">
        <v>172</v>
      </c>
      <c r="C8" s="1">
        <v>325</v>
      </c>
      <c r="D8" s="1">
        <v>82.8</v>
      </c>
      <c r="I8" s="1">
        <v>63</v>
      </c>
      <c r="J8" s="1">
        <v>562</v>
      </c>
      <c r="K8" s="1">
        <v>80.8</v>
      </c>
      <c r="P8" s="1">
        <v>10</v>
      </c>
      <c r="Q8" s="1">
        <v>536</v>
      </c>
      <c r="R8" s="1">
        <v>11.6</v>
      </c>
      <c r="Y8" s="1">
        <v>30</v>
      </c>
      <c r="Z8" s="1">
        <v>479</v>
      </c>
      <c r="AA8" s="1">
        <v>27.5</v>
      </c>
      <c r="AC8" t="s">
        <v>25</v>
      </c>
    </row>
    <row r="9" spans="1:31" x14ac:dyDescent="0.3">
      <c r="B9" s="1">
        <v>39</v>
      </c>
      <c r="C9" s="1">
        <v>682</v>
      </c>
      <c r="D9" s="1">
        <v>83.6</v>
      </c>
      <c r="I9" s="1">
        <v>57</v>
      </c>
      <c r="J9" s="1">
        <v>586</v>
      </c>
      <c r="K9" s="1">
        <v>80.7</v>
      </c>
      <c r="P9" s="1">
        <v>8.3000000000000007</v>
      </c>
      <c r="Q9" s="1">
        <v>580</v>
      </c>
      <c r="R9" s="1">
        <v>11.5</v>
      </c>
      <c r="Y9" s="1">
        <v>24</v>
      </c>
      <c r="Z9" s="1">
        <v>529</v>
      </c>
      <c r="AA9" s="1">
        <v>26.96</v>
      </c>
    </row>
    <row r="10" spans="1:31" x14ac:dyDescent="0.3">
      <c r="B10" s="1">
        <v>65</v>
      </c>
      <c r="C10" s="1">
        <v>565</v>
      </c>
      <c r="D10" s="1">
        <v>84.4</v>
      </c>
      <c r="I10" s="1">
        <v>51</v>
      </c>
      <c r="J10" s="1">
        <v>615</v>
      </c>
      <c r="K10" s="1">
        <v>81.5</v>
      </c>
      <c r="P10" s="1">
        <v>7.2</v>
      </c>
      <c r="Q10" s="1">
        <v>614</v>
      </c>
      <c r="R10" s="1">
        <v>11.45</v>
      </c>
      <c r="Y10" s="1">
        <v>20</v>
      </c>
      <c r="Z10" s="1">
        <v>575</v>
      </c>
      <c r="AA10" s="1">
        <v>27.1</v>
      </c>
    </row>
    <row r="11" spans="1:31" x14ac:dyDescent="0.3">
      <c r="B11" s="1">
        <v>97</v>
      </c>
      <c r="C11" s="1">
        <v>461</v>
      </c>
      <c r="D11" s="1">
        <v>82.96</v>
      </c>
      <c r="I11" s="1">
        <v>45</v>
      </c>
      <c r="J11" s="1">
        <v>643</v>
      </c>
      <c r="K11" s="1">
        <v>81.099999999999994</v>
      </c>
      <c r="P11" s="1">
        <v>5.9</v>
      </c>
      <c r="Q11" s="1">
        <v>660</v>
      </c>
      <c r="R11" s="1">
        <v>11.45</v>
      </c>
      <c r="Y11" s="1">
        <v>18</v>
      </c>
      <c r="Z11" s="1">
        <v>606</v>
      </c>
      <c r="AA11" s="1">
        <v>27.7</v>
      </c>
    </row>
    <row r="12" spans="1:31" x14ac:dyDescent="0.3">
      <c r="B12" s="1">
        <v>129</v>
      </c>
      <c r="C12" s="1">
        <v>389</v>
      </c>
      <c r="D12" s="1">
        <v>82.1</v>
      </c>
      <c r="I12" s="1">
        <v>39</v>
      </c>
      <c r="J12" s="1">
        <v>676</v>
      </c>
      <c r="K12" s="1">
        <v>81.400000000000006</v>
      </c>
      <c r="P12" s="1">
        <v>5</v>
      </c>
      <c r="Q12" s="1">
        <v>694</v>
      </c>
      <c r="R12" s="1">
        <v>11.3</v>
      </c>
      <c r="Y12" s="1">
        <v>13</v>
      </c>
      <c r="Z12" s="1">
        <v>684</v>
      </c>
      <c r="AA12" s="1">
        <v>28.1</v>
      </c>
    </row>
    <row r="13" spans="1:31" x14ac:dyDescent="0.3">
      <c r="B13" s="1"/>
      <c r="C13" s="1"/>
      <c r="D13" s="1"/>
      <c r="I13" s="1"/>
      <c r="J13" s="1"/>
      <c r="K13" s="1"/>
      <c r="P13" s="1"/>
      <c r="Q13" s="1"/>
      <c r="R13" s="1"/>
      <c r="T13" t="s">
        <v>10</v>
      </c>
      <c r="U13" t="s">
        <v>14</v>
      </c>
      <c r="V13" t="s">
        <v>15</v>
      </c>
    </row>
    <row r="14" spans="1:31" x14ac:dyDescent="0.3">
      <c r="A14" t="s">
        <v>6</v>
      </c>
      <c r="B14" s="1">
        <v>63</v>
      </c>
      <c r="C14" s="1">
        <v>490</v>
      </c>
      <c r="D14" s="1">
        <v>60.5</v>
      </c>
      <c r="E14">
        <f>AVERAGE(D14:D23)</f>
        <v>59.585000000000001</v>
      </c>
      <c r="F14">
        <f>SQRT(SUM(U26:U35))</f>
        <v>0.80142537507005063</v>
      </c>
      <c r="H14" t="s">
        <v>11</v>
      </c>
      <c r="I14" s="1">
        <v>89</v>
      </c>
      <c r="J14" s="1">
        <v>309</v>
      </c>
      <c r="K14" s="1">
        <v>39.799999999999997</v>
      </c>
      <c r="L14">
        <f>AVERAGE(K14:K23)</f>
        <v>40.009</v>
      </c>
      <c r="M14">
        <f>SQRT(SUM(AB26:AB35))</f>
        <v>0.53845605271144292</v>
      </c>
      <c r="O14" t="s">
        <v>13</v>
      </c>
      <c r="P14" s="1">
        <v>196</v>
      </c>
      <c r="Q14" s="1">
        <v>313</v>
      </c>
      <c r="R14" s="1">
        <v>89.3</v>
      </c>
      <c r="S14">
        <f>AVERAGE(R14:R23)</f>
        <v>90.787999999999997</v>
      </c>
      <c r="T14">
        <f>SQRT(SUM(U37:U46))</f>
        <v>1.206459000712236</v>
      </c>
      <c r="U14">
        <f>S3+L3</f>
        <v>92.19</v>
      </c>
      <c r="V14">
        <f>SQRT(T3^2+M3^2)</f>
        <v>1.0960961135641181</v>
      </c>
    </row>
    <row r="15" spans="1:31" x14ac:dyDescent="0.3">
      <c r="B15" s="1">
        <v>77</v>
      </c>
      <c r="C15" s="1">
        <v>433</v>
      </c>
      <c r="D15" s="1">
        <v>58.8</v>
      </c>
      <c r="I15" s="1">
        <v>73</v>
      </c>
      <c r="J15" s="1">
        <v>353</v>
      </c>
      <c r="K15" s="1">
        <v>39.799999999999997</v>
      </c>
      <c r="P15" s="1">
        <v>165</v>
      </c>
      <c r="Q15" s="1">
        <v>353</v>
      </c>
      <c r="R15" s="1">
        <v>90</v>
      </c>
    </row>
    <row r="16" spans="1:31" x14ac:dyDescent="0.3">
      <c r="B16" s="1">
        <v>53</v>
      </c>
      <c r="C16" s="1">
        <v>526</v>
      </c>
      <c r="D16" s="1">
        <v>58.8</v>
      </c>
      <c r="F16" t="s">
        <v>24</v>
      </c>
      <c r="I16" s="1">
        <v>61</v>
      </c>
      <c r="J16" s="1">
        <v>396</v>
      </c>
      <c r="K16" s="1">
        <v>39.99</v>
      </c>
      <c r="M16" t="s">
        <v>24</v>
      </c>
      <c r="P16" s="1">
        <v>139</v>
      </c>
      <c r="Q16" s="1">
        <v>392</v>
      </c>
      <c r="R16" s="1">
        <v>89.6</v>
      </c>
      <c r="T16" t="s">
        <v>24</v>
      </c>
    </row>
    <row r="17" spans="1:31" x14ac:dyDescent="0.3">
      <c r="B17" s="1">
        <v>47</v>
      </c>
      <c r="C17" s="1">
        <v>557</v>
      </c>
      <c r="D17" s="1">
        <v>59.1</v>
      </c>
      <c r="F17">
        <f>2*F14</f>
        <v>1.6028507501401013</v>
      </c>
      <c r="I17" s="1">
        <v>51</v>
      </c>
      <c r="J17" s="1">
        <v>438</v>
      </c>
      <c r="K17" s="1">
        <v>39.700000000000003</v>
      </c>
      <c r="M17">
        <f>2*M14</f>
        <v>1.0769121054228858</v>
      </c>
      <c r="P17" s="1">
        <v>114</v>
      </c>
      <c r="Q17" s="1">
        <v>441</v>
      </c>
      <c r="R17" s="1">
        <v>93.3</v>
      </c>
      <c r="T17">
        <f>2*T14</f>
        <v>2.412918001424472</v>
      </c>
    </row>
    <row r="18" spans="1:31" x14ac:dyDescent="0.3">
      <c r="B18" s="1">
        <v>42</v>
      </c>
      <c r="C18" s="1">
        <v>586</v>
      </c>
      <c r="D18" s="1">
        <v>59.4</v>
      </c>
      <c r="I18" s="1">
        <v>43</v>
      </c>
      <c r="J18" s="1">
        <v>481</v>
      </c>
      <c r="K18" s="1">
        <v>39.9</v>
      </c>
      <c r="P18" s="1">
        <v>100</v>
      </c>
      <c r="Q18" s="1">
        <v>474</v>
      </c>
      <c r="R18" s="1">
        <v>90.1</v>
      </c>
    </row>
    <row r="19" spans="1:31" x14ac:dyDescent="0.3">
      <c r="B19" s="1">
        <v>36</v>
      </c>
      <c r="C19" s="1">
        <v>623</v>
      </c>
      <c r="D19" s="1">
        <v>59.5</v>
      </c>
      <c r="I19" s="1">
        <v>37</v>
      </c>
      <c r="J19" s="1">
        <v>519</v>
      </c>
      <c r="K19" s="1">
        <v>39.9</v>
      </c>
      <c r="P19" s="1">
        <v>91</v>
      </c>
      <c r="Q19" s="1">
        <v>499</v>
      </c>
      <c r="R19" s="1">
        <v>90.6</v>
      </c>
    </row>
    <row r="20" spans="1:31" x14ac:dyDescent="0.3">
      <c r="B20" s="1">
        <v>32</v>
      </c>
      <c r="C20" s="1">
        <v>652</v>
      </c>
      <c r="D20" s="1">
        <v>59.95</v>
      </c>
      <c r="I20" s="1">
        <v>31</v>
      </c>
      <c r="J20" s="1">
        <v>564</v>
      </c>
      <c r="K20" s="1">
        <v>40.1</v>
      </c>
      <c r="P20" s="1">
        <v>79</v>
      </c>
      <c r="Q20" s="1">
        <v>534</v>
      </c>
      <c r="R20" s="1">
        <v>90.5</v>
      </c>
      <c r="T20" t="s">
        <v>25</v>
      </c>
    </row>
    <row r="21" spans="1:31" x14ac:dyDescent="0.3">
      <c r="B21" s="1">
        <v>28</v>
      </c>
      <c r="C21" s="1">
        <v>683</v>
      </c>
      <c r="D21" s="1">
        <v>60.3</v>
      </c>
      <c r="I21" s="1">
        <v>26</v>
      </c>
      <c r="J21" s="1">
        <v>608</v>
      </c>
      <c r="K21" s="1">
        <v>40.299999999999997</v>
      </c>
      <c r="P21" s="1">
        <v>72</v>
      </c>
      <c r="Q21" s="1">
        <v>558</v>
      </c>
      <c r="R21" s="1">
        <v>90.9</v>
      </c>
    </row>
    <row r="22" spans="1:31" x14ac:dyDescent="0.3">
      <c r="B22" s="1">
        <v>25</v>
      </c>
      <c r="C22" s="1">
        <v>707</v>
      </c>
      <c r="D22" s="1">
        <v>60.3</v>
      </c>
      <c r="I22" s="1">
        <v>23</v>
      </c>
      <c r="J22" s="1">
        <v>637</v>
      </c>
      <c r="K22" s="1">
        <v>40.4</v>
      </c>
      <c r="P22" s="1">
        <v>56</v>
      </c>
      <c r="Q22" s="1">
        <v>619</v>
      </c>
      <c r="R22" s="1">
        <v>90.98</v>
      </c>
    </row>
    <row r="23" spans="1:31" x14ac:dyDescent="0.3">
      <c r="B23" s="1">
        <v>70</v>
      </c>
      <c r="C23" s="1">
        <v>458</v>
      </c>
      <c r="D23" s="1">
        <v>59.2</v>
      </c>
      <c r="I23" s="1">
        <v>19</v>
      </c>
      <c r="J23" s="1">
        <v>679</v>
      </c>
      <c r="K23" s="1">
        <v>40.200000000000003</v>
      </c>
      <c r="P23" s="1">
        <v>46</v>
      </c>
      <c r="Q23" s="1">
        <v>668</v>
      </c>
      <c r="R23" s="1">
        <v>92.6</v>
      </c>
    </row>
    <row r="25" spans="1:31" x14ac:dyDescent="0.3">
      <c r="U25" t="s">
        <v>21</v>
      </c>
    </row>
    <row r="26" spans="1:31" x14ac:dyDescent="0.3">
      <c r="B26" t="s">
        <v>21</v>
      </c>
      <c r="E26">
        <f>E3/(L14+E3) - L14*E3/(E3+L14)^2</f>
        <v>0.45740290310223319</v>
      </c>
      <c r="N26">
        <v>0.15679999999999999</v>
      </c>
      <c r="O26">
        <f>2*P28</f>
        <v>1.0309999999999999</v>
      </c>
      <c r="P26">
        <v>1.0960000000000001</v>
      </c>
      <c r="T26" t="s">
        <v>6</v>
      </c>
      <c r="U26">
        <f>((1000/(1000-C14)^2)*B14)^2</f>
        <v>5.8667879934387768E-2</v>
      </c>
      <c r="X26" t="s">
        <v>7</v>
      </c>
      <c r="Y26">
        <f>((1000/(1000-J3)^2)*I3)^2</f>
        <v>0.14115810436877191</v>
      </c>
      <c r="AA26" t="s">
        <v>11</v>
      </c>
      <c r="AB26">
        <f>((1000/(1000-J14)^2)*I14)^2</f>
        <v>3.4743040596165134E-2</v>
      </c>
      <c r="AD26" t="s">
        <v>12</v>
      </c>
      <c r="AE26">
        <f>((1000/(1000-Q3)^2)*P3)^2</f>
        <v>2.9141292772007187E-3</v>
      </c>
    </row>
    <row r="27" spans="1:31" x14ac:dyDescent="0.3">
      <c r="A27" t="s">
        <v>3</v>
      </c>
      <c r="B27">
        <f>((1000/(1000-C3)^2)*B3)^2</f>
        <v>0.13054740672376511</v>
      </c>
      <c r="E27">
        <f>L14/(E3+L14) - L14*E3/(E3+L14)^2</f>
        <v>0.10477153705717032</v>
      </c>
      <c r="N27">
        <v>1.083</v>
      </c>
      <c r="P27">
        <v>0.3659</v>
      </c>
      <c r="U27">
        <f>((1000/(1000-C15)^2)*B15)^2</f>
        <v>5.7365292819911672E-2</v>
      </c>
      <c r="Y27">
        <f t="shared" ref="Y27:Y35" si="0">((1000/(1000-J4)^2)*I4)^2</f>
        <v>0.11764482314234467</v>
      </c>
      <c r="AB27">
        <f t="shared" ref="AB27:AB35" si="1">((1000/(1000-J15)^2)*I15)^2</f>
        <v>3.0410852694679701E-2</v>
      </c>
      <c r="AE27">
        <f t="shared" ref="AE27:AE35" si="2">((1000/(1000-Q4)^2)*P4)^2</f>
        <v>2.6947681603834046E-3</v>
      </c>
    </row>
    <row r="28" spans="1:31" x14ac:dyDescent="0.3">
      <c r="B28">
        <f t="shared" ref="B28:B36" si="3">((1000/(1000-C4)^2)*B4)^2</f>
        <v>0.11736633850529005</v>
      </c>
      <c r="J28" t="s">
        <v>17</v>
      </c>
      <c r="N28">
        <v>0.53849999999999998</v>
      </c>
      <c r="P28">
        <v>0.51549999999999996</v>
      </c>
      <c r="U28">
        <f t="shared" ref="U27:U35" si="4">((1000/(1000-C16)^2)*B16)^2</f>
        <v>5.564656647581652E-2</v>
      </c>
      <c r="Y28">
        <f t="shared" si="0"/>
        <v>0.10812881113945921</v>
      </c>
      <c r="AB28">
        <f t="shared" si="1"/>
        <v>2.7958374346282389E-2</v>
      </c>
      <c r="AE28">
        <f t="shared" si="2"/>
        <v>2.458921168937167E-3</v>
      </c>
    </row>
    <row r="29" spans="1:31" x14ac:dyDescent="0.3">
      <c r="B29">
        <f t="shared" si="3"/>
        <v>0.1152003064412668</v>
      </c>
      <c r="N29">
        <v>0.8014</v>
      </c>
      <c r="U29">
        <f t="shared" si="4"/>
        <v>5.7356258179047694E-2</v>
      </c>
      <c r="Y29">
        <f t="shared" si="0"/>
        <v>0.10625724815964976</v>
      </c>
      <c r="AB29">
        <f t="shared" si="1"/>
        <v>2.6073245261960927E-2</v>
      </c>
      <c r="AE29">
        <f t="shared" si="2"/>
        <v>2.1616689043515067E-3</v>
      </c>
    </row>
    <row r="30" spans="1:31" x14ac:dyDescent="0.3">
      <c r="B30">
        <f t="shared" si="3"/>
        <v>0.13967128488358477</v>
      </c>
      <c r="N30">
        <v>1.1200000000000001</v>
      </c>
      <c r="U30">
        <f t="shared" si="4"/>
        <v>6.0047816002354745E-2</v>
      </c>
      <c r="Y30">
        <f t="shared" si="0"/>
        <v>0.10414037430243898</v>
      </c>
      <c r="AB30">
        <f t="shared" si="1"/>
        <v>2.5483993155399634E-2</v>
      </c>
      <c r="AE30">
        <f t="shared" si="2"/>
        <v>2.191009414945965E-3</v>
      </c>
    </row>
    <row r="31" spans="1:31" x14ac:dyDescent="0.3">
      <c r="B31">
        <f t="shared" si="3"/>
        <v>0.11205830076523612</v>
      </c>
      <c r="U31">
        <f t="shared" si="4"/>
        <v>6.415634301683848E-2</v>
      </c>
      <c r="Y31">
        <f t="shared" si="0"/>
        <v>0.10784118636080312</v>
      </c>
      <c r="AB31">
        <f t="shared" si="1"/>
        <v>2.5575441683402176E-2</v>
      </c>
      <c r="AE31">
        <f t="shared" si="2"/>
        <v>2.1573871010956039E-3</v>
      </c>
    </row>
    <row r="32" spans="1:31" x14ac:dyDescent="0.3">
      <c r="B32">
        <f t="shared" si="3"/>
        <v>0.14250883917499782</v>
      </c>
      <c r="J32" t="s">
        <v>18</v>
      </c>
      <c r="U32">
        <f t="shared" si="4"/>
        <v>6.9820504225877295E-2</v>
      </c>
      <c r="Y32">
        <f t="shared" si="0"/>
        <v>0.11059827335127582</v>
      </c>
      <c r="AB32">
        <f t="shared" si="1"/>
        <v>2.6593618274752102E-2</v>
      </c>
      <c r="AE32">
        <f t="shared" si="2"/>
        <v>2.2139052143911233E-3</v>
      </c>
    </row>
    <row r="33" spans="2:31" x14ac:dyDescent="0.3">
      <c r="B33">
        <f t="shared" si="3"/>
        <v>0.14873758787469499</v>
      </c>
      <c r="Q33" t="s">
        <v>19</v>
      </c>
      <c r="R33">
        <v>1</v>
      </c>
      <c r="U33">
        <f t="shared" si="4"/>
        <v>7.7638835679452317E-2</v>
      </c>
      <c r="Y33">
        <f t="shared" si="0"/>
        <v>0.11838520599114027</v>
      </c>
      <c r="AB33">
        <f t="shared" si="1"/>
        <v>2.8628752753130593E-2</v>
      </c>
      <c r="AE33">
        <f t="shared" si="2"/>
        <v>2.3351553293901243E-3</v>
      </c>
    </row>
    <row r="34" spans="2:31" x14ac:dyDescent="0.3">
      <c r="B34">
        <f t="shared" si="3"/>
        <v>0.11799665214173261</v>
      </c>
      <c r="Q34" t="s">
        <v>20</v>
      </c>
      <c r="R34">
        <v>1000</v>
      </c>
      <c r="U34">
        <f t="shared" si="4"/>
        <v>8.480267190494771E-2</v>
      </c>
      <c r="Y34">
        <f t="shared" si="0"/>
        <v>0.12466718785197443</v>
      </c>
      <c r="AB34">
        <f t="shared" si="1"/>
        <v>3.0466963472956656E-2</v>
      </c>
      <c r="AE34">
        <f t="shared" si="2"/>
        <v>2.6048838016786203E-3</v>
      </c>
    </row>
    <row r="35" spans="2:31" x14ac:dyDescent="0.3">
      <c r="B35">
        <f t="shared" si="3"/>
        <v>0.11147780472439464</v>
      </c>
      <c r="U35">
        <f t="shared" si="4"/>
        <v>5.6780463567537152E-2</v>
      </c>
      <c r="Y35">
        <f t="shared" si="0"/>
        <v>0.13802227235844514</v>
      </c>
      <c r="AB35">
        <f t="shared" si="1"/>
        <v>3.4000638462858841E-2</v>
      </c>
      <c r="AE35">
        <f t="shared" si="2"/>
        <v>2.8513747716867725E-3</v>
      </c>
    </row>
    <row r="36" spans="2:31" x14ac:dyDescent="0.3">
      <c r="B36">
        <f t="shared" si="3"/>
        <v>0.11940281883144316</v>
      </c>
    </row>
    <row r="37" spans="2:31" x14ac:dyDescent="0.3">
      <c r="J37" t="s">
        <v>26</v>
      </c>
      <c r="T37" t="s">
        <v>22</v>
      </c>
      <c r="U37">
        <f>((1000/(1000-Q14)^2)*P14)^2</f>
        <v>0.17245873431964726</v>
      </c>
      <c r="W37" t="s">
        <v>23</v>
      </c>
      <c r="X37">
        <f>((1000/(1000-Z3)^2)*Y3)^2</f>
        <v>1.5790297455648843E-2</v>
      </c>
    </row>
    <row r="38" spans="2:31" x14ac:dyDescent="0.3">
      <c r="U38">
        <f t="shared" ref="U38:U48" si="5">((1000/(1000-Q15)^2)*P15)^2</f>
        <v>0.15536413297291329</v>
      </c>
      <c r="X38">
        <f t="shared" ref="X38:X46" si="6">((1000/(1000-Z4)^2)*Y4)^2</f>
        <v>1.5749624508702195E-2</v>
      </c>
    </row>
    <row r="39" spans="2:31" x14ac:dyDescent="0.3">
      <c r="U39">
        <f t="shared" si="5"/>
        <v>0.14138888949045172</v>
      </c>
      <c r="X39">
        <f t="shared" si="6"/>
        <v>1.249271069443623E-2</v>
      </c>
    </row>
    <row r="40" spans="2:31" x14ac:dyDescent="0.3">
      <c r="U40">
        <f t="shared" si="5"/>
        <v>0.13309522388721959</v>
      </c>
      <c r="X40">
        <f t="shared" si="6"/>
        <v>1.1852333227254479E-2</v>
      </c>
    </row>
    <row r="41" spans="2:31" x14ac:dyDescent="0.3">
      <c r="U41">
        <f t="shared" si="5"/>
        <v>0.13063424011917843</v>
      </c>
      <c r="X41">
        <f t="shared" si="6"/>
        <v>1.1438014724888231E-2</v>
      </c>
    </row>
    <row r="42" spans="2:31" x14ac:dyDescent="0.3">
      <c r="U42">
        <f t="shared" si="5"/>
        <v>0.13144131071460102</v>
      </c>
      <c r="X42">
        <f t="shared" si="6"/>
        <v>1.221494782431976E-2</v>
      </c>
    </row>
    <row r="43" spans="2:31" x14ac:dyDescent="0.3">
      <c r="U43">
        <f t="shared" si="5"/>
        <v>0.13234590736515428</v>
      </c>
      <c r="X43">
        <f t="shared" si="6"/>
        <v>1.1704122399419507E-2</v>
      </c>
    </row>
    <row r="44" spans="2:31" x14ac:dyDescent="0.3">
      <c r="K44" t="s">
        <v>27</v>
      </c>
      <c r="U44">
        <f t="shared" si="5"/>
        <v>0.13582381211100358</v>
      </c>
      <c r="X44">
        <f t="shared" si="6"/>
        <v>1.2260389602614911E-2</v>
      </c>
    </row>
    <row r="45" spans="2:31" x14ac:dyDescent="0.3">
      <c r="U45">
        <f t="shared" si="5"/>
        <v>0.14882508912692169</v>
      </c>
      <c r="X45">
        <f t="shared" si="6"/>
        <v>1.3444978835249611E-2</v>
      </c>
    </row>
    <row r="46" spans="2:31" x14ac:dyDescent="0.3">
      <c r="U46">
        <f t="shared" si="5"/>
        <v>0.17416598029247604</v>
      </c>
      <c r="X46">
        <f t="shared" si="6"/>
        <v>1.6948777333736478E-2</v>
      </c>
    </row>
    <row r="50" spans="11:25" x14ac:dyDescent="0.3">
      <c r="W50" t="s">
        <v>28</v>
      </c>
    </row>
    <row r="52" spans="11:25" x14ac:dyDescent="0.3">
      <c r="K52">
        <f>83.57 + 40.009</f>
        <v>123.57899999999999</v>
      </c>
      <c r="M52">
        <v>83.57</v>
      </c>
      <c r="O52">
        <v>40.009</v>
      </c>
      <c r="Q52">
        <v>0.53849999999999998</v>
      </c>
      <c r="S52">
        <v>1.1200000000000001</v>
      </c>
    </row>
    <row r="53" spans="11:25" x14ac:dyDescent="0.3">
      <c r="W53">
        <f>((O52^2/(M52^2+O52*M52+O52^2))*Q52)^2</f>
        <v>5.2221715090078483E-3</v>
      </c>
      <c r="Y53">
        <f>((M52^2/(O52^2+O52*M52+M52^2))*S52)^2</f>
        <v>0.4300179489254235</v>
      </c>
    </row>
    <row r="54" spans="11:25" x14ac:dyDescent="0.3">
      <c r="K54">
        <f>(M52*(K52-O52)/K52)*Q52</f>
        <v>30.432794638652194</v>
      </c>
      <c r="L54">
        <f>K54^2</f>
        <v>926.15498951837776</v>
      </c>
      <c r="N54">
        <f>(O52*(K52-M52)/K52)*Q52</f>
        <v>6.9751961386521986</v>
      </c>
      <c r="O54">
        <f>N54^2</f>
        <v>48.653361172668539</v>
      </c>
      <c r="Y54">
        <f>SQRT(W53+Y53)</f>
        <v>0.65972730763129039</v>
      </c>
    </row>
    <row r="55" spans="11:25" x14ac:dyDescent="0.3">
      <c r="O55">
        <f>SQRT(SUM(O54,L54))</f>
        <v>31.221920996169441</v>
      </c>
    </row>
    <row r="57" spans="11:25" x14ac:dyDescent="0.3">
      <c r="K57">
        <f>M52*M52/K52*Q52</f>
        <v>30.432794638652194</v>
      </c>
    </row>
    <row r="58" spans="11:25" x14ac:dyDescent="0.3">
      <c r="M58">
        <f>M52/O52+M52</f>
        <v>85.658780024494476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3" ma:contentTypeDescription="Utwórz nowy dokument." ma:contentTypeScope="" ma:versionID="7328f2a1f7cae635e0cdb31420bb9a99">
  <xsd:schema xmlns:xsd="http://www.w3.org/2001/XMLSchema" xmlns:xs="http://www.w3.org/2001/XMLSchema" xmlns:p="http://schemas.microsoft.com/office/2006/metadata/properties" xmlns:ns3="c8f656d6-3613-40d7-a283-9b9e2fc0b499" targetNamespace="http://schemas.microsoft.com/office/2006/metadata/properties" ma:root="true" ma:fieldsID="d423b2dede42f70a2fcc434f285ef983" ns3:_=""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9C5F83-E0C8-4DBA-9E39-7B23E88F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A38BA-A31D-4B8A-965B-391CB70555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A1CB4-BE1E-4613-A9DF-F7BB181EA50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f656d6-3613-40d7-a283-9b9e2fc0b4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Wilk</dc:creator>
  <cp:lastModifiedBy>Katarzyna Wilk</cp:lastModifiedBy>
  <dcterms:created xsi:type="dcterms:W3CDTF">2021-11-16T13:35:48Z</dcterms:created>
  <dcterms:modified xsi:type="dcterms:W3CDTF">2021-11-17T19:59:28Z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