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codeName="Ten_skoroszyt"/>
  <mc:AlternateContent xmlns:mc="http://schemas.openxmlformats.org/markup-compatibility/2006">
    <mc:Choice Requires="x15">
      <x15ac:absPath xmlns:x15ac="http://schemas.microsoft.com/office/spreadsheetml/2010/11/ac" url="https://capgemini-my.sharepoint.com/personal/katarzyna_bocian_capgemini_com/Documents/Desktop/University/Praca inżynierska/Dane od pani Izy/"/>
    </mc:Choice>
  </mc:AlternateContent>
  <xr:revisionPtr revIDLastSave="0" documentId="11_EDF5EF4F780D4021CAC3D7031195D2B5D64A8BE4" xr6:coauthVersionLast="47" xr6:coauthVersionMax="47" xr10:uidLastSave="{00000000-0000-0000-0000-000000000000}"/>
  <bookViews>
    <workbookView xWindow="-25320" yWindow="-11085" windowWidth="25440" windowHeight="15270" firstSheet="1" activeTab="6" xr2:uid="{00000000-000D-0000-FFFF-FFFF00000000}"/>
  </bookViews>
  <sheets>
    <sheet name="Hist" sheetId="36" state="hidden" r:id="rId1"/>
    <sheet name="SUM_CDP" sheetId="41" r:id="rId2"/>
    <sheet name="BAU" sheetId="40" state="hidden" r:id="rId3"/>
    <sheet name="SUM_SEAP " sheetId="46" r:id="rId4"/>
    <sheet name="Rap_GCP" sheetId="10" state="hidden" r:id="rId5"/>
    <sheet name="Rap_EM" sheetId="32" state="hidden" r:id="rId6"/>
    <sheet name="SUM_PGN" sheetId="15" r:id="rId7"/>
    <sheet name="II. TRANS (obliczenie wskaźnika" sheetId="34" state="hidden" r:id="rId8"/>
  </sheets>
  <externalReferences>
    <externalReference r:id="rId9"/>
    <externalReference r:id="rId10"/>
    <externalReference r:id="rId11"/>
  </externalReferences>
  <definedNames>
    <definedName name="finansowanie">[1]finanse!$A$1:$A$16</definedName>
    <definedName name="GHG" localSheetId="7">#REF!</definedName>
    <definedName name="GHG" localSheetId="1">#REF!</definedName>
    <definedName name="GHG">#REF!</definedName>
    <definedName name="GWP_CH4" localSheetId="1">[2]PAR_GWP!$C$5</definedName>
    <definedName name="GWP_CH4">#REF!</definedName>
    <definedName name="GWP_HFC" localSheetId="1">[2]PAR_GWP!$C$10</definedName>
    <definedName name="GWP_HFC">#REF!</definedName>
    <definedName name="GWP_N2O" localSheetId="1">[2]PAR_GWP!$C$6</definedName>
    <definedName name="GWP_N2O">#REF!</definedName>
    <definedName name="GWP_NF3" localSheetId="1">[2]PAR_GWP!$C$8</definedName>
    <definedName name="GWP_NF3">#REF!</definedName>
    <definedName name="GWP_PFC" localSheetId="1">[2]PAR_GWP!$C$9</definedName>
    <definedName name="GWP_PFC">#REF!</definedName>
    <definedName name="GWP_SF6" localSheetId="1">[2]PAR_GWP!$C$7</definedName>
    <definedName name="GWP_SF6">#REF!</definedName>
    <definedName name="paliwa" localSheetId="1">[2]PAR_PALIWA!$B$4:$B$20</definedName>
    <definedName name="paliwa">#REF!</definedName>
    <definedName name="rok_inw" localSheetId="3">'SUM_SEAP '!$E$3</definedName>
    <definedName name="rok_inw">#REF!</definedName>
    <definedName name="V1_CH4_2013" localSheetId="3">'[2]V. AFOLU'!#REF!</definedName>
    <definedName name="V1_CH4_2013">'[2]V. AFOLU'!#REF!</definedName>
    <definedName name="V1_CO2e_1990">'[2]V. AFOLU'!$M$13</definedName>
    <definedName name="V1_CO2e_2013" localSheetId="3">'[2]V. AFOLU'!#REF!</definedName>
    <definedName name="V1_CO2e_2013">'[2]V. AFOLU'!#REF!</definedName>
    <definedName name="V1_N2O_2013" localSheetId="3">'[2]V. AFOLU'!#REF!</definedName>
    <definedName name="V1_N2O_2013">'[2]V. AFOLU'!#REF!</definedName>
    <definedName name="vehiclefleeteco2">'[3]Govt-Vehicle Fleet'!$AH$70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" i="46" l="1"/>
  <c r="O46" i="46"/>
  <c r="N46" i="46"/>
  <c r="M46" i="46"/>
  <c r="L46" i="46"/>
  <c r="K46" i="46"/>
  <c r="J46" i="46"/>
  <c r="I46" i="46"/>
  <c r="H46" i="46"/>
  <c r="G46" i="46"/>
  <c r="F46" i="46"/>
  <c r="E46" i="46"/>
  <c r="D46" i="46"/>
  <c r="C46" i="46"/>
  <c r="C38" i="46"/>
  <c r="E37" i="46"/>
  <c r="E36" i="46"/>
  <c r="E35" i="46"/>
  <c r="E38" i="46" s="1"/>
  <c r="E34" i="46"/>
  <c r="C142" i="40" l="1"/>
  <c r="C76" i="40"/>
  <c r="M15" i="40"/>
  <c r="M16" i="40"/>
  <c r="M17" i="40"/>
  <c r="M39" i="40" s="1"/>
  <c r="M18" i="40"/>
  <c r="M40" i="40" s="1"/>
  <c r="M21" i="40"/>
  <c r="M24" i="40"/>
  <c r="M46" i="40" s="1"/>
  <c r="M25" i="40"/>
  <c r="M47" i="40" s="1"/>
  <c r="M26" i="40"/>
  <c r="M48" i="40" s="1"/>
  <c r="M29" i="40"/>
  <c r="X29" i="40"/>
  <c r="Y29" i="40" s="1"/>
  <c r="X28" i="40"/>
  <c r="Y28" i="40" s="1"/>
  <c r="X27" i="40"/>
  <c r="Y27" i="40" s="1"/>
  <c r="X26" i="40"/>
  <c r="Y26" i="40" s="1"/>
  <c r="X25" i="40"/>
  <c r="Y25" i="40" s="1"/>
  <c r="X24" i="40"/>
  <c r="Y24" i="40" s="1"/>
  <c r="X23" i="40"/>
  <c r="Y23" i="40" s="1"/>
  <c r="X21" i="40"/>
  <c r="Y21" i="40"/>
  <c r="X20" i="40"/>
  <c r="Y20" i="40" s="1"/>
  <c r="X19" i="40"/>
  <c r="Y19" i="40" s="1"/>
  <c r="X18" i="40"/>
  <c r="Y18" i="40" s="1"/>
  <c r="Y14" i="40"/>
  <c r="AA25" i="40" s="1"/>
  <c r="F30" i="40" s="1"/>
  <c r="R109" i="40"/>
  <c r="Q109" i="40"/>
  <c r="P109" i="40"/>
  <c r="O109" i="40"/>
  <c r="N109" i="40"/>
  <c r="M109" i="40"/>
  <c r="L109" i="40"/>
  <c r="K109" i="40"/>
  <c r="J109" i="40"/>
  <c r="I109" i="40"/>
  <c r="H109" i="40"/>
  <c r="G109" i="40"/>
  <c r="F109" i="40"/>
  <c r="E109" i="40"/>
  <c r="D109" i="40"/>
  <c r="C109" i="40"/>
  <c r="R108" i="40"/>
  <c r="Q108" i="40"/>
  <c r="P108" i="40"/>
  <c r="O108" i="40"/>
  <c r="N108" i="40"/>
  <c r="M108" i="40"/>
  <c r="L108" i="40"/>
  <c r="K108" i="40"/>
  <c r="J108" i="40"/>
  <c r="I108" i="40"/>
  <c r="H108" i="40"/>
  <c r="G108" i="40"/>
  <c r="F108" i="40"/>
  <c r="E108" i="40"/>
  <c r="D108" i="40"/>
  <c r="C108" i="40"/>
  <c r="M107" i="40"/>
  <c r="L107" i="40"/>
  <c r="J107" i="40"/>
  <c r="I107" i="40"/>
  <c r="H107" i="40"/>
  <c r="G107" i="40"/>
  <c r="F107" i="40"/>
  <c r="M106" i="40"/>
  <c r="L106" i="40"/>
  <c r="J106" i="40"/>
  <c r="I106" i="40"/>
  <c r="H106" i="40"/>
  <c r="G106" i="40"/>
  <c r="F106" i="40"/>
  <c r="M105" i="40"/>
  <c r="L105" i="40"/>
  <c r="J105" i="40"/>
  <c r="I105" i="40"/>
  <c r="H105" i="40"/>
  <c r="G105" i="40"/>
  <c r="F105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C91" i="40"/>
  <c r="C83" i="40"/>
  <c r="E82" i="40"/>
  <c r="E81" i="40"/>
  <c r="E80" i="40"/>
  <c r="E79" i="40"/>
  <c r="C107" i="40"/>
  <c r="C106" i="40"/>
  <c r="L61" i="34"/>
  <c r="N61" i="34"/>
  <c r="L65" i="34"/>
  <c r="N65" i="34"/>
  <c r="N79" i="34"/>
  <c r="M69" i="34"/>
  <c r="R6" i="32"/>
  <c r="R43" i="32" s="1"/>
  <c r="Q6" i="32"/>
  <c r="Q43" i="32" s="1"/>
  <c r="K6" i="32"/>
  <c r="K43" i="32" s="1"/>
  <c r="L6" i="32"/>
  <c r="L43" i="32" s="1"/>
  <c r="N6" i="32"/>
  <c r="N43" i="32" s="1"/>
  <c r="E40" i="15"/>
  <c r="N135" i="34"/>
  <c r="N134" i="34"/>
  <c r="N133" i="34"/>
  <c r="N132" i="34"/>
  <c r="N131" i="34"/>
  <c r="N130" i="34"/>
  <c r="C126" i="34"/>
  <c r="D126" i="34" s="1"/>
  <c r="I122" i="34"/>
  <c r="I123" i="34" s="1"/>
  <c r="H122" i="34"/>
  <c r="H123" i="34" s="1"/>
  <c r="E120" i="34"/>
  <c r="N119" i="34"/>
  <c r="M119" i="34"/>
  <c r="L119" i="34"/>
  <c r="K119" i="34"/>
  <c r="J119" i="34"/>
  <c r="I119" i="34"/>
  <c r="H119" i="34"/>
  <c r="G119" i="34"/>
  <c r="N118" i="34"/>
  <c r="M118" i="34"/>
  <c r="L118" i="34"/>
  <c r="K118" i="34"/>
  <c r="J118" i="34"/>
  <c r="I118" i="34"/>
  <c r="H118" i="34"/>
  <c r="G118" i="34"/>
  <c r="N117" i="34"/>
  <c r="M117" i="34"/>
  <c r="L117" i="34"/>
  <c r="K117" i="34"/>
  <c r="J117" i="34"/>
  <c r="I117" i="34"/>
  <c r="H117" i="34"/>
  <c r="G117" i="34"/>
  <c r="N116" i="34"/>
  <c r="M116" i="34"/>
  <c r="L116" i="34"/>
  <c r="K116" i="34"/>
  <c r="J116" i="34"/>
  <c r="I116" i="34"/>
  <c r="H116" i="34"/>
  <c r="G116" i="34"/>
  <c r="N115" i="34"/>
  <c r="M115" i="34"/>
  <c r="L115" i="34"/>
  <c r="K115" i="34"/>
  <c r="J115" i="34"/>
  <c r="I115" i="34"/>
  <c r="H115" i="34"/>
  <c r="G115" i="34"/>
  <c r="N114" i="34"/>
  <c r="M114" i="34"/>
  <c r="L114" i="34"/>
  <c r="K114" i="34"/>
  <c r="J114" i="34"/>
  <c r="I114" i="34"/>
  <c r="H114" i="34"/>
  <c r="G114" i="34"/>
  <c r="N113" i="34"/>
  <c r="M113" i="34"/>
  <c r="L113" i="34"/>
  <c r="K113" i="34"/>
  <c r="J113" i="34"/>
  <c r="I113" i="34"/>
  <c r="H113" i="34"/>
  <c r="G113" i="34"/>
  <c r="N112" i="34"/>
  <c r="M112" i="34"/>
  <c r="L112" i="34"/>
  <c r="K112" i="34"/>
  <c r="J112" i="34"/>
  <c r="I112" i="34"/>
  <c r="H112" i="34"/>
  <c r="G112" i="34"/>
  <c r="N111" i="34"/>
  <c r="N120" i="34" s="1"/>
  <c r="M111" i="34"/>
  <c r="L111" i="34"/>
  <c r="K111" i="34"/>
  <c r="K120" i="34" s="1"/>
  <c r="J111" i="34"/>
  <c r="I111" i="34"/>
  <c r="H111" i="34"/>
  <c r="H120" i="34" s="1"/>
  <c r="G111" i="34"/>
  <c r="F109" i="34"/>
  <c r="E109" i="34"/>
  <c r="N97" i="34"/>
  <c r="M97" i="34"/>
  <c r="L97" i="34"/>
  <c r="K97" i="34"/>
  <c r="G97" i="34"/>
  <c r="N96" i="34"/>
  <c r="M96" i="34"/>
  <c r="L96" i="34"/>
  <c r="K96" i="34"/>
  <c r="G96" i="34"/>
  <c r="N95" i="34"/>
  <c r="M95" i="34"/>
  <c r="L95" i="34"/>
  <c r="K95" i="34"/>
  <c r="G95" i="34"/>
  <c r="N94" i="34"/>
  <c r="M94" i="34"/>
  <c r="L94" i="34"/>
  <c r="K94" i="34"/>
  <c r="G94" i="34"/>
  <c r="N93" i="34"/>
  <c r="M93" i="34"/>
  <c r="L93" i="34"/>
  <c r="K93" i="34"/>
  <c r="G93" i="34"/>
  <c r="G92" i="34"/>
  <c r="N89" i="34"/>
  <c r="M89" i="34"/>
  <c r="L89" i="34"/>
  <c r="K89" i="34"/>
  <c r="G89" i="34"/>
  <c r="N88" i="34"/>
  <c r="M88" i="34"/>
  <c r="L88" i="34"/>
  <c r="K88" i="34"/>
  <c r="G88" i="34"/>
  <c r="N87" i="34"/>
  <c r="M87" i="34"/>
  <c r="L87" i="34"/>
  <c r="K87" i="34"/>
  <c r="G87" i="34"/>
  <c r="N86" i="34"/>
  <c r="M86" i="34"/>
  <c r="L86" i="34"/>
  <c r="K86" i="34"/>
  <c r="G86" i="34"/>
  <c r="N85" i="34"/>
  <c r="M85" i="34"/>
  <c r="L85" i="34"/>
  <c r="K85" i="34"/>
  <c r="G85" i="34"/>
  <c r="G84" i="34"/>
  <c r="N81" i="34"/>
  <c r="M81" i="34"/>
  <c r="L81" i="34"/>
  <c r="K81" i="34"/>
  <c r="G81" i="34"/>
  <c r="N80" i="34"/>
  <c r="M80" i="34"/>
  <c r="L80" i="34"/>
  <c r="K80" i="34"/>
  <c r="G80" i="34"/>
  <c r="M79" i="34"/>
  <c r="L79" i="34"/>
  <c r="K79" i="34"/>
  <c r="G79" i="34"/>
  <c r="N78" i="34"/>
  <c r="M78" i="34"/>
  <c r="L78" i="34"/>
  <c r="K78" i="34"/>
  <c r="G78" i="34"/>
  <c r="N77" i="34"/>
  <c r="M77" i="34"/>
  <c r="L77" i="34"/>
  <c r="K77" i="34"/>
  <c r="G77" i="34"/>
  <c r="G76" i="34"/>
  <c r="N73" i="34"/>
  <c r="M73" i="34"/>
  <c r="L73" i="34"/>
  <c r="K73" i="34"/>
  <c r="G73" i="34"/>
  <c r="N72" i="34"/>
  <c r="M72" i="34"/>
  <c r="L72" i="34"/>
  <c r="K72" i="34"/>
  <c r="G72" i="34"/>
  <c r="N71" i="34"/>
  <c r="M71" i="34"/>
  <c r="L71" i="34"/>
  <c r="K71" i="34"/>
  <c r="G71" i="34"/>
  <c r="N70" i="34"/>
  <c r="M70" i="34"/>
  <c r="L70" i="34"/>
  <c r="K70" i="34"/>
  <c r="G70" i="34"/>
  <c r="N69" i="34"/>
  <c r="L69" i="34"/>
  <c r="K69" i="34"/>
  <c r="G69" i="34"/>
  <c r="G68" i="34"/>
  <c r="M65" i="34"/>
  <c r="K65" i="34"/>
  <c r="G65" i="34"/>
  <c r="N64" i="34"/>
  <c r="M64" i="34"/>
  <c r="K64" i="34"/>
  <c r="G64" i="34"/>
  <c r="N63" i="34"/>
  <c r="M63" i="34"/>
  <c r="K63" i="34"/>
  <c r="G63" i="34"/>
  <c r="N62" i="34"/>
  <c r="M62" i="34"/>
  <c r="L62" i="34"/>
  <c r="K62" i="34"/>
  <c r="G62" i="34"/>
  <c r="M61" i="34"/>
  <c r="K61" i="34"/>
  <c r="G61" i="34"/>
  <c r="G60" i="34"/>
  <c r="N57" i="34"/>
  <c r="M57" i="34"/>
  <c r="L57" i="34"/>
  <c r="K57" i="34"/>
  <c r="G57" i="34"/>
  <c r="N56" i="34"/>
  <c r="M56" i="34"/>
  <c r="L56" i="34"/>
  <c r="K56" i="34"/>
  <c r="G56" i="34"/>
  <c r="N55" i="34"/>
  <c r="M55" i="34"/>
  <c r="L55" i="34"/>
  <c r="K55" i="34"/>
  <c r="G55" i="34"/>
  <c r="N54" i="34"/>
  <c r="M54" i="34"/>
  <c r="L54" i="34"/>
  <c r="K54" i="34"/>
  <c r="G54" i="34"/>
  <c r="N53" i="34"/>
  <c r="M53" i="34"/>
  <c r="L53" i="34"/>
  <c r="K53" i="34"/>
  <c r="G53" i="34"/>
  <c r="G52" i="34"/>
  <c r="N49" i="34"/>
  <c r="M49" i="34"/>
  <c r="L49" i="34"/>
  <c r="K49" i="34"/>
  <c r="G49" i="34"/>
  <c r="N48" i="34"/>
  <c r="M48" i="34"/>
  <c r="L48" i="34"/>
  <c r="K48" i="34"/>
  <c r="G48" i="34"/>
  <c r="N47" i="34"/>
  <c r="M47" i="34"/>
  <c r="L47" i="34"/>
  <c r="K47" i="34"/>
  <c r="G47" i="34"/>
  <c r="N46" i="34"/>
  <c r="M46" i="34"/>
  <c r="L46" i="34"/>
  <c r="K46" i="34"/>
  <c r="G46" i="34"/>
  <c r="N45" i="34"/>
  <c r="M45" i="34"/>
  <c r="L45" i="34"/>
  <c r="K45" i="34"/>
  <c r="G45" i="34"/>
  <c r="G44" i="34"/>
  <c r="N39" i="34"/>
  <c r="M39" i="34"/>
  <c r="L39" i="34"/>
  <c r="J39" i="34"/>
  <c r="I39" i="34"/>
  <c r="H39" i="34"/>
  <c r="G39" i="34"/>
  <c r="N38" i="34"/>
  <c r="M38" i="34"/>
  <c r="L38" i="34"/>
  <c r="J38" i="34"/>
  <c r="I38" i="34"/>
  <c r="H38" i="34"/>
  <c r="G38" i="34"/>
  <c r="N36" i="34"/>
  <c r="M36" i="34"/>
  <c r="L36" i="34"/>
  <c r="J36" i="34"/>
  <c r="I36" i="34"/>
  <c r="H36" i="34"/>
  <c r="G36" i="34"/>
  <c r="N35" i="34"/>
  <c r="M35" i="34"/>
  <c r="L35" i="34"/>
  <c r="J35" i="34"/>
  <c r="I35" i="34"/>
  <c r="H35" i="34"/>
  <c r="G35" i="34"/>
  <c r="N33" i="34"/>
  <c r="M33" i="34"/>
  <c r="L33" i="34"/>
  <c r="J33" i="34"/>
  <c r="I33" i="34"/>
  <c r="H33" i="34"/>
  <c r="G33" i="34"/>
  <c r="N30" i="34"/>
  <c r="M30" i="34"/>
  <c r="L30" i="34"/>
  <c r="J30" i="34"/>
  <c r="I30" i="34"/>
  <c r="H30" i="34"/>
  <c r="G30" i="34"/>
  <c r="N29" i="34"/>
  <c r="M29" i="34"/>
  <c r="L29" i="34"/>
  <c r="J29" i="34"/>
  <c r="I29" i="34"/>
  <c r="H29" i="34"/>
  <c r="G29" i="34"/>
  <c r="N28" i="34"/>
  <c r="M28" i="34"/>
  <c r="L28" i="34"/>
  <c r="J28" i="34"/>
  <c r="I28" i="34"/>
  <c r="H28" i="34"/>
  <c r="G28" i="34"/>
  <c r="N27" i="34"/>
  <c r="M27" i="34"/>
  <c r="L27" i="34"/>
  <c r="J27" i="34"/>
  <c r="I27" i="34"/>
  <c r="H27" i="34"/>
  <c r="G27" i="34"/>
  <c r="N26" i="34"/>
  <c r="M26" i="34"/>
  <c r="L26" i="34"/>
  <c r="J26" i="34"/>
  <c r="I26" i="34"/>
  <c r="H26" i="34"/>
  <c r="G26" i="34"/>
  <c r="N25" i="34"/>
  <c r="M25" i="34"/>
  <c r="L25" i="34"/>
  <c r="J25" i="34"/>
  <c r="I25" i="34"/>
  <c r="H25" i="34"/>
  <c r="G25" i="34"/>
  <c r="N24" i="34"/>
  <c r="M24" i="34"/>
  <c r="L24" i="34"/>
  <c r="J24" i="34"/>
  <c r="I24" i="34"/>
  <c r="H24" i="34"/>
  <c r="G24" i="34"/>
  <c r="N22" i="34"/>
  <c r="M22" i="34"/>
  <c r="L22" i="34"/>
  <c r="J22" i="34"/>
  <c r="I22" i="34"/>
  <c r="H22" i="34"/>
  <c r="G22" i="34"/>
  <c r="N21" i="34"/>
  <c r="M21" i="34"/>
  <c r="L21" i="34"/>
  <c r="J21" i="34"/>
  <c r="I21" i="34"/>
  <c r="H21" i="34"/>
  <c r="G21" i="34"/>
  <c r="N20" i="34"/>
  <c r="M20" i="34"/>
  <c r="L20" i="34"/>
  <c r="J20" i="34"/>
  <c r="I20" i="34"/>
  <c r="H20" i="34"/>
  <c r="G20" i="34"/>
  <c r="N19" i="34"/>
  <c r="M19" i="34"/>
  <c r="L19" i="34"/>
  <c r="J19" i="34"/>
  <c r="I19" i="34"/>
  <c r="H19" i="34"/>
  <c r="G19" i="34"/>
  <c r="N18" i="34"/>
  <c r="M18" i="34"/>
  <c r="L18" i="34"/>
  <c r="J18" i="34"/>
  <c r="I18" i="34"/>
  <c r="H18" i="34"/>
  <c r="G18" i="34"/>
  <c r="N17" i="34"/>
  <c r="M17" i="34"/>
  <c r="L17" i="34"/>
  <c r="J17" i="34"/>
  <c r="I17" i="34"/>
  <c r="H17" i="34"/>
  <c r="G17" i="34"/>
  <c r="N16" i="34"/>
  <c r="M16" i="34"/>
  <c r="L16" i="34"/>
  <c r="J16" i="34"/>
  <c r="I16" i="34"/>
  <c r="H16" i="34"/>
  <c r="G16" i="34"/>
  <c r="N14" i="34"/>
  <c r="M14" i="34"/>
  <c r="L14" i="34"/>
  <c r="J14" i="34"/>
  <c r="I14" i="34"/>
  <c r="H14" i="34"/>
  <c r="G14" i="34"/>
  <c r="N13" i="34"/>
  <c r="M13" i="34"/>
  <c r="L13" i="34"/>
  <c r="J13" i="34"/>
  <c r="I13" i="34"/>
  <c r="H13" i="34"/>
  <c r="G13" i="34"/>
  <c r="N12" i="34"/>
  <c r="M12" i="34"/>
  <c r="L12" i="34"/>
  <c r="J12" i="34"/>
  <c r="I12" i="34"/>
  <c r="H12" i="34"/>
  <c r="G12" i="34"/>
  <c r="N11" i="34"/>
  <c r="M11" i="34"/>
  <c r="L11" i="34"/>
  <c r="J11" i="34"/>
  <c r="I11" i="34"/>
  <c r="H11" i="34"/>
  <c r="G11" i="34"/>
  <c r="N10" i="34"/>
  <c r="M10" i="34"/>
  <c r="L10" i="34"/>
  <c r="J10" i="34"/>
  <c r="I10" i="34"/>
  <c r="H10" i="34"/>
  <c r="G10" i="34"/>
  <c r="N9" i="34"/>
  <c r="M9" i="34"/>
  <c r="L9" i="34"/>
  <c r="J9" i="34"/>
  <c r="I9" i="34"/>
  <c r="H9" i="34"/>
  <c r="G9" i="34"/>
  <c r="N8" i="34"/>
  <c r="M8" i="34"/>
  <c r="L8" i="34"/>
  <c r="J8" i="34"/>
  <c r="I8" i="34"/>
  <c r="H8" i="34"/>
  <c r="G8" i="34"/>
  <c r="N92" i="34"/>
  <c r="M92" i="34"/>
  <c r="L92" i="34"/>
  <c r="N84" i="34"/>
  <c r="M84" i="34"/>
  <c r="L84" i="34"/>
  <c r="K84" i="34"/>
  <c r="N76" i="34"/>
  <c r="M76" i="34"/>
  <c r="L76" i="34"/>
  <c r="K76" i="34"/>
  <c r="N68" i="34"/>
  <c r="M68" i="34"/>
  <c r="L68" i="34"/>
  <c r="K68" i="34"/>
  <c r="N60" i="34"/>
  <c r="L60" i="34"/>
  <c r="K60" i="34"/>
  <c r="N52" i="34"/>
  <c r="M52" i="34"/>
  <c r="L52" i="34"/>
  <c r="K52" i="34"/>
  <c r="N44" i="34"/>
  <c r="M44" i="34"/>
  <c r="L44" i="34"/>
  <c r="K92" i="34"/>
  <c r="Z43" i="32"/>
  <c r="Y43" i="32"/>
  <c r="P43" i="32"/>
  <c r="V43" i="32"/>
  <c r="X43" i="32"/>
  <c r="AC43" i="32"/>
  <c r="AB43" i="32"/>
  <c r="U43" i="32"/>
  <c r="AE43" i="32"/>
  <c r="T43" i="32"/>
  <c r="O85" i="34" l="1"/>
  <c r="O95" i="34"/>
  <c r="L120" i="34"/>
  <c r="G120" i="34"/>
  <c r="K44" i="34"/>
  <c r="O48" i="34"/>
  <c r="O53" i="34"/>
  <c r="O55" i="34"/>
  <c r="O56" i="34"/>
  <c r="O57" i="34"/>
  <c r="O80" i="34"/>
  <c r="O88" i="34"/>
  <c r="O97" i="34"/>
  <c r="J120" i="34"/>
  <c r="O92" i="34"/>
  <c r="F30" i="34" s="1"/>
  <c r="K30" i="34" s="1"/>
  <c r="P30" i="34" s="1"/>
  <c r="O70" i="34"/>
  <c r="O89" i="34"/>
  <c r="AA18" i="40"/>
  <c r="S21" i="40" s="1"/>
  <c r="O46" i="34"/>
  <c r="I120" i="34"/>
  <c r="M120" i="34"/>
  <c r="O77" i="34"/>
  <c r="O78" i="34"/>
  <c r="O81" i="34"/>
  <c r="O94" i="34"/>
  <c r="O96" i="34"/>
  <c r="O93" i="34"/>
  <c r="O84" i="34"/>
  <c r="O86" i="34"/>
  <c r="O87" i="34"/>
  <c r="O72" i="34"/>
  <c r="O73" i="34"/>
  <c r="O71" i="34"/>
  <c r="O62" i="34"/>
  <c r="O54" i="34"/>
  <c r="O61" i="34"/>
  <c r="O45" i="34"/>
  <c r="O47" i="34"/>
  <c r="O49" i="34"/>
  <c r="O76" i="34"/>
  <c r="L63" i="34"/>
  <c r="O63" i="34" s="1"/>
  <c r="L64" i="34"/>
  <c r="O64" i="34" s="1"/>
  <c r="M60" i="34"/>
  <c r="O60" i="34" s="1"/>
  <c r="F40" i="15"/>
  <c r="K22" i="34"/>
  <c r="P22" i="34" s="1"/>
  <c r="K16" i="34"/>
  <c r="P16" i="34" s="1"/>
  <c r="K18" i="34"/>
  <c r="P18" i="34" s="1"/>
  <c r="K33" i="34"/>
  <c r="O33" i="34" s="1"/>
  <c r="K39" i="34"/>
  <c r="Q39" i="34" s="1"/>
  <c r="O44" i="34"/>
  <c r="O52" i="34"/>
  <c r="O68" i="34"/>
  <c r="H129" i="34"/>
  <c r="H130" i="34" s="1"/>
  <c r="K130" i="34" s="1"/>
  <c r="C105" i="40"/>
  <c r="K122" i="34"/>
  <c r="L122" i="34" s="1"/>
  <c r="M122" i="34" s="1"/>
  <c r="E83" i="40"/>
  <c r="K8" i="34"/>
  <c r="P8" i="34" s="1"/>
  <c r="K12" i="34"/>
  <c r="O12" i="34" s="1"/>
  <c r="K14" i="34"/>
  <c r="O14" i="34" s="1"/>
  <c r="K17" i="34"/>
  <c r="Q17" i="34" s="1"/>
  <c r="K19" i="34"/>
  <c r="P19" i="34" s="1"/>
  <c r="K21" i="34"/>
  <c r="Q21" i="34" s="1"/>
  <c r="K38" i="34"/>
  <c r="O38" i="34" s="1"/>
  <c r="K10" i="34"/>
  <c r="P10" i="34" s="1"/>
  <c r="K9" i="34"/>
  <c r="O9" i="34" s="1"/>
  <c r="C114" i="40"/>
  <c r="S139" i="40" s="1"/>
  <c r="O69" i="34"/>
  <c r="O79" i="34"/>
  <c r="O65" i="34"/>
  <c r="K11" i="34"/>
  <c r="O11" i="34" s="1"/>
  <c r="K13" i="34"/>
  <c r="O13" i="34" s="1"/>
  <c r="K20" i="34"/>
  <c r="P20" i="34" s="1"/>
  <c r="AA21" i="40"/>
  <c r="S29" i="40" s="1"/>
  <c r="S30" i="40" s="1"/>
  <c r="AA27" i="40"/>
  <c r="D30" i="40" s="1"/>
  <c r="D21" i="40" s="1"/>
  <c r="AA24" i="40"/>
  <c r="I30" i="40" s="1"/>
  <c r="AA20" i="40"/>
  <c r="S16" i="40" s="1"/>
  <c r="AA29" i="40"/>
  <c r="AA26" i="40"/>
  <c r="O30" i="40" s="1"/>
  <c r="AA23" i="40"/>
  <c r="L30" i="40" s="1"/>
  <c r="H133" i="34"/>
  <c r="K133" i="34" s="1"/>
  <c r="H135" i="34"/>
  <c r="K135" i="34" s="1"/>
  <c r="H131" i="34"/>
  <c r="K131" i="34" s="1"/>
  <c r="D29" i="40"/>
  <c r="M49" i="40"/>
  <c r="F21" i="40"/>
  <c r="F16" i="40"/>
  <c r="F17" i="40"/>
  <c r="F29" i="40"/>
  <c r="F26" i="40"/>
  <c r="F15" i="40"/>
  <c r="F25" i="40"/>
  <c r="F24" i="40"/>
  <c r="F18" i="40"/>
  <c r="E126" i="34"/>
  <c r="G126" i="34" s="1"/>
  <c r="F35" i="34" s="1"/>
  <c r="K35" i="34" s="1"/>
  <c r="J30" i="40"/>
  <c r="AA19" i="40"/>
  <c r="AA28" i="40"/>
  <c r="E30" i="40" s="1"/>
  <c r="O18" i="34" l="1"/>
  <c r="H132" i="34"/>
  <c r="K132" i="34" s="1"/>
  <c r="O10" i="34"/>
  <c r="H134" i="34"/>
  <c r="K134" i="34" s="1"/>
  <c r="K30" i="40"/>
  <c r="K18" i="40" s="1"/>
  <c r="K40" i="40" s="1"/>
  <c r="D15" i="40"/>
  <c r="O19" i="34"/>
  <c r="D26" i="40"/>
  <c r="F28" i="34"/>
  <c r="K28" i="34" s="1"/>
  <c r="O28" i="34" s="1"/>
  <c r="D24" i="40"/>
  <c r="D16" i="40"/>
  <c r="D25" i="40"/>
  <c r="F25" i="34"/>
  <c r="K25" i="34" s="1"/>
  <c r="Q25" i="34" s="1"/>
  <c r="P21" i="34"/>
  <c r="D17" i="40"/>
  <c r="D18" i="40"/>
  <c r="S17" i="40"/>
  <c r="Q30" i="40"/>
  <c r="Q25" i="40" s="1"/>
  <c r="Q47" i="40" s="1"/>
  <c r="N30" i="40"/>
  <c r="N17" i="40" s="1"/>
  <c r="N39" i="40" s="1"/>
  <c r="O21" i="34"/>
  <c r="F126" i="34"/>
  <c r="H126" i="34" s="1"/>
  <c r="F36" i="34" s="1"/>
  <c r="K36" i="34" s="1"/>
  <c r="P36" i="34" s="1"/>
  <c r="Q12" i="34"/>
  <c r="F29" i="34"/>
  <c r="K29" i="34" s="1"/>
  <c r="P29" i="34" s="1"/>
  <c r="Q33" i="34"/>
  <c r="P33" i="34"/>
  <c r="E105" i="40"/>
  <c r="F24" i="34"/>
  <c r="K24" i="34" s="1"/>
  <c r="Q24" i="34" s="1"/>
  <c r="F27" i="34"/>
  <c r="K27" i="34" s="1"/>
  <c r="P27" i="34" s="1"/>
  <c r="P24" i="34"/>
  <c r="F26" i="34"/>
  <c r="K26" i="34" s="1"/>
  <c r="Q26" i="34" s="1"/>
  <c r="C113" i="40"/>
  <c r="S138" i="40" s="1"/>
  <c r="F40" i="40"/>
  <c r="Q28" i="34"/>
  <c r="F51" i="40"/>
  <c r="P28" i="34"/>
  <c r="Q10" i="34"/>
  <c r="Q18" i="34"/>
  <c r="R18" i="34" s="1"/>
  <c r="Q16" i="34"/>
  <c r="P25" i="34"/>
  <c r="F46" i="40"/>
  <c r="O16" i="34"/>
  <c r="Q8" i="34"/>
  <c r="O22" i="34"/>
  <c r="P9" i="34"/>
  <c r="Q22" i="34"/>
  <c r="R22" i="34" s="1"/>
  <c r="M51" i="40"/>
  <c r="O30" i="34"/>
  <c r="P38" i="34"/>
  <c r="O8" i="34"/>
  <c r="P39" i="34"/>
  <c r="O39" i="34"/>
  <c r="Q19" i="34"/>
  <c r="M38" i="40"/>
  <c r="O17" i="34"/>
  <c r="P12" i="34"/>
  <c r="P17" i="34"/>
  <c r="P14" i="34"/>
  <c r="Q38" i="34"/>
  <c r="O27" i="34"/>
  <c r="Q27" i="34"/>
  <c r="Q30" i="34"/>
  <c r="O20" i="34"/>
  <c r="Q14" i="34"/>
  <c r="Q11" i="34"/>
  <c r="Q9" i="34"/>
  <c r="Q13" i="34"/>
  <c r="R8" i="34"/>
  <c r="M6" i="32"/>
  <c r="M43" i="32" s="1"/>
  <c r="P11" i="34"/>
  <c r="Q20" i="34"/>
  <c r="M43" i="40"/>
  <c r="P13" i="34"/>
  <c r="P30" i="40"/>
  <c r="R30" i="40"/>
  <c r="H30" i="40"/>
  <c r="G30" i="40"/>
  <c r="E24" i="40"/>
  <c r="E46" i="40" s="1"/>
  <c r="E15" i="40"/>
  <c r="E37" i="40" s="1"/>
  <c r="E25" i="40"/>
  <c r="E47" i="40" s="1"/>
  <c r="E18" i="40"/>
  <c r="E40" i="40" s="1"/>
  <c r="E26" i="40"/>
  <c r="E48" i="40" s="1"/>
  <c r="E21" i="40"/>
  <c r="E16" i="40"/>
  <c r="E17" i="40"/>
  <c r="E39" i="40" s="1"/>
  <c r="E29" i="40"/>
  <c r="I18" i="40"/>
  <c r="I40" i="40" s="1"/>
  <c r="I15" i="40"/>
  <c r="I37" i="40" s="1"/>
  <c r="I21" i="40"/>
  <c r="I43" i="40" s="1"/>
  <c r="I26" i="40"/>
  <c r="I29" i="40"/>
  <c r="I16" i="40"/>
  <c r="I38" i="40" s="1"/>
  <c r="I24" i="40"/>
  <c r="I46" i="40" s="1"/>
  <c r="I17" i="40"/>
  <c r="I39" i="40" s="1"/>
  <c r="I25" i="40"/>
  <c r="I47" i="40" s="1"/>
  <c r="O17" i="40"/>
  <c r="O39" i="40" s="1"/>
  <c r="O25" i="40"/>
  <c r="O47" i="40" s="1"/>
  <c r="O26" i="40"/>
  <c r="O16" i="40"/>
  <c r="O38" i="40" s="1"/>
  <c r="O24" i="40"/>
  <c r="O46" i="40" s="1"/>
  <c r="O15" i="40"/>
  <c r="O37" i="40" s="1"/>
  <c r="O21" i="40"/>
  <c r="O43" i="40" s="1"/>
  <c r="O29" i="40"/>
  <c r="O51" i="40" s="1"/>
  <c r="O18" i="40"/>
  <c r="O40" i="40" s="1"/>
  <c r="N26" i="40"/>
  <c r="N25" i="40"/>
  <c r="N47" i="40" s="1"/>
  <c r="L25" i="40"/>
  <c r="L47" i="40" s="1"/>
  <c r="L16" i="40"/>
  <c r="L38" i="40" s="1"/>
  <c r="L24" i="40"/>
  <c r="L46" i="40" s="1"/>
  <c r="L15" i="40"/>
  <c r="L37" i="40" s="1"/>
  <c r="L21" i="40"/>
  <c r="L43" i="40" s="1"/>
  <c r="L29" i="40"/>
  <c r="L51" i="40" s="1"/>
  <c r="L18" i="40"/>
  <c r="L40" i="40" s="1"/>
  <c r="L26" i="40"/>
  <c r="L48" i="40" s="1"/>
  <c r="L17" i="40"/>
  <c r="P35" i="34"/>
  <c r="O35" i="34"/>
  <c r="Q35" i="34"/>
  <c r="F37" i="40"/>
  <c r="R10" i="34"/>
  <c r="S25" i="40"/>
  <c r="S26" i="40"/>
  <c r="Q21" i="40"/>
  <c r="Q43" i="40" s="1"/>
  <c r="Q16" i="40"/>
  <c r="Q38" i="40" s="1"/>
  <c r="Q17" i="40"/>
  <c r="Q39" i="40" s="1"/>
  <c r="Q26" i="40"/>
  <c r="Q48" i="40" s="1"/>
  <c r="J15" i="40"/>
  <c r="J37" i="40" s="1"/>
  <c r="J21" i="40"/>
  <c r="J43" i="40" s="1"/>
  <c r="J29" i="40"/>
  <c r="J51" i="40" s="1"/>
  <c r="J18" i="40"/>
  <c r="J40" i="40" s="1"/>
  <c r="J17" i="40"/>
  <c r="J39" i="40" s="1"/>
  <c r="J25" i="40"/>
  <c r="J26" i="40"/>
  <c r="J16" i="40"/>
  <c r="J38" i="40" s="1"/>
  <c r="J24" i="40"/>
  <c r="K17" i="40"/>
  <c r="K39" i="40" s="1"/>
  <c r="K24" i="40"/>
  <c r="K46" i="40" s="1"/>
  <c r="K15" i="40"/>
  <c r="K37" i="40" s="1"/>
  <c r="K21" i="40"/>
  <c r="K43" i="40" s="1"/>
  <c r="K29" i="40"/>
  <c r="K51" i="40" s="1"/>
  <c r="K26" i="40"/>
  <c r="K48" i="40" s="1"/>
  <c r="Q29" i="34" l="1"/>
  <c r="K16" i="40"/>
  <c r="K38" i="40" s="1"/>
  <c r="Q15" i="40"/>
  <c r="Q37" i="40" s="1"/>
  <c r="O29" i="34"/>
  <c r="R21" i="34"/>
  <c r="R19" i="34"/>
  <c r="K25" i="40"/>
  <c r="K47" i="40" s="1"/>
  <c r="R33" i="34"/>
  <c r="O25" i="34"/>
  <c r="R25" i="34" s="1"/>
  <c r="N24" i="40"/>
  <c r="N46" i="40" s="1"/>
  <c r="N16" i="40"/>
  <c r="N38" i="40" s="1"/>
  <c r="J6" i="32"/>
  <c r="J43" i="32" s="1"/>
  <c r="Q24" i="40"/>
  <c r="Q46" i="40" s="1"/>
  <c r="Q29" i="40"/>
  <c r="Q51" i="40" s="1"/>
  <c r="N15" i="40"/>
  <c r="N37" i="40" s="1"/>
  <c r="N21" i="40"/>
  <c r="N43" i="40" s="1"/>
  <c r="Q18" i="40"/>
  <c r="Q40" i="40" s="1"/>
  <c r="N29" i="40"/>
  <c r="N51" i="40" s="1"/>
  <c r="N18" i="40"/>
  <c r="N40" i="40" s="1"/>
  <c r="J47" i="40"/>
  <c r="Q36" i="34"/>
  <c r="O36" i="34"/>
  <c r="R12" i="34"/>
  <c r="D51" i="40"/>
  <c r="R30" i="34"/>
  <c r="R38" i="34"/>
  <c r="S60" i="40"/>
  <c r="D37" i="40"/>
  <c r="R28" i="34"/>
  <c r="O26" i="34"/>
  <c r="O24" i="34"/>
  <c r="R24" i="34" s="1"/>
  <c r="P26" i="34"/>
  <c r="M37" i="40"/>
  <c r="M44" i="40" s="1"/>
  <c r="M52" i="40" s="1"/>
  <c r="R16" i="34"/>
  <c r="R9" i="34"/>
  <c r="R27" i="34"/>
  <c r="D48" i="40"/>
  <c r="D47" i="40"/>
  <c r="F48" i="40"/>
  <c r="D46" i="40"/>
  <c r="F39" i="40"/>
  <c r="R13" i="34"/>
  <c r="N48" i="40"/>
  <c r="S63" i="40"/>
  <c r="F43" i="40"/>
  <c r="J46" i="40"/>
  <c r="R20" i="34"/>
  <c r="O48" i="40"/>
  <c r="O49" i="40" s="1"/>
  <c r="E51" i="40"/>
  <c r="R39" i="34"/>
  <c r="R29" i="34"/>
  <c r="D40" i="40"/>
  <c r="E38" i="40"/>
  <c r="I51" i="40"/>
  <c r="F6" i="32"/>
  <c r="F43" i="32" s="1"/>
  <c r="R17" i="34"/>
  <c r="E43" i="40"/>
  <c r="S70" i="40"/>
  <c r="S69" i="40"/>
  <c r="F38" i="40"/>
  <c r="S74" i="40"/>
  <c r="F47" i="40"/>
  <c r="R14" i="34"/>
  <c r="R11" i="34"/>
  <c r="O6" i="32"/>
  <c r="O43" i="32" s="1"/>
  <c r="P21" i="40"/>
  <c r="P43" i="40" s="1"/>
  <c r="P17" i="40"/>
  <c r="P39" i="40" s="1"/>
  <c r="P15" i="40"/>
  <c r="P37" i="40" s="1"/>
  <c r="P26" i="40"/>
  <c r="P48" i="40" s="1"/>
  <c r="P24" i="40"/>
  <c r="P46" i="40" s="1"/>
  <c r="P18" i="40"/>
  <c r="P40" i="40" s="1"/>
  <c r="P16" i="40"/>
  <c r="P38" i="40" s="1"/>
  <c r="P29" i="40"/>
  <c r="P51" i="40" s="1"/>
  <c r="P25" i="40"/>
  <c r="P47" i="40" s="1"/>
  <c r="R25" i="40"/>
  <c r="R47" i="40" s="1"/>
  <c r="R26" i="40"/>
  <c r="R48" i="40" s="1"/>
  <c r="R18" i="40"/>
  <c r="R40" i="40" s="1"/>
  <c r="R29" i="40"/>
  <c r="R51" i="40" s="1"/>
  <c r="R15" i="40"/>
  <c r="R37" i="40" s="1"/>
  <c r="R17" i="40"/>
  <c r="R39" i="40" s="1"/>
  <c r="R21" i="40"/>
  <c r="R43" i="40" s="1"/>
  <c r="R24" i="40"/>
  <c r="R46" i="40" s="1"/>
  <c r="R16" i="40"/>
  <c r="R38" i="40" s="1"/>
  <c r="H26" i="40"/>
  <c r="H48" i="40" s="1"/>
  <c r="H17" i="40"/>
  <c r="H29" i="40"/>
  <c r="H51" i="40" s="1"/>
  <c r="H15" i="40"/>
  <c r="H37" i="40" s="1"/>
  <c r="H18" i="40"/>
  <c r="H40" i="40" s="1"/>
  <c r="H16" i="40"/>
  <c r="H38" i="40" s="1"/>
  <c r="H25" i="40"/>
  <c r="H47" i="40" s="1"/>
  <c r="H21" i="40"/>
  <c r="H43" i="40" s="1"/>
  <c r="H24" i="40"/>
  <c r="H46" i="40" s="1"/>
  <c r="G17" i="40"/>
  <c r="G39" i="40" s="1"/>
  <c r="G26" i="40"/>
  <c r="G16" i="40"/>
  <c r="G38" i="40" s="1"/>
  <c r="G21" i="40"/>
  <c r="G43" i="40" s="1"/>
  <c r="G15" i="40"/>
  <c r="G37" i="40" s="1"/>
  <c r="G24" i="40"/>
  <c r="G46" i="40" s="1"/>
  <c r="G18" i="40"/>
  <c r="G40" i="40" s="1"/>
  <c r="G25" i="40"/>
  <c r="G47" i="40" s="1"/>
  <c r="G29" i="40"/>
  <c r="G51" i="40" s="1"/>
  <c r="K44" i="40"/>
  <c r="O44" i="40"/>
  <c r="L49" i="40"/>
  <c r="E49" i="40"/>
  <c r="Q44" i="40"/>
  <c r="K49" i="40"/>
  <c r="J44" i="40"/>
  <c r="Q49" i="40"/>
  <c r="I6" i="32"/>
  <c r="I43" i="32" s="1"/>
  <c r="I44" i="40"/>
  <c r="R35" i="34"/>
  <c r="H6" i="32" l="1"/>
  <c r="H43" i="32" s="1"/>
  <c r="G6" i="32"/>
  <c r="G43" i="32" s="1"/>
  <c r="G35" i="15"/>
  <c r="S31" i="46"/>
  <c r="N44" i="40"/>
  <c r="R36" i="34"/>
  <c r="R26" i="34"/>
  <c r="F49" i="40"/>
  <c r="G48" i="40"/>
  <c r="C115" i="40"/>
  <c r="S140" i="40" s="1"/>
  <c r="N49" i="40"/>
  <c r="E44" i="40"/>
  <c r="E52" i="40" s="1"/>
  <c r="F44" i="40"/>
  <c r="I48" i="40"/>
  <c r="I49" i="40" s="1"/>
  <c r="I52" i="40" s="1"/>
  <c r="H39" i="40"/>
  <c r="H44" i="40" s="1"/>
  <c r="D49" i="40"/>
  <c r="J48" i="40"/>
  <c r="J49" i="40" s="1"/>
  <c r="J52" i="40" s="1"/>
  <c r="S71" i="40"/>
  <c r="S72" i="40" s="1"/>
  <c r="L39" i="40"/>
  <c r="L44" i="40" s="1"/>
  <c r="L52" i="40" s="1"/>
  <c r="S46" i="40"/>
  <c r="L69" i="40" s="1"/>
  <c r="L131" i="40" s="1"/>
  <c r="S40" i="40"/>
  <c r="M63" i="40" s="1"/>
  <c r="M125" i="40" s="1"/>
  <c r="S47" i="40"/>
  <c r="Q70" i="40" s="1"/>
  <c r="Q132" i="40" s="1"/>
  <c r="S51" i="40"/>
  <c r="G74" i="40" s="1"/>
  <c r="G136" i="40" s="1"/>
  <c r="G44" i="40"/>
  <c r="S37" i="40"/>
  <c r="I60" i="40" s="1"/>
  <c r="I122" i="40" s="1"/>
  <c r="P49" i="40"/>
  <c r="R49" i="40"/>
  <c r="K52" i="40"/>
  <c r="R44" i="40"/>
  <c r="P44" i="40"/>
  <c r="P52" i="40" s="1"/>
  <c r="H49" i="40"/>
  <c r="Q52" i="40"/>
  <c r="O52" i="40"/>
  <c r="G49" i="40"/>
  <c r="N52" i="40" l="1"/>
  <c r="F52" i="40"/>
  <c r="S48" i="40"/>
  <c r="M71" i="40" s="1"/>
  <c r="M133" i="40" s="1"/>
  <c r="K70" i="40"/>
  <c r="K132" i="40" s="1"/>
  <c r="H70" i="40"/>
  <c r="H132" i="40" s="1"/>
  <c r="E74" i="40"/>
  <c r="E136" i="40" s="1"/>
  <c r="M74" i="40"/>
  <c r="M136" i="40" s="1"/>
  <c r="Q69" i="40"/>
  <c r="Q131" i="40" s="1"/>
  <c r="N74" i="40"/>
  <c r="N136" i="40" s="1"/>
  <c r="H74" i="40"/>
  <c r="H136" i="40" s="1"/>
  <c r="K74" i="40"/>
  <c r="K136" i="40" s="1"/>
  <c r="H69" i="40"/>
  <c r="H131" i="40" s="1"/>
  <c r="L74" i="40"/>
  <c r="L136" i="40" s="1"/>
  <c r="F74" i="40"/>
  <c r="F136" i="40" s="1"/>
  <c r="D63" i="40"/>
  <c r="D125" i="40" s="1"/>
  <c r="J74" i="40"/>
  <c r="J136" i="40" s="1"/>
  <c r="D74" i="40"/>
  <c r="D136" i="40" s="1"/>
  <c r="R74" i="40"/>
  <c r="R136" i="40" s="1"/>
  <c r="N60" i="40"/>
  <c r="N122" i="40" s="1"/>
  <c r="Q74" i="40"/>
  <c r="Q136" i="40" s="1"/>
  <c r="P74" i="40"/>
  <c r="P136" i="40" s="1"/>
  <c r="P69" i="40"/>
  <c r="P131" i="40" s="1"/>
  <c r="I69" i="40"/>
  <c r="I131" i="40" s="1"/>
  <c r="G69" i="40"/>
  <c r="G131" i="40" s="1"/>
  <c r="H52" i="40"/>
  <c r="E63" i="40"/>
  <c r="E125" i="40" s="1"/>
  <c r="M70" i="40"/>
  <c r="M132" i="40" s="1"/>
  <c r="H63" i="40"/>
  <c r="H125" i="40" s="1"/>
  <c r="G63" i="40"/>
  <c r="G125" i="40" s="1"/>
  <c r="J63" i="40"/>
  <c r="J125" i="40" s="1"/>
  <c r="L63" i="40"/>
  <c r="L125" i="40" s="1"/>
  <c r="I63" i="40"/>
  <c r="I125" i="40" s="1"/>
  <c r="R63" i="40"/>
  <c r="R125" i="40" s="1"/>
  <c r="P70" i="40"/>
  <c r="P132" i="40" s="1"/>
  <c r="L70" i="40"/>
  <c r="L132" i="40" s="1"/>
  <c r="E70" i="40"/>
  <c r="E132" i="40" s="1"/>
  <c r="I70" i="40"/>
  <c r="I132" i="40" s="1"/>
  <c r="P63" i="40"/>
  <c r="P125" i="40" s="1"/>
  <c r="K63" i="40"/>
  <c r="K125" i="40" s="1"/>
  <c r="J70" i="40"/>
  <c r="J132" i="40" s="1"/>
  <c r="F70" i="40"/>
  <c r="F132" i="40" s="1"/>
  <c r="R70" i="40"/>
  <c r="R132" i="40" s="1"/>
  <c r="N63" i="40"/>
  <c r="N125" i="40" s="1"/>
  <c r="O70" i="40"/>
  <c r="O132" i="40" s="1"/>
  <c r="D70" i="40"/>
  <c r="D132" i="40" s="1"/>
  <c r="N70" i="40"/>
  <c r="N132" i="40" s="1"/>
  <c r="Q63" i="40"/>
  <c r="Q125" i="40" s="1"/>
  <c r="O63" i="40"/>
  <c r="O125" i="40" s="1"/>
  <c r="F63" i="40"/>
  <c r="F125" i="40" s="1"/>
  <c r="G70" i="40"/>
  <c r="G132" i="40" s="1"/>
  <c r="I74" i="40"/>
  <c r="I136" i="40" s="1"/>
  <c r="D38" i="40"/>
  <c r="S62" i="40"/>
  <c r="D39" i="40"/>
  <c r="K69" i="40"/>
  <c r="K131" i="40" s="1"/>
  <c r="F69" i="40"/>
  <c r="F131" i="40" s="1"/>
  <c r="M69" i="40"/>
  <c r="M131" i="40" s="1"/>
  <c r="E69" i="40"/>
  <c r="E131" i="40" s="1"/>
  <c r="N69" i="40"/>
  <c r="N131" i="40" s="1"/>
  <c r="J69" i="40"/>
  <c r="J131" i="40" s="1"/>
  <c r="O69" i="40"/>
  <c r="O131" i="40" s="1"/>
  <c r="R69" i="40"/>
  <c r="R131" i="40" s="1"/>
  <c r="D69" i="40"/>
  <c r="D131" i="40" s="1"/>
  <c r="R52" i="40"/>
  <c r="O74" i="40"/>
  <c r="O136" i="40" s="1"/>
  <c r="M60" i="40"/>
  <c r="H60" i="40"/>
  <c r="R60" i="40"/>
  <c r="R122" i="40" s="1"/>
  <c r="G52" i="40"/>
  <c r="G60" i="40"/>
  <c r="G122" i="40" s="1"/>
  <c r="D60" i="40"/>
  <c r="D122" i="40" s="1"/>
  <c r="Q60" i="40"/>
  <c r="F60" i="40"/>
  <c r="J60" i="40"/>
  <c r="J122" i="40" s="1"/>
  <c r="L60" i="40"/>
  <c r="K60" i="40"/>
  <c r="K122" i="40" s="1"/>
  <c r="P60" i="40"/>
  <c r="E60" i="40"/>
  <c r="E122" i="40" s="1"/>
  <c r="O60" i="40"/>
  <c r="O122" i="40" s="1"/>
  <c r="G71" i="40" l="1"/>
  <c r="G133" i="40" s="1"/>
  <c r="G134" i="40" s="1"/>
  <c r="F71" i="40"/>
  <c r="F133" i="40" s="1"/>
  <c r="F134" i="40" s="1"/>
  <c r="O71" i="40"/>
  <c r="O133" i="40" s="1"/>
  <c r="O134" i="40" s="1"/>
  <c r="H71" i="40"/>
  <c r="H133" i="40" s="1"/>
  <c r="H134" i="40" s="1"/>
  <c r="J71" i="40"/>
  <c r="J133" i="40" s="1"/>
  <c r="J134" i="40" s="1"/>
  <c r="E71" i="40"/>
  <c r="E133" i="40" s="1"/>
  <c r="P71" i="40"/>
  <c r="P133" i="40" s="1"/>
  <c r="P134" i="40" s="1"/>
  <c r="S49" i="40"/>
  <c r="L71" i="40"/>
  <c r="L133" i="40" s="1"/>
  <c r="L134" i="40" s="1"/>
  <c r="Q71" i="40"/>
  <c r="Q133" i="40" s="1"/>
  <c r="Q134" i="40" s="1"/>
  <c r="I71" i="40"/>
  <c r="I133" i="40" s="1"/>
  <c r="I134" i="40" s="1"/>
  <c r="D71" i="40"/>
  <c r="D133" i="40" s="1"/>
  <c r="D134" i="40" s="1"/>
  <c r="R71" i="40"/>
  <c r="R133" i="40" s="1"/>
  <c r="R134" i="40" s="1"/>
  <c r="K71" i="40"/>
  <c r="K133" i="40" s="1"/>
  <c r="K134" i="40" s="1"/>
  <c r="N71" i="40"/>
  <c r="N133" i="40" s="1"/>
  <c r="N134" i="40" s="1"/>
  <c r="S136" i="40"/>
  <c r="S125" i="40"/>
  <c r="S132" i="40"/>
  <c r="S38" i="40"/>
  <c r="S39" i="40"/>
  <c r="D62" i="40" s="1"/>
  <c r="D124" i="40" s="1"/>
  <c r="S61" i="40"/>
  <c r="D43" i="40"/>
  <c r="D44" i="40" s="1"/>
  <c r="D52" i="40" s="1"/>
  <c r="S66" i="40"/>
  <c r="M122" i="40"/>
  <c r="H122" i="40"/>
  <c r="F122" i="40"/>
  <c r="Q122" i="40"/>
  <c r="P122" i="40"/>
  <c r="L122" i="40"/>
  <c r="E134" i="40"/>
  <c r="M72" i="40"/>
  <c r="J72" i="40"/>
  <c r="M134" i="40"/>
  <c r="S131" i="40"/>
  <c r="F72" i="40" l="1"/>
  <c r="O72" i="40"/>
  <c r="I72" i="40"/>
  <c r="P72" i="40"/>
  <c r="L72" i="40"/>
  <c r="G72" i="40"/>
  <c r="N72" i="40"/>
  <c r="D72" i="40"/>
  <c r="S133" i="40"/>
  <c r="H72" i="40"/>
  <c r="E72" i="40"/>
  <c r="K72" i="40"/>
  <c r="Q72" i="40"/>
  <c r="R72" i="40"/>
  <c r="K61" i="40"/>
  <c r="G61" i="40"/>
  <c r="Q61" i="40"/>
  <c r="F61" i="40"/>
  <c r="M61" i="40"/>
  <c r="P61" i="40"/>
  <c r="H61" i="40"/>
  <c r="J61" i="40"/>
  <c r="E61" i="40"/>
  <c r="R61" i="40"/>
  <c r="N61" i="40"/>
  <c r="I61" i="40"/>
  <c r="L61" i="40"/>
  <c r="O61" i="40"/>
  <c r="D61" i="40"/>
  <c r="S67" i="40"/>
  <c r="S75" i="40" s="1"/>
  <c r="S43" i="40"/>
  <c r="I62" i="40"/>
  <c r="I124" i="40" s="1"/>
  <c r="L62" i="40"/>
  <c r="L124" i="40" s="1"/>
  <c r="H62" i="40"/>
  <c r="H124" i="40" s="1"/>
  <c r="O62" i="40"/>
  <c r="O124" i="40" s="1"/>
  <c r="E62" i="40"/>
  <c r="E124" i="40" s="1"/>
  <c r="F62" i="40"/>
  <c r="F124" i="40" s="1"/>
  <c r="G62" i="40"/>
  <c r="G124" i="40" s="1"/>
  <c r="R62" i="40"/>
  <c r="R124" i="40" s="1"/>
  <c r="J62" i="40"/>
  <c r="J124" i="40" s="1"/>
  <c r="Q62" i="40"/>
  <c r="Q124" i="40" s="1"/>
  <c r="P62" i="40"/>
  <c r="P124" i="40" s="1"/>
  <c r="M62" i="40"/>
  <c r="M124" i="40" s="1"/>
  <c r="N62" i="40"/>
  <c r="N124" i="40" s="1"/>
  <c r="K62" i="40"/>
  <c r="K124" i="40" s="1"/>
  <c r="S122" i="40"/>
  <c r="S134" i="40"/>
  <c r="D123" i="40" l="1"/>
  <c r="J123" i="40"/>
  <c r="F123" i="40"/>
  <c r="S124" i="40"/>
  <c r="O123" i="40"/>
  <c r="R123" i="40"/>
  <c r="H123" i="40"/>
  <c r="Q123" i="40"/>
  <c r="L123" i="40"/>
  <c r="I66" i="40"/>
  <c r="I128" i="40" s="1"/>
  <c r="M66" i="40"/>
  <c r="M128" i="40" s="1"/>
  <c r="P66" i="40"/>
  <c r="P128" i="40" s="1"/>
  <c r="E66" i="40"/>
  <c r="E128" i="40" s="1"/>
  <c r="K66" i="40"/>
  <c r="K128" i="40" s="1"/>
  <c r="Q66" i="40"/>
  <c r="Q128" i="40" s="1"/>
  <c r="N66" i="40"/>
  <c r="N128" i="40" s="1"/>
  <c r="J66" i="40"/>
  <c r="J128" i="40" s="1"/>
  <c r="F66" i="40"/>
  <c r="F128" i="40" s="1"/>
  <c r="L66" i="40"/>
  <c r="L128" i="40" s="1"/>
  <c r="R66" i="40"/>
  <c r="R128" i="40" s="1"/>
  <c r="G66" i="40"/>
  <c r="G128" i="40" s="1"/>
  <c r="H66" i="40"/>
  <c r="H128" i="40" s="1"/>
  <c r="O66" i="40"/>
  <c r="O128" i="40" s="1"/>
  <c r="S76" i="40"/>
  <c r="S44" i="40"/>
  <c r="S52" i="40" s="1"/>
  <c r="P123" i="40"/>
  <c r="G123" i="40"/>
  <c r="D66" i="40"/>
  <c r="D128" i="40" s="1"/>
  <c r="I123" i="40"/>
  <c r="E123" i="40"/>
  <c r="M123" i="40"/>
  <c r="K123" i="40"/>
  <c r="N123" i="40"/>
  <c r="G129" i="40" l="1"/>
  <c r="G141" i="40" s="1"/>
  <c r="G142" i="40" s="1"/>
  <c r="K129" i="40"/>
  <c r="K141" i="40" s="1"/>
  <c r="K142" i="40" s="1"/>
  <c r="P67" i="40"/>
  <c r="P75" i="40" s="1"/>
  <c r="P76" i="40" s="1"/>
  <c r="E129" i="40"/>
  <c r="E141" i="40" s="1"/>
  <c r="E142" i="40" s="1"/>
  <c r="I129" i="40"/>
  <c r="I141" i="40" s="1"/>
  <c r="I142" i="40" s="1"/>
  <c r="M129" i="40"/>
  <c r="M141" i="40" s="1"/>
  <c r="M142" i="40" s="1"/>
  <c r="M67" i="40"/>
  <c r="M75" i="40" s="1"/>
  <c r="M76" i="40" s="1"/>
  <c r="Q129" i="40"/>
  <c r="Q141" i="40" s="1"/>
  <c r="Q142" i="40" s="1"/>
  <c r="E67" i="40"/>
  <c r="E75" i="40" s="1"/>
  <c r="E76" i="40" s="1"/>
  <c r="G67" i="40"/>
  <c r="G75" i="40" s="1"/>
  <c r="G76" i="40" s="1"/>
  <c r="N129" i="40"/>
  <c r="N141" i="40" s="1"/>
  <c r="N142" i="40" s="1"/>
  <c r="J129" i="40"/>
  <c r="J141" i="40" s="1"/>
  <c r="J142" i="40" s="1"/>
  <c r="L129" i="40"/>
  <c r="L141" i="40" s="1"/>
  <c r="L142" i="40" s="1"/>
  <c r="O129" i="40"/>
  <c r="O141" i="40" s="1"/>
  <c r="O142" i="40" s="1"/>
  <c r="K67" i="40"/>
  <c r="K75" i="40" s="1"/>
  <c r="K76" i="40" s="1"/>
  <c r="S128" i="40"/>
  <c r="P129" i="40"/>
  <c r="P141" i="40" s="1"/>
  <c r="P142" i="40" s="1"/>
  <c r="Q67" i="40"/>
  <c r="Q75" i="40" s="1"/>
  <c r="Q76" i="40" s="1"/>
  <c r="R67" i="40"/>
  <c r="R75" i="40" s="1"/>
  <c r="R76" i="40" s="1"/>
  <c r="J67" i="40"/>
  <c r="J75" i="40" s="1"/>
  <c r="J76" i="40" s="1"/>
  <c r="R129" i="40"/>
  <c r="R141" i="40" s="1"/>
  <c r="R142" i="40" s="1"/>
  <c r="N67" i="40"/>
  <c r="N75" i="40" s="1"/>
  <c r="N76" i="40" s="1"/>
  <c r="I67" i="40"/>
  <c r="I75" i="40" s="1"/>
  <c r="I76" i="40" s="1"/>
  <c r="L67" i="40"/>
  <c r="L75" i="40" s="1"/>
  <c r="L76" i="40" s="1"/>
  <c r="H67" i="40"/>
  <c r="H75" i="40" s="1"/>
  <c r="H76" i="40" s="1"/>
  <c r="O67" i="40"/>
  <c r="O75" i="40" s="1"/>
  <c r="O76" i="40" s="1"/>
  <c r="F67" i="40"/>
  <c r="F75" i="40" s="1"/>
  <c r="F76" i="40" s="1"/>
  <c r="D67" i="40"/>
  <c r="D75" i="40" s="1"/>
  <c r="D76" i="40" s="1"/>
  <c r="H129" i="40"/>
  <c r="H141" i="40" s="1"/>
  <c r="H142" i="40" s="1"/>
  <c r="F129" i="40"/>
  <c r="F141" i="40" s="1"/>
  <c r="F142" i="40" s="1"/>
  <c r="S123" i="40"/>
  <c r="D129" i="40"/>
  <c r="D141" i="40" s="1"/>
  <c r="D142" i="40" s="1"/>
  <c r="S129" i="40" l="1"/>
  <c r="S141" i="40" s="1"/>
  <c r="S142" i="4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Tomasz Pawelec</author>
  </authors>
  <commentList>
    <comment ref="F13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gaz miejski oraz koksowniczy wlicznone jako ekwiwalent gazu ziemnego</t>
        </r>
      </text>
    </comment>
    <comment ref="P1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23.04.2018</t>
        </r>
        <r>
          <rPr>
            <sz val="9"/>
            <color indexed="81"/>
            <rFont val="Tahoma"/>
            <charset val="1"/>
          </rPr>
          <t xml:space="preserve">
zmiana - było w GJ</t>
        </r>
      </text>
    </comment>
    <comment ref="S31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tylko rozproszone źródła - bez energetyki wodnej oraz bez współspalania (Kogeneracja)</t>
        </r>
      </text>
    </comment>
  </commentList>
</comments>
</file>

<file path=xl/sharedStrings.xml><?xml version="1.0" encoding="utf-8"?>
<sst xmlns="http://schemas.openxmlformats.org/spreadsheetml/2006/main" count="1099" uniqueCount="348">
  <si>
    <t>Budynki mieszkalne</t>
  </si>
  <si>
    <t>Transport</t>
  </si>
  <si>
    <t>Sektor</t>
  </si>
  <si>
    <t>Podsektor</t>
  </si>
  <si>
    <t>Gospodarka odpadami</t>
  </si>
  <si>
    <t>Spalanie odpadów</t>
  </si>
  <si>
    <t>Użytkowanie ziemi</t>
  </si>
  <si>
    <t>Składowanie odpadów stałych</t>
  </si>
  <si>
    <t>Biologiczne przetwarzanie odpadów</t>
  </si>
  <si>
    <t>Budynki mieszkalne komunalne</t>
  </si>
  <si>
    <t>Budynki mieszkalne pozostałe</t>
  </si>
  <si>
    <t>Przemysł</t>
  </si>
  <si>
    <t>Energetyka</t>
  </si>
  <si>
    <t>Rolnictwo</t>
  </si>
  <si>
    <t>Leśnictwo</t>
  </si>
  <si>
    <t>Oświetlenie uliczne</t>
  </si>
  <si>
    <t>Oświetlenie budynków</t>
  </si>
  <si>
    <t>Sygnalizacja</t>
  </si>
  <si>
    <t>Gospodarka wodno-ściekowa</t>
  </si>
  <si>
    <t>Rolnictwo - hodowla</t>
  </si>
  <si>
    <t>I.1.</t>
  </si>
  <si>
    <t>I.2.</t>
  </si>
  <si>
    <t>I.3.</t>
  </si>
  <si>
    <t>I.4.</t>
  </si>
  <si>
    <t>I.5.</t>
  </si>
  <si>
    <t>I.6.</t>
  </si>
  <si>
    <t>II.1.</t>
  </si>
  <si>
    <t>II.2.</t>
  </si>
  <si>
    <t>III.1.</t>
  </si>
  <si>
    <t>III.2.</t>
  </si>
  <si>
    <t>III.3.</t>
  </si>
  <si>
    <t>III.4.</t>
  </si>
  <si>
    <t>V.1.</t>
  </si>
  <si>
    <t>I.1.a</t>
  </si>
  <si>
    <t>I.1.b</t>
  </si>
  <si>
    <t>I.2.a</t>
  </si>
  <si>
    <t>I.2.b</t>
  </si>
  <si>
    <t>I.5.a.</t>
  </si>
  <si>
    <t>I.5.b.</t>
  </si>
  <si>
    <t>I.5.c.</t>
  </si>
  <si>
    <t>Rybołóstwo</t>
  </si>
  <si>
    <t>Rolnictwo, leśnictwo i rybołóstwo</t>
  </si>
  <si>
    <t>Oświetlenie publiczne</t>
  </si>
  <si>
    <t>I.6.a.</t>
  </si>
  <si>
    <t>I.6.b.</t>
  </si>
  <si>
    <t>I.6.c.</t>
  </si>
  <si>
    <t>Transport drogowy</t>
  </si>
  <si>
    <t>Transport drogowy gminny</t>
  </si>
  <si>
    <t>Transport drogowy pozostały</t>
  </si>
  <si>
    <t>II.1.a.</t>
  </si>
  <si>
    <t>II.1.b.</t>
  </si>
  <si>
    <t>II.1.c.</t>
  </si>
  <si>
    <t>II.2.b.</t>
  </si>
  <si>
    <t>II.2.a.</t>
  </si>
  <si>
    <t>Budynki instytucji, komercyjne i urządzenia</t>
  </si>
  <si>
    <t>Budynki publiczne, użytkowe i urządzenia gminne</t>
  </si>
  <si>
    <t>Budynki publiczne, użytkowe, komercyjne i urządzenia</t>
  </si>
  <si>
    <t xml:space="preserve">I. </t>
  </si>
  <si>
    <t>Użytkowanie energii w budynkach i urządzeniach</t>
  </si>
  <si>
    <t xml:space="preserve">II. </t>
  </si>
  <si>
    <t xml:space="preserve">III. </t>
  </si>
  <si>
    <t xml:space="preserve">IV.  </t>
  </si>
  <si>
    <t xml:space="preserve">IV.1. </t>
  </si>
  <si>
    <t>Procesy produkcji przemysłowej</t>
  </si>
  <si>
    <t xml:space="preserve">V.2. </t>
  </si>
  <si>
    <t xml:space="preserve">V.3. </t>
  </si>
  <si>
    <t>Rolnictwo, leśnictwo i inne użytkowanie ziemi (AFOLU)</t>
  </si>
  <si>
    <t>Kategoria</t>
  </si>
  <si>
    <t>Transport drogowy publiczny gminny</t>
  </si>
  <si>
    <t>Transport szynowy publiczny gminny</t>
  </si>
  <si>
    <t>Transport szynowy pozostały</t>
  </si>
  <si>
    <t>Transport szynowy</t>
  </si>
  <si>
    <t>II.2.c.</t>
  </si>
  <si>
    <t>Transport szynowy publiczny pozostały</t>
  </si>
  <si>
    <t xml:space="preserve">Rolnictwo, leśnictwo rybactwo i inne użytkowanie ziemi </t>
  </si>
  <si>
    <t>V</t>
  </si>
  <si>
    <t>GPC</t>
  </si>
  <si>
    <t>Energia elektryczna</t>
  </si>
  <si>
    <t>Gaz miejski</t>
  </si>
  <si>
    <t>Gaz koksowniczy</t>
  </si>
  <si>
    <t>Gaz ziemny</t>
  </si>
  <si>
    <t>Ciepło sieciowe</t>
  </si>
  <si>
    <t>Olej opałowy</t>
  </si>
  <si>
    <t>Gaz ciekły</t>
  </si>
  <si>
    <t>Olej napędowy</t>
  </si>
  <si>
    <t>Benzyna</t>
  </si>
  <si>
    <t>Węgiel kamienny</t>
  </si>
  <si>
    <t>Koks</t>
  </si>
  <si>
    <t>Mg</t>
  </si>
  <si>
    <t>Biogaz</t>
  </si>
  <si>
    <t>Odpady (MSW)</t>
  </si>
  <si>
    <t>Zakres 2
wykorzystanie energii</t>
  </si>
  <si>
    <t>Zakres 1
spalanie paliw (OZE)</t>
  </si>
  <si>
    <t>Zakres 1
spalanie paliw (palilwa kopalne)</t>
  </si>
  <si>
    <t>EF</t>
  </si>
  <si>
    <t>km</t>
  </si>
  <si>
    <t>Wrocław</t>
  </si>
  <si>
    <t>SUMA</t>
  </si>
  <si>
    <t>zmiana</t>
  </si>
  <si>
    <t>Emisje wg źródeł energii</t>
  </si>
  <si>
    <t>Emisja</t>
  </si>
  <si>
    <t>Udział</t>
  </si>
  <si>
    <t>Emisje wg podsektorów</t>
  </si>
  <si>
    <r>
      <t>Mg CO</t>
    </r>
    <r>
      <rPr>
        <sz val="8"/>
        <color indexed="9"/>
        <rFont val="Arial"/>
        <family val="2"/>
        <charset val="238"/>
      </rPr>
      <t>2</t>
    </r>
    <r>
      <rPr>
        <sz val="10"/>
        <color indexed="9"/>
        <rFont val="Arial"/>
        <family val="2"/>
        <charset val="238"/>
      </rPr>
      <t>e</t>
    </r>
  </si>
  <si>
    <t>Zakres 1
emisje bezpośrednie GHG</t>
  </si>
  <si>
    <t>Emisja CH4</t>
  </si>
  <si>
    <t>Emisja N2O</t>
  </si>
  <si>
    <t>Emisja CO2</t>
  </si>
  <si>
    <t>NO</t>
  </si>
  <si>
    <t>CO2e</t>
  </si>
  <si>
    <t>CO2</t>
  </si>
  <si>
    <t>CH4</t>
  </si>
  <si>
    <t>SF6</t>
  </si>
  <si>
    <t>HFC</t>
  </si>
  <si>
    <t>Zmiana</t>
  </si>
  <si>
    <t>Pozostałe źródła</t>
  </si>
  <si>
    <t>Wskaźniki emisji</t>
  </si>
  <si>
    <t>Zakres 3
emisje bezpośrednie GHG</t>
  </si>
  <si>
    <t>Emisja CO2e</t>
  </si>
  <si>
    <t>Ilość pociągów na rok</t>
  </si>
  <si>
    <t>Pociągokilometry</t>
  </si>
  <si>
    <t>zużycie en elektr. [MWh]</t>
  </si>
  <si>
    <t>Zużycie</t>
  </si>
  <si>
    <t>Emisje bezpośrednie</t>
  </si>
  <si>
    <t>AFOLU</t>
  </si>
  <si>
    <t>N2O</t>
  </si>
  <si>
    <t>SUMA (CO2e)</t>
  </si>
  <si>
    <t>SUMA kontrolna</t>
  </si>
  <si>
    <t>Na mieszkańca</t>
  </si>
  <si>
    <t>Energetyka (EU-ETS)</t>
  </si>
  <si>
    <t>Paliwo/energia</t>
  </si>
  <si>
    <t xml:space="preserve">wartość </t>
  </si>
  <si>
    <t>Wartość opałowa</t>
  </si>
  <si>
    <t>Energia</t>
  </si>
  <si>
    <t xml:space="preserve"> CO2</t>
  </si>
  <si>
    <t>jedn.</t>
  </si>
  <si>
    <t>Gęstość</t>
  </si>
  <si>
    <t>Emisje [Mg]</t>
  </si>
  <si>
    <t>Wskaźniki emisji [kg/GJ]</t>
  </si>
  <si>
    <t>-</t>
  </si>
  <si>
    <t>Emisja [Mg]</t>
  </si>
  <si>
    <t>Notation keys</t>
  </si>
  <si>
    <t>PFC</t>
  </si>
  <si>
    <t>NF3</t>
  </si>
  <si>
    <t>Sum CO2e</t>
  </si>
  <si>
    <t>CO2 (b)</t>
  </si>
  <si>
    <t>Emisje ze spalania paliw w granicach miasta</t>
  </si>
  <si>
    <t>Emisje z wykorzystania energii z sieci w granicach miasta</t>
  </si>
  <si>
    <t>Emisje ze strat dystrybucyjnych sieci energetycznych</t>
  </si>
  <si>
    <t>Zakres (scope)</t>
  </si>
  <si>
    <t>I.1.a.2.</t>
  </si>
  <si>
    <t>I.1.a.3</t>
  </si>
  <si>
    <t>I.1.a.1</t>
  </si>
  <si>
    <t>Jakość danych</t>
  </si>
  <si>
    <t>AD</t>
  </si>
  <si>
    <t>Komentarz</t>
  </si>
  <si>
    <t>GPC ref no.</t>
  </si>
  <si>
    <t>Sednia ilość pociągów na dobę</t>
  </si>
  <si>
    <t>II.2.b</t>
  </si>
  <si>
    <t>II.2.c</t>
  </si>
  <si>
    <t>Biodiesel</t>
  </si>
  <si>
    <t>Etanol</t>
  </si>
  <si>
    <t>BENZYNA</t>
  </si>
  <si>
    <t>BIODIESEL</t>
  </si>
  <si>
    <t>ENERGIA ELEKTRYCZNA</t>
  </si>
  <si>
    <t>ETANOL</t>
  </si>
  <si>
    <t>GAZ PŁYNNY (PROPAN_BUTAN)</t>
  </si>
  <si>
    <t>GAZ ZIEMNY SPRĘŻONY (METAN)</t>
  </si>
  <si>
    <t>OLEJ NAPĘDOWY</t>
  </si>
  <si>
    <t>1399 i mniej</t>
  </si>
  <si>
    <t>1400-1999</t>
  </si>
  <si>
    <t>2000 i wiecej</t>
  </si>
  <si>
    <t>BD</t>
  </si>
  <si>
    <t>AUTOBUS</t>
  </si>
  <si>
    <t>CIĄGNIK SAMOCHODOWY</t>
  </si>
  <si>
    <t>MOTOCYKL</t>
  </si>
  <si>
    <t>SAMOCHÓD CIĘŻAROWY</t>
  </si>
  <si>
    <t>SAMOCHÓD OSOBOWY</t>
  </si>
  <si>
    <t>SAMOCHÓD SPECJALNY</t>
  </si>
  <si>
    <t>KATEGORIA</t>
  </si>
  <si>
    <t>LICZBA ZAREJESTROWANYCH POJAZDÓW</t>
  </si>
  <si>
    <t>ZUŻYCIE PALIWA/ENERGII [dm3], [MWh]</t>
  </si>
  <si>
    <t>Pckm - autobusy szynowe</t>
  </si>
  <si>
    <t>Pckm - składy elektryczne</t>
  </si>
  <si>
    <t>zużycie ON [m3]</t>
  </si>
  <si>
    <t>DANE O ILOŚCI POCIĄGÓW PASAŻERSKICH W RUCHU LOKALNYM</t>
  </si>
  <si>
    <t>Punkty pomiarowe</t>
  </si>
  <si>
    <t>WROCŁAW - JELCZ LASKOWICE</t>
  </si>
  <si>
    <t>WROCŁAW - WOJKOWICE</t>
  </si>
  <si>
    <t>KĄTY WROCŁAWSKIE - WROCŁAW</t>
  </si>
  <si>
    <t>WROCŁAW - MOKRONOS DLN.</t>
  </si>
  <si>
    <t>WROCŁAW - SZEWCE</t>
  </si>
  <si>
    <t>WROCŁAW - BRZEZINKA ŚREDZKA</t>
  </si>
  <si>
    <t>TRZEBNICA-WROCŁAW</t>
  </si>
  <si>
    <t>WROCŁAW-WĘZEŁ BIELANY WR</t>
  </si>
  <si>
    <t>WROCŁAW-DŁUGOŁĘKA</t>
  </si>
  <si>
    <t>Pojazdy
samochod.
Ogółem</t>
  </si>
  <si>
    <t>Motocykle</t>
  </si>
  <si>
    <t>Sam. osob.
Mikrobusy</t>
  </si>
  <si>
    <t>ciężarowe bez przycz.</t>
  </si>
  <si>
    <t>Autobusy</t>
  </si>
  <si>
    <t>Ciągniki</t>
  </si>
  <si>
    <t>Rowery</t>
  </si>
  <si>
    <t>Lekkie sam.
ciężarowe
Pocz. (dostawcze)</t>
  </si>
  <si>
    <t>Średnia</t>
  </si>
  <si>
    <t>Udział pojazdów spoza gminy</t>
  </si>
  <si>
    <t>Węgiel kamienny - energetyczny</t>
  </si>
  <si>
    <t>Węgiel kamienny - inne rodzaje</t>
  </si>
  <si>
    <t>Drewno</t>
  </si>
  <si>
    <t>Zmienione średnie spalanie pojazdów - na podstawie danych EMEP/CORINARIR Guidebook 2014</t>
  </si>
  <si>
    <t>Kto</t>
  </si>
  <si>
    <t>Co</t>
  </si>
  <si>
    <t>Kiedy</t>
  </si>
  <si>
    <t>TP</t>
  </si>
  <si>
    <t>Historia zmian pliku</t>
  </si>
  <si>
    <t>Inwentaryzacja emisji dla</t>
  </si>
  <si>
    <t>Rok inwentaryzacji</t>
  </si>
  <si>
    <t>Liczba mieszkańców w roku inwentaryzacji</t>
  </si>
  <si>
    <t>IPCC</t>
  </si>
  <si>
    <t>Jednostka raportowania emisji</t>
  </si>
  <si>
    <t>Mg CO2e</t>
  </si>
  <si>
    <t>Podsumowanie inwantaryzacji</t>
  </si>
  <si>
    <t>Końcowe zużycie energii</t>
  </si>
  <si>
    <t>Zużycie energii [MWh]</t>
  </si>
  <si>
    <t>Ciepło/chłód</t>
  </si>
  <si>
    <t>Paliwa kopalne</t>
  </si>
  <si>
    <t>Odnawialne źródła energii</t>
  </si>
  <si>
    <t>Razem</t>
  </si>
  <si>
    <t>LPG</t>
  </si>
  <si>
    <t>Węgiel brunatny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</si>
  <si>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</si>
  <si>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</si>
  <si>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</si>
  <si>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</si>
  <si>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</si>
  <si>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</si>
  <si>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</si>
  <si>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</si>
  <si>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</si>
  <si>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</si>
  <si>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</si>
  <si>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</si>
  <si>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</si>
  <si>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</si>
  <si>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</si>
  <si>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</si>
  <si>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</si>
  <si>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</si>
  <si>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</si>
  <si>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</si>
  <si>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</si>
  <si>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</si>
  <si>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</si>
  <si>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</si>
  <si>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</si>
  <si>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</si>
  <si>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</si>
  <si>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</si>
  <si>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</si>
  <si>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</si>
  <si>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</si>
  <si>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</si>
  <si>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</si>
  <si>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</si>
  <si>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</si>
  <si>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</si>
  <si>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</si>
  <si>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</si>
  <si>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</si>
  <si>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</si>
  <si>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</si>
  <si>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</si>
  <si>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</si>
  <si>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</si>
  <si>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>Krajowy</t>
  </si>
  <si>
    <t>Lokalny</t>
  </si>
  <si>
    <t>Diesel</t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</si>
  <si>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</si>
  <si>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</si>
  <si>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</si>
  <si>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</si>
  <si>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</si>
  <si>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</si>
  <si>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</si>
  <si>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</si>
  <si>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 xml:space="preserve">Zastosowane wskaźniki emisji dla energii i paliw 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</si>
  <si>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</si>
  <si>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</si>
  <si>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</si>
  <si>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</si>
  <si>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</si>
  <si>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Metodologia sporządzania prognozy wielkości zużycia energii i emisji CO2 dla roku 2020</t>
  </si>
  <si>
    <t>Współczynniki wzrostu zapotrzebowania na energię wg sektorów oraz paliw</t>
  </si>
  <si>
    <t>procentowy wzrost zapotrzebowania na energię przyjmujemy według PEP, dla poszczególnych sektorów gospodarki (gospodarstwa domowe, transport, usługi, przemysł); sektor gospodarki wodno - ciekowej oraz oświetlenie publiczne włączono do sektora usług;</t>
  </si>
  <si>
    <t>zwiększone zapotrzebowanie na energię dla każdego sektora skorygowano miks energetyczny według prognozowanych zmian udziału poszczególnych nośników energii wg PEP</t>
  </si>
  <si>
    <t>Zmiana zapotrzebowania wg sektorów</t>
  </si>
  <si>
    <t>PROGNOZA ZAPOTRZEBOWANIA NA ENERGIĘ FINANLNĄ WG PEP 2030 [Mtoe]</t>
  </si>
  <si>
    <t>W podziale na sektory</t>
  </si>
  <si>
    <t>przemysł</t>
  </si>
  <si>
    <t>transport</t>
  </si>
  <si>
    <t>usługi</t>
  </si>
  <si>
    <t>gospodarstwa domowe</t>
  </si>
  <si>
    <t>W podziale na nośniki</t>
  </si>
  <si>
    <t>węgiel</t>
  </si>
  <si>
    <t>produkty nafotwe</t>
  </si>
  <si>
    <t>gaz ziemny</t>
  </si>
  <si>
    <t>energia odnawialna</t>
  </si>
  <si>
    <t>energia elektryczna</t>
  </si>
  <si>
    <t>ciepło sieciowe</t>
  </si>
  <si>
    <t>Zmiana zapotrzebowania wg nośników</t>
  </si>
  <si>
    <t>pozostałe paliwa</t>
  </si>
  <si>
    <t>Podsumowanie prognozy - scenariusz BAU</t>
  </si>
  <si>
    <t xml:space="preserve">dla obliczenia emisji przyjęto wskaźniki emisji identyczne jak dla roku </t>
  </si>
  <si>
    <t>zmiana r/r</t>
  </si>
  <si>
    <t>zmiana od roku wyjściowego (do prognzoy)</t>
  </si>
  <si>
    <t>do prog</t>
  </si>
  <si>
    <t>dla sektora gminnego (budynki, oświetlenie, pojazdy gminne) przyjęto zerowy wzrost</t>
  </si>
  <si>
    <t>dla rolnictwa przyjęto wzrost jak dla gospodarstw domowych</t>
  </si>
  <si>
    <t>Prognozowane końcowe zużycie energii</t>
  </si>
  <si>
    <t>Prognozowana wielkość emisji gazów cieplarnianych</t>
  </si>
  <si>
    <t>Etap pośredni - modyfikacja miksu paliwowego</t>
  </si>
  <si>
    <t>emisje z sektorów nie związanych z energią pozostawione są bez zmian (gosp. odpadami, AFOLU)</t>
  </si>
  <si>
    <t>Prognoza emisji dla</t>
  </si>
  <si>
    <t>Rok prognozy</t>
  </si>
  <si>
    <t>Prognozowana liczba mieszkańców</t>
  </si>
  <si>
    <t>parametry wprowadzone automatyzcnie (PEP2030)</t>
  </si>
  <si>
    <t>parametry wprowadzone ręcznie</t>
  </si>
  <si>
    <t>Zmiana w porównaniu do roku wyjściowego</t>
  </si>
  <si>
    <t>prognozowane końcowe zużycie energii elektrycznej pokrywa się z prognozą przyspieszonego rozwoju z ZPZC</t>
  </si>
  <si>
    <t>prognozowane końcowe zużycieciepła sieciowego pokrywa się z prognozym przyrostem zapotrzebowania na moc określonym w ZPZC</t>
  </si>
  <si>
    <t>NE</t>
  </si>
  <si>
    <t>IE</t>
  </si>
  <si>
    <t>dodana suma dla cdp</t>
  </si>
  <si>
    <t>przygotowanie arkusza 2014, dodanie pomocniczych kalkulatorów</t>
  </si>
  <si>
    <t>zmiana do bazowego</t>
  </si>
  <si>
    <t>2013 PGN</t>
  </si>
  <si>
    <t>1990 korekta</t>
  </si>
  <si>
    <t>1990 PGN</t>
  </si>
  <si>
    <t>udział OZE</t>
  </si>
  <si>
    <t>Transport lotniczy</t>
  </si>
  <si>
    <t>System dystrybucji gazu</t>
  </si>
  <si>
    <t>Paliwo lotnicze</t>
  </si>
  <si>
    <t>Zakres 1</t>
  </si>
  <si>
    <t>Zakres 2</t>
  </si>
  <si>
    <t>Zakres 3</t>
  </si>
  <si>
    <t>Procesy przemysłowe i użytkowanie produktów</t>
  </si>
  <si>
    <t>Rolnicwo, leśnictwo i użytkowanie ziemi</t>
  </si>
  <si>
    <t>Poziom raportowania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</si>
</sst>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z_ł_-;\-* #,##0.00\ _z_ł_-;_-* &quot;-&quot;??\ _z_ł_-;_-@_-"/>
    <numFmt numFmtId="165" formatCode="_-* #,##0\ _z_ł_-;\-* #,##0\ _z_ł_-;_-* &quot;-&quot;??\ _z_ł_-;_-@_-"/>
    <numFmt numFmtId="166" formatCode="0.0%"/>
    <numFmt numFmtId="167" formatCode="#,##0.0000"/>
    <numFmt numFmtId="168" formatCode="#,##0.000000"/>
    <numFmt numFmtId="169" formatCode="0.000000"/>
    <numFmt numFmtId="170" formatCode="#,##0.0000000"/>
    <numFmt numFmtId="171" formatCode="#,##0.00000000"/>
  </numFmts>
  <fonts count="51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indexed="9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8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3" tint="0.39997558519241921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1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" fontId="6" fillId="0" borderId="0"/>
    <xf numFmtId="0" fontId="19" fillId="0" borderId="0"/>
    <xf numFmtId="0" fontId="20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537">
    <xf numFmtId="0" fontId="0" fillId="0" borderId="0" xfId="0"/>
    <xf numFmtId="0" fontId="23" fillId="10" borderId="14" xfId="7" applyFont="1" applyFill="1" applyBorder="1" applyAlignment="1">
      <alignment horizontal="center" vertical="center" wrapText="1"/>
    </xf>
    <xf numFmtId="0" fontId="21" fillId="2" borderId="0" xfId="0" applyFont="1" applyFill="1"/>
    <xf numFmtId="0" fontId="0" fillId="2" borderId="0" xfId="0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1" fillId="2" borderId="1" xfId="0" applyFont="1" applyFill="1" applyBorder="1"/>
    <xf numFmtId="0" fontId="21" fillId="2" borderId="2" xfId="0" applyFont="1" applyFill="1" applyBorder="1"/>
    <xf numFmtId="0" fontId="21" fillId="2" borderId="3" xfId="0" applyFont="1" applyFill="1" applyBorder="1"/>
    <xf numFmtId="0" fontId="21" fillId="2" borderId="62" xfId="0" applyFont="1" applyFill="1" applyBorder="1"/>
    <xf numFmtId="0" fontId="21" fillId="2" borderId="63" xfId="0" applyFont="1" applyFill="1" applyBorder="1"/>
    <xf numFmtId="0" fontId="21" fillId="2" borderId="0" xfId="0" applyFont="1" applyFill="1" applyAlignment="1">
      <alignment wrapText="1"/>
    </xf>
    <xf numFmtId="0" fontId="21" fillId="2" borderId="64" xfId="0" applyFont="1" applyFill="1" applyBorder="1"/>
    <xf numFmtId="0" fontId="21" fillId="3" borderId="4" xfId="0" applyFont="1" applyFill="1" applyBorder="1"/>
    <xf numFmtId="0" fontId="23" fillId="3" borderId="5" xfId="0" applyFont="1" applyFill="1" applyBorder="1"/>
    <xf numFmtId="0" fontId="21" fillId="3" borderId="68" xfId="0" applyFont="1" applyFill="1" applyBorder="1"/>
    <xf numFmtId="0" fontId="23" fillId="2" borderId="62" xfId="0" applyFont="1" applyFill="1" applyBorder="1"/>
    <xf numFmtId="0" fontId="23" fillId="2" borderId="63" xfId="0" applyFont="1" applyFill="1" applyBorder="1"/>
    <xf numFmtId="0" fontId="21" fillId="2" borderId="72" xfId="0" applyFont="1" applyFill="1" applyBorder="1"/>
    <xf numFmtId="0" fontId="23" fillId="2" borderId="0" xfId="0" applyFont="1" applyFill="1" applyAlignment="1">
      <alignment vertical="center" wrapText="1"/>
    </xf>
    <xf numFmtId="0" fontId="25" fillId="4" borderId="6" xfId="0" applyFont="1" applyFill="1" applyBorder="1" applyAlignment="1">
      <alignment vertical="center" wrapText="1"/>
    </xf>
    <xf numFmtId="0" fontId="25" fillId="4" borderId="7" xfId="0" applyFont="1" applyFill="1" applyBorder="1" applyAlignment="1">
      <alignment vertical="center" wrapText="1"/>
    </xf>
    <xf numFmtId="0" fontId="25" fillId="4" borderId="8" xfId="0" applyFont="1" applyFill="1" applyBorder="1" applyAlignment="1">
      <alignment vertical="center" wrapText="1"/>
    </xf>
    <xf numFmtId="0" fontId="25" fillId="4" borderId="74" xfId="0" applyFont="1" applyFill="1" applyBorder="1" applyAlignment="1">
      <alignment horizontal="center" vertical="center" wrapText="1"/>
    </xf>
    <xf numFmtId="0" fontId="25" fillId="4" borderId="75" xfId="0" applyFont="1" applyFill="1" applyBorder="1" applyAlignment="1">
      <alignment horizontal="center" vertical="center" wrapText="1"/>
    </xf>
    <xf numFmtId="0" fontId="25" fillId="4" borderId="76" xfId="0" applyFont="1" applyFill="1" applyBorder="1" applyAlignment="1">
      <alignment horizontal="center" vertical="center" wrapText="1"/>
    </xf>
    <xf numFmtId="0" fontId="26" fillId="4" borderId="77" xfId="0" applyFont="1" applyFill="1" applyBorder="1" applyAlignment="1">
      <alignment horizontal="center" wrapText="1"/>
    </xf>
    <xf numFmtId="0" fontId="25" fillId="4" borderId="0" xfId="0" applyFont="1" applyFill="1" applyAlignment="1">
      <alignment wrapText="1"/>
    </xf>
    <xf numFmtId="0" fontId="26" fillId="4" borderId="78" xfId="0" applyFont="1" applyFill="1" applyBorder="1" applyAlignment="1">
      <alignment horizontal="center" wrapText="1"/>
    </xf>
    <xf numFmtId="165" fontId="27" fillId="3" borderId="69" xfId="1" applyNumberFormat="1" applyFont="1" applyFill="1" applyBorder="1"/>
    <xf numFmtId="165" fontId="27" fillId="3" borderId="70" xfId="1" applyNumberFormat="1" applyFont="1" applyFill="1" applyBorder="1"/>
    <xf numFmtId="165" fontId="27" fillId="2" borderId="0" xfId="1" applyNumberFormat="1" applyFont="1" applyFill="1"/>
    <xf numFmtId="165" fontId="27" fillId="3" borderId="71" xfId="1" applyNumberFormat="1" applyFont="1" applyFill="1" applyBorder="1"/>
    <xf numFmtId="165" fontId="27" fillId="2" borderId="64" xfId="1" applyNumberFormat="1" applyFont="1" applyFill="1" applyBorder="1"/>
    <xf numFmtId="165" fontId="27" fillId="2" borderId="65" xfId="1" applyNumberFormat="1" applyFont="1" applyFill="1" applyBorder="1"/>
    <xf numFmtId="165" fontId="27" fillId="2" borderId="72" xfId="1" applyNumberFormat="1" applyFont="1" applyFill="1" applyBorder="1"/>
    <xf numFmtId="165" fontId="27" fillId="2" borderId="66" xfId="1" applyNumberFormat="1" applyFont="1" applyFill="1" applyBorder="1"/>
    <xf numFmtId="165" fontId="27" fillId="2" borderId="67" xfId="1" applyNumberFormat="1" applyFont="1" applyFill="1" applyBorder="1"/>
    <xf numFmtId="165" fontId="27" fillId="2" borderId="73" xfId="1" applyNumberFormat="1" applyFont="1" applyFill="1" applyBorder="1"/>
    <xf numFmtId="165" fontId="27" fillId="3" borderId="64" xfId="1" applyNumberFormat="1" applyFont="1" applyFill="1" applyBorder="1"/>
    <xf numFmtId="165" fontId="27" fillId="3" borderId="65" xfId="1" applyNumberFormat="1" applyFont="1" applyFill="1" applyBorder="1"/>
    <xf numFmtId="165" fontId="27" fillId="3" borderId="72" xfId="1" applyNumberFormat="1" applyFont="1" applyFill="1" applyBorder="1"/>
    <xf numFmtId="165" fontId="21" fillId="2" borderId="0" xfId="0" applyNumberFormat="1" applyFont="1" applyFill="1"/>
    <xf numFmtId="165" fontId="27" fillId="2" borderId="0" xfId="0" applyNumberFormat="1" applyFont="1" applyFill="1"/>
    <xf numFmtId="165" fontId="23" fillId="5" borderId="9" xfId="0" applyNumberFormat="1" applyFont="1" applyFill="1" applyBorder="1"/>
    <xf numFmtId="0" fontId="25" fillId="4" borderId="10" xfId="0" applyFont="1" applyFill="1" applyBorder="1" applyAlignment="1">
      <alignment horizontal="center" vertical="center" wrapText="1"/>
    </xf>
    <xf numFmtId="0" fontId="23" fillId="2" borderId="6" xfId="0" applyFont="1" applyFill="1" applyBorder="1"/>
    <xf numFmtId="10" fontId="18" fillId="0" borderId="11" xfId="8" applyNumberFormat="1" applyFont="1" applyBorder="1"/>
    <xf numFmtId="10" fontId="18" fillId="0" borderId="14" xfId="8" applyNumberFormat="1" applyFont="1" applyBorder="1"/>
    <xf numFmtId="165" fontId="24" fillId="0" borderId="6" xfId="0" applyNumberFormat="1" applyFont="1" applyBorder="1"/>
    <xf numFmtId="166" fontId="18" fillId="0" borderId="11" xfId="8" applyNumberFormat="1" applyFont="1" applyBorder="1"/>
    <xf numFmtId="166" fontId="18" fillId="0" borderId="14" xfId="8" applyNumberFormat="1" applyFont="1" applyBorder="1"/>
    <xf numFmtId="0" fontId="25" fillId="4" borderId="18" xfId="0" applyFont="1" applyFill="1" applyBorder="1" applyAlignment="1">
      <alignment horizontal="center" vertical="center" wrapText="1"/>
    </xf>
    <xf numFmtId="0" fontId="23" fillId="2" borderId="19" xfId="0" applyFont="1" applyFill="1" applyBorder="1"/>
    <xf numFmtId="0" fontId="23" fillId="2" borderId="21" xfId="0" applyFont="1" applyFill="1" applyBorder="1"/>
    <xf numFmtId="165" fontId="27" fillId="3" borderId="79" xfId="1" applyNumberFormat="1" applyFont="1" applyFill="1" applyBorder="1"/>
    <xf numFmtId="165" fontId="27" fillId="3" borderId="80" xfId="1" applyNumberFormat="1" applyFont="1" applyFill="1" applyBorder="1"/>
    <xf numFmtId="165" fontId="27" fillId="2" borderId="80" xfId="1" applyNumberFormat="1" applyFont="1" applyFill="1" applyBorder="1"/>
    <xf numFmtId="165" fontId="27" fillId="2" borderId="81" xfId="1" applyNumberFormat="1" applyFont="1" applyFill="1" applyBorder="1"/>
    <xf numFmtId="164" fontId="27" fillId="2" borderId="81" xfId="1" applyFont="1" applyFill="1" applyBorder="1"/>
    <xf numFmtId="164" fontId="27" fillId="2" borderId="82" xfId="1" applyFont="1" applyFill="1" applyBorder="1"/>
    <xf numFmtId="0" fontId="0" fillId="2" borderId="11" xfId="0" applyFill="1" applyBorder="1"/>
    <xf numFmtId="164" fontId="27" fillId="2" borderId="83" xfId="1" applyFont="1" applyFill="1" applyBorder="1"/>
    <xf numFmtId="164" fontId="27" fillId="3" borderId="84" xfId="1" applyFont="1" applyFill="1" applyBorder="1"/>
    <xf numFmtId="164" fontId="27" fillId="3" borderId="85" xfId="1" applyFont="1" applyFill="1" applyBorder="1"/>
    <xf numFmtId="164" fontId="27" fillId="3" borderId="83" xfId="1" applyFont="1" applyFill="1" applyBorder="1"/>
    <xf numFmtId="164" fontId="27" fillId="3" borderId="86" xfId="1" applyFont="1" applyFill="1" applyBorder="1"/>
    <xf numFmtId="164" fontId="27" fillId="2" borderId="86" xfId="1" applyFont="1" applyFill="1" applyBorder="1"/>
    <xf numFmtId="164" fontId="27" fillId="2" borderId="87" xfId="1" applyFont="1" applyFill="1" applyBorder="1"/>
    <xf numFmtId="165" fontId="27" fillId="0" borderId="80" xfId="1" applyNumberFormat="1" applyFont="1" applyFill="1" applyBorder="1"/>
    <xf numFmtId="164" fontId="27" fillId="0" borderId="83" xfId="1" applyFont="1" applyFill="1" applyBorder="1"/>
    <xf numFmtId="164" fontId="27" fillId="0" borderId="86" xfId="1" applyFont="1" applyFill="1" applyBorder="1"/>
    <xf numFmtId="165" fontId="27" fillId="0" borderId="81" xfId="1" applyNumberFormat="1" applyFont="1" applyFill="1" applyBorder="1"/>
    <xf numFmtId="164" fontId="27" fillId="0" borderId="82" xfId="1" applyFont="1" applyFill="1" applyBorder="1"/>
    <xf numFmtId="164" fontId="27" fillId="0" borderId="87" xfId="1" applyFont="1" applyFill="1" applyBorder="1"/>
    <xf numFmtId="0" fontId="25" fillId="4" borderId="9" xfId="0" applyFont="1" applyFill="1" applyBorder="1" applyAlignment="1">
      <alignment horizontal="center" vertical="center" wrapText="1"/>
    </xf>
    <xf numFmtId="165" fontId="27" fillId="0" borderId="66" xfId="1" applyNumberFormat="1" applyFont="1" applyFill="1" applyBorder="1"/>
    <xf numFmtId="165" fontId="27" fillId="0" borderId="64" xfId="1" applyNumberFormat="1" applyFont="1" applyFill="1" applyBorder="1"/>
    <xf numFmtId="165" fontId="27" fillId="0" borderId="72" xfId="1" applyNumberFormat="1" applyFont="1" applyFill="1" applyBorder="1"/>
    <xf numFmtId="165" fontId="27" fillId="0" borderId="73" xfId="1" applyNumberFormat="1" applyFont="1" applyFill="1" applyBorder="1"/>
    <xf numFmtId="0" fontId="25" fillId="4" borderId="8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4" xfId="0" applyFont="1" applyFill="1" applyBorder="1"/>
    <xf numFmtId="10" fontId="18" fillId="0" borderId="7" xfId="8" applyNumberFormat="1" applyFont="1" applyBorder="1"/>
    <xf numFmtId="0" fontId="25" fillId="4" borderId="0" xfId="0" applyFont="1" applyFill="1" applyAlignment="1">
      <alignment horizontal="center" vertical="center" wrapText="1"/>
    </xf>
    <xf numFmtId="0" fontId="0" fillId="3" borderId="28" xfId="0" applyFill="1" applyBorder="1"/>
    <xf numFmtId="0" fontId="25" fillId="4" borderId="5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wrapText="1"/>
    </xf>
    <xf numFmtId="0" fontId="25" fillId="4" borderId="34" xfId="0" applyFont="1" applyFill="1" applyBorder="1" applyAlignment="1">
      <alignment horizontal="center" vertical="center" wrapText="1"/>
    </xf>
    <xf numFmtId="0" fontId="0" fillId="2" borderId="64" xfId="0" applyFill="1" applyBorder="1"/>
    <xf numFmtId="0" fontId="0" fillId="2" borderId="65" xfId="0" applyFill="1" applyBorder="1"/>
    <xf numFmtId="0" fontId="0" fillId="2" borderId="72" xfId="0" applyFill="1" applyBorder="1"/>
    <xf numFmtId="0" fontId="0" fillId="2" borderId="66" xfId="0" applyFill="1" applyBorder="1"/>
    <xf numFmtId="0" fontId="0" fillId="2" borderId="67" xfId="0" applyFill="1" applyBorder="1"/>
    <xf numFmtId="0" fontId="23" fillId="3" borderId="64" xfId="0" applyFont="1" applyFill="1" applyBorder="1"/>
    <xf numFmtId="0" fontId="21" fillId="3" borderId="64" xfId="0" applyFont="1" applyFill="1" applyBorder="1"/>
    <xf numFmtId="0" fontId="0" fillId="3" borderId="64" xfId="0" applyFill="1" applyBorder="1"/>
    <xf numFmtId="0" fontId="0" fillId="3" borderId="65" xfId="0" applyFill="1" applyBorder="1"/>
    <xf numFmtId="0" fontId="0" fillId="3" borderId="89" xfId="0" applyFill="1" applyBorder="1"/>
    <xf numFmtId="0" fontId="0" fillId="2" borderId="89" xfId="0" applyFill="1" applyBorder="1"/>
    <xf numFmtId="0" fontId="0" fillId="2" borderId="90" xfId="0" applyFill="1" applyBorder="1"/>
    <xf numFmtId="0" fontId="25" fillId="4" borderId="1" xfId="0" applyFont="1" applyFill="1" applyBorder="1" applyAlignment="1">
      <alignment horizontal="center" vertical="center" wrapText="1"/>
    </xf>
    <xf numFmtId="0" fontId="0" fillId="3" borderId="72" xfId="0" applyFill="1" applyBorder="1"/>
    <xf numFmtId="0" fontId="0" fillId="2" borderId="73" xfId="0" applyFill="1" applyBorder="1"/>
    <xf numFmtId="0" fontId="25" fillId="4" borderId="35" xfId="0" applyFont="1" applyFill="1" applyBorder="1" applyAlignment="1">
      <alignment horizontal="center" vertical="center" wrapText="1"/>
    </xf>
    <xf numFmtId="0" fontId="0" fillId="3" borderId="91" xfId="0" applyFill="1" applyBorder="1"/>
    <xf numFmtId="0" fontId="0" fillId="2" borderId="91" xfId="0" applyFill="1" applyBorder="1"/>
    <xf numFmtId="0" fontId="0" fillId="2" borderId="92" xfId="0" applyFill="1" applyBorder="1"/>
    <xf numFmtId="0" fontId="0" fillId="2" borderId="5" xfId="0" applyFill="1" applyBorder="1"/>
    <xf numFmtId="0" fontId="0" fillId="2" borderId="24" xfId="0" applyFill="1" applyBorder="1"/>
    <xf numFmtId="0" fontId="29" fillId="2" borderId="0" xfId="0" applyFont="1" applyFill="1"/>
    <xf numFmtId="0" fontId="0" fillId="2" borderId="2" xfId="0" applyFill="1" applyBorder="1"/>
    <xf numFmtId="0" fontId="0" fillId="2" borderId="16" xfId="0" applyFill="1" applyBorder="1"/>
    <xf numFmtId="0" fontId="0" fillId="2" borderId="39" xfId="0" applyFill="1" applyBorder="1"/>
    <xf numFmtId="0" fontId="26" fillId="4" borderId="99" xfId="0" applyFont="1" applyFill="1" applyBorder="1" applyAlignment="1">
      <alignment horizontal="center" wrapText="1"/>
    </xf>
    <xf numFmtId="0" fontId="26" fillId="4" borderId="34" xfId="0" applyFont="1" applyFill="1" applyBorder="1" applyAlignment="1">
      <alignment horizontal="center" wrapText="1"/>
    </xf>
    <xf numFmtId="0" fontId="25" fillId="4" borderId="45" xfId="0" applyFont="1" applyFill="1" applyBorder="1" applyAlignment="1">
      <alignment wrapText="1"/>
    </xf>
    <xf numFmtId="0" fontId="21" fillId="3" borderId="93" xfId="0" applyFont="1" applyFill="1" applyBorder="1"/>
    <xf numFmtId="0" fontId="21" fillId="2" borderId="91" xfId="0" applyFont="1" applyFill="1" applyBorder="1"/>
    <xf numFmtId="0" fontId="21" fillId="2" borderId="92" xfId="0" applyFont="1" applyFill="1" applyBorder="1"/>
    <xf numFmtId="0" fontId="22" fillId="2" borderId="62" xfId="0" applyFont="1" applyFill="1" applyBorder="1"/>
    <xf numFmtId="0" fontId="21" fillId="2" borderId="0" xfId="0" applyFont="1" applyFill="1" applyAlignment="1">
      <alignment horizontal="center"/>
    </xf>
    <xf numFmtId="0" fontId="25" fillId="4" borderId="0" xfId="0" applyFont="1" applyFill="1" applyAlignment="1">
      <alignment horizontal="center" wrapText="1"/>
    </xf>
    <xf numFmtId="0" fontId="25" fillId="4" borderId="7" xfId="0" applyFont="1" applyFill="1" applyBorder="1" applyAlignment="1">
      <alignment vertical="center" textRotation="90" wrapText="1"/>
    </xf>
    <xf numFmtId="0" fontId="25" fillId="4" borderId="46" xfId="0" applyFont="1" applyFill="1" applyBorder="1" applyAlignment="1">
      <alignment horizontal="center" vertical="center" textRotation="90" wrapText="1"/>
    </xf>
    <xf numFmtId="0" fontId="25" fillId="4" borderId="17" xfId="0" applyFont="1" applyFill="1" applyBorder="1" applyAlignment="1">
      <alignment vertical="center" wrapText="1"/>
    </xf>
    <xf numFmtId="0" fontId="23" fillId="2" borderId="3" xfId="0" applyFont="1" applyFill="1" applyBorder="1" applyAlignment="1">
      <alignment horizontal="center" wrapText="1"/>
    </xf>
    <xf numFmtId="0" fontId="25" fillId="4" borderId="6" xfId="0" applyFont="1" applyFill="1" applyBorder="1" applyAlignment="1">
      <alignment horizontal="center" vertical="center" textRotation="90" wrapText="1"/>
    </xf>
    <xf numFmtId="0" fontId="23" fillId="3" borderId="62" xfId="0" applyFont="1" applyFill="1" applyBorder="1"/>
    <xf numFmtId="0" fontId="21" fillId="3" borderId="91" xfId="0" applyFont="1" applyFill="1" applyBorder="1"/>
    <xf numFmtId="0" fontId="21" fillId="3" borderId="62" xfId="0" applyFont="1" applyFill="1" applyBorder="1"/>
    <xf numFmtId="0" fontId="21" fillId="3" borderId="100" xfId="0" applyFont="1" applyFill="1" applyBorder="1"/>
    <xf numFmtId="0" fontId="21" fillId="3" borderId="68" xfId="0" applyFont="1" applyFill="1" applyBorder="1" applyAlignment="1">
      <alignment horizontal="center"/>
    </xf>
    <xf numFmtId="0" fontId="23" fillId="3" borderId="68" xfId="0" applyFont="1" applyFill="1" applyBorder="1"/>
    <xf numFmtId="164" fontId="27" fillId="3" borderId="101" xfId="1" applyFont="1" applyFill="1" applyBorder="1"/>
    <xf numFmtId="0" fontId="21" fillId="3" borderId="96" xfId="0" applyFont="1" applyFill="1" applyBorder="1"/>
    <xf numFmtId="0" fontId="21" fillId="3" borderId="62" xfId="0" applyFont="1" applyFill="1" applyBorder="1" applyAlignment="1">
      <alignment horizontal="center"/>
    </xf>
    <xf numFmtId="164" fontId="27" fillId="3" borderId="94" xfId="1" applyFont="1" applyFill="1" applyBorder="1"/>
    <xf numFmtId="0" fontId="21" fillId="2" borderId="96" xfId="0" applyFont="1" applyFill="1" applyBorder="1"/>
    <xf numFmtId="0" fontId="21" fillId="2" borderId="62" xfId="0" applyFont="1" applyFill="1" applyBorder="1" applyAlignment="1">
      <alignment horizontal="center"/>
    </xf>
    <xf numFmtId="164" fontId="27" fillId="2" borderId="94" xfId="1" applyFont="1" applyFill="1" applyBorder="1"/>
    <xf numFmtId="164" fontId="27" fillId="0" borderId="94" xfId="1" applyFont="1" applyFill="1" applyBorder="1"/>
    <xf numFmtId="0" fontId="21" fillId="2" borderId="97" xfId="0" applyFont="1" applyFill="1" applyBorder="1"/>
    <xf numFmtId="0" fontId="21" fillId="2" borderId="63" xfId="0" applyFont="1" applyFill="1" applyBorder="1" applyAlignment="1">
      <alignment horizontal="center"/>
    </xf>
    <xf numFmtId="164" fontId="27" fillId="0" borderId="95" xfId="1" applyFont="1" applyFill="1" applyBorder="1"/>
    <xf numFmtId="164" fontId="27" fillId="2" borderId="80" xfId="1" applyFont="1" applyFill="1" applyBorder="1"/>
    <xf numFmtId="164" fontId="27" fillId="3" borderId="69" xfId="1" applyFont="1" applyFill="1" applyBorder="1"/>
    <xf numFmtId="164" fontId="27" fillId="3" borderId="64" xfId="1" applyFont="1" applyFill="1" applyBorder="1"/>
    <xf numFmtId="164" fontId="27" fillId="2" borderId="64" xfId="1" applyFont="1" applyFill="1" applyBorder="1"/>
    <xf numFmtId="164" fontId="27" fillId="0" borderId="64" xfId="1" applyFont="1" applyFill="1" applyBorder="1"/>
    <xf numFmtId="164" fontId="27" fillId="2" borderId="66" xfId="1" applyFont="1" applyFill="1" applyBorder="1"/>
    <xf numFmtId="164" fontId="27" fillId="3" borderId="70" xfId="1" applyFont="1" applyFill="1" applyBorder="1"/>
    <xf numFmtId="164" fontId="27" fillId="3" borderId="65" xfId="1" applyFont="1" applyFill="1" applyBorder="1"/>
    <xf numFmtId="164" fontId="27" fillId="2" borderId="65" xfId="1" applyFont="1" applyFill="1" applyBorder="1"/>
    <xf numFmtId="164" fontId="27" fillId="2" borderId="72" xfId="1" applyFont="1" applyFill="1" applyBorder="1"/>
    <xf numFmtId="164" fontId="27" fillId="0" borderId="65" xfId="1" applyFont="1" applyFill="1" applyBorder="1"/>
    <xf numFmtId="164" fontId="27" fillId="2" borderId="67" xfId="1" applyFont="1" applyFill="1" applyBorder="1"/>
    <xf numFmtId="164" fontId="27" fillId="3" borderId="88" xfId="1" applyFont="1" applyFill="1" applyBorder="1"/>
    <xf numFmtId="164" fontId="27" fillId="3" borderId="89" xfId="1" applyFont="1" applyFill="1" applyBorder="1"/>
    <xf numFmtId="164" fontId="27" fillId="2" borderId="89" xfId="1" applyFont="1" applyFill="1" applyBorder="1"/>
    <xf numFmtId="164" fontId="27" fillId="0" borderId="89" xfId="1" applyFont="1" applyFill="1" applyBorder="1"/>
    <xf numFmtId="164" fontId="27" fillId="2" borderId="90" xfId="1" applyFont="1" applyFill="1" applyBorder="1"/>
    <xf numFmtId="0" fontId="26" fillId="4" borderId="4" xfId="0" applyFont="1" applyFill="1" applyBorder="1" applyAlignment="1">
      <alignment horizontal="center" wrapText="1"/>
    </xf>
    <xf numFmtId="0" fontId="26" fillId="4" borderId="98" xfId="0" applyFont="1" applyFill="1" applyBorder="1" applyAlignment="1">
      <alignment horizontal="center" wrapText="1"/>
    </xf>
    <xf numFmtId="164" fontId="27" fillId="3" borderId="71" xfId="1" applyFont="1" applyFill="1" applyBorder="1"/>
    <xf numFmtId="164" fontId="27" fillId="3" borderId="72" xfId="1" applyFont="1" applyFill="1" applyBorder="1"/>
    <xf numFmtId="164" fontId="27" fillId="0" borderId="72" xfId="1" applyFont="1" applyFill="1" applyBorder="1"/>
    <xf numFmtId="164" fontId="27" fillId="2" borderId="73" xfId="1" applyFont="1" applyFill="1" applyBorder="1"/>
    <xf numFmtId="0" fontId="26" fillId="4" borderId="35" xfId="0" applyFont="1" applyFill="1" applyBorder="1" applyAlignment="1">
      <alignment horizontal="center" wrapText="1"/>
    </xf>
    <xf numFmtId="0" fontId="22" fillId="2" borderId="96" xfId="0" applyFont="1" applyFill="1" applyBorder="1"/>
    <xf numFmtId="0" fontId="22" fillId="2" borderId="91" xfId="0" applyFont="1" applyFill="1" applyBorder="1"/>
    <xf numFmtId="165" fontId="33" fillId="2" borderId="72" xfId="1" applyNumberFormat="1" applyFont="1" applyFill="1" applyBorder="1"/>
    <xf numFmtId="164" fontId="33" fillId="2" borderId="64" xfId="1" applyFont="1" applyFill="1" applyBorder="1"/>
    <xf numFmtId="164" fontId="33" fillId="2" borderId="89" xfId="1" applyFont="1" applyFill="1" applyBorder="1"/>
    <xf numFmtId="164" fontId="33" fillId="2" borderId="72" xfId="1" applyFont="1" applyFill="1" applyBorder="1"/>
    <xf numFmtId="164" fontId="33" fillId="2" borderId="65" xfId="1" applyFont="1" applyFill="1" applyBorder="1"/>
    <xf numFmtId="165" fontId="33" fillId="2" borderId="80" xfId="1" applyNumberFormat="1" applyFont="1" applyFill="1" applyBorder="1"/>
    <xf numFmtId="164" fontId="33" fillId="2" borderId="86" xfId="1" applyFont="1" applyFill="1" applyBorder="1"/>
    <xf numFmtId="164" fontId="33" fillId="2" borderId="94" xfId="1" applyFont="1" applyFill="1" applyBorder="1"/>
    <xf numFmtId="0" fontId="24" fillId="6" borderId="102" xfId="0" applyFont="1" applyFill="1" applyBorder="1"/>
    <xf numFmtId="0" fontId="24" fillId="7" borderId="0" xfId="0" applyFont="1" applyFill="1"/>
    <xf numFmtId="0" fontId="24" fillId="6" borderId="35" xfId="0" applyFont="1" applyFill="1" applyBorder="1"/>
    <xf numFmtId="0" fontId="24" fillId="6" borderId="103" xfId="0" applyFont="1" applyFill="1" applyBorder="1"/>
    <xf numFmtId="0" fontId="24" fillId="6" borderId="45" xfId="0" applyFont="1" applyFill="1" applyBorder="1"/>
    <xf numFmtId="0" fontId="24" fillId="6" borderId="4" xfId="0" applyFont="1" applyFill="1" applyBorder="1"/>
    <xf numFmtId="0" fontId="24" fillId="6" borderId="104" xfId="0" applyFont="1" applyFill="1" applyBorder="1"/>
    <xf numFmtId="0" fontId="0" fillId="0" borderId="1" xfId="0" applyBorder="1" applyAlignment="1">
      <alignment horizontal="left"/>
    </xf>
    <xf numFmtId="0" fontId="24" fillId="6" borderId="1" xfId="0" applyFont="1" applyFill="1" applyBorder="1"/>
    <xf numFmtId="0" fontId="24" fillId="6" borderId="0" xfId="0" applyFont="1" applyFill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5" xfId="0" applyBorder="1"/>
    <xf numFmtId="0" fontId="0" fillId="0" borderId="38" xfId="0" applyBorder="1"/>
    <xf numFmtId="0" fontId="0" fillId="0" borderId="0" xfId="0" applyAlignment="1">
      <alignment horizontal="left"/>
    </xf>
    <xf numFmtId="0" fontId="24" fillId="6" borderId="5" xfId="0" applyFont="1" applyFill="1" applyBorder="1"/>
    <xf numFmtId="0" fontId="0" fillId="0" borderId="3" xfId="0" applyBorder="1" applyAlignment="1">
      <alignment horizontal="left"/>
    </xf>
    <xf numFmtId="3" fontId="0" fillId="2" borderId="72" xfId="0" applyNumberFormat="1" applyFill="1" applyBorder="1"/>
    <xf numFmtId="0" fontId="0" fillId="2" borderId="0" xfId="0" applyFill="1" applyAlignment="1">
      <alignment wrapText="1"/>
    </xf>
    <xf numFmtId="0" fontId="0" fillId="2" borderId="0" xfId="0" quotePrefix="1" applyFill="1"/>
    <xf numFmtId="0" fontId="24" fillId="6" borderId="40" xfId="0" applyFont="1" applyFill="1" applyBorder="1" applyAlignment="1">
      <alignment horizontal="center" vertical="center" wrapText="1"/>
    </xf>
    <xf numFmtId="0" fontId="24" fillId="6" borderId="30" xfId="0" applyFont="1" applyFill="1" applyBorder="1" applyAlignment="1">
      <alignment horizontal="center" vertical="center" wrapText="1"/>
    </xf>
    <xf numFmtId="0" fontId="24" fillId="6" borderId="31" xfId="0" applyFont="1" applyFill="1" applyBorder="1" applyAlignment="1">
      <alignment horizontal="center" vertical="center" wrapText="1"/>
    </xf>
    <xf numFmtId="0" fontId="24" fillId="3" borderId="28" xfId="0" applyFont="1" applyFill="1" applyBorder="1"/>
    <xf numFmtId="0" fontId="0" fillId="3" borderId="29" xfId="0" applyFill="1" applyBorder="1"/>
    <xf numFmtId="0" fontId="0" fillId="2" borderId="11" xfId="0" applyFill="1" applyBorder="1" applyAlignment="1">
      <alignment wrapText="1"/>
    </xf>
    <xf numFmtId="9" fontId="18" fillId="2" borderId="11" xfId="8" applyFont="1" applyFill="1" applyBorder="1"/>
    <xf numFmtId="9" fontId="18" fillId="2" borderId="0" xfId="8" applyFont="1" applyFill="1"/>
    <xf numFmtId="9" fontId="0" fillId="2" borderId="0" xfId="0" applyNumberFormat="1" applyFill="1"/>
    <xf numFmtId="10" fontId="18" fillId="2" borderId="0" xfId="8" applyNumberFormat="1" applyFont="1" applyFill="1"/>
    <xf numFmtId="1" fontId="0" fillId="2" borderId="0" xfId="0" applyNumberFormat="1" applyFill="1"/>
    <xf numFmtId="1" fontId="0" fillId="2" borderId="72" xfId="0" applyNumberFormat="1" applyFill="1" applyBorder="1"/>
    <xf numFmtId="0" fontId="0" fillId="2" borderId="17" xfId="0" applyFill="1" applyBorder="1"/>
    <xf numFmtId="0" fontId="28" fillId="4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5" fillId="2" borderId="0" xfId="0" applyFont="1" applyFill="1"/>
    <xf numFmtId="0" fontId="34" fillId="2" borderId="0" xfId="0" applyFont="1" applyFill="1" applyAlignment="1">
      <alignment wrapText="1"/>
    </xf>
    <xf numFmtId="165" fontId="31" fillId="0" borderId="11" xfId="0" applyNumberFormat="1" applyFont="1" applyBorder="1"/>
    <xf numFmtId="0" fontId="0" fillId="0" borderId="11" xfId="0" applyBorder="1"/>
    <xf numFmtId="0" fontId="0" fillId="0" borderId="14" xfId="0" applyBorder="1"/>
    <xf numFmtId="0" fontId="21" fillId="2" borderId="0" xfId="7" applyFont="1" applyFill="1"/>
    <xf numFmtId="0" fontId="36" fillId="2" borderId="0" xfId="7" applyFont="1" applyFill="1"/>
    <xf numFmtId="0" fontId="7" fillId="2" borderId="0" xfId="7" applyFont="1" applyFill="1" applyAlignment="1">
      <alignment vertical="top"/>
    </xf>
    <xf numFmtId="0" fontId="8" fillId="2" borderId="0" xfId="7" applyFont="1" applyFill="1" applyAlignment="1">
      <alignment horizontal="center"/>
    </xf>
    <xf numFmtId="0" fontId="7" fillId="2" borderId="0" xfId="7" applyFont="1" applyFill="1"/>
    <xf numFmtId="0" fontId="21" fillId="0" borderId="0" xfId="7" applyFont="1"/>
    <xf numFmtId="0" fontId="7" fillId="2" borderId="0" xfId="7" applyFont="1" applyFill="1" applyAlignment="1">
      <alignment vertical="center"/>
    </xf>
    <xf numFmtId="0" fontId="8" fillId="2" borderId="0" xfId="7" applyFont="1" applyFill="1" applyAlignment="1">
      <alignment vertical="center" wrapText="1"/>
    </xf>
    <xf numFmtId="0" fontId="7" fillId="2" borderId="0" xfId="7" applyFont="1" applyFill="1" applyAlignment="1">
      <alignment horizontal="left" vertical="center" wrapText="1"/>
    </xf>
    <xf numFmtId="0" fontId="7" fillId="2" borderId="0" xfId="7" applyFont="1" applyFill="1" applyAlignment="1" applyProtection="1">
      <alignment horizontal="left" vertical="center"/>
      <protection locked="0"/>
    </xf>
    <xf numFmtId="0" fontId="9" fillId="2" borderId="0" xfId="7" applyFont="1" applyFill="1"/>
    <xf numFmtId="0" fontId="8" fillId="2" borderId="0" xfId="7" applyFont="1" applyFill="1" applyAlignment="1">
      <alignment vertical="top"/>
    </xf>
    <xf numFmtId="0" fontId="10" fillId="2" borderId="0" xfId="7" applyFont="1" applyFill="1" applyAlignment="1">
      <alignment wrapText="1"/>
    </xf>
    <xf numFmtId="0" fontId="11" fillId="2" borderId="0" xfId="7" applyFont="1" applyFill="1" applyAlignment="1">
      <alignment horizontal="left"/>
    </xf>
    <xf numFmtId="0" fontId="12" fillId="2" borderId="0" xfId="7" applyFont="1" applyFill="1" applyAlignment="1">
      <alignment horizontal="right"/>
    </xf>
    <xf numFmtId="0" fontId="12" fillId="2" borderId="0" xfId="7" applyFont="1" applyFill="1"/>
    <xf numFmtId="0" fontId="37" fillId="2" borderId="0" xfId="7" applyFont="1" applyFill="1" applyAlignment="1">
      <alignment vertical="center"/>
    </xf>
    <xf numFmtId="0" fontId="38" fillId="2" borderId="0" xfId="7" applyFont="1" applyFill="1" applyAlignment="1">
      <alignment horizontal="justify" vertical="top"/>
    </xf>
    <xf numFmtId="0" fontId="38" fillId="2" borderId="0" xfId="7" applyFont="1" applyFill="1" applyAlignment="1">
      <alignment vertical="top"/>
    </xf>
    <xf numFmtId="0" fontId="8" fillId="2" borderId="0" xfId="7" applyFont="1" applyFill="1"/>
    <xf numFmtId="0" fontId="8" fillId="2" borderId="0" xfId="7" applyFont="1" applyFill="1" applyAlignment="1">
      <alignment wrapText="1"/>
    </xf>
    <xf numFmtId="0" fontId="11" fillId="2" borderId="0" xfId="7" applyFont="1" applyFill="1"/>
    <xf numFmtId="0" fontId="39" fillId="2" borderId="0" xfId="7" applyFont="1" applyFill="1" applyAlignment="1">
      <alignment horizontal="left" vertical="justify"/>
    </xf>
    <xf numFmtId="0" fontId="21" fillId="2" borderId="0" xfId="7" applyFont="1" applyFill="1" applyAlignment="1">
      <alignment horizontal="left" vertical="justify"/>
    </xf>
    <xf numFmtId="0" fontId="13" fillId="2" borderId="0" xfId="7" applyFont="1" applyFill="1" applyAlignment="1">
      <alignment horizontal="left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40" fillId="11" borderId="106" xfId="7" applyFont="1" applyFill="1" applyBorder="1" applyAlignment="1">
      <alignment vertical="top"/>
    </xf>
    <xf numFmtId="0" fontId="40" fillId="11" borderId="107" xfId="7" applyFont="1" applyFill="1" applyBorder="1" applyAlignment="1">
      <alignment vertical="top"/>
    </xf>
    <xf numFmtId="3" fontId="21" fillId="11" borderId="107" xfId="7" applyNumberFormat="1" applyFont="1" applyFill="1" applyBorder="1" applyAlignment="1">
      <alignment vertical="top"/>
    </xf>
    <xf numFmtId="3" fontId="21" fillId="11" borderId="108" xfId="7" applyNumberFormat="1" applyFont="1" applyFill="1" applyBorder="1" applyAlignment="1">
      <alignment vertical="top"/>
    </xf>
    <xf numFmtId="0" fontId="23" fillId="2" borderId="109" xfId="7" applyFont="1" applyFill="1" applyBorder="1" applyAlignment="1">
      <alignment vertical="top"/>
    </xf>
    <xf numFmtId="0" fontId="23" fillId="2" borderId="110" xfId="7" applyFont="1" applyFill="1" applyBorder="1" applyAlignment="1">
      <alignment vertical="top"/>
    </xf>
    <xf numFmtId="3" fontId="21" fillId="2" borderId="111" xfId="7" applyNumberFormat="1" applyFont="1" applyFill="1" applyBorder="1" applyAlignment="1">
      <alignment vertical="top" wrapText="1"/>
    </xf>
    <xf numFmtId="3" fontId="40" fillId="12" borderId="112" xfId="7" applyNumberFormat="1" applyFont="1" applyFill="1" applyBorder="1" applyAlignment="1">
      <alignment horizontal="center" vertical="top" wrapText="1"/>
    </xf>
    <xf numFmtId="0" fontId="23" fillId="2" borderId="109" xfId="7" applyFont="1" applyFill="1" applyBorder="1" applyAlignment="1">
      <alignment vertical="top" wrapText="1"/>
    </xf>
    <xf numFmtId="0" fontId="23" fillId="2" borderId="110" xfId="7" applyFont="1" applyFill="1" applyBorder="1" applyAlignment="1">
      <alignment vertical="top" wrapText="1"/>
    </xf>
    <xf numFmtId="3" fontId="8" fillId="2" borderId="112" xfId="7" applyNumberFormat="1" applyFont="1" applyFill="1" applyBorder="1" applyAlignment="1">
      <alignment horizontal="center" vertical="top" wrapText="1"/>
    </xf>
    <xf numFmtId="0" fontId="23" fillId="2" borderId="11" xfId="7" applyFont="1" applyFill="1" applyBorder="1" applyAlignment="1">
      <alignment vertical="center" wrapText="1"/>
    </xf>
    <xf numFmtId="3" fontId="22" fillId="2" borderId="113" xfId="7" applyNumberFormat="1" applyFont="1" applyFill="1" applyBorder="1" applyAlignment="1">
      <alignment vertical="top" wrapText="1"/>
    </xf>
    <xf numFmtId="3" fontId="14" fillId="2" borderId="112" xfId="7" applyNumberFormat="1" applyFont="1" applyFill="1" applyBorder="1" applyAlignment="1">
      <alignment horizontal="center" vertical="top" wrapText="1"/>
    </xf>
    <xf numFmtId="0" fontId="40" fillId="10" borderId="114" xfId="7" applyFont="1" applyFill="1" applyBorder="1" applyAlignment="1">
      <alignment vertical="top"/>
    </xf>
    <xf numFmtId="0" fontId="40" fillId="10" borderId="115" xfId="7" applyFont="1" applyFill="1" applyBorder="1" applyAlignment="1">
      <alignment vertical="top" wrapText="1"/>
    </xf>
    <xf numFmtId="3" fontId="40" fillId="12" borderId="116" xfId="7" applyNumberFormat="1" applyFont="1" applyFill="1" applyBorder="1" applyAlignment="1">
      <alignment horizontal="center" vertical="top" wrapText="1"/>
    </xf>
    <xf numFmtId="3" fontId="40" fillId="12" borderId="117" xfId="7" applyNumberFormat="1" applyFont="1" applyFill="1" applyBorder="1" applyAlignment="1">
      <alignment horizontal="center" vertical="top" wrapText="1"/>
    </xf>
    <xf numFmtId="0" fontId="40" fillId="11" borderId="106" xfId="7" applyFont="1" applyFill="1" applyBorder="1" applyAlignment="1">
      <alignment vertical="top" wrapText="1"/>
    </xf>
    <xf numFmtId="0" fontId="40" fillId="11" borderId="107" xfId="7" applyFont="1" applyFill="1" applyBorder="1" applyAlignment="1">
      <alignment vertical="top" wrapText="1"/>
    </xf>
    <xf numFmtId="3" fontId="21" fillId="11" borderId="107" xfId="7" applyNumberFormat="1" applyFont="1" applyFill="1" applyBorder="1" applyAlignment="1">
      <alignment vertical="top" wrapText="1"/>
    </xf>
    <xf numFmtId="3" fontId="21" fillId="11" borderId="108" xfId="7" applyNumberFormat="1" applyFont="1" applyFill="1" applyBorder="1" applyAlignment="1">
      <alignment vertical="top" wrapText="1"/>
    </xf>
    <xf numFmtId="0" fontId="21" fillId="2" borderId="110" xfId="7" applyFont="1" applyFill="1" applyBorder="1" applyAlignment="1">
      <alignment vertical="top" wrapText="1"/>
    </xf>
    <xf numFmtId="0" fontId="40" fillId="11" borderId="118" xfId="7" applyFont="1" applyFill="1" applyBorder="1" applyAlignment="1">
      <alignment vertical="top" wrapText="1"/>
    </xf>
    <xf numFmtId="3" fontId="21" fillId="11" borderId="119" xfId="7" applyNumberFormat="1" applyFont="1" applyFill="1" applyBorder="1" applyAlignment="1">
      <alignment vertical="top" wrapText="1"/>
    </xf>
    <xf numFmtId="3" fontId="21" fillId="2" borderId="105" xfId="7" applyNumberFormat="1" applyFont="1" applyFill="1" applyBorder="1" applyAlignment="1">
      <alignment vertical="top" wrapText="1"/>
    </xf>
    <xf numFmtId="3" fontId="8" fillId="3" borderId="116" xfId="7" applyNumberFormat="1" applyFont="1" applyFill="1" applyBorder="1" applyAlignment="1">
      <alignment horizontal="center" vertical="top" wrapText="1"/>
    </xf>
    <xf numFmtId="0" fontId="15" fillId="2" borderId="0" xfId="7" applyFont="1" applyFill="1"/>
    <xf numFmtId="0" fontId="23" fillId="0" borderId="19" xfId="7" applyFont="1" applyBorder="1" applyAlignment="1">
      <alignment vertical="top" wrapText="1"/>
    </xf>
    <xf numFmtId="0" fontId="23" fillId="0" borderId="11" xfId="7" applyFont="1" applyBorder="1" applyAlignment="1">
      <alignment vertical="top" wrapText="1"/>
    </xf>
    <xf numFmtId="0" fontId="21" fillId="0" borderId="11" xfId="7" applyFont="1" applyBorder="1" applyAlignment="1">
      <alignment vertical="top" wrapText="1"/>
    </xf>
    <xf numFmtId="3" fontId="8" fillId="3" borderId="20" xfId="7" applyNumberFormat="1" applyFont="1" applyFill="1" applyBorder="1" applyAlignment="1">
      <alignment horizontal="center" vertical="top" wrapText="1"/>
    </xf>
    <xf numFmtId="0" fontId="40" fillId="10" borderId="39" xfId="7" applyFont="1" applyFill="1" applyBorder="1" applyAlignment="1">
      <alignment vertical="top" wrapText="1"/>
    </xf>
    <xf numFmtId="0" fontId="40" fillId="12" borderId="28" xfId="7" applyFont="1" applyFill="1" applyBorder="1" applyAlignment="1">
      <alignment vertical="top" wrapText="1"/>
    </xf>
    <xf numFmtId="0" fontId="40" fillId="13" borderId="28" xfId="7" applyFont="1" applyFill="1" applyBorder="1" applyAlignment="1">
      <alignment vertical="top" wrapText="1"/>
    </xf>
    <xf numFmtId="3" fontId="8" fillId="3" borderId="29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0" borderId="19" xfId="7" applyFont="1" applyBorder="1"/>
    <xf numFmtId="0" fontId="8" fillId="0" borderId="11" xfId="7" applyFont="1" applyBorder="1" applyAlignment="1">
      <alignment horizontal="center"/>
    </xf>
    <xf numFmtId="0" fontId="7" fillId="2" borderId="0" xfId="7" applyFont="1" applyFill="1" applyAlignment="1">
      <alignment horizontal="justify"/>
    </xf>
    <xf numFmtId="0" fontId="8" fillId="0" borderId="20" xfId="7" applyFont="1" applyBorder="1" applyAlignment="1">
      <alignment horizontal="center"/>
    </xf>
    <xf numFmtId="0" fontId="41" fillId="2" borderId="0" xfId="7" applyFont="1" applyFill="1"/>
    <xf numFmtId="0" fontId="23" fillId="10" borderId="20" xfId="7" applyFont="1" applyFill="1" applyBorder="1" applyAlignment="1">
      <alignment horizontal="center" vertical="center" wrapText="1"/>
    </xf>
    <xf numFmtId="3" fontId="40" fillId="12" borderId="28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vertical="top" wrapText="1"/>
    </xf>
    <xf numFmtId="0" fontId="23" fillId="10" borderId="31" xfId="7" applyFont="1" applyFill="1" applyBorder="1" applyAlignment="1">
      <alignment horizontal="center" vertical="top" wrapText="1"/>
    </xf>
    <xf numFmtId="0" fontId="21" fillId="12" borderId="20" xfId="7" applyFont="1" applyFill="1" applyBorder="1" applyAlignment="1">
      <alignment vertical="top" wrapText="1"/>
    </xf>
    <xf numFmtId="0" fontId="23" fillId="0" borderId="39" xfId="7" applyFont="1" applyBorder="1"/>
    <xf numFmtId="0" fontId="39" fillId="2" borderId="0" xfId="7" applyFont="1" applyFill="1"/>
    <xf numFmtId="0" fontId="23" fillId="2" borderId="0" xfId="7" applyFont="1" applyFill="1"/>
    <xf numFmtId="0" fontId="23" fillId="2" borderId="0" xfId="7" applyFont="1" applyFill="1" applyAlignment="1">
      <alignment horizontal="center" vertical="center"/>
    </xf>
    <xf numFmtId="0" fontId="40" fillId="11" borderId="48" xfId="7" applyFont="1" applyFill="1" applyBorder="1" applyAlignment="1">
      <alignment vertical="top"/>
    </xf>
    <xf numFmtId="0" fontId="40" fillId="11" borderId="49" xfId="7" applyFont="1" applyFill="1" applyBorder="1" applyAlignment="1">
      <alignment vertical="top" wrapText="1"/>
    </xf>
    <xf numFmtId="0" fontId="21" fillId="11" borderId="49" xfId="7" applyFont="1" applyFill="1" applyBorder="1" applyAlignment="1">
      <alignment vertical="top" wrapText="1"/>
    </xf>
    <xf numFmtId="0" fontId="21" fillId="11" borderId="50" xfId="7" applyFont="1" applyFill="1" applyBorder="1" applyAlignment="1">
      <alignment vertical="top" wrapText="1"/>
    </xf>
    <xf numFmtId="0" fontId="23" fillId="2" borderId="48" xfId="7" applyFont="1" applyFill="1" applyBorder="1" applyAlignment="1">
      <alignment vertical="top"/>
    </xf>
    <xf numFmtId="0" fontId="23" fillId="2" borderId="23" xfId="7" applyFont="1" applyFill="1" applyBorder="1" applyAlignment="1">
      <alignment vertical="top"/>
    </xf>
    <xf numFmtId="3" fontId="23" fillId="14" borderId="20" xfId="7" applyNumberFormat="1" applyFont="1" applyFill="1" applyBorder="1" applyAlignment="1">
      <alignment horizontal="center" vertical="top" wrapText="1"/>
    </xf>
    <xf numFmtId="0" fontId="23" fillId="2" borderId="48" xfId="7" applyFont="1" applyFill="1" applyBorder="1" applyAlignment="1">
      <alignment vertical="top" wrapText="1"/>
    </xf>
    <xf numFmtId="0" fontId="23" fillId="2" borderId="23" xfId="7" applyFont="1" applyFill="1" applyBorder="1" applyAlignment="1">
      <alignment vertical="top" wrapText="1"/>
    </xf>
    <xf numFmtId="3" fontId="42" fillId="14" borderId="20" xfId="7" applyNumberFormat="1" applyFont="1" applyFill="1" applyBorder="1" applyAlignment="1">
      <alignment horizontal="center" vertical="top" wrapText="1"/>
    </xf>
    <xf numFmtId="0" fontId="40" fillId="10" borderId="48" xfId="7" applyFont="1" applyFill="1" applyBorder="1" applyAlignment="1">
      <alignment vertical="top" wrapText="1"/>
    </xf>
    <xf numFmtId="0" fontId="40" fillId="10" borderId="23" xfId="7" applyFont="1" applyFill="1" applyBorder="1" applyAlignment="1">
      <alignment vertical="top" wrapText="1"/>
    </xf>
    <xf numFmtId="0" fontId="40" fillId="11" borderId="48" xfId="7" applyFont="1" applyFill="1" applyBorder="1" applyAlignment="1">
      <alignment vertical="top" wrapText="1"/>
    </xf>
    <xf numFmtId="3" fontId="21" fillId="11" borderId="49" xfId="7" applyNumberFormat="1" applyFont="1" applyFill="1" applyBorder="1" applyAlignment="1">
      <alignment vertical="top" wrapText="1"/>
    </xf>
    <xf numFmtId="3" fontId="21" fillId="11" borderId="50" xfId="7" applyNumberFormat="1" applyFont="1" applyFill="1" applyBorder="1" applyAlignment="1">
      <alignment vertical="top" wrapText="1"/>
    </xf>
    <xf numFmtId="0" fontId="21" fillId="0" borderId="23" xfId="7" applyFont="1" applyBorder="1" applyAlignment="1">
      <alignment vertical="top" wrapText="1"/>
    </xf>
    <xf numFmtId="0" fontId="40" fillId="11" borderId="49" xfId="7" applyFont="1" applyFill="1" applyBorder="1" applyAlignment="1">
      <alignment vertical="top"/>
    </xf>
    <xf numFmtId="0" fontId="40" fillId="10" borderId="51" xfId="7" applyFont="1" applyFill="1" applyBorder="1" applyAlignment="1">
      <alignment vertical="top" wrapText="1"/>
    </xf>
    <xf numFmtId="0" fontId="40" fillId="10" borderId="33" xfId="7" applyFont="1" applyFill="1" applyBorder="1" applyAlignment="1">
      <alignment vertical="top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3" fontId="40" fillId="12" borderId="11" xfId="7" applyNumberFormat="1" applyFont="1" applyFill="1" applyBorder="1" applyAlignment="1">
      <alignment horizontal="center" vertical="top" wrapText="1"/>
    </xf>
    <xf numFmtId="0" fontId="23" fillId="10" borderId="19" xfId="7" applyFont="1" applyFill="1" applyBorder="1" applyAlignment="1">
      <alignment vertical="center" wrapText="1"/>
    </xf>
    <xf numFmtId="0" fontId="23" fillId="2" borderId="48" xfId="7" applyFont="1" applyFill="1" applyBorder="1"/>
    <xf numFmtId="0" fontId="21" fillId="2" borderId="23" xfId="7" applyFont="1" applyFill="1" applyBorder="1" applyAlignment="1">
      <alignment vertical="top"/>
    </xf>
    <xf numFmtId="0" fontId="21" fillId="2" borderId="23" xfId="7" applyFont="1" applyFill="1" applyBorder="1" applyAlignment="1">
      <alignment vertical="top" wrapText="1"/>
    </xf>
    <xf numFmtId="167" fontId="40" fillId="12" borderId="11" xfId="7" applyNumberFormat="1" applyFont="1" applyFill="1" applyBorder="1" applyAlignment="1">
      <alignment horizontal="center" vertical="top" wrapText="1"/>
    </xf>
    <xf numFmtId="168" fontId="40" fillId="12" borderId="11" xfId="7" applyNumberFormat="1" applyFont="1" applyFill="1" applyBorder="1" applyAlignment="1">
      <alignment horizontal="center" vertical="top" wrapText="1"/>
    </xf>
    <xf numFmtId="0" fontId="23" fillId="10" borderId="39" xfId="7" applyFont="1" applyFill="1" applyBorder="1" applyAlignment="1">
      <alignment vertical="center" wrapText="1"/>
    </xf>
    <xf numFmtId="1" fontId="21" fillId="12" borderId="20" xfId="7" applyNumberFormat="1" applyFont="1" applyFill="1" applyBorder="1" applyAlignment="1">
      <alignment vertical="top" wrapText="1"/>
    </xf>
    <xf numFmtId="3" fontId="21" fillId="12" borderId="29" xfId="7" applyNumberFormat="1" applyFont="1" applyFill="1" applyBorder="1" applyAlignment="1">
      <alignment vertical="top" wrapText="1"/>
    </xf>
    <xf numFmtId="3" fontId="21" fillId="3" borderId="111" xfId="7" applyNumberFormat="1" applyFont="1" applyFill="1" applyBorder="1" applyAlignment="1">
      <alignment vertical="top" wrapText="1"/>
    </xf>
    <xf numFmtId="0" fontId="23" fillId="3" borderId="111" xfId="7" applyFont="1" applyFill="1" applyBorder="1" applyAlignment="1">
      <alignment vertical="center" wrapText="1"/>
    </xf>
    <xf numFmtId="0" fontId="23" fillId="3" borderId="105" xfId="7" applyFont="1" applyFill="1" applyBorder="1" applyAlignment="1">
      <alignment vertical="center" wrapText="1"/>
    </xf>
    <xf numFmtId="0" fontId="23" fillId="3" borderId="11" xfId="7" applyFont="1" applyFill="1" applyBorder="1" applyAlignment="1">
      <alignment vertical="center" wrapText="1"/>
    </xf>
    <xf numFmtId="3" fontId="21" fillId="3" borderId="11" xfId="7" applyNumberFormat="1" applyFont="1" applyFill="1" applyBorder="1" applyAlignment="1">
      <alignment horizontal="center" vertical="top" wrapText="1"/>
    </xf>
    <xf numFmtId="3" fontId="21" fillId="2" borderId="11" xfId="7" applyNumberFormat="1" applyFont="1" applyFill="1" applyBorder="1" applyAlignment="1">
      <alignment horizontal="center" vertical="top" wrapText="1"/>
    </xf>
    <xf numFmtId="3" fontId="23" fillId="2" borderId="11" xfId="7" applyNumberFormat="1" applyFont="1" applyFill="1" applyBorder="1" applyAlignment="1">
      <alignment horizontal="center" vertical="top" wrapText="1"/>
    </xf>
    <xf numFmtId="3" fontId="21" fillId="3" borderId="13" xfId="7" applyNumberFormat="1" applyFont="1" applyFill="1" applyBorder="1" applyAlignment="1">
      <alignment vertical="top" wrapText="1"/>
    </xf>
    <xf numFmtId="3" fontId="21" fillId="3" borderId="53" xfId="7" applyNumberFormat="1" applyFont="1" applyFill="1" applyBorder="1" applyAlignment="1">
      <alignment vertical="top" wrapText="1"/>
    </xf>
    <xf numFmtId="3" fontId="21" fillId="3" borderId="54" xfId="7" applyNumberFormat="1" applyFont="1" applyFill="1" applyBorder="1" applyAlignment="1">
      <alignment vertical="top" wrapText="1"/>
    </xf>
    <xf numFmtId="3" fontId="21" fillId="3" borderId="52" xfId="7" applyNumberFormat="1" applyFont="1" applyFill="1" applyBorder="1" applyAlignment="1">
      <alignment vertical="top" wrapText="1"/>
    </xf>
    <xf numFmtId="3" fontId="21" fillId="3" borderId="0" xfId="7" applyNumberFormat="1" applyFont="1" applyFill="1" applyAlignment="1">
      <alignment vertical="top" wrapText="1"/>
    </xf>
    <xf numFmtId="3" fontId="21" fillId="3" borderId="55" xfId="7" applyNumberFormat="1" applyFont="1" applyFill="1" applyBorder="1" applyAlignment="1">
      <alignment vertical="top" wrapText="1"/>
    </xf>
    <xf numFmtId="3" fontId="21" fillId="3" borderId="44" xfId="7" applyNumberFormat="1" applyFont="1" applyFill="1" applyBorder="1" applyAlignment="1">
      <alignment vertical="top" wrapText="1"/>
    </xf>
    <xf numFmtId="3" fontId="21" fillId="3" borderId="56" xfId="7" applyNumberFormat="1" applyFont="1" applyFill="1" applyBorder="1" applyAlignment="1">
      <alignment vertical="top" wrapText="1"/>
    </xf>
    <xf numFmtId="3" fontId="21" fillId="3" borderId="42" xfId="7" applyNumberFormat="1" applyFont="1" applyFill="1" applyBorder="1" applyAlignment="1">
      <alignment vertical="top" wrapText="1"/>
    </xf>
    <xf numFmtId="0" fontId="7" fillId="2" borderId="11" xfId="7" applyFont="1" applyFill="1" applyBorder="1" applyAlignment="1" applyProtection="1">
      <alignment horizontal="center" vertical="center"/>
      <protection locked="0"/>
    </xf>
    <xf numFmtId="0" fontId="7" fillId="2" borderId="11" xfId="7" applyFont="1" applyFill="1" applyBorder="1" applyAlignment="1">
      <alignment horizontal="center" vertical="center" wrapText="1"/>
    </xf>
    <xf numFmtId="0" fontId="7" fillId="2" borderId="11" xfId="7" applyFont="1" applyFill="1" applyBorder="1" applyAlignment="1">
      <alignment horizontal="center"/>
    </xf>
    <xf numFmtId="165" fontId="7" fillId="2" borderId="11" xfId="1" applyNumberFormat="1" applyFont="1" applyFill="1" applyBorder="1" applyAlignment="1">
      <alignment horizontal="center" vertical="center" wrapText="1"/>
    </xf>
    <xf numFmtId="3" fontId="23" fillId="14" borderId="28" xfId="7" applyNumberFormat="1" applyFont="1" applyFill="1" applyBorder="1" applyAlignment="1">
      <alignment horizontal="center" vertical="top" wrapText="1"/>
    </xf>
    <xf numFmtId="3" fontId="23" fillId="14" borderId="29" xfId="7" applyNumberFormat="1" applyFont="1" applyFill="1" applyBorder="1" applyAlignment="1">
      <alignment horizontal="center" vertical="top" wrapText="1"/>
    </xf>
    <xf numFmtId="0" fontId="43" fillId="2" borderId="0" xfId="7" applyFont="1" applyFill="1"/>
    <xf numFmtId="0" fontId="27" fillId="2" borderId="0" xfId="7" applyFont="1" applyFill="1"/>
    <xf numFmtId="0" fontId="21" fillId="8" borderId="0" xfId="7" applyFont="1" applyFill="1"/>
    <xf numFmtId="0" fontId="21" fillId="9" borderId="0" xfId="7" applyFont="1" applyFill="1"/>
    <xf numFmtId="10" fontId="21" fillId="2" borderId="0" xfId="8" applyNumberFormat="1" applyFont="1" applyFill="1" applyBorder="1"/>
    <xf numFmtId="0" fontId="43" fillId="2" borderId="0" xfId="0" applyFont="1" applyFill="1"/>
    <xf numFmtId="0" fontId="27" fillId="2" borderId="0" xfId="0" applyFont="1" applyFill="1"/>
    <xf numFmtId="10" fontId="27" fillId="2" borderId="0" xfId="8" applyNumberFormat="1" applyFont="1" applyFill="1" applyBorder="1"/>
    <xf numFmtId="10" fontId="43" fillId="2" borderId="0" xfId="8" applyNumberFormat="1" applyFont="1" applyFill="1" applyBorder="1"/>
    <xf numFmtId="10" fontId="27" fillId="2" borderId="0" xfId="8" applyNumberFormat="1" applyFont="1" applyFill="1"/>
    <xf numFmtId="10" fontId="21" fillId="2" borderId="45" xfId="8" applyNumberFormat="1" applyFont="1" applyFill="1" applyBorder="1"/>
    <xf numFmtId="10" fontId="21" fillId="2" borderId="38" xfId="8" applyNumberFormat="1" applyFont="1" applyFill="1" applyBorder="1"/>
    <xf numFmtId="0" fontId="23" fillId="2" borderId="35" xfId="7" applyFont="1" applyFill="1" applyBorder="1" applyAlignment="1">
      <alignment horizontal="left"/>
    </xf>
    <xf numFmtId="3" fontId="8" fillId="4" borderId="116" xfId="7" applyNumberFormat="1" applyFont="1" applyFill="1" applyBorder="1" applyAlignment="1">
      <alignment horizontal="center" vertical="top" wrapText="1"/>
    </xf>
    <xf numFmtId="10" fontId="8" fillId="8" borderId="116" xfId="8" applyNumberFormat="1" applyFont="1" applyFill="1" applyBorder="1" applyAlignment="1">
      <alignment horizontal="center" vertical="top" wrapText="1"/>
    </xf>
    <xf numFmtId="10" fontId="8" fillId="8" borderId="112" xfId="8" applyNumberFormat="1" applyFont="1" applyFill="1" applyBorder="1" applyAlignment="1">
      <alignment horizontal="center" vertical="top" wrapText="1"/>
    </xf>
    <xf numFmtId="10" fontId="7" fillId="8" borderId="111" xfId="8" applyNumberFormat="1" applyFont="1" applyFill="1" applyBorder="1" applyAlignment="1">
      <alignment vertical="top" wrapText="1"/>
    </xf>
    <xf numFmtId="10" fontId="14" fillId="8" borderId="112" xfId="8" applyNumberFormat="1" applyFont="1" applyFill="1" applyBorder="1" applyAlignment="1">
      <alignment horizontal="center" vertical="top" wrapText="1"/>
    </xf>
    <xf numFmtId="0" fontId="21" fillId="2" borderId="9" xfId="7" applyFont="1" applyFill="1" applyBorder="1"/>
    <xf numFmtId="10" fontId="8" fillId="9" borderId="112" xfId="8" applyNumberFormat="1" applyFont="1" applyFill="1" applyBorder="1" applyAlignment="1">
      <alignment horizontal="center" vertical="top" wrapText="1"/>
    </xf>
    <xf numFmtId="10" fontId="21" fillId="2" borderId="111" xfId="8" applyNumberFormat="1" applyFont="1" applyFill="1" applyBorder="1" applyAlignment="1">
      <alignment vertical="top" wrapText="1"/>
    </xf>
    <xf numFmtId="0" fontId="41" fillId="2" borderId="0" xfId="7" applyFont="1" applyFill="1" applyAlignment="1">
      <alignment horizontal="left" vertical="top" wrapText="1"/>
    </xf>
    <xf numFmtId="10" fontId="8" fillId="2" borderId="0" xfId="8" applyNumberFormat="1" applyFont="1" applyFill="1" applyBorder="1" applyAlignment="1">
      <alignment horizontal="center" vertical="top" wrapText="1"/>
    </xf>
    <xf numFmtId="3" fontId="8" fillId="2" borderId="0" xfId="7" applyNumberFormat="1" applyFont="1" applyFill="1" applyAlignment="1">
      <alignment horizontal="center" vertical="top" wrapText="1"/>
    </xf>
    <xf numFmtId="0" fontId="27" fillId="0" borderId="0" xfId="7" applyFont="1"/>
    <xf numFmtId="0" fontId="23" fillId="2" borderId="0" xfId="7" applyFont="1" applyFill="1" applyAlignment="1">
      <alignment horizontal="left"/>
    </xf>
    <xf numFmtId="3" fontId="44" fillId="2" borderId="111" xfId="1" applyNumberFormat="1" applyFont="1" applyFill="1" applyBorder="1" applyAlignment="1">
      <alignment vertical="top" wrapText="1"/>
    </xf>
    <xf numFmtId="3" fontId="45" fillId="12" borderId="112" xfId="7" applyNumberFormat="1" applyFont="1" applyFill="1" applyBorder="1" applyAlignment="1">
      <alignment horizontal="center" vertical="top" wrapText="1"/>
    </xf>
    <xf numFmtId="3" fontId="44" fillId="3" borderId="111" xfId="7" applyNumberFormat="1" applyFont="1" applyFill="1" applyBorder="1" applyAlignment="1">
      <alignment vertical="top" wrapText="1"/>
    </xf>
    <xf numFmtId="3" fontId="45" fillId="2" borderId="112" xfId="7" applyNumberFormat="1" applyFont="1" applyFill="1" applyBorder="1" applyAlignment="1">
      <alignment horizontal="center" vertical="top" wrapText="1"/>
    </xf>
    <xf numFmtId="3" fontId="45" fillId="12" borderId="116" xfId="7" applyNumberFormat="1" applyFont="1" applyFill="1" applyBorder="1" applyAlignment="1">
      <alignment horizontal="center" vertical="top" wrapText="1"/>
    </xf>
    <xf numFmtId="3" fontId="45" fillId="12" borderId="117" xfId="7" applyNumberFormat="1" applyFont="1" applyFill="1" applyBorder="1" applyAlignment="1">
      <alignment horizontal="center" vertical="top" wrapText="1"/>
    </xf>
    <xf numFmtId="3" fontId="44" fillId="11" borderId="107" xfId="7" applyNumberFormat="1" applyFont="1" applyFill="1" applyBorder="1" applyAlignment="1">
      <alignment vertical="top" wrapText="1"/>
    </xf>
    <xf numFmtId="3" fontId="44" fillId="11" borderId="108" xfId="7" applyNumberFormat="1" applyFont="1" applyFill="1" applyBorder="1" applyAlignment="1">
      <alignment vertical="top" wrapText="1"/>
    </xf>
    <xf numFmtId="3" fontId="44" fillId="11" borderId="119" xfId="7" applyNumberFormat="1" applyFont="1" applyFill="1" applyBorder="1" applyAlignment="1">
      <alignment vertical="top" wrapText="1"/>
    </xf>
    <xf numFmtId="3" fontId="45" fillId="3" borderId="116" xfId="7" applyNumberFormat="1" applyFont="1" applyFill="1" applyBorder="1" applyAlignment="1">
      <alignment horizontal="center" vertical="top" wrapText="1"/>
    </xf>
    <xf numFmtId="0" fontId="17" fillId="2" borderId="0" xfId="7" applyFont="1" applyFill="1" applyAlignment="1">
      <alignment horizontal="left" vertical="center"/>
    </xf>
    <xf numFmtId="3" fontId="8" fillId="3" borderId="105" xfId="7" applyNumberFormat="1" applyFont="1" applyFill="1" applyBorder="1" applyAlignment="1">
      <alignment horizontal="center" vertical="top" wrapText="1"/>
    </xf>
    <xf numFmtId="10" fontId="46" fillId="2" borderId="7" xfId="8" applyNumberFormat="1" applyFont="1" applyFill="1" applyBorder="1"/>
    <xf numFmtId="10" fontId="46" fillId="2" borderId="15" xfId="8" applyNumberFormat="1" applyFont="1" applyFill="1" applyBorder="1"/>
    <xf numFmtId="0" fontId="46" fillId="2" borderId="16" xfId="7" applyFont="1" applyFill="1" applyBorder="1"/>
    <xf numFmtId="0" fontId="46" fillId="2" borderId="46" xfId="7" applyFont="1" applyFill="1" applyBorder="1"/>
    <xf numFmtId="0" fontId="0" fillId="2" borderId="26" xfId="0" applyFill="1" applyBorder="1"/>
    <xf numFmtId="0" fontId="0" fillId="2" borderId="3" xfId="0" applyFill="1" applyBorder="1"/>
    <xf numFmtId="0" fontId="0" fillId="2" borderId="27" xfId="0" applyFill="1" applyBorder="1"/>
    <xf numFmtId="3" fontId="0" fillId="2" borderId="0" xfId="0" applyNumberFormat="1" applyFill="1"/>
    <xf numFmtId="165" fontId="0" fillId="2" borderId="0" xfId="0" applyNumberFormat="1" applyFill="1"/>
    <xf numFmtId="0" fontId="25" fillId="4" borderId="2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65" fontId="31" fillId="0" borderId="12" xfId="0" applyNumberFormat="1" applyFont="1" applyBorder="1"/>
    <xf numFmtId="165" fontId="31" fillId="0" borderId="13" xfId="0" applyNumberFormat="1" applyFont="1" applyBorder="1"/>
    <xf numFmtId="166" fontId="18" fillId="0" borderId="12" xfId="8" applyNumberFormat="1" applyFont="1" applyBorder="1"/>
    <xf numFmtId="166" fontId="24" fillId="4" borderId="16" xfId="0" applyNumberFormat="1" applyFont="1" applyFill="1" applyBorder="1"/>
    <xf numFmtId="166" fontId="24" fillId="4" borderId="9" xfId="0" applyNumberFormat="1" applyFont="1" applyFill="1" applyBorder="1"/>
    <xf numFmtId="166" fontId="24" fillId="4" borderId="24" xfId="0" applyNumberFormat="1" applyFont="1" applyFill="1" applyBorder="1"/>
    <xf numFmtId="10" fontId="24" fillId="0" borderId="7" xfId="8" applyNumberFormat="1" applyFont="1" applyBorder="1"/>
    <xf numFmtId="10" fontId="24" fillId="0" borderId="7" xfId="8" applyNumberFormat="1" applyFont="1" applyFill="1" applyBorder="1"/>
    <xf numFmtId="165" fontId="0" fillId="0" borderId="28" xfId="0" applyNumberFormat="1" applyBorder="1"/>
    <xf numFmtId="165" fontId="30" fillId="0" borderId="6" xfId="0" applyNumberFormat="1" applyFont="1" applyBorder="1"/>
    <xf numFmtId="165" fontId="30" fillId="0" borderId="7" xfId="0" applyNumberFormat="1" applyFont="1" applyBorder="1"/>
    <xf numFmtId="9" fontId="24" fillId="0" borderId="7" xfId="8" applyFont="1" applyBorder="1"/>
    <xf numFmtId="165" fontId="24" fillId="0" borderId="7" xfId="0" applyNumberFormat="1" applyFont="1" applyBorder="1"/>
    <xf numFmtId="166" fontId="24" fillId="0" borderId="7" xfId="0" applyNumberFormat="1" applyFont="1" applyBorder="1"/>
    <xf numFmtId="170" fontId="40" fillId="12" borderId="11" xfId="7" applyNumberFormat="1" applyFont="1" applyFill="1" applyBorder="1" applyAlignment="1">
      <alignment horizontal="center" vertical="top" wrapText="1"/>
    </xf>
    <xf numFmtId="171" fontId="40" fillId="12" borderId="11" xfId="7" applyNumberFormat="1" applyFont="1" applyFill="1" applyBorder="1" applyAlignment="1">
      <alignment horizontal="center" vertical="top" wrapText="1"/>
    </xf>
    <xf numFmtId="3" fontId="7" fillId="2" borderId="0" xfId="7" applyNumberFormat="1" applyFont="1" applyFill="1" applyAlignment="1">
      <alignment horizontal="justify"/>
    </xf>
    <xf numFmtId="3" fontId="8" fillId="2" borderId="0" xfId="7" applyNumberFormat="1" applyFont="1" applyFill="1" applyAlignment="1">
      <alignment horizontal="center"/>
    </xf>
    <xf numFmtId="3" fontId="21" fillId="2" borderId="0" xfId="7" applyNumberFormat="1" applyFont="1" applyFill="1"/>
    <xf numFmtId="165" fontId="24" fillId="2" borderId="5" xfId="0" applyNumberFormat="1" applyFont="1" applyFill="1" applyBorder="1"/>
    <xf numFmtId="164" fontId="0" fillId="2" borderId="3" xfId="0" applyNumberFormat="1" applyFill="1" applyBorder="1"/>
    <xf numFmtId="165" fontId="0" fillId="2" borderId="24" xfId="0" applyNumberFormat="1" applyFill="1" applyBorder="1"/>
    <xf numFmtId="10" fontId="18" fillId="2" borderId="7" xfId="8" applyNumberFormat="1" applyFont="1" applyFill="1" applyBorder="1"/>
    <xf numFmtId="10" fontId="18" fillId="2" borderId="24" xfId="8" applyNumberFormat="1" applyFont="1" applyFill="1" applyBorder="1"/>
    <xf numFmtId="0" fontId="32" fillId="2" borderId="0" xfId="0" applyFont="1" applyFill="1"/>
    <xf numFmtId="165" fontId="18" fillId="2" borderId="0" xfId="3" applyNumberFormat="1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165" fontId="18" fillId="2" borderId="0" xfId="3" applyNumberFormat="1" applyFont="1" applyFill="1"/>
    <xf numFmtId="9" fontId="18" fillId="2" borderId="0" xfId="8" applyFont="1" applyFill="1" applyAlignment="1">
      <alignment horizontal="left"/>
    </xf>
    <xf numFmtId="9" fontId="18" fillId="2" borderId="0" xfId="8" applyFont="1" applyFill="1" applyAlignment="1"/>
    <xf numFmtId="166" fontId="18" fillId="2" borderId="0" xfId="8" applyNumberFormat="1" applyFont="1" applyFill="1"/>
    <xf numFmtId="166" fontId="0" fillId="2" borderId="0" xfId="0" applyNumberFormat="1" applyFill="1"/>
    <xf numFmtId="0" fontId="21" fillId="2" borderId="43" xfId="7" applyFont="1" applyFill="1" applyBorder="1"/>
    <xf numFmtId="166" fontId="21" fillId="2" borderId="43" xfId="8" applyNumberFormat="1" applyFont="1" applyFill="1" applyBorder="1"/>
    <xf numFmtId="169" fontId="7" fillId="2" borderId="0" xfId="7" applyNumberFormat="1" applyFont="1" applyFill="1"/>
    <xf numFmtId="165" fontId="0" fillId="17" borderId="12" xfId="0" applyNumberFormat="1" applyFill="1" applyBorder="1"/>
    <xf numFmtId="165" fontId="0" fillId="17" borderId="13" xfId="0" applyNumberFormat="1" applyFill="1" applyBorder="1"/>
    <xf numFmtId="165" fontId="24" fillId="17" borderId="7" xfId="0" applyNumberFormat="1" applyFont="1" applyFill="1" applyBorder="1"/>
    <xf numFmtId="166" fontId="18" fillId="17" borderId="20" xfId="8" applyNumberFormat="1" applyFont="1" applyFill="1" applyBorder="1"/>
    <xf numFmtId="166" fontId="18" fillId="17" borderId="22" xfId="8" applyNumberFormat="1" applyFont="1" applyFill="1" applyBorder="1"/>
    <xf numFmtId="9" fontId="24" fillId="17" borderId="15" xfId="8" applyFont="1" applyFill="1" applyBorder="1"/>
    <xf numFmtId="165" fontId="24" fillId="17" borderId="11" xfId="0" applyNumberFormat="1" applyFont="1" applyFill="1" applyBorder="1"/>
    <xf numFmtId="165" fontId="0" fillId="17" borderId="28" xfId="0" applyNumberFormat="1" applyFill="1" applyBorder="1"/>
    <xf numFmtId="165" fontId="24" fillId="17" borderId="5" xfId="0" applyNumberFormat="1" applyFont="1" applyFill="1" applyBorder="1"/>
    <xf numFmtId="164" fontId="0" fillId="17" borderId="3" xfId="0" applyNumberFormat="1" applyFill="1" applyBorder="1"/>
    <xf numFmtId="166" fontId="24" fillId="17" borderId="15" xfId="0" applyNumberFormat="1" applyFont="1" applyFill="1" applyBorder="1"/>
    <xf numFmtId="165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9" xfId="0" applyFont="1" applyBorder="1"/>
    <xf numFmtId="0" fontId="0" fillId="0" borderId="134" xfId="0" applyBorder="1"/>
    <xf numFmtId="0" fontId="0" fillId="0" borderId="135" xfId="0" applyBorder="1"/>
    <xf numFmtId="0" fontId="0" fillId="0" borderId="136" xfId="0" applyBorder="1"/>
    <xf numFmtId="165" fontId="0" fillId="0" borderId="134" xfId="1" applyNumberFormat="1" applyFont="1" applyBorder="1" applyAlignment="1">
      <alignment horizontal="right"/>
    </xf>
    <xf numFmtId="165" fontId="0" fillId="0" borderId="135" xfId="1" applyNumberFormat="1" applyFont="1" applyBorder="1" applyAlignment="1">
      <alignment horizontal="right"/>
    </xf>
    <xf numFmtId="165" fontId="0" fillId="0" borderId="136" xfId="1" applyNumberFormat="1" applyFont="1" applyBorder="1" applyAlignment="1">
      <alignment horizontal="right"/>
    </xf>
    <xf numFmtId="165" fontId="24" fillId="0" borderId="136" xfId="1" applyNumberFormat="1" applyFont="1" applyBorder="1" applyAlignment="1">
      <alignment horizontal="right"/>
    </xf>
    <xf numFmtId="165" fontId="24" fillId="0" borderId="9" xfId="0" applyNumberFormat="1" applyFont="1" applyBorder="1"/>
    <xf numFmtId="0" fontId="8" fillId="2" borderId="11" xfId="7" applyFont="1" applyFill="1" applyBorder="1" applyAlignment="1" applyProtection="1">
      <alignment horizontal="center" vertical="center"/>
      <protection locked="0"/>
    </xf>
    <xf numFmtId="3" fontId="21" fillId="0" borderId="111" xfId="7" applyNumberFormat="1" applyFont="1" applyBorder="1" applyAlignment="1">
      <alignment vertical="top" wrapText="1"/>
    </xf>
    <xf numFmtId="0" fontId="23" fillId="10" borderId="43" xfId="7" applyFont="1" applyFill="1" applyBorder="1" applyAlignment="1">
      <alignment horizontal="center" vertical="center" wrapText="1"/>
    </xf>
    <xf numFmtId="0" fontId="23" fillId="2" borderId="123" xfId="7" applyFont="1" applyFill="1" applyBorder="1" applyAlignment="1">
      <alignment horizontal="left" vertical="center" wrapText="1"/>
    </xf>
    <xf numFmtId="0" fontId="23" fillId="2" borderId="1" xfId="7" applyFont="1" applyFill="1" applyBorder="1" applyAlignment="1">
      <alignment horizontal="left" vertical="center" wrapText="1"/>
    </xf>
    <xf numFmtId="0" fontId="23" fillId="2" borderId="124" xfId="7" applyFont="1" applyFill="1" applyBorder="1" applyAlignment="1">
      <alignment horizontal="left" vertical="center" wrapText="1"/>
    </xf>
    <xf numFmtId="0" fontId="40" fillId="10" borderId="114" xfId="7" applyFont="1" applyFill="1" applyBorder="1" applyAlignment="1">
      <alignment horizontal="left" vertical="top" wrapText="1"/>
    </xf>
    <xf numFmtId="0" fontId="40" fillId="10" borderId="125" xfId="7" applyFont="1" applyFill="1" applyBorder="1" applyAlignment="1">
      <alignment horizontal="left" vertical="top" wrapText="1"/>
    </xf>
    <xf numFmtId="0" fontId="23" fillId="10" borderId="10" xfId="7" applyFont="1" applyFill="1" applyBorder="1" applyAlignment="1">
      <alignment horizontal="center" vertical="center" wrapText="1"/>
    </xf>
    <xf numFmtId="0" fontId="23" fillId="10" borderId="36" xfId="7" applyFont="1" applyFill="1" applyBorder="1" applyAlignment="1">
      <alignment horizontal="center" vertical="center" wrapText="1"/>
    </xf>
    <xf numFmtId="0" fontId="23" fillId="10" borderId="44" xfId="7" applyFont="1" applyFill="1" applyBorder="1" applyAlignment="1">
      <alignment horizontal="center" vertical="center" wrapText="1"/>
    </xf>
    <xf numFmtId="0" fontId="23" fillId="10" borderId="42" xfId="7" applyFont="1" applyFill="1" applyBorder="1" applyAlignment="1">
      <alignment horizontal="center" vertical="center" wrapText="1"/>
    </xf>
    <xf numFmtId="0" fontId="23" fillId="10" borderId="12" xfId="7" applyFont="1" applyFill="1" applyBorder="1" applyAlignment="1">
      <alignment horizontal="center" vertical="center" wrapText="1"/>
    </xf>
    <xf numFmtId="0" fontId="23" fillId="10" borderId="49" xfId="7" applyFont="1" applyFill="1" applyBorder="1" applyAlignment="1">
      <alignment horizontal="center" vertical="center" wrapText="1"/>
    </xf>
    <xf numFmtId="0" fontId="23" fillId="10" borderId="23" xfId="7" applyFont="1" applyFill="1" applyBorder="1" applyAlignment="1">
      <alignment horizontal="center" vertical="center" wrapText="1"/>
    </xf>
    <xf numFmtId="0" fontId="40" fillId="10" borderId="1" xfId="7" applyFont="1" applyFill="1" applyBorder="1" applyAlignment="1">
      <alignment horizontal="left" vertical="top" wrapText="1"/>
    </xf>
    <xf numFmtId="0" fontId="40" fillId="10" borderId="129" xfId="7" applyFont="1" applyFill="1" applyBorder="1" applyAlignment="1">
      <alignment horizontal="left" vertical="top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10" borderId="19" xfId="7" applyFont="1" applyFill="1" applyBorder="1" applyAlignment="1">
      <alignment horizontal="center" vertical="center" wrapText="1"/>
    </xf>
    <xf numFmtId="0" fontId="23" fillId="10" borderId="41" xfId="7" applyFont="1" applyFill="1" applyBorder="1" applyAlignment="1">
      <alignment horizontal="center" vertical="center" wrapText="1"/>
    </xf>
    <xf numFmtId="0" fontId="23" fillId="10" borderId="59" xfId="7" applyFont="1" applyFill="1" applyBorder="1" applyAlignment="1">
      <alignment horizontal="center" vertical="center" wrapText="1"/>
    </xf>
    <xf numFmtId="0" fontId="23" fillId="10" borderId="32" xfId="7" applyFont="1" applyFill="1" applyBorder="1" applyAlignment="1">
      <alignment horizontal="center" vertical="center" wrapText="1"/>
    </xf>
    <xf numFmtId="0" fontId="23" fillId="10" borderId="25" xfId="7" applyFont="1" applyFill="1" applyBorder="1" applyAlignment="1">
      <alignment horizontal="center" vertical="center" wrapText="1"/>
    </xf>
    <xf numFmtId="0" fontId="23" fillId="10" borderId="61" xfId="7" applyFont="1" applyFill="1" applyBorder="1" applyAlignment="1">
      <alignment horizontal="center" vertical="center" wrapText="1"/>
    </xf>
    <xf numFmtId="0" fontId="23" fillId="10" borderId="47" xfId="7" applyFont="1" applyFill="1" applyBorder="1" applyAlignment="1">
      <alignment horizontal="center" vertical="center" wrapText="1"/>
    </xf>
    <xf numFmtId="0" fontId="23" fillId="2" borderId="48" xfId="7" applyFont="1" applyFill="1" applyBorder="1" applyAlignment="1">
      <alignment horizontal="left" vertical="center" wrapText="1"/>
    </xf>
    <xf numFmtId="0" fontId="23" fillId="10" borderId="126" xfId="7" applyFont="1" applyFill="1" applyBorder="1" applyAlignment="1">
      <alignment horizontal="center" vertical="center" wrapText="1"/>
    </xf>
    <xf numFmtId="0" fontId="23" fillId="10" borderId="127" xfId="7" applyFont="1" applyFill="1" applyBorder="1" applyAlignment="1">
      <alignment horizontal="center" vertical="center" wrapText="1"/>
    </xf>
    <xf numFmtId="0" fontId="23" fillId="10" borderId="128" xfId="7" applyFont="1" applyFill="1" applyBorder="1" applyAlignment="1">
      <alignment horizontal="center" vertical="center" wrapText="1"/>
    </xf>
    <xf numFmtId="0" fontId="23" fillId="10" borderId="129" xfId="7" applyFont="1" applyFill="1" applyBorder="1" applyAlignment="1">
      <alignment horizontal="center" vertical="center" wrapText="1"/>
    </xf>
    <xf numFmtId="0" fontId="23" fillId="10" borderId="130" xfId="7" applyFont="1" applyFill="1" applyBorder="1" applyAlignment="1">
      <alignment horizontal="center" vertical="top" wrapText="1"/>
    </xf>
    <xf numFmtId="0" fontId="23" fillId="10" borderId="131" xfId="7" applyFont="1" applyFill="1" applyBorder="1" applyAlignment="1">
      <alignment horizontal="center" vertical="top" wrapText="1"/>
    </xf>
    <xf numFmtId="0" fontId="23" fillId="10" borderId="132" xfId="7" applyFont="1" applyFill="1" applyBorder="1" applyAlignment="1">
      <alignment horizontal="center" vertical="top" wrapText="1"/>
    </xf>
    <xf numFmtId="0" fontId="23" fillId="10" borderId="111" xfId="7" applyFont="1" applyFill="1" applyBorder="1" applyAlignment="1">
      <alignment horizontal="center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48" fillId="8" borderId="57" xfId="0" applyFont="1" applyFill="1" applyBorder="1" applyAlignment="1">
      <alignment horizontal="center" vertical="center" wrapText="1"/>
    </xf>
    <xf numFmtId="0" fontId="48" fillId="8" borderId="58" xfId="0" applyFont="1" applyFill="1" applyBorder="1" applyAlignment="1">
      <alignment horizontal="center" vertical="center" wrapText="1"/>
    </xf>
    <xf numFmtId="0" fontId="23" fillId="10" borderId="121" xfId="7" applyFont="1" applyFill="1" applyBorder="1" applyAlignment="1">
      <alignment horizontal="center" vertical="center" wrapText="1"/>
    </xf>
    <xf numFmtId="0" fontId="23" fillId="10" borderId="122" xfId="7" applyFont="1" applyFill="1" applyBorder="1" applyAlignment="1">
      <alignment horizontal="center" vertical="center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47" fillId="8" borderId="120" xfId="7" applyFont="1" applyFill="1" applyBorder="1" applyAlignment="1">
      <alignment horizontal="center" vertical="center"/>
    </xf>
    <xf numFmtId="0" fontId="23" fillId="10" borderId="133" xfId="7" applyFont="1" applyFill="1" applyBorder="1" applyAlignment="1">
      <alignment horizontal="center" vertical="center" wrapText="1"/>
    </xf>
    <xf numFmtId="0" fontId="23" fillId="10" borderId="60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textRotation="90" wrapText="1"/>
    </xf>
    <xf numFmtId="0" fontId="41" fillId="8" borderId="2" xfId="7" applyFont="1" applyFill="1" applyBorder="1" applyAlignment="1">
      <alignment horizontal="left" vertical="top" wrapText="1"/>
    </xf>
    <xf numFmtId="0" fontId="41" fillId="8" borderId="115" xfId="7" applyFont="1" applyFill="1" applyBorder="1" applyAlignment="1">
      <alignment horizontal="left" vertical="top" wrapText="1"/>
    </xf>
    <xf numFmtId="0" fontId="23" fillId="2" borderId="0" xfId="7" applyFont="1" applyFill="1" applyAlignment="1">
      <alignment horizontal="center" vertical="center" textRotation="90" wrapText="1"/>
    </xf>
    <xf numFmtId="0" fontId="40" fillId="10" borderId="2" xfId="7" applyFont="1" applyFill="1" applyBorder="1" applyAlignment="1">
      <alignment horizontal="left" vertical="top" wrapText="1"/>
    </xf>
    <xf numFmtId="0" fontId="40" fillId="10" borderId="115" xfId="7" applyFont="1" applyFill="1" applyBorder="1" applyAlignment="1">
      <alignment horizontal="left" vertical="top" wrapText="1"/>
    </xf>
    <xf numFmtId="0" fontId="25" fillId="4" borderId="16" xfId="0" applyFont="1" applyFill="1" applyBorder="1" applyAlignment="1">
      <alignment horizontal="center" vertical="center" wrapText="1"/>
    </xf>
    <xf numFmtId="0" fontId="25" fillId="4" borderId="24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 wrapText="1"/>
    </xf>
    <xf numFmtId="0" fontId="23" fillId="16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/>
    </xf>
    <xf numFmtId="0" fontId="25" fillId="4" borderId="37" xfId="0" applyFont="1" applyFill="1" applyBorder="1" applyAlignment="1">
      <alignment horizontal="center" vertical="center" wrapText="1"/>
    </xf>
    <xf numFmtId="0" fontId="25" fillId="4" borderId="43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horizontal="center" vertical="center" wrapText="1"/>
    </xf>
    <xf numFmtId="0" fontId="24" fillId="6" borderId="0" xfId="0" applyFont="1" applyFill="1" applyAlignment="1">
      <alignment horizontal="center"/>
    </xf>
    <xf numFmtId="0" fontId="28" fillId="4" borderId="2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24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4" borderId="26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center" vertical="center" wrapText="1"/>
    </xf>
    <xf numFmtId="0" fontId="25" fillId="4" borderId="34" xfId="0" applyFont="1" applyFill="1" applyBorder="1" applyAlignment="1">
      <alignment horizontal="center" vertical="center" wrapText="1"/>
    </xf>
  </cellXfs>
  <cellStyles count="13">
    <cellStyle name="Comma" xfId="1" builtinId="3"/>
    <cellStyle name="Dziesiętny 2" xfId="2" xr:uid="{00000000-0005-0000-0000-000001000000}"/>
    <cellStyle name="Dziesiętny 2 2" xfId="3" xr:uid="{00000000-0005-0000-0000-000002000000}"/>
    <cellStyle name="Dziesiętny 2 2 2" xfId="11" xr:uid="{00000000-0005-0000-0000-000003000000}"/>
    <cellStyle name="Dziesiętny 2 3" xfId="10" xr:uid="{00000000-0005-0000-0000-000004000000}"/>
    <cellStyle name="Dziesiętny 3" xfId="4" xr:uid="{00000000-0005-0000-0000-000005000000}"/>
    <cellStyle name="Dziesiętny 3 2" xfId="12" xr:uid="{00000000-0005-0000-0000-000006000000}"/>
    <cellStyle name="Dziesiętny 4" xfId="9" xr:uid="{00000000-0005-0000-0000-000007000000}"/>
    <cellStyle name="Normal" xfId="0" builtinId="0"/>
    <cellStyle name="Normalny 2" xfId="5" xr:uid="{00000000-0005-0000-0000-000009000000}"/>
    <cellStyle name="Normalny 3" xfId="6" xr:uid="{00000000-0005-0000-0000-00000A000000}"/>
    <cellStyle name="Normalny 6" xfId="7" xr:uid="{00000000-0005-0000-0000-00000B000000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34210526315788"/>
          <c:y val="3.4567984587154196E-2"/>
          <c:w val="0.4983552631578953"/>
          <c:h val="0.8765453234599819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SUM_PGN!$B$4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SUM_PGN!$C$3:$E$3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SUM_PGN!$C$4:$E$4</c:f>
              <c:numCache>
                <c:formatCode>_-* #\ ##0\ _z_ł_-;\-* #\ ##0\ _z_ł_-;_-* "-"??\ _z_ł_-;_-@_-</c:formatCode>
                <c:ptCount val="2"/>
                <c:pt idx="0">
                  <c:v>1624483</c:v>
                </c:pt>
                <c:pt idx="1">
                  <c:v>1777035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SUM_PGN!$B$5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SUM_PGN!$C$3:$E$3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SUM_PGN!$C$5:$E$5</c:f>
              <c:numCache>
                <c:formatCode>_-* #\ ##0\ _z_ł_-;\-* #\ ##0\ _z_ł_-;_-* "-"??\ _z_ł_-;_-@_-</c:formatCode>
                <c:ptCount val="2"/>
                <c:pt idx="0">
                  <c:v>583334</c:v>
                </c:pt>
                <c:pt idx="1">
                  <c:v>583207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SUM_PGN!$B$6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SUM_PGN!$C$3:$E$3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SUM_PGN!$C$6:$E$6</c:f>
              <c:numCache>
                <c:formatCode>_-* #\ ##0\ _z_ł_-;\-* #\ ##0\ _z_ł_-;_-* "-"??\ _z_ł_-;_-@_-</c:formatCode>
                <c:ptCount val="2"/>
                <c:pt idx="0">
                  <c:v>46564</c:v>
                </c:pt>
                <c:pt idx="1">
                  <c:v>46541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SUM_PGN!$B$7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SUM_PGN!$C$3:$E$3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SUM_PGN!$C$7:$E$7</c:f>
              <c:numCache>
                <c:formatCode>_-* #\ ##0\ _z_ł_-;\-* #\ ##0\ _z_ł_-;_-* "-"??\ _z_ł_-;_-@_-</c:formatCode>
                <c:ptCount val="2"/>
                <c:pt idx="0">
                  <c:v>455404</c:v>
                </c:pt>
                <c:pt idx="1">
                  <c:v>455476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SUM_PGN!$B$8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SUM_PGN!$C$3:$E$3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SUM_PGN!$C$8:$E$8</c:f>
              <c:numCache>
                <c:formatCode>_-* #\ ##0\ _z_ł_-;\-* #\ ##0\ _z_ł_-;_-* "-"??\ _z_ł_-;_-@_-</c:formatCode>
                <c:ptCount val="2"/>
                <c:pt idx="0">
                  <c:v>118842</c:v>
                </c:pt>
                <c:pt idx="1">
                  <c:v>118779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7"/>
          <c:order val="5"/>
          <c:tx>
            <c:strRef>
              <c:f>SUM_PGN!$B$10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SUM_PGN!$C$3:$E$3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SUM_PGN!$C$10:$E$10</c:f>
              <c:numCache>
                <c:formatCode>_-* #\ ##0\ _z_ł_-;\-* #\ ##0\ _z_ł_-;_-* "-"??\ _z_ł_-;_-@_-</c:formatCode>
                <c:ptCount val="2"/>
                <c:pt idx="0">
                  <c:v>1443302</c:v>
                </c:pt>
                <c:pt idx="1">
                  <c:v>1442928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8"/>
          <c:order val="6"/>
          <c:tx>
            <c:strRef>
              <c:f>SUM_PGN!$B$12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SUM_PGN!$C$3:$E$3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SUM_PGN!$C$12:$E$12</c:f>
              <c:numCache>
                <c:formatCode>_-* #\ ##0\ _z_ł_-;\-* #\ ##0\ _z_ł_-;_-* "-"??\ _z_ł_-;_-@_-</c:formatCode>
                <c:ptCount val="2"/>
                <c:pt idx="0">
                  <c:v>142078</c:v>
                </c:pt>
                <c:pt idx="1">
                  <c:v>390686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7"/>
          <c:tx>
            <c:strRef>
              <c:f>SUM_PGN!$B$13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SUM_PGN!$C$3:$E$3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SUM_PGN!$C$13:$E$13</c:f>
              <c:numCache>
                <c:formatCode>_-* #\ ##0\ _z_ł_-;\-* #\ ##0\ _z_ł_-;_-* "-"??\ _z_ł_-;_-@_-</c:formatCode>
                <c:ptCount val="2"/>
                <c:pt idx="0">
                  <c:v>9300.9430300000022</c:v>
                </c:pt>
                <c:pt idx="1">
                  <c:v>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82264064"/>
        <c:axId val="82266368"/>
      </c:barChart>
      <c:catAx>
        <c:axId val="8226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368"/>
        <c:crosses val="autoZero"/>
        <c:auto val="1"/>
        <c:lblAlgn val="ctr"/>
        <c:lblOffset val="100"/>
        <c:noMultiLvlLbl val="0"/>
      </c:catAx>
      <c:valAx>
        <c:axId val="82266368"/>
        <c:scaling>
          <c:orientation val="minMax"/>
          <c:min val="-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\ ##0\ _z_ł_-;\-* #\ ##0\ _z_ł_-;_-* &quot;-&quot;??\ _z_ł_-;_-@_-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40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SUM_PGN!$B$4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SUM_PGN!$H$4:$J$4</c:f>
              <c:numCache>
                <c:formatCode>0.0%</c:formatCode>
                <c:ptCount val="2"/>
                <c:pt idx="0">
                  <c:v>0.36725523543070726</c:v>
                </c:pt>
                <c:pt idx="1">
                  <c:v>0.36838253814093824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SUM_PGN!$B$5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SUM_PGN!$H$5:$J$5</c:f>
              <c:numCache>
                <c:formatCode>0.0%</c:formatCode>
                <c:ptCount val="2"/>
                <c:pt idx="0">
                  <c:v>0.13187732066431979</c:v>
                </c:pt>
                <c:pt idx="1">
                  <c:v>0.12089985561430258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SUM_PGN!$B$6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7.86332533275451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6-4F80-88CE-AE36A464E6A2}"/>
                </c:ext>
              </c:extLst>
            </c:dLbl>
            <c:dLbl>
              <c:idx val="1"/>
              <c:layout>
                <c:manualLayout>
                  <c:x val="0"/>
                  <c:y val="-8.30369235613002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6-4F80-88CE-AE36A464E6A2}"/>
                </c:ext>
              </c:extLst>
            </c:dLbl>
            <c:dLbl>
              <c:idx val="2"/>
              <c:layout>
                <c:manualLayout>
                  <c:x val="0"/>
                  <c:y val="-8.3669734441347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SUM_PGN!$H$6:$J$6</c:f>
              <c:numCache>
                <c:formatCode>0.0%</c:formatCode>
                <c:ptCount val="2"/>
                <c:pt idx="0">
                  <c:v>1.0526963213893561E-2</c:v>
                </c:pt>
                <c:pt idx="1">
                  <c:v>9.6480326541781153E-3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SUM_PGN!$B$7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SUM_PGN!$H$7:$J$7</c:f>
              <c:numCache>
                <c:formatCode>0.0%</c:formatCode>
                <c:ptCount val="2"/>
                <c:pt idx="0">
                  <c:v>0.10295552691907875</c:v>
                </c:pt>
                <c:pt idx="1">
                  <c:v>9.4420990550147854E-2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SUM_PGN!$B$8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8.30369235613002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6-4F80-88CE-AE36A464E6A2}"/>
                </c:ext>
              </c:extLst>
            </c:dLbl>
            <c:dLbl>
              <c:idx val="1"/>
              <c:layout>
                <c:manualLayout>
                  <c:x val="-1.2766428473825504E-16"/>
                  <c:y val="-8.05209368513688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6-4F80-88CE-AE36A464E6A2}"/>
                </c:ext>
              </c:extLst>
            </c:dLbl>
            <c:dLbl>
              <c:idx val="2"/>
              <c:layout>
                <c:manualLayout>
                  <c:x val="-1.2766428473825504E-16"/>
                  <c:y val="-8.8073404675102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SUM_PGN!$H$8:$J$8</c:f>
              <c:numCache>
                <c:formatCode>0.0%</c:formatCode>
                <c:ptCount val="2"/>
                <c:pt idx="0">
                  <c:v>2.6867222795840962E-2</c:v>
                </c:pt>
                <c:pt idx="1">
                  <c:v>2.4623099431267538E-2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SUM_PGN!$B$9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SUM_PGN!$H$9:$J$9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9-49AF-9799-FF912464BC5F}"/>
            </c:ext>
          </c:extLst>
        </c:ser>
        <c:ser>
          <c:idx val="5"/>
          <c:order val="6"/>
          <c:tx>
            <c:strRef>
              <c:f>SUM_PGN!$B$10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7.4862393973837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E-4A6E-AB99-4679042949CD}"/>
                </c:ext>
              </c:extLst>
            </c:dLbl>
            <c:dLbl>
              <c:idx val="1"/>
              <c:layout>
                <c:manualLayout>
                  <c:x val="0"/>
                  <c:y val="-8.366973444134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E-4A6E-AB99-4679042949CD}"/>
                </c:ext>
              </c:extLst>
            </c:dLbl>
            <c:dLbl>
              <c:idx val="2"/>
              <c:layout>
                <c:manualLayout>
                  <c:x val="-1.7408967208222634E-3"/>
                  <c:y val="-8.3669734441347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SUM_PGN!$H$10:$J$10</c:f>
              <c:numCache>
                <c:formatCode>0.0%</c:formatCode>
                <c:ptCount val="2"/>
                <c:pt idx="0">
                  <c:v>0.32629471395367676</c:v>
                </c:pt>
                <c:pt idx="1">
                  <c:v>0.29912155866070606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SUM_PGN!$B$11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SUM_PGN!$H$11:$J$11</c:f>
              <c:numCache>
                <c:formatCode>0.0%</c:formatCode>
                <c:ptCount val="2"/>
                <c:pt idx="0">
                  <c:v>0</c:v>
                </c:pt>
                <c:pt idx="1">
                  <c:v>3.503400267626612E-5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9-49AF-9799-FF912464BC5F}"/>
            </c:ext>
          </c:extLst>
        </c:ser>
        <c:ser>
          <c:idx val="6"/>
          <c:order val="8"/>
          <c:tx>
            <c:strRef>
              <c:f>SUM_PGN!$B$12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7408967208222634E-3"/>
                  <c:y val="-7.0458723740082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E-4A6E-AB99-4679042949CD}"/>
                </c:ext>
              </c:extLst>
            </c:dLbl>
            <c:dLbl>
              <c:idx val="1"/>
              <c:layout>
                <c:manualLayout>
                  <c:x val="2.6113450812333808E-2"/>
                  <c:y val="4.036651082537796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E-4A6E-AB99-4679042949CD}"/>
                </c:ext>
              </c:extLst>
            </c:dLbl>
            <c:dLbl>
              <c:idx val="2"/>
              <c:layout>
                <c:manualLayout>
                  <c:x val="2.6113450812333808E-2"/>
                  <c:y val="-2.01832554126889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SUM_PGN!$H$12:$J$12</c:f>
              <c:numCache>
                <c:formatCode>0.0%</c:formatCode>
                <c:ptCount val="2"/>
                <c:pt idx="0">
                  <c:v>3.2120304945957592E-2</c:v>
                </c:pt>
                <c:pt idx="1">
                  <c:v>8.0989907512305948E-2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SUM_PGN!$B$13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611345081233394E-2"/>
                  <c:y val="-8.073302165075575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E-4A6E-AB99-4679042949CD}"/>
                </c:ext>
              </c:extLst>
            </c:dLbl>
            <c:dLbl>
              <c:idx val="1"/>
              <c:layout>
                <c:manualLayout>
                  <c:x val="1.0445380324933581E-2"/>
                  <c:y val="8.807479165785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E-4A6E-AB99-4679042949CD}"/>
                </c:ext>
              </c:extLst>
            </c:dLbl>
            <c:dLbl>
              <c:idx val="2"/>
              <c:layout>
                <c:manualLayout>
                  <c:x val="3.4817934416445278E-3"/>
                  <c:y val="8.3669734441347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SUM_PGN!$H$13:$J$13</c:f>
              <c:numCache>
                <c:formatCode>0.0%</c:formatCode>
                <c:ptCount val="2"/>
                <c:pt idx="0">
                  <c:v>2.1027120765254215E-3</c:v>
                </c:pt>
                <c:pt idx="1">
                  <c:v>1.8789834334773734E-3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076160"/>
        <c:axId val="96077696"/>
      </c:barChart>
      <c:catAx>
        <c:axId val="9607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7696"/>
        <c:crosses val="autoZero"/>
        <c:auto val="0"/>
        <c:lblAlgn val="ctr"/>
        <c:lblOffset val="100"/>
        <c:noMultiLvlLbl val="0"/>
      </c:catAx>
      <c:valAx>
        <c:axId val="96077696"/>
        <c:scaling>
          <c:orientation val="minMax"/>
          <c:min val="-5.000000000000002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6160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242168101164"/>
          <c:y val="3.7333430555808768E-2"/>
          <c:w val="0.49498368175794527"/>
          <c:h val="0.866668923616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SUM_PGN!$B$19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SUM_PGN!$C$19:$E$19</c:f>
              <c:numCache>
                <c:formatCode>_-* #\ ##0\ _z_ł_-;\-* #\ ##0\ _z_ł_-;_-* "-"??\ _z_ł_-;_-@_-</c:formatCode>
                <c:ptCount val="2"/>
                <c:pt idx="0" formatCode="General">
                  <c:v>183951</c:v>
                </c:pt>
                <c:pt idx="1">
                  <c:v>183951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SUM_PGN!$B$20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SUM_PGN!$C$20:$E$20</c:f>
              <c:numCache>
                <c:formatCode>_-* #\ ##0\ _z_ł_-;\-* #\ ##0\ _z_ł_-;_-* "-"??\ _z_ł_-;_-@_-</c:formatCode>
                <c:ptCount val="2"/>
                <c:pt idx="0" formatCode="General">
                  <c:v>14616</c:v>
                </c:pt>
                <c:pt idx="1">
                  <c:v>14616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SUM_PGN!$B$21</c:f>
              <c:strCache>
                <c:ptCount val="1"/>
                <c:pt idx="0">
                  <c:v>Gaz miejski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SUM_PGN!$C$21:$E$21</c:f>
              <c:numCache>
                <c:formatCode>_-* #\ ##0\ _z_ł_-;\-* #\ ##0\ _z_ł_-;_-* "-"??\ _z_ł_-;_-@_-</c:formatCode>
                <c:ptCount val="2"/>
                <c:pt idx="0" formatCode="General">
                  <c:v>58462</c:v>
                </c:pt>
                <c:pt idx="1">
                  <c:v>58461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SUM_PGN!$B$22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SUM_PGN!$C$22:$E$22</c:f>
              <c:numCache>
                <c:formatCode>_-* #\ ##0\ _z_ł_-;\-* #\ ##0\ _z_ł_-;_-* "-"??\ _z_ł_-;_-@_-</c:formatCode>
                <c:ptCount val="2"/>
                <c:pt idx="0" formatCode="General">
                  <c:v>2817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SUM_PGN!$B$23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SUM_PGN!$C$23:$E$23</c:f>
              <c:numCache>
                <c:formatCode>_-* #\ ##0\ _z_ł_-;\-* #\ ##0\ _z_ł_-;_-* "-"??\ _z_ł_-;_-@_-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SUM_PGN!$B$24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SUM_PGN!$C$24:$E$24</c:f>
              <c:numCache>
                <c:formatCode>_-* #\ ##0\ _z_ł_-;\-* #\ ##0\ _z_ł_-;_-* "-"??\ _z_ł_-;_-@_-</c:formatCode>
                <c:ptCount val="2"/>
                <c:pt idx="0" formatCode="General">
                  <c:v>178200</c:v>
                </c:pt>
                <c:pt idx="1">
                  <c:v>168662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SUM_PGN!$B$25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SUM_PGN!$C$25:$E$25</c:f>
              <c:numCache>
                <c:formatCode>_-* #\ ##0\ _z_ł_-;\-* #\ ##0\ _z_ł_-;_-* "-"??\ _z_ł_-;_-@_-</c:formatCode>
                <c:ptCount val="2"/>
                <c:pt idx="0" formatCode="General">
                  <c:v>279579</c:v>
                </c:pt>
                <c:pt idx="1">
                  <c:v>292005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7"/>
          <c:order val="7"/>
          <c:tx>
            <c:strRef>
              <c:f>SUM_PGN!$B$27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SUM_PGN!$C$27:$E$27</c:f>
              <c:numCache>
                <c:formatCode>_-* #\ ##0\ _z_ł_-;\-* #\ ##0\ _z_ł_-;_-* "-"??\ _z_ł_-;_-@_-</c:formatCode>
                <c:ptCount val="2"/>
                <c:pt idx="0" formatCode="General">
                  <c:v>226294</c:v>
                </c:pt>
                <c:pt idx="1">
                  <c:v>226256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8"/>
          <c:tx>
            <c:strRef>
              <c:f>SUM_PGN!$B$28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SUM_PGN!$C$28:$E$28</c:f>
              <c:numCache>
                <c:formatCode>_-* #\ ##0\ _z_ł_-;\-* #\ ##0\ _z_ł_-;_-* "-"??\ _z_ł_-;_-@_-</c:formatCode>
                <c:ptCount val="2"/>
                <c:pt idx="0" formatCode="General">
                  <c:v>431076</c:v>
                </c:pt>
                <c:pt idx="1">
                  <c:v>561871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9"/>
          <c:order val="9"/>
          <c:tx>
            <c:strRef>
              <c:f>SUM_PGN!$B$30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SUM_PGN!$C$30:$E$30</c:f>
              <c:numCache>
                <c:formatCode>_-* #\ ##0\ _z_ł_-;\-* #\ ##0\ _z_ł_-;_-* "-"??\ _z_ł_-;_-@_-</c:formatCode>
                <c:ptCount val="2"/>
                <c:pt idx="0" formatCode="General">
                  <c:v>1580198</c:v>
                </c:pt>
                <c:pt idx="1">
                  <c:v>1579399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0"/>
          <c:tx>
            <c:strRef>
              <c:f>SUM_PGN!$B$31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SUM_PGN!$C$18:$E$18</c:f>
              <c:strCache>
                <c:ptCount val="2"/>
                <c:pt idx="0">
                  <c:v>1990 PGN</c:v>
                </c:pt>
                <c:pt idx="1">
                  <c:v>1990 korekta</c:v>
                </c:pt>
              </c:strCache>
            </c:strRef>
          </c:cat>
          <c:val>
            <c:numRef>
              <c:f>SUM_PGN!$C$31:$E$31</c:f>
              <c:numCache>
                <c:formatCode>_-* #\ ##0\ _z_ł_-;\-* #\ ##0\ _z_ł_-;_-* "-"??\ _z_ł_-;_-@_-</c:formatCode>
                <c:ptCount val="2"/>
                <c:pt idx="0" formatCode="General">
                  <c:v>1320000</c:v>
                </c:pt>
                <c:pt idx="1">
                  <c:v>1320000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1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SUM_PGN!$C$35:$E$35</c:f>
              <c:numCache>
                <c:formatCode>_-* #\ ##0\ _z_ł_-;\-* #\ ##0\ _z_ł_-;_-* "-"??\ _z_ł_-;_-@_-</c:formatCode>
                <c:ptCount val="2"/>
                <c:pt idx="0">
                  <c:v>148114.94302999999</c:v>
                </c:pt>
                <c:pt idx="1">
                  <c:v>396655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59616"/>
        <c:axId val="96174080"/>
      </c:barChart>
      <c:catAx>
        <c:axId val="961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4080"/>
        <c:crosses val="autoZero"/>
        <c:auto val="1"/>
        <c:lblAlgn val="ctr"/>
        <c:lblOffset val="100"/>
        <c:noMultiLvlLbl val="0"/>
      </c:catAx>
      <c:valAx>
        <c:axId val="961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96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999354731821332"/>
          <c:h val="0.72096615923009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949323</xdr:colOff>
      <xdr:row>29</xdr:row>
      <xdr:rowOff>107157</xdr:rowOff>
    </xdr:from>
    <xdr:to>
      <xdr:col>22</xdr:col>
      <xdr:colOff>166687</xdr:colOff>
      <xdr:row>62</xdr:row>
      <xdr:rowOff>123033</xdr:rowOff>
    </xdr:to>
    <xdr:graphicFrame macro="">
      <xdr:nvGraphicFramePr>
        <xdr:cNvPr id="9221" name="Wykres 1">
          <a:extLst>
            <a:ext uri="{FF2B5EF4-FFF2-40B4-BE49-F238E27FC236}">
              <a16:creationId xmlns:a16="http://schemas.microsoft.com/office/drawing/2014/main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41</xdr:row>
      <xdr:rowOff>11906</xdr:rowOff>
    </xdr:from>
    <xdr:to>
      <xdr:col>10</xdr:col>
      <xdr:colOff>663575</xdr:colOff>
      <xdr:row>61</xdr:row>
      <xdr:rowOff>38364</xdr:rowOff>
    </xdr:to>
    <xdr:graphicFrame macro="">
      <xdr:nvGraphicFramePr>
        <xdr:cNvPr id="9222" name="Wykres 4">
          <a:extLst>
            <a:ext uri="{FF2B5EF4-FFF2-40B4-BE49-F238E27FC236}">
              <a16:creationId xmlns:a16="http://schemas.microsoft.com/office/drawing/2014/main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987424</xdr:colOff>
      <xdr:row>1</xdr:row>
      <xdr:rowOff>57150</xdr:rowOff>
    </xdr:from>
    <xdr:to>
      <xdr:col>22</xdr:col>
      <xdr:colOff>214312</xdr:colOff>
      <xdr:row>28</xdr:row>
      <xdr:rowOff>174624</xdr:rowOff>
    </xdr:to>
    <xdr:graphicFrame macro="">
      <xdr:nvGraphicFramePr>
        <xdr:cNvPr id="9224" name="Wykres 7">
          <a:extLst>
            <a:ext uri="{FF2B5EF4-FFF2-40B4-BE49-F238E27FC236}">
              <a16:creationId xmlns:a16="http://schemas.microsoft.com/office/drawing/2014/main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personal/tpawelec_futurbis_eu/Documents/WRO/SECAP/EI/Emisje%20Wroclaw%20199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LAKS/2_inwentaryzacja/LAKS%20INVENTORY%20TOOL%20-%20arkusze/arkusze_dla_klienta/LAKS_Inventory_Tool_Poland_XLS_V1_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D6"/>
  <sheetViews>
    <sheetView workbookViewId="0">
      <selection activeCell="C19" sqref="C19"/>
    </sheetView>
  </sheetViews>
  <sheetFormatPr defaultColWidth="9.1796875" defaultRowHeight="14.5"/>
  <cols>
    <col min="1" max="1" width="9.1796875" style="3"/>
    <col min="2" max="2" width="11.54296875" style="216" customWidth="1"/>
    <col min="3" max="3" width="9.1796875" style="216"/>
    <col min="4" max="4" width="88.26953125" style="198" customWidth="1"/>
    <col min="5" max="16384" width="9.1796875" style="3"/>
  </cols>
  <sheetData>
    <row r="1" spans="1:4" ht="18.5">
      <c r="A1" s="217" t="s">
        <v>214</v>
      </c>
    </row>
    <row r="3" spans="1:4">
      <c r="B3" s="214" t="s">
        <v>212</v>
      </c>
      <c r="C3" s="214" t="s">
        <v>210</v>
      </c>
      <c r="D3" s="213" t="s">
        <v>211</v>
      </c>
    </row>
    <row r="4" spans="1:4">
      <c r="B4" s="215">
        <v>42172</v>
      </c>
      <c r="C4" s="216" t="s">
        <v>213</v>
      </c>
      <c r="D4" s="218" t="s">
        <v>209</v>
      </c>
    </row>
    <row r="5" spans="1:4">
      <c r="B5" s="215">
        <v>42326</v>
      </c>
      <c r="C5" s="216" t="s">
        <v>213</v>
      </c>
      <c r="D5" s="218" t="s">
        <v>332</v>
      </c>
    </row>
    <row r="6" spans="1:4">
      <c r="B6" s="215">
        <v>42529</v>
      </c>
      <c r="C6" s="216" t="s">
        <v>213</v>
      </c>
      <c r="D6" s="218" t="s">
        <v>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F11"/>
  <sheetViews>
    <sheetView workbookViewId="0">
      <selection activeCell="B17" sqref="B17"/>
    </sheetView>
  </sheetViews>
  <sheetFormatPr defaultColWidth="9.1796875" defaultRowHeight="14.5"/>
  <cols>
    <col min="2" max="2" width="47.26953125" customWidth="1"/>
    <col min="3" max="3" width="14.81640625" bestFit="1" customWidth="1"/>
    <col min="4" max="4" width="12.1796875" bestFit="1" customWidth="1"/>
    <col min="5" max="5" width="10.7265625" bestFit="1" customWidth="1"/>
    <col min="6" max="6" width="13.81640625" customWidth="1"/>
  </cols>
  <sheetData>
    <row r="2" spans="2:6">
      <c r="B2" s="449">
        <v>1990</v>
      </c>
    </row>
    <row r="4" spans="2:6" ht="15" thickBot="1">
      <c r="C4" s="448" t="s">
        <v>342</v>
      </c>
      <c r="D4" s="449" t="s">
        <v>343</v>
      </c>
      <c r="E4" s="449" t="s">
        <v>344</v>
      </c>
      <c r="F4" s="449" t="s">
        <v>227</v>
      </c>
    </row>
    <row r="5" spans="2:6">
      <c r="B5" s="452" t="s">
        <v>58</v>
      </c>
      <c r="C5" s="455">
        <v>1070597</v>
      </c>
      <c r="D5" s="455">
        <v>2782547</v>
      </c>
      <c r="E5" s="455" t="s">
        <v>331</v>
      </c>
      <c r="F5" s="455">
        <v>3853144</v>
      </c>
    </row>
    <row r="6" spans="2:6">
      <c r="B6" s="453" t="s">
        <v>1</v>
      </c>
      <c r="C6" s="456">
        <v>457403</v>
      </c>
      <c r="D6" s="456">
        <v>116852</v>
      </c>
      <c r="E6" s="456" t="s">
        <v>330</v>
      </c>
      <c r="F6" s="456">
        <v>574255</v>
      </c>
    </row>
    <row r="7" spans="2:6">
      <c r="B7" s="453" t="s">
        <v>4</v>
      </c>
      <c r="C7" s="456">
        <v>70468</v>
      </c>
      <c r="D7" s="456" t="s">
        <v>108</v>
      </c>
      <c r="E7" s="456">
        <v>320218</v>
      </c>
      <c r="F7" s="456">
        <v>390686</v>
      </c>
    </row>
    <row r="8" spans="2:6">
      <c r="B8" s="453" t="s">
        <v>345</v>
      </c>
      <c r="C8" s="456">
        <v>1</v>
      </c>
      <c r="D8" s="456" t="s">
        <v>108</v>
      </c>
      <c r="E8" s="456" t="s">
        <v>108</v>
      </c>
      <c r="F8" s="456">
        <v>1</v>
      </c>
    </row>
    <row r="9" spans="2:6">
      <c r="B9" s="453" t="s">
        <v>346</v>
      </c>
      <c r="C9" s="456">
        <v>5800</v>
      </c>
      <c r="D9" s="456" t="s">
        <v>108</v>
      </c>
      <c r="E9" s="456" t="s">
        <v>108</v>
      </c>
      <c r="F9" s="456">
        <v>5800</v>
      </c>
    </row>
    <row r="10" spans="2:6" ht="15" thickBot="1">
      <c r="B10" s="454" t="s">
        <v>227</v>
      </c>
      <c r="C10" s="457">
        <v>1604269</v>
      </c>
      <c r="D10" s="457">
        <v>2899399</v>
      </c>
      <c r="E10" s="457">
        <v>320218</v>
      </c>
      <c r="F10" s="458">
        <v>4823886</v>
      </c>
    </row>
    <row r="11" spans="2:6" ht="15" thickBot="1">
      <c r="B11" s="451" t="s">
        <v>347</v>
      </c>
      <c r="C11" s="450"/>
      <c r="D11" s="450"/>
      <c r="E11" s="450"/>
      <c r="F11" s="459">
        <v>4818085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3"/>
  <sheetViews>
    <sheetView topLeftCell="N1" zoomScale="85" zoomScaleNormal="85" workbookViewId="0">
      <selection activeCell="X58" sqref="X58"/>
    </sheetView>
  </sheetViews>
  <sheetFormatPr defaultColWidth="9.1796875" defaultRowHeight="12.5"/>
  <cols>
    <col min="1" max="1" width="9.1796875" style="227"/>
    <col min="2" max="2" width="37.453125" style="227" customWidth="1"/>
    <col min="3" max="3" width="17.453125" style="227" customWidth="1"/>
    <col min="4" max="4" width="16.26953125" style="227" customWidth="1"/>
    <col min="5" max="5" width="13.453125" style="227" customWidth="1"/>
    <col min="6" max="8" width="11.54296875" style="227" bestFit="1" customWidth="1"/>
    <col min="9" max="9" width="12.7265625" style="227" bestFit="1" customWidth="1"/>
    <col min="10" max="10" width="11.54296875" style="227" bestFit="1" customWidth="1"/>
    <col min="11" max="11" width="10" style="227" bestFit="1" customWidth="1"/>
    <col min="12" max="12" width="11.54296875" style="227" bestFit="1" customWidth="1"/>
    <col min="13" max="13" width="12" style="227" customWidth="1"/>
    <col min="14" max="14" width="11" style="227" customWidth="1"/>
    <col min="15" max="15" width="13.453125" style="227" customWidth="1"/>
    <col min="16" max="16" width="12.54296875" style="227" customWidth="1"/>
    <col min="17" max="17" width="9.1796875" style="227"/>
    <col min="18" max="18" width="12" style="227" customWidth="1"/>
    <col min="19" max="19" width="12.7265625" style="227" bestFit="1" customWidth="1"/>
    <col min="20" max="20" width="9.1796875" style="227"/>
    <col min="21" max="21" width="20" style="227" customWidth="1"/>
    <col min="22" max="25" width="9.1796875" style="227"/>
    <col min="26" max="26" width="3.81640625" style="227" customWidth="1"/>
    <col min="27" max="16384" width="9.1796875" style="227"/>
  </cols>
  <sheetData>
    <row r="1" spans="1:33" s="222" customFormat="1"/>
    <row r="2" spans="1:33" s="222" customFormat="1">
      <c r="B2" s="222" t="s">
        <v>322</v>
      </c>
      <c r="E2" s="222" t="s">
        <v>96</v>
      </c>
    </row>
    <row r="3" spans="1:33" ht="15" customHeight="1">
      <c r="A3" s="223"/>
      <c r="B3" s="224" t="s">
        <v>323</v>
      </c>
      <c r="C3" s="225"/>
      <c r="D3" s="226"/>
      <c r="E3" s="347">
        <v>2020</v>
      </c>
      <c r="F3" s="226"/>
      <c r="G3" s="226"/>
      <c r="H3" s="226"/>
      <c r="I3" s="226"/>
      <c r="J3" s="226"/>
      <c r="K3" s="226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</row>
    <row r="4" spans="1:33" ht="15.75" customHeight="1">
      <c r="A4" s="223"/>
      <c r="B4" s="228" t="s">
        <v>324</v>
      </c>
      <c r="C4" s="229"/>
      <c r="D4" s="229"/>
      <c r="E4" s="350">
        <v>622800</v>
      </c>
      <c r="F4" s="230"/>
      <c r="H4" s="230"/>
      <c r="I4" s="230"/>
      <c r="J4" s="231"/>
      <c r="K4" s="231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</row>
    <row r="5" spans="1:33" ht="13">
      <c r="A5" s="222"/>
      <c r="B5" s="224" t="s">
        <v>116</v>
      </c>
      <c r="C5" s="225"/>
      <c r="D5" s="226"/>
      <c r="E5" s="349" t="s">
        <v>218</v>
      </c>
      <c r="F5" s="226"/>
      <c r="G5" s="226"/>
      <c r="H5" s="226"/>
      <c r="I5" s="226"/>
      <c r="J5" s="232"/>
      <c r="K5" s="23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</row>
    <row r="6" spans="1:33" ht="13">
      <c r="A6" s="223"/>
      <c r="B6" s="226" t="s">
        <v>219</v>
      </c>
      <c r="C6" s="233"/>
      <c r="D6" s="228"/>
      <c r="E6" s="348" t="s">
        <v>220</v>
      </c>
      <c r="F6" s="226"/>
      <c r="G6" s="226"/>
      <c r="H6" s="226"/>
      <c r="I6" s="226"/>
      <c r="J6" s="232"/>
      <c r="K6" s="232"/>
      <c r="L6" s="222"/>
      <c r="M6" s="222"/>
      <c r="N6" s="222"/>
      <c r="O6" s="222"/>
      <c r="P6" s="222"/>
      <c r="Q6" s="222"/>
      <c r="R6" s="222"/>
      <c r="S6" s="222"/>
      <c r="T6" s="222"/>
      <c r="U6" s="355"/>
      <c r="V6" s="226" t="s">
        <v>325</v>
      </c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</row>
    <row r="7" spans="1:33" ht="16.5" customHeight="1">
      <c r="A7" s="222"/>
      <c r="B7" s="234"/>
      <c r="C7" s="226"/>
      <c r="D7" s="235"/>
      <c r="E7" s="235"/>
      <c r="F7" s="235"/>
      <c r="G7" s="236"/>
      <c r="H7" s="237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2"/>
      <c r="T7" s="222"/>
      <c r="U7" s="356"/>
      <c r="V7" s="226" t="s">
        <v>326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</row>
    <row r="8" spans="1:33" ht="19.5" customHeight="1">
      <c r="A8" s="222"/>
      <c r="B8" s="238" t="s">
        <v>311</v>
      </c>
      <c r="C8" s="239"/>
      <c r="D8" s="240"/>
      <c r="E8" s="239"/>
      <c r="F8" s="240"/>
      <c r="G8" s="239"/>
      <c r="H8" s="240"/>
      <c r="I8" s="239"/>
      <c r="J8" s="240"/>
      <c r="K8" s="241"/>
      <c r="L8" s="241"/>
      <c r="M8" s="241"/>
      <c r="N8" s="222"/>
      <c r="O8" s="222"/>
      <c r="P8" s="226"/>
      <c r="Q8" s="226"/>
      <c r="R8" s="226"/>
      <c r="S8" s="222"/>
      <c r="T8" s="222"/>
      <c r="U8" s="353" t="s">
        <v>291</v>
      </c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</row>
    <row r="9" spans="1:33" ht="19.5" customHeight="1">
      <c r="A9" s="222"/>
      <c r="B9" s="238"/>
      <c r="C9" s="239"/>
      <c r="D9" s="240"/>
      <c r="E9" s="239"/>
      <c r="F9" s="240"/>
      <c r="G9" s="239"/>
      <c r="H9" s="240"/>
      <c r="I9" s="239"/>
      <c r="J9" s="240"/>
      <c r="K9" s="241"/>
      <c r="L9" s="241"/>
      <c r="M9" s="241"/>
      <c r="N9" s="222"/>
      <c r="O9" s="222"/>
      <c r="P9" s="226"/>
      <c r="Q9" s="226"/>
      <c r="R9" s="226"/>
      <c r="S9" s="222"/>
      <c r="T9" s="222"/>
      <c r="U9" s="353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</row>
    <row r="10" spans="1:33" ht="14.5" thickBot="1">
      <c r="A10" s="222"/>
      <c r="B10" s="389" t="s">
        <v>292</v>
      </c>
      <c r="C10" s="245"/>
      <c r="D10" s="245"/>
      <c r="E10" s="245"/>
      <c r="F10" s="245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22"/>
      <c r="T10" s="222"/>
      <c r="U10" s="354" t="s">
        <v>293</v>
      </c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</row>
    <row r="11" spans="1:33" ht="15" customHeight="1">
      <c r="A11" s="222"/>
      <c r="B11" s="486" t="s">
        <v>2</v>
      </c>
      <c r="C11" s="487"/>
      <c r="D11" s="490" t="s">
        <v>223</v>
      </c>
      <c r="E11" s="491"/>
      <c r="F11" s="491"/>
      <c r="G11" s="491"/>
      <c r="H11" s="491"/>
      <c r="I11" s="491"/>
      <c r="J11" s="491"/>
      <c r="K11" s="491"/>
      <c r="L11" s="491"/>
      <c r="M11" s="491"/>
      <c r="N11" s="491"/>
      <c r="O11" s="491"/>
      <c r="P11" s="491"/>
      <c r="Q11" s="491"/>
      <c r="R11" s="491"/>
      <c r="S11" s="492"/>
      <c r="T11" s="222"/>
      <c r="U11" s="354" t="s">
        <v>316</v>
      </c>
      <c r="V11" s="354"/>
      <c r="W11" s="354"/>
      <c r="X11" s="354"/>
      <c r="Y11" s="222"/>
      <c r="Z11" s="222"/>
      <c r="AA11" s="222"/>
      <c r="AB11" s="222"/>
      <c r="AC11" s="222"/>
      <c r="AD11" s="222"/>
      <c r="AE11" s="222"/>
      <c r="AF11" s="222"/>
    </row>
    <row r="12" spans="1:33" ht="14.25" customHeight="1">
      <c r="A12" s="222"/>
      <c r="B12" s="488"/>
      <c r="C12" s="489"/>
      <c r="D12" s="493" t="s">
        <v>77</v>
      </c>
      <c r="E12" s="493" t="s">
        <v>224</v>
      </c>
      <c r="F12" s="493" t="s">
        <v>225</v>
      </c>
      <c r="G12" s="493"/>
      <c r="H12" s="493"/>
      <c r="I12" s="493"/>
      <c r="J12" s="493"/>
      <c r="K12" s="493"/>
      <c r="L12" s="493"/>
      <c r="M12" s="493"/>
      <c r="N12" s="493" t="s">
        <v>226</v>
      </c>
      <c r="O12" s="493"/>
      <c r="P12" s="493"/>
      <c r="Q12" s="493"/>
      <c r="R12" s="493"/>
      <c r="S12" s="495" t="s">
        <v>295</v>
      </c>
      <c r="T12" s="222"/>
      <c r="U12" s="354" t="s">
        <v>317</v>
      </c>
      <c r="V12" s="354"/>
      <c r="W12" s="354"/>
      <c r="X12" s="354"/>
      <c r="Y12" s="222"/>
      <c r="Z12" s="222"/>
      <c r="AA12" s="222"/>
      <c r="AB12" s="222"/>
      <c r="AC12" s="222"/>
      <c r="AD12" s="222"/>
      <c r="AE12" s="222"/>
      <c r="AF12" s="222"/>
    </row>
    <row r="13" spans="1:33" ht="26.5" thickBot="1">
      <c r="A13" s="222"/>
      <c r="B13" s="488"/>
      <c r="C13" s="489"/>
      <c r="D13" s="494"/>
      <c r="E13" s="494"/>
      <c r="F13" s="247" t="s">
        <v>80</v>
      </c>
      <c r="G13" s="247" t="s">
        <v>228</v>
      </c>
      <c r="H13" s="247" t="s">
        <v>82</v>
      </c>
      <c r="I13" s="247" t="s">
        <v>84</v>
      </c>
      <c r="J13" s="247" t="s">
        <v>85</v>
      </c>
      <c r="K13" s="247" t="s">
        <v>229</v>
      </c>
      <c r="L13" s="247" t="s">
        <v>86</v>
      </c>
      <c r="M13" s="247" t="s">
        <v>230</v>
      </c>
      <c r="N13" s="247" t="s">
        <v>231</v>
      </c>
      <c r="O13" s="247" t="s">
        <v>232</v>
      </c>
      <c r="P13" s="247" t="s">
        <v>233</v>
      </c>
      <c r="Q13" s="247" t="s">
        <v>234</v>
      </c>
      <c r="R13" s="247" t="s">
        <v>235</v>
      </c>
      <c r="S13" s="496"/>
      <c r="T13" s="222"/>
      <c r="U13" s="354" t="s">
        <v>294</v>
      </c>
      <c r="V13" s="354"/>
      <c r="W13" s="354"/>
      <c r="X13" s="354"/>
      <c r="Y13" s="222"/>
      <c r="Z13" s="222"/>
      <c r="AA13" s="222"/>
      <c r="AB13" s="222"/>
      <c r="AC13" s="222"/>
      <c r="AD13" s="222"/>
      <c r="AE13" s="222"/>
      <c r="AF13" s="222"/>
    </row>
    <row r="14" spans="1:33" ht="15" customHeight="1" thickTop="1" thickBot="1">
      <c r="A14" s="222"/>
      <c r="B14" s="248" t="s">
        <v>236</v>
      </c>
      <c r="C14" s="249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22"/>
      <c r="U14" s="354" t="s">
        <v>312</v>
      </c>
      <c r="V14" s="354"/>
      <c r="W14" s="354"/>
      <c r="X14" s="354"/>
      <c r="Y14" s="371" t="e">
        <f>#REF!</f>
        <v>#REF!</v>
      </c>
      <c r="Z14" s="222"/>
      <c r="AA14" s="222"/>
      <c r="AB14" s="222"/>
      <c r="AC14" s="222"/>
      <c r="AD14" s="222"/>
      <c r="AE14" s="222"/>
      <c r="AF14" s="222"/>
    </row>
    <row r="15" spans="1:33" ht="14.25" customHeight="1">
      <c r="A15" s="222"/>
      <c r="B15" s="252" t="s">
        <v>237</v>
      </c>
      <c r="C15" s="253"/>
      <c r="D15" s="373" t="e">
        <f>D$30</f>
        <v>#REF!</v>
      </c>
      <c r="E15" s="373" t="e">
        <f t="shared" ref="E15:R15" si="0">E$30</f>
        <v>#REF!</v>
      </c>
      <c r="F15" s="373" t="e">
        <f t="shared" si="0"/>
        <v>#REF!</v>
      </c>
      <c r="G15" s="373" t="e">
        <f t="shared" si="0"/>
        <v>#REF!</v>
      </c>
      <c r="H15" s="373" t="e">
        <f t="shared" si="0"/>
        <v>#REF!</v>
      </c>
      <c r="I15" s="373" t="e">
        <f t="shared" si="0"/>
        <v>#REF!</v>
      </c>
      <c r="J15" s="373" t="e">
        <f t="shared" si="0"/>
        <v>#REF!</v>
      </c>
      <c r="K15" s="373" t="e">
        <f t="shared" si="0"/>
        <v>#REF!</v>
      </c>
      <c r="L15" s="373" t="e">
        <f t="shared" si="0"/>
        <v>#REF!</v>
      </c>
      <c r="M15" s="373">
        <f t="shared" si="0"/>
        <v>-3.85E-2</v>
      </c>
      <c r="N15" s="373" t="e">
        <f t="shared" si="0"/>
        <v>#REF!</v>
      </c>
      <c r="O15" s="373" t="e">
        <f t="shared" si="0"/>
        <v>#REF!</v>
      </c>
      <c r="P15" s="373" t="e">
        <f t="shared" si="0"/>
        <v>#REF!</v>
      </c>
      <c r="Q15" s="373" t="e">
        <f t="shared" si="0"/>
        <v>#REF!</v>
      </c>
      <c r="R15" s="373" t="e">
        <f t="shared" si="0"/>
        <v>#REF!</v>
      </c>
      <c r="S15" s="372">
        <v>0</v>
      </c>
      <c r="T15" s="222"/>
      <c r="U15" s="354"/>
      <c r="V15" s="354"/>
      <c r="W15" s="354"/>
      <c r="X15" s="354"/>
      <c r="Y15" s="222"/>
      <c r="Z15" s="222"/>
      <c r="AA15" s="222"/>
      <c r="AB15" s="222"/>
      <c r="AC15" s="222"/>
      <c r="AD15" s="222"/>
      <c r="AE15" s="222"/>
      <c r="AF15" s="222"/>
    </row>
    <row r="16" spans="1:33" ht="14.25" customHeight="1" thickBot="1">
      <c r="A16" s="222"/>
      <c r="B16" s="256" t="s">
        <v>238</v>
      </c>
      <c r="C16" s="257"/>
      <c r="D16" s="373" t="e">
        <f t="shared" ref="D16:R18" si="1">D$30</f>
        <v>#REF!</v>
      </c>
      <c r="E16" s="373" t="e">
        <f t="shared" si="1"/>
        <v>#REF!</v>
      </c>
      <c r="F16" s="373" t="e">
        <f t="shared" si="1"/>
        <v>#REF!</v>
      </c>
      <c r="G16" s="373" t="e">
        <f t="shared" si="1"/>
        <v>#REF!</v>
      </c>
      <c r="H16" s="373" t="e">
        <f t="shared" si="1"/>
        <v>#REF!</v>
      </c>
      <c r="I16" s="373" t="e">
        <f t="shared" si="1"/>
        <v>#REF!</v>
      </c>
      <c r="J16" s="373" t="e">
        <f t="shared" si="1"/>
        <v>#REF!</v>
      </c>
      <c r="K16" s="373" t="e">
        <f t="shared" si="1"/>
        <v>#REF!</v>
      </c>
      <c r="L16" s="373" t="e">
        <f t="shared" si="1"/>
        <v>#REF!</v>
      </c>
      <c r="M16" s="373">
        <f t="shared" si="1"/>
        <v>-3.85E-2</v>
      </c>
      <c r="N16" s="373" t="e">
        <f t="shared" si="1"/>
        <v>#REF!</v>
      </c>
      <c r="O16" s="373" t="e">
        <f t="shared" si="1"/>
        <v>#REF!</v>
      </c>
      <c r="P16" s="373" t="e">
        <f t="shared" si="1"/>
        <v>#REF!</v>
      </c>
      <c r="Q16" s="373" t="e">
        <f t="shared" si="1"/>
        <v>#REF!</v>
      </c>
      <c r="R16" s="373" t="e">
        <f t="shared" si="1"/>
        <v>#REF!</v>
      </c>
      <c r="S16" s="368" t="e">
        <f>AA20</f>
        <v>#REF!</v>
      </c>
      <c r="T16" s="222"/>
      <c r="U16" s="358" t="s">
        <v>296</v>
      </c>
      <c r="V16" s="359"/>
      <c r="W16" s="359"/>
      <c r="X16" s="359"/>
      <c r="Y16" s="354"/>
      <c r="Z16" s="222"/>
      <c r="AA16" s="222"/>
      <c r="AB16" s="222"/>
      <c r="AC16" s="222"/>
      <c r="AD16" s="222"/>
      <c r="AE16" s="222"/>
      <c r="AF16" s="222"/>
    </row>
    <row r="17" spans="1:33" ht="15" customHeight="1">
      <c r="A17" s="222"/>
      <c r="B17" s="256" t="s">
        <v>0</v>
      </c>
      <c r="C17" s="257"/>
      <c r="D17" s="373" t="e">
        <f t="shared" si="1"/>
        <v>#REF!</v>
      </c>
      <c r="E17" s="373" t="e">
        <f t="shared" si="1"/>
        <v>#REF!</v>
      </c>
      <c r="F17" s="373" t="e">
        <f t="shared" si="1"/>
        <v>#REF!</v>
      </c>
      <c r="G17" s="373" t="e">
        <f t="shared" si="1"/>
        <v>#REF!</v>
      </c>
      <c r="H17" s="373" t="e">
        <f t="shared" si="1"/>
        <v>#REF!</v>
      </c>
      <c r="I17" s="373" t="e">
        <f t="shared" si="1"/>
        <v>#REF!</v>
      </c>
      <c r="J17" s="373" t="e">
        <f t="shared" si="1"/>
        <v>#REF!</v>
      </c>
      <c r="K17" s="373" t="e">
        <f t="shared" si="1"/>
        <v>#REF!</v>
      </c>
      <c r="L17" s="373" t="e">
        <f t="shared" si="1"/>
        <v>#REF!</v>
      </c>
      <c r="M17" s="373">
        <f t="shared" si="1"/>
        <v>-3.85E-2</v>
      </c>
      <c r="N17" s="373" t="e">
        <f t="shared" si="1"/>
        <v>#REF!</v>
      </c>
      <c r="O17" s="373" t="e">
        <f t="shared" si="1"/>
        <v>#REF!</v>
      </c>
      <c r="P17" s="373" t="e">
        <f t="shared" si="1"/>
        <v>#REF!</v>
      </c>
      <c r="Q17" s="373" t="e">
        <f t="shared" si="1"/>
        <v>#REF!</v>
      </c>
      <c r="R17" s="373" t="e">
        <f t="shared" si="1"/>
        <v>#REF!</v>
      </c>
      <c r="S17" s="368" t="e">
        <f>AA21</f>
        <v>#REF!</v>
      </c>
      <c r="T17" s="222"/>
      <c r="U17" s="358" t="s">
        <v>297</v>
      </c>
      <c r="V17" s="358">
        <v>2010</v>
      </c>
      <c r="W17" s="358">
        <v>2020</v>
      </c>
      <c r="X17" s="358" t="s">
        <v>114</v>
      </c>
      <c r="Y17" s="353" t="s">
        <v>313</v>
      </c>
      <c r="Z17" s="222"/>
      <c r="AA17" s="365" t="s">
        <v>315</v>
      </c>
      <c r="AB17" s="222"/>
      <c r="AC17" s="222"/>
      <c r="AD17" s="222"/>
      <c r="AE17" s="222"/>
      <c r="AF17" s="222"/>
    </row>
    <row r="18" spans="1:33" ht="15" customHeight="1">
      <c r="A18" s="222"/>
      <c r="B18" s="256" t="s">
        <v>42</v>
      </c>
      <c r="C18" s="257"/>
      <c r="D18" s="373" t="e">
        <f t="shared" si="1"/>
        <v>#REF!</v>
      </c>
      <c r="E18" s="373" t="e">
        <f t="shared" si="1"/>
        <v>#REF!</v>
      </c>
      <c r="F18" s="373" t="e">
        <f t="shared" si="1"/>
        <v>#REF!</v>
      </c>
      <c r="G18" s="373" t="e">
        <f t="shared" si="1"/>
        <v>#REF!</v>
      </c>
      <c r="H18" s="373" t="e">
        <f t="shared" si="1"/>
        <v>#REF!</v>
      </c>
      <c r="I18" s="373" t="e">
        <f t="shared" si="1"/>
        <v>#REF!</v>
      </c>
      <c r="J18" s="373" t="e">
        <f t="shared" si="1"/>
        <v>#REF!</v>
      </c>
      <c r="K18" s="373" t="e">
        <f t="shared" si="1"/>
        <v>#REF!</v>
      </c>
      <c r="L18" s="373" t="e">
        <f t="shared" si="1"/>
        <v>#REF!</v>
      </c>
      <c r="M18" s="373">
        <f t="shared" si="1"/>
        <v>-3.85E-2</v>
      </c>
      <c r="N18" s="373" t="e">
        <f t="shared" si="1"/>
        <v>#REF!</v>
      </c>
      <c r="O18" s="373" t="e">
        <f t="shared" si="1"/>
        <v>#REF!</v>
      </c>
      <c r="P18" s="373" t="e">
        <f t="shared" si="1"/>
        <v>#REF!</v>
      </c>
      <c r="Q18" s="373" t="e">
        <f t="shared" si="1"/>
        <v>#REF!</v>
      </c>
      <c r="R18" s="373" t="e">
        <f t="shared" si="1"/>
        <v>#REF!</v>
      </c>
      <c r="S18" s="372">
        <v>0</v>
      </c>
      <c r="T18" s="222"/>
      <c r="U18" s="359" t="s">
        <v>298</v>
      </c>
      <c r="V18" s="359">
        <v>18.2</v>
      </c>
      <c r="W18" s="359">
        <v>20.9</v>
      </c>
      <c r="X18" s="360">
        <f>(W18/V18)-1</f>
        <v>0.14835164835164827</v>
      </c>
      <c r="Y18" s="362">
        <f>X18/10</f>
        <v>1.4835164835164828E-2</v>
      </c>
      <c r="Z18" s="222"/>
      <c r="AA18" s="363" t="e">
        <f>(2020-$Y$14)*Y18</f>
        <v>#REF!</v>
      </c>
      <c r="AB18" s="505" t="s">
        <v>314</v>
      </c>
      <c r="AC18" s="222"/>
      <c r="AD18" s="222"/>
      <c r="AE18" s="222"/>
      <c r="AF18" s="222"/>
    </row>
    <row r="19" spans="1:33" ht="15" customHeight="1">
      <c r="A19" s="222"/>
      <c r="B19" s="463" t="s">
        <v>11</v>
      </c>
      <c r="C19" s="332" t="s">
        <v>239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69"/>
      <c r="T19" s="222"/>
      <c r="U19" s="359" t="s">
        <v>299</v>
      </c>
      <c r="V19" s="359">
        <v>15.5</v>
      </c>
      <c r="W19" s="359">
        <v>18.7</v>
      </c>
      <c r="X19" s="360">
        <f>(W19/V19)-1</f>
        <v>0.20645161290322567</v>
      </c>
      <c r="Y19" s="362">
        <f t="shared" ref="Y19:Y29" si="2">X19/10</f>
        <v>2.0645161290322567E-2</v>
      </c>
      <c r="Z19" s="222"/>
      <c r="AA19" s="363" t="e">
        <f>(2020-$Y$14)*Y19</f>
        <v>#REF!</v>
      </c>
      <c r="AB19" s="505"/>
      <c r="AC19" s="222"/>
      <c r="AD19" s="222"/>
      <c r="AE19" s="222"/>
      <c r="AF19" s="222"/>
    </row>
    <row r="20" spans="1:33" ht="18.75" customHeight="1">
      <c r="A20" s="222"/>
      <c r="B20" s="464"/>
      <c r="C20" s="333" t="s">
        <v>240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69"/>
      <c r="T20" s="222"/>
      <c r="U20" s="359" t="s">
        <v>300</v>
      </c>
      <c r="V20" s="359">
        <v>6.6</v>
      </c>
      <c r="W20" s="359">
        <v>8.8000000000000007</v>
      </c>
      <c r="X20" s="360">
        <f t="shared" ref="X20:X29" si="3">(W20/V20)-1</f>
        <v>0.33333333333333348</v>
      </c>
      <c r="Y20" s="362">
        <f t="shared" si="2"/>
        <v>3.3333333333333347E-2</v>
      </c>
      <c r="Z20" s="222"/>
      <c r="AA20" s="363" t="e">
        <f>(2020-$Y$14)*Y20</f>
        <v>#REF!</v>
      </c>
      <c r="AB20" s="505"/>
      <c r="AC20" s="222"/>
      <c r="AD20" s="222"/>
      <c r="AE20" s="222"/>
      <c r="AF20" s="222"/>
    </row>
    <row r="21" spans="1:33" ht="18.75" customHeight="1">
      <c r="A21" s="222"/>
      <c r="B21" s="465"/>
      <c r="C21" s="259" t="s">
        <v>227</v>
      </c>
      <c r="D21" s="373" t="e">
        <f t="shared" ref="D21:R21" si="4">D$30</f>
        <v>#REF!</v>
      </c>
      <c r="E21" s="373" t="e">
        <f t="shared" si="4"/>
        <v>#REF!</v>
      </c>
      <c r="F21" s="373" t="e">
        <f t="shared" si="4"/>
        <v>#REF!</v>
      </c>
      <c r="G21" s="373" t="e">
        <f t="shared" si="4"/>
        <v>#REF!</v>
      </c>
      <c r="H21" s="373" t="e">
        <f t="shared" si="4"/>
        <v>#REF!</v>
      </c>
      <c r="I21" s="373" t="e">
        <f t="shared" si="4"/>
        <v>#REF!</v>
      </c>
      <c r="J21" s="373" t="e">
        <f t="shared" si="4"/>
        <v>#REF!</v>
      </c>
      <c r="K21" s="373" t="e">
        <f t="shared" si="4"/>
        <v>#REF!</v>
      </c>
      <c r="L21" s="373" t="e">
        <f t="shared" si="4"/>
        <v>#REF!</v>
      </c>
      <c r="M21" s="373">
        <f t="shared" si="4"/>
        <v>-3.85E-2</v>
      </c>
      <c r="N21" s="373" t="e">
        <f t="shared" si="4"/>
        <v>#REF!</v>
      </c>
      <c r="O21" s="373" t="e">
        <f t="shared" si="4"/>
        <v>#REF!</v>
      </c>
      <c r="P21" s="373" t="e">
        <f t="shared" si="4"/>
        <v>#REF!</v>
      </c>
      <c r="Q21" s="373" t="e">
        <f t="shared" si="4"/>
        <v>#REF!</v>
      </c>
      <c r="R21" s="373" t="e">
        <f t="shared" si="4"/>
        <v>#REF!</v>
      </c>
      <c r="S21" s="370" t="e">
        <f>AA18</f>
        <v>#REF!</v>
      </c>
      <c r="T21" s="222"/>
      <c r="U21" s="359" t="s">
        <v>301</v>
      </c>
      <c r="V21" s="359">
        <v>19</v>
      </c>
      <c r="W21" s="359">
        <v>19.399999999999999</v>
      </c>
      <c r="X21" s="360">
        <f t="shared" si="3"/>
        <v>2.1052631578947212E-2</v>
      </c>
      <c r="Y21" s="362">
        <f t="shared" si="2"/>
        <v>2.1052631578947212E-3</v>
      </c>
      <c r="Z21" s="222"/>
      <c r="AA21" s="363" t="e">
        <f>(2020-$Y$14)*Y21</f>
        <v>#REF!</v>
      </c>
      <c r="AB21" s="505"/>
      <c r="AC21" s="222"/>
      <c r="AD21" s="222"/>
      <c r="AE21" s="222"/>
      <c r="AF21" s="222"/>
    </row>
    <row r="22" spans="1:33" ht="15" customHeight="1" thickBot="1">
      <c r="A22" s="222"/>
      <c r="B22" s="262" t="s">
        <v>241</v>
      </c>
      <c r="C22" s="263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22"/>
      <c r="U22" s="358" t="s">
        <v>302</v>
      </c>
      <c r="V22" s="358">
        <v>2010</v>
      </c>
      <c r="W22" s="358">
        <v>2020</v>
      </c>
      <c r="X22" s="361" t="s">
        <v>98</v>
      </c>
      <c r="Y22" s="353" t="s">
        <v>313</v>
      </c>
      <c r="Z22" s="222"/>
      <c r="AA22" s="363"/>
      <c r="AB22" s="505"/>
      <c r="AC22" s="222"/>
      <c r="AD22" s="222"/>
      <c r="AE22" s="222"/>
      <c r="AF22" s="222"/>
    </row>
    <row r="23" spans="1:33" ht="15" customHeight="1">
      <c r="A23" s="222"/>
      <c r="B23" s="266" t="s">
        <v>242</v>
      </c>
      <c r="C23" s="267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22"/>
      <c r="U23" s="359" t="s">
        <v>303</v>
      </c>
      <c r="V23" s="359">
        <v>10.9</v>
      </c>
      <c r="W23" s="359">
        <v>10.3</v>
      </c>
      <c r="X23" s="360">
        <f t="shared" si="3"/>
        <v>-5.5045871559633031E-2</v>
      </c>
      <c r="Y23" s="362">
        <f t="shared" si="2"/>
        <v>-5.5045871559633031E-3</v>
      </c>
      <c r="Z23" s="222"/>
      <c r="AA23" s="363" t="e">
        <f t="shared" ref="AA23:AA29" si="5">(2020-$Y$14)*Y23</f>
        <v>#REF!</v>
      </c>
      <c r="AB23" s="505"/>
      <c r="AC23" s="222"/>
      <c r="AD23" s="222"/>
      <c r="AE23" s="222"/>
      <c r="AF23" s="222"/>
    </row>
    <row r="24" spans="1:33" ht="15" customHeight="1">
      <c r="A24" s="222"/>
      <c r="B24" s="256" t="s">
        <v>243</v>
      </c>
      <c r="C24" s="270"/>
      <c r="D24" s="373" t="e">
        <f t="shared" ref="D24:R26" si="6">D$30</f>
        <v>#REF!</v>
      </c>
      <c r="E24" s="373" t="e">
        <f t="shared" si="6"/>
        <v>#REF!</v>
      </c>
      <c r="F24" s="373" t="e">
        <f t="shared" si="6"/>
        <v>#REF!</v>
      </c>
      <c r="G24" s="373" t="e">
        <f t="shared" si="6"/>
        <v>#REF!</v>
      </c>
      <c r="H24" s="373" t="e">
        <f t="shared" si="6"/>
        <v>#REF!</v>
      </c>
      <c r="I24" s="373" t="e">
        <f t="shared" si="6"/>
        <v>#REF!</v>
      </c>
      <c r="J24" s="373" t="e">
        <f t="shared" si="6"/>
        <v>#REF!</v>
      </c>
      <c r="K24" s="373" t="e">
        <f t="shared" si="6"/>
        <v>#REF!</v>
      </c>
      <c r="L24" s="373" t="e">
        <f t="shared" si="6"/>
        <v>#REF!</v>
      </c>
      <c r="M24" s="373">
        <f t="shared" si="6"/>
        <v>-3.85E-2</v>
      </c>
      <c r="N24" s="373" t="e">
        <f t="shared" si="6"/>
        <v>#REF!</v>
      </c>
      <c r="O24" s="373" t="e">
        <f t="shared" si="6"/>
        <v>#REF!</v>
      </c>
      <c r="P24" s="373" t="e">
        <f t="shared" si="6"/>
        <v>#REF!</v>
      </c>
      <c r="Q24" s="373" t="e">
        <f t="shared" si="6"/>
        <v>#REF!</v>
      </c>
      <c r="R24" s="373" t="e">
        <f t="shared" si="6"/>
        <v>#REF!</v>
      </c>
      <c r="S24" s="372">
        <v>0</v>
      </c>
      <c r="T24" s="222"/>
      <c r="U24" s="359" t="s">
        <v>304</v>
      </c>
      <c r="V24" s="359">
        <v>22.4</v>
      </c>
      <c r="W24" s="359">
        <v>24.3</v>
      </c>
      <c r="X24" s="360">
        <f t="shared" si="3"/>
        <v>8.4821428571428603E-2</v>
      </c>
      <c r="Y24" s="362">
        <f t="shared" si="2"/>
        <v>8.48214285714286E-3</v>
      </c>
      <c r="Z24" s="222"/>
      <c r="AA24" s="363" t="e">
        <f t="shared" si="5"/>
        <v>#REF!</v>
      </c>
      <c r="AB24" s="505"/>
      <c r="AC24" s="222"/>
      <c r="AD24" s="222"/>
      <c r="AE24" s="222"/>
      <c r="AF24" s="222"/>
    </row>
    <row r="25" spans="1:33" ht="15" customHeight="1">
      <c r="A25" s="222"/>
      <c r="B25" s="256" t="s">
        <v>244</v>
      </c>
      <c r="C25" s="270"/>
      <c r="D25" s="373" t="e">
        <f t="shared" si="6"/>
        <v>#REF!</v>
      </c>
      <c r="E25" s="373" t="e">
        <f t="shared" si="6"/>
        <v>#REF!</v>
      </c>
      <c r="F25" s="373" t="e">
        <f t="shared" si="6"/>
        <v>#REF!</v>
      </c>
      <c r="G25" s="373" t="e">
        <f t="shared" si="6"/>
        <v>#REF!</v>
      </c>
      <c r="H25" s="373" t="e">
        <f t="shared" si="6"/>
        <v>#REF!</v>
      </c>
      <c r="I25" s="373" t="e">
        <f t="shared" si="6"/>
        <v>#REF!</v>
      </c>
      <c r="J25" s="373" t="e">
        <f t="shared" si="6"/>
        <v>#REF!</v>
      </c>
      <c r="K25" s="373" t="e">
        <f t="shared" si="6"/>
        <v>#REF!</v>
      </c>
      <c r="L25" s="373" t="e">
        <f t="shared" si="6"/>
        <v>#REF!</v>
      </c>
      <c r="M25" s="373">
        <f t="shared" si="6"/>
        <v>-3.85E-2</v>
      </c>
      <c r="N25" s="373" t="e">
        <f t="shared" si="6"/>
        <v>#REF!</v>
      </c>
      <c r="O25" s="373" t="e">
        <f t="shared" si="6"/>
        <v>#REF!</v>
      </c>
      <c r="P25" s="373" t="e">
        <f t="shared" si="6"/>
        <v>#REF!</v>
      </c>
      <c r="Q25" s="373" t="e">
        <f t="shared" si="6"/>
        <v>#REF!</v>
      </c>
      <c r="R25" s="373" t="e">
        <f t="shared" si="6"/>
        <v>#REF!</v>
      </c>
      <c r="S25" s="368" t="e">
        <f>AA19</f>
        <v>#REF!</v>
      </c>
      <c r="T25" s="222"/>
      <c r="U25" s="359" t="s">
        <v>305</v>
      </c>
      <c r="V25" s="359">
        <v>9.5</v>
      </c>
      <c r="W25" s="359">
        <v>11.1</v>
      </c>
      <c r="X25" s="360">
        <f t="shared" si="3"/>
        <v>0.1684210526315788</v>
      </c>
      <c r="Y25" s="362">
        <f t="shared" si="2"/>
        <v>1.684210526315788E-2</v>
      </c>
      <c r="Z25" s="222"/>
      <c r="AA25" s="363" t="e">
        <f t="shared" si="5"/>
        <v>#REF!</v>
      </c>
      <c r="AB25" s="505"/>
      <c r="AC25" s="222"/>
      <c r="AD25" s="222"/>
      <c r="AE25" s="222"/>
      <c r="AF25" s="222"/>
    </row>
    <row r="26" spans="1:33" ht="15" customHeight="1">
      <c r="A26" s="222"/>
      <c r="B26" s="256" t="s">
        <v>245</v>
      </c>
      <c r="C26" s="270"/>
      <c r="D26" s="373" t="e">
        <f t="shared" si="6"/>
        <v>#REF!</v>
      </c>
      <c r="E26" s="373" t="e">
        <f t="shared" si="6"/>
        <v>#REF!</v>
      </c>
      <c r="F26" s="373" t="e">
        <f t="shared" si="6"/>
        <v>#REF!</v>
      </c>
      <c r="G26" s="373" t="e">
        <f t="shared" si="6"/>
        <v>#REF!</v>
      </c>
      <c r="H26" s="373" t="e">
        <f t="shared" si="6"/>
        <v>#REF!</v>
      </c>
      <c r="I26" s="373" t="e">
        <f t="shared" si="6"/>
        <v>#REF!</v>
      </c>
      <c r="J26" s="373" t="e">
        <f t="shared" si="6"/>
        <v>#REF!</v>
      </c>
      <c r="K26" s="373" t="e">
        <f t="shared" si="6"/>
        <v>#REF!</v>
      </c>
      <c r="L26" s="373" t="e">
        <f t="shared" si="6"/>
        <v>#REF!</v>
      </c>
      <c r="M26" s="373">
        <f t="shared" si="6"/>
        <v>-3.85E-2</v>
      </c>
      <c r="N26" s="373" t="e">
        <f t="shared" si="6"/>
        <v>#REF!</v>
      </c>
      <c r="O26" s="373" t="e">
        <f t="shared" si="6"/>
        <v>#REF!</v>
      </c>
      <c r="P26" s="373" t="e">
        <f t="shared" si="6"/>
        <v>#REF!</v>
      </c>
      <c r="Q26" s="373" t="e">
        <f t="shared" si="6"/>
        <v>#REF!</v>
      </c>
      <c r="R26" s="373" t="e">
        <f t="shared" si="6"/>
        <v>#REF!</v>
      </c>
      <c r="S26" s="368" t="e">
        <f>AA19</f>
        <v>#REF!</v>
      </c>
      <c r="T26" s="222"/>
      <c r="U26" s="359" t="s">
        <v>306</v>
      </c>
      <c r="V26" s="359">
        <v>4.5999999999999996</v>
      </c>
      <c r="W26" s="359">
        <v>5.9</v>
      </c>
      <c r="X26" s="360">
        <f t="shared" si="3"/>
        <v>0.28260869565217406</v>
      </c>
      <c r="Y26" s="362">
        <f t="shared" si="2"/>
        <v>2.8260869565217405E-2</v>
      </c>
      <c r="Z26" s="222"/>
      <c r="AA26" s="363" t="e">
        <f t="shared" si="5"/>
        <v>#REF!</v>
      </c>
      <c r="AB26" s="505"/>
      <c r="AC26" s="222"/>
      <c r="AD26" s="222"/>
      <c r="AE26" s="222"/>
      <c r="AF26" s="222"/>
    </row>
    <row r="27" spans="1:33" ht="15" customHeight="1" thickBot="1">
      <c r="A27" s="222"/>
      <c r="B27" s="466" t="s">
        <v>246</v>
      </c>
      <c r="C27" s="467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22"/>
      <c r="U27" s="359" t="s">
        <v>307</v>
      </c>
      <c r="V27" s="359">
        <v>9</v>
      </c>
      <c r="W27" s="359">
        <v>11.2</v>
      </c>
      <c r="X27" s="360">
        <f t="shared" si="3"/>
        <v>0.24444444444444446</v>
      </c>
      <c r="Y27" s="362">
        <f t="shared" si="2"/>
        <v>2.4444444444444446E-2</v>
      </c>
      <c r="Z27" s="222"/>
      <c r="AA27" s="363" t="e">
        <f t="shared" si="5"/>
        <v>#REF!</v>
      </c>
      <c r="AB27" s="505"/>
      <c r="AC27" s="222"/>
      <c r="AD27" s="222"/>
      <c r="AE27" s="222"/>
      <c r="AF27" s="222"/>
    </row>
    <row r="28" spans="1:33" ht="13">
      <c r="A28" s="222"/>
      <c r="B28" s="271" t="s">
        <v>247</v>
      </c>
      <c r="C28" s="267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22"/>
      <c r="U28" s="359" t="s">
        <v>308</v>
      </c>
      <c r="V28" s="359">
        <v>7.4</v>
      </c>
      <c r="W28" s="359">
        <v>9.1</v>
      </c>
      <c r="X28" s="360">
        <f t="shared" si="3"/>
        <v>0.2297297297297296</v>
      </c>
      <c r="Y28" s="362">
        <f t="shared" si="2"/>
        <v>2.297297297297296E-2</v>
      </c>
      <c r="Z28" s="222"/>
      <c r="AA28" s="363" t="e">
        <f t="shared" si="5"/>
        <v>#REF!</v>
      </c>
      <c r="AB28" s="505"/>
      <c r="AC28" s="222"/>
      <c r="AD28" s="222"/>
      <c r="AE28" s="222"/>
      <c r="AF28" s="222"/>
    </row>
    <row r="29" spans="1:33" ht="15" customHeight="1" thickBot="1">
      <c r="A29" s="222"/>
      <c r="B29" s="256" t="s">
        <v>248</v>
      </c>
      <c r="C29" s="270"/>
      <c r="D29" s="373" t="e">
        <f t="shared" ref="D29:R29" si="7">D$30</f>
        <v>#REF!</v>
      </c>
      <c r="E29" s="373" t="e">
        <f t="shared" si="7"/>
        <v>#REF!</v>
      </c>
      <c r="F29" s="373" t="e">
        <f t="shared" si="7"/>
        <v>#REF!</v>
      </c>
      <c r="G29" s="373" t="e">
        <f t="shared" si="7"/>
        <v>#REF!</v>
      </c>
      <c r="H29" s="373" t="e">
        <f t="shared" si="7"/>
        <v>#REF!</v>
      </c>
      <c r="I29" s="373" t="e">
        <f t="shared" si="7"/>
        <v>#REF!</v>
      </c>
      <c r="J29" s="373" t="e">
        <f t="shared" si="7"/>
        <v>#REF!</v>
      </c>
      <c r="K29" s="373" t="e">
        <f t="shared" si="7"/>
        <v>#REF!</v>
      </c>
      <c r="L29" s="373" t="e">
        <f t="shared" si="7"/>
        <v>#REF!</v>
      </c>
      <c r="M29" s="373">
        <f t="shared" si="7"/>
        <v>-3.85E-2</v>
      </c>
      <c r="N29" s="373" t="e">
        <f t="shared" si="7"/>
        <v>#REF!</v>
      </c>
      <c r="O29" s="373" t="e">
        <f t="shared" si="7"/>
        <v>#REF!</v>
      </c>
      <c r="P29" s="373" t="e">
        <f t="shared" si="7"/>
        <v>#REF!</v>
      </c>
      <c r="Q29" s="373" t="e">
        <f t="shared" si="7"/>
        <v>#REF!</v>
      </c>
      <c r="R29" s="373" t="e">
        <f t="shared" si="7"/>
        <v>#REF!</v>
      </c>
      <c r="S29" s="368" t="e">
        <f>AA21</f>
        <v>#REF!</v>
      </c>
      <c r="T29" s="222"/>
      <c r="U29" s="359" t="s">
        <v>310</v>
      </c>
      <c r="V29" s="359">
        <v>0.5</v>
      </c>
      <c r="W29" s="359">
        <v>0.8</v>
      </c>
      <c r="X29" s="360">
        <f t="shared" si="3"/>
        <v>0.60000000000000009</v>
      </c>
      <c r="Y29" s="362">
        <f t="shared" si="2"/>
        <v>6.0000000000000012E-2</v>
      </c>
      <c r="Z29" s="222"/>
      <c r="AA29" s="364" t="e">
        <f t="shared" si="5"/>
        <v>#REF!</v>
      </c>
      <c r="AB29" s="505"/>
      <c r="AC29" s="222"/>
      <c r="AD29" s="222"/>
      <c r="AE29" s="222"/>
      <c r="AF29" s="222"/>
    </row>
    <row r="30" spans="1:33" ht="15.75" customHeight="1" thickBot="1">
      <c r="A30" s="222"/>
      <c r="B30" s="506" t="s">
        <v>309</v>
      </c>
      <c r="C30" s="507"/>
      <c r="D30" s="367" t="e">
        <f>AA27</f>
        <v>#REF!</v>
      </c>
      <c r="E30" s="367" t="e">
        <f>AA28</f>
        <v>#REF!</v>
      </c>
      <c r="F30" s="367" t="e">
        <f>AA25</f>
        <v>#REF!</v>
      </c>
      <c r="G30" s="367" t="e">
        <f>AA24</f>
        <v>#REF!</v>
      </c>
      <c r="H30" s="367" t="e">
        <f>AA24</f>
        <v>#REF!</v>
      </c>
      <c r="I30" s="367" t="e">
        <f>AA24</f>
        <v>#REF!</v>
      </c>
      <c r="J30" s="367" t="e">
        <f>AA24</f>
        <v>#REF!</v>
      </c>
      <c r="K30" s="367" t="e">
        <f>AA23</f>
        <v>#REF!</v>
      </c>
      <c r="L30" s="367" t="e">
        <f>AA23</f>
        <v>#REF!</v>
      </c>
      <c r="M30" s="367">
        <v>-3.85E-2</v>
      </c>
      <c r="N30" s="367" t="e">
        <f>AA26</f>
        <v>#REF!</v>
      </c>
      <c r="O30" s="367" t="e">
        <f>AA26</f>
        <v>#REF!</v>
      </c>
      <c r="P30" s="367" t="e">
        <f>AA26</f>
        <v>#REF!</v>
      </c>
      <c r="Q30" s="367" t="e">
        <f>AA26</f>
        <v>#REF!</v>
      </c>
      <c r="R30" s="367" t="e">
        <f>AA26</f>
        <v>#REF!</v>
      </c>
      <c r="S30" s="366" t="e">
        <f>S22+S27+S29</f>
        <v>#REF!</v>
      </c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</row>
    <row r="31" spans="1:33" ht="15.75" customHeight="1">
      <c r="A31" s="222"/>
      <c r="B31" s="374"/>
      <c r="C31" s="374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6"/>
      <c r="T31" s="222"/>
      <c r="U31" s="354" t="s">
        <v>321</v>
      </c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</row>
    <row r="32" spans="1:33" ht="14.5" thickBot="1">
      <c r="A32" s="222"/>
      <c r="B32" s="389" t="s">
        <v>320</v>
      </c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</row>
    <row r="33" spans="1:32" ht="15" customHeight="1">
      <c r="A33" s="222"/>
      <c r="B33" s="486" t="s">
        <v>2</v>
      </c>
      <c r="C33" s="487"/>
      <c r="D33" s="490" t="s">
        <v>223</v>
      </c>
      <c r="E33" s="491"/>
      <c r="F33" s="491"/>
      <c r="G33" s="491"/>
      <c r="H33" s="491"/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2"/>
      <c r="T33" s="222"/>
      <c r="U33" s="354"/>
      <c r="V33" s="354"/>
      <c r="W33" s="354"/>
      <c r="X33" s="354"/>
      <c r="Y33" s="222"/>
      <c r="Z33" s="222"/>
      <c r="AA33" s="222"/>
      <c r="AB33" s="222"/>
      <c r="AC33" s="222"/>
      <c r="AD33" s="222"/>
      <c r="AE33" s="222"/>
      <c r="AF33" s="222"/>
    </row>
    <row r="34" spans="1:32" ht="14.25" customHeight="1">
      <c r="A34" s="222"/>
      <c r="B34" s="488"/>
      <c r="C34" s="489"/>
      <c r="D34" s="493" t="s">
        <v>77</v>
      </c>
      <c r="E34" s="493" t="s">
        <v>224</v>
      </c>
      <c r="F34" s="493" t="s">
        <v>225</v>
      </c>
      <c r="G34" s="493"/>
      <c r="H34" s="493"/>
      <c r="I34" s="493"/>
      <c r="J34" s="493"/>
      <c r="K34" s="493"/>
      <c r="L34" s="493"/>
      <c r="M34" s="493"/>
      <c r="N34" s="493" t="s">
        <v>226</v>
      </c>
      <c r="O34" s="493"/>
      <c r="P34" s="493"/>
      <c r="Q34" s="493"/>
      <c r="R34" s="493"/>
      <c r="S34" s="497" t="s">
        <v>227</v>
      </c>
      <c r="T34" s="222"/>
      <c r="U34" s="377"/>
      <c r="V34" s="354"/>
      <c r="W34" s="354"/>
      <c r="X34" s="354"/>
      <c r="Y34" s="222"/>
      <c r="Z34" s="222"/>
      <c r="AA34" s="222"/>
      <c r="AB34" s="222"/>
      <c r="AC34" s="222"/>
      <c r="AD34" s="222"/>
      <c r="AE34" s="222"/>
      <c r="AF34" s="222"/>
    </row>
    <row r="35" spans="1:32" ht="26.5" thickBot="1">
      <c r="A35" s="222"/>
      <c r="B35" s="488"/>
      <c r="C35" s="489"/>
      <c r="D35" s="494"/>
      <c r="E35" s="494"/>
      <c r="F35" s="247" t="s">
        <v>80</v>
      </c>
      <c r="G35" s="247" t="s">
        <v>228</v>
      </c>
      <c r="H35" s="247" t="s">
        <v>82</v>
      </c>
      <c r="I35" s="247" t="s">
        <v>84</v>
      </c>
      <c r="J35" s="247" t="s">
        <v>85</v>
      </c>
      <c r="K35" s="247" t="s">
        <v>229</v>
      </c>
      <c r="L35" s="247" t="s">
        <v>86</v>
      </c>
      <c r="M35" s="247" t="s">
        <v>230</v>
      </c>
      <c r="N35" s="247" t="s">
        <v>231</v>
      </c>
      <c r="O35" s="247" t="s">
        <v>232</v>
      </c>
      <c r="P35" s="247" t="s">
        <v>233</v>
      </c>
      <c r="Q35" s="247" t="s">
        <v>234</v>
      </c>
      <c r="R35" s="247" t="s">
        <v>235</v>
      </c>
      <c r="S35" s="498"/>
      <c r="T35" s="222"/>
      <c r="U35" s="354"/>
      <c r="V35" s="354"/>
      <c r="W35" s="354"/>
      <c r="X35" s="354"/>
      <c r="Y35" s="222"/>
      <c r="Z35" s="222"/>
      <c r="AA35" s="222"/>
      <c r="AB35" s="222"/>
      <c r="AC35" s="222"/>
      <c r="AD35" s="222"/>
      <c r="AE35" s="222"/>
      <c r="AF35" s="222"/>
    </row>
    <row r="36" spans="1:32" ht="15" customHeight="1">
      <c r="A36" s="222"/>
      <c r="B36" s="248" t="s">
        <v>236</v>
      </c>
      <c r="C36" s="249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22"/>
      <c r="U36" s="354"/>
      <c r="V36" s="354"/>
      <c r="W36" s="354"/>
      <c r="X36" s="354"/>
      <c r="Y36" s="222"/>
      <c r="Z36" s="222"/>
      <c r="AA36" s="222"/>
      <c r="AB36" s="222"/>
      <c r="AC36" s="222"/>
      <c r="AD36" s="222"/>
      <c r="AE36" s="222"/>
      <c r="AF36" s="222"/>
    </row>
    <row r="37" spans="1:32" ht="14.25" customHeight="1">
      <c r="A37" s="222"/>
      <c r="B37" s="252" t="s">
        <v>237</v>
      </c>
      <c r="C37" s="253"/>
      <c r="D37" s="379" t="e">
        <f>#REF!*(1+BAU!D15)</f>
        <v>#REF!</v>
      </c>
      <c r="E37" s="379" t="e">
        <f>#REF!*(1+BAU!E15)</f>
        <v>#REF!</v>
      </c>
      <c r="F37" s="379" t="e">
        <f>#REF!*(1+BAU!F15)</f>
        <v>#REF!</v>
      </c>
      <c r="G37" s="379" t="e">
        <f>#REF!*(1+BAU!G15)</f>
        <v>#REF!</v>
      </c>
      <c r="H37" s="379" t="e">
        <f>#REF!*(1+BAU!H15)</f>
        <v>#REF!</v>
      </c>
      <c r="I37" s="379" t="e">
        <f>#REF!*(1+BAU!I15)</f>
        <v>#REF!</v>
      </c>
      <c r="J37" s="379" t="e">
        <f>#REF!*(1+BAU!J15)</f>
        <v>#REF!</v>
      </c>
      <c r="K37" s="379" t="e">
        <f>#REF!*(1+BAU!K15)</f>
        <v>#REF!</v>
      </c>
      <c r="L37" s="379" t="e">
        <f>#REF!*(1+BAU!L15)</f>
        <v>#REF!</v>
      </c>
      <c r="M37" s="379" t="e">
        <f>#REF!*(1+BAU!M15)</f>
        <v>#REF!</v>
      </c>
      <c r="N37" s="379" t="e">
        <f>#REF!*(1+BAU!N15)</f>
        <v>#REF!</v>
      </c>
      <c r="O37" s="379" t="e">
        <f>#REF!*(1+BAU!O15)</f>
        <v>#REF!</v>
      </c>
      <c r="P37" s="379" t="e">
        <f>#REF!*(1+BAU!P15)</f>
        <v>#REF!</v>
      </c>
      <c r="Q37" s="379" t="e">
        <f>#REF!*(1+BAU!Q15)</f>
        <v>#REF!</v>
      </c>
      <c r="R37" s="379" t="e">
        <f>#REF!*(1+BAU!R15)</f>
        <v>#REF!</v>
      </c>
      <c r="S37" s="380" t="e">
        <f>SUM(D37:R37)</f>
        <v>#REF!</v>
      </c>
      <c r="T37" s="222"/>
      <c r="U37" s="354"/>
      <c r="V37" s="354"/>
      <c r="W37" s="354"/>
      <c r="X37" s="354"/>
      <c r="Y37" s="222"/>
      <c r="Z37" s="222"/>
      <c r="AA37" s="222"/>
      <c r="AB37" s="222"/>
      <c r="AC37" s="222"/>
      <c r="AD37" s="222"/>
      <c r="AE37" s="222"/>
      <c r="AF37" s="222"/>
    </row>
    <row r="38" spans="1:32" ht="14.25" customHeight="1">
      <c r="A38" s="222"/>
      <c r="B38" s="256" t="s">
        <v>238</v>
      </c>
      <c r="C38" s="257"/>
      <c r="D38" s="379" t="e">
        <f>#REF!*(1+BAU!D16)</f>
        <v>#REF!</v>
      </c>
      <c r="E38" s="379" t="e">
        <f>#REF!*(1+BAU!E16)</f>
        <v>#REF!</v>
      </c>
      <c r="F38" s="379" t="e">
        <f>#REF!*(1+BAU!F16)</f>
        <v>#REF!</v>
      </c>
      <c r="G38" s="379" t="e">
        <f>#REF!*(1+BAU!G16)</f>
        <v>#REF!</v>
      </c>
      <c r="H38" s="379" t="e">
        <f>#REF!*(1+BAU!H16)</f>
        <v>#REF!</v>
      </c>
      <c r="I38" s="379" t="e">
        <f>#REF!*(1+BAU!I16)</f>
        <v>#REF!</v>
      </c>
      <c r="J38" s="379" t="e">
        <f>#REF!*(1+BAU!J16)</f>
        <v>#REF!</v>
      </c>
      <c r="K38" s="379" t="e">
        <f>#REF!*(1+BAU!K16)</f>
        <v>#REF!</v>
      </c>
      <c r="L38" s="379" t="e">
        <f>#REF!*(1+BAU!L16)</f>
        <v>#REF!</v>
      </c>
      <c r="M38" s="379" t="e">
        <f>#REF!*(1+BAU!M16)</f>
        <v>#REF!</v>
      </c>
      <c r="N38" s="379" t="e">
        <f>#REF!*(1+BAU!N16)</f>
        <v>#REF!</v>
      </c>
      <c r="O38" s="379" t="e">
        <f>#REF!*(1+BAU!O16)</f>
        <v>#REF!</v>
      </c>
      <c r="P38" s="379" t="e">
        <f>#REF!*(1+BAU!P16)</f>
        <v>#REF!</v>
      </c>
      <c r="Q38" s="379" t="e">
        <f>#REF!*(1+BAU!Q16)</f>
        <v>#REF!</v>
      </c>
      <c r="R38" s="379" t="e">
        <f>#REF!*(1+BAU!R16)</f>
        <v>#REF!</v>
      </c>
      <c r="S38" s="380" t="e">
        <f t="shared" ref="S38:S43" si="8">SUM(D38:R38)</f>
        <v>#REF!</v>
      </c>
      <c r="T38" s="222"/>
      <c r="U38" s="358"/>
      <c r="V38" s="359"/>
      <c r="W38" s="359"/>
      <c r="X38" s="359"/>
      <c r="Y38" s="354"/>
      <c r="Z38" s="222"/>
      <c r="AA38" s="222"/>
      <c r="AB38" s="222"/>
      <c r="AC38" s="222"/>
      <c r="AD38" s="222"/>
      <c r="AE38" s="222"/>
      <c r="AF38" s="222"/>
    </row>
    <row r="39" spans="1:32" ht="15" customHeight="1">
      <c r="A39" s="222"/>
      <c r="B39" s="256" t="s">
        <v>0</v>
      </c>
      <c r="C39" s="257"/>
      <c r="D39" s="379" t="e">
        <f>#REF!*(1+BAU!D17)</f>
        <v>#REF!</v>
      </c>
      <c r="E39" s="379" t="e">
        <f>#REF!*(1+BAU!E17)</f>
        <v>#REF!</v>
      </c>
      <c r="F39" s="379" t="e">
        <f>#REF!*(1+BAU!F17)</f>
        <v>#REF!</v>
      </c>
      <c r="G39" s="379" t="e">
        <f>#REF!*(1+BAU!G17)</f>
        <v>#REF!</v>
      </c>
      <c r="H39" s="379" t="e">
        <f>#REF!*(1+BAU!H17)</f>
        <v>#REF!</v>
      </c>
      <c r="I39" s="379" t="e">
        <f>#REF!*(1+BAU!I17)</f>
        <v>#REF!</v>
      </c>
      <c r="J39" s="379" t="e">
        <f>#REF!*(1+BAU!J17)</f>
        <v>#REF!</v>
      </c>
      <c r="K39" s="379" t="e">
        <f>#REF!*(1+BAU!K17)</f>
        <v>#REF!</v>
      </c>
      <c r="L39" s="379" t="e">
        <f>#REF!*(1+BAU!L17)</f>
        <v>#REF!</v>
      </c>
      <c r="M39" s="379" t="e">
        <f>#REF!*(1+BAU!M17)</f>
        <v>#REF!</v>
      </c>
      <c r="N39" s="379" t="e">
        <f>#REF!*(1+BAU!N17)</f>
        <v>#REF!</v>
      </c>
      <c r="O39" s="379" t="e">
        <f>#REF!*(1+BAU!O17)</f>
        <v>#REF!</v>
      </c>
      <c r="P39" s="379" t="e">
        <f>#REF!*(1+BAU!P17)</f>
        <v>#REF!</v>
      </c>
      <c r="Q39" s="379" t="e">
        <f>#REF!*(1+BAU!Q17)</f>
        <v>#REF!</v>
      </c>
      <c r="R39" s="379" t="e">
        <f>#REF!*(1+BAU!R17)</f>
        <v>#REF!</v>
      </c>
      <c r="S39" s="380" t="e">
        <f t="shared" si="8"/>
        <v>#REF!</v>
      </c>
      <c r="T39" s="222"/>
      <c r="U39" s="358"/>
      <c r="V39" s="358"/>
      <c r="W39" s="358"/>
      <c r="X39" s="358"/>
      <c r="Y39" s="353"/>
      <c r="Z39" s="222"/>
      <c r="AA39" s="378"/>
      <c r="AB39" s="222"/>
      <c r="AC39" s="222"/>
      <c r="AD39" s="222"/>
      <c r="AE39" s="222"/>
      <c r="AF39" s="222"/>
    </row>
    <row r="40" spans="1:32" ht="15" customHeight="1">
      <c r="A40" s="222"/>
      <c r="B40" s="256" t="s">
        <v>42</v>
      </c>
      <c r="C40" s="257"/>
      <c r="D40" s="379" t="e">
        <f>#REF!*(1+BAU!D18)</f>
        <v>#REF!</v>
      </c>
      <c r="E40" s="379" t="e">
        <f>#REF!*(1+BAU!E18)</f>
        <v>#REF!</v>
      </c>
      <c r="F40" s="379" t="e">
        <f>#REF!*(1+BAU!F18)</f>
        <v>#REF!</v>
      </c>
      <c r="G40" s="379" t="e">
        <f>#REF!*(1+BAU!G18)</f>
        <v>#REF!</v>
      </c>
      <c r="H40" s="379" t="e">
        <f>#REF!*(1+BAU!H18)</f>
        <v>#REF!</v>
      </c>
      <c r="I40" s="379" t="e">
        <f>#REF!*(1+BAU!I18)</f>
        <v>#REF!</v>
      </c>
      <c r="J40" s="379" t="e">
        <f>#REF!*(1+BAU!J18)</f>
        <v>#REF!</v>
      </c>
      <c r="K40" s="379" t="e">
        <f>#REF!*(1+BAU!K18)</f>
        <v>#REF!</v>
      </c>
      <c r="L40" s="379" t="e">
        <f>#REF!*(1+BAU!L18)</f>
        <v>#REF!</v>
      </c>
      <c r="M40" s="379" t="e">
        <f>#REF!*(1+BAU!M18)</f>
        <v>#REF!</v>
      </c>
      <c r="N40" s="379" t="e">
        <f>#REF!*(1+BAU!N18)</f>
        <v>#REF!</v>
      </c>
      <c r="O40" s="379" t="e">
        <f>#REF!*(1+BAU!O18)</f>
        <v>#REF!</v>
      </c>
      <c r="P40" s="379" t="e">
        <f>#REF!*(1+BAU!P18)</f>
        <v>#REF!</v>
      </c>
      <c r="Q40" s="379" t="e">
        <f>#REF!*(1+BAU!Q18)</f>
        <v>#REF!</v>
      </c>
      <c r="R40" s="379" t="e">
        <f>#REF!*(1+BAU!R18)</f>
        <v>#REF!</v>
      </c>
      <c r="S40" s="380" t="e">
        <f t="shared" si="8"/>
        <v>#REF!</v>
      </c>
      <c r="T40" s="222"/>
      <c r="U40" s="359"/>
      <c r="V40" s="359"/>
      <c r="W40" s="359"/>
      <c r="X40" s="360"/>
      <c r="Y40" s="360"/>
      <c r="Z40" s="222"/>
      <c r="AA40" s="357"/>
      <c r="AB40" s="508"/>
      <c r="AC40" s="222"/>
      <c r="AD40" s="222"/>
      <c r="AE40" s="222"/>
      <c r="AF40" s="222"/>
    </row>
    <row r="41" spans="1:32" ht="15" customHeight="1">
      <c r="A41" s="222"/>
      <c r="B41" s="463" t="s">
        <v>11</v>
      </c>
      <c r="C41" s="332" t="s">
        <v>239</v>
      </c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81"/>
      <c r="P41" s="381"/>
      <c r="Q41" s="381"/>
      <c r="R41" s="381"/>
      <c r="S41" s="381"/>
      <c r="T41" s="222"/>
      <c r="U41" s="359"/>
      <c r="V41" s="359"/>
      <c r="W41" s="359"/>
      <c r="X41" s="360"/>
      <c r="Y41" s="360"/>
      <c r="Z41" s="222"/>
      <c r="AA41" s="357"/>
      <c r="AB41" s="508"/>
      <c r="AC41" s="222"/>
      <c r="AD41" s="222"/>
      <c r="AE41" s="222"/>
      <c r="AF41" s="222"/>
    </row>
    <row r="42" spans="1:32" ht="18.75" customHeight="1">
      <c r="A42" s="222"/>
      <c r="B42" s="464"/>
      <c r="C42" s="333" t="s">
        <v>240</v>
      </c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222"/>
      <c r="U42" s="359"/>
      <c r="V42" s="359"/>
      <c r="W42" s="359"/>
      <c r="X42" s="360"/>
      <c r="Y42" s="360"/>
      <c r="Z42" s="222"/>
      <c r="AA42" s="357"/>
      <c r="AB42" s="508"/>
      <c r="AC42" s="222"/>
      <c r="AD42" s="222"/>
      <c r="AE42" s="222"/>
      <c r="AF42" s="222"/>
    </row>
    <row r="43" spans="1:32" ht="18.75" customHeight="1">
      <c r="A43" s="222"/>
      <c r="B43" s="465"/>
      <c r="C43" s="259" t="s">
        <v>227</v>
      </c>
      <c r="D43" s="379" t="e">
        <f>#REF!*(1+BAU!D21)</f>
        <v>#REF!</v>
      </c>
      <c r="E43" s="379" t="e">
        <f>#REF!*(1+BAU!E21)</f>
        <v>#REF!</v>
      </c>
      <c r="F43" s="379" t="e">
        <f>#REF!*(1+BAU!F21)</f>
        <v>#REF!</v>
      </c>
      <c r="G43" s="379" t="e">
        <f>#REF!*(1+BAU!G21)</f>
        <v>#REF!</v>
      </c>
      <c r="H43" s="379" t="e">
        <f>#REF!*(1+BAU!H21)</f>
        <v>#REF!</v>
      </c>
      <c r="I43" s="379" t="e">
        <f>#REF!*(1+BAU!I21)</f>
        <v>#REF!</v>
      </c>
      <c r="J43" s="379" t="e">
        <f>#REF!*(1+BAU!J21)</f>
        <v>#REF!</v>
      </c>
      <c r="K43" s="379" t="e">
        <f>#REF!*(1+BAU!K21)</f>
        <v>#REF!</v>
      </c>
      <c r="L43" s="379" t="e">
        <f>#REF!*(1+BAU!L21)</f>
        <v>#REF!</v>
      </c>
      <c r="M43" s="379" t="e">
        <f>#REF!*(1+BAU!M21)</f>
        <v>#REF!</v>
      </c>
      <c r="N43" s="379" t="e">
        <f>#REF!*(1+BAU!N21)</f>
        <v>#REF!</v>
      </c>
      <c r="O43" s="379" t="e">
        <f>#REF!*(1+BAU!O21)</f>
        <v>#REF!</v>
      </c>
      <c r="P43" s="379" t="e">
        <f>#REF!*(1+BAU!P21)</f>
        <v>#REF!</v>
      </c>
      <c r="Q43" s="379" t="e">
        <f>#REF!*(1+BAU!Q21)</f>
        <v>#REF!</v>
      </c>
      <c r="R43" s="379" t="e">
        <f>#REF!*(1+BAU!R21)</f>
        <v>#REF!</v>
      </c>
      <c r="S43" s="382" t="e">
        <f t="shared" si="8"/>
        <v>#REF!</v>
      </c>
      <c r="T43" s="222"/>
      <c r="U43" s="359"/>
      <c r="V43" s="359"/>
      <c r="W43" s="359"/>
      <c r="X43" s="360"/>
      <c r="Y43" s="360"/>
      <c r="Z43" s="222"/>
      <c r="AA43" s="357"/>
      <c r="AB43" s="508"/>
      <c r="AC43" s="222"/>
      <c r="AD43" s="222"/>
      <c r="AE43" s="222"/>
      <c r="AF43" s="222"/>
    </row>
    <row r="44" spans="1:32" ht="15" customHeight="1" thickBot="1">
      <c r="A44" s="222"/>
      <c r="B44" s="262" t="s">
        <v>241</v>
      </c>
      <c r="C44" s="263"/>
      <c r="D44" s="383" t="e">
        <f>SUM(D37:D40,D43)</f>
        <v>#REF!</v>
      </c>
      <c r="E44" s="383" t="e">
        <f t="shared" ref="E44:R44" si="9">SUM(E37:E40,E43)</f>
        <v>#REF!</v>
      </c>
      <c r="F44" s="383" t="e">
        <f t="shared" si="9"/>
        <v>#REF!</v>
      </c>
      <c r="G44" s="383" t="e">
        <f t="shared" si="9"/>
        <v>#REF!</v>
      </c>
      <c r="H44" s="383" t="e">
        <f t="shared" si="9"/>
        <v>#REF!</v>
      </c>
      <c r="I44" s="383" t="e">
        <f t="shared" si="9"/>
        <v>#REF!</v>
      </c>
      <c r="J44" s="383" t="e">
        <f t="shared" si="9"/>
        <v>#REF!</v>
      </c>
      <c r="K44" s="383" t="e">
        <f t="shared" si="9"/>
        <v>#REF!</v>
      </c>
      <c r="L44" s="383" t="e">
        <f t="shared" si="9"/>
        <v>#REF!</v>
      </c>
      <c r="M44" s="383" t="e">
        <f t="shared" si="9"/>
        <v>#REF!</v>
      </c>
      <c r="N44" s="383" t="e">
        <f t="shared" si="9"/>
        <v>#REF!</v>
      </c>
      <c r="O44" s="383" t="e">
        <f t="shared" si="9"/>
        <v>#REF!</v>
      </c>
      <c r="P44" s="383" t="e">
        <f t="shared" si="9"/>
        <v>#REF!</v>
      </c>
      <c r="Q44" s="383" t="e">
        <f t="shared" si="9"/>
        <v>#REF!</v>
      </c>
      <c r="R44" s="383" t="e">
        <f t="shared" si="9"/>
        <v>#REF!</v>
      </c>
      <c r="S44" s="384" t="e">
        <f>SUM(S37:S43)</f>
        <v>#REF!</v>
      </c>
      <c r="T44" s="222"/>
      <c r="U44" s="358"/>
      <c r="V44" s="358"/>
      <c r="W44" s="358"/>
      <c r="X44" s="361"/>
      <c r="Y44" s="353"/>
      <c r="Z44" s="222"/>
      <c r="AA44" s="357"/>
      <c r="AB44" s="508"/>
      <c r="AC44" s="222"/>
      <c r="AD44" s="222"/>
      <c r="AE44" s="222"/>
      <c r="AF44" s="222"/>
    </row>
    <row r="45" spans="1:32" ht="15" customHeight="1">
      <c r="A45" s="222"/>
      <c r="B45" s="266" t="s">
        <v>242</v>
      </c>
      <c r="C45" s="267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  <c r="O45" s="385"/>
      <c r="P45" s="385"/>
      <c r="Q45" s="385"/>
      <c r="R45" s="385"/>
      <c r="S45" s="386"/>
      <c r="T45" s="222"/>
      <c r="U45" s="359"/>
      <c r="V45" s="359"/>
      <c r="W45" s="359"/>
      <c r="X45" s="360"/>
      <c r="Y45" s="360"/>
      <c r="Z45" s="222"/>
      <c r="AA45" s="357"/>
      <c r="AB45" s="508"/>
      <c r="AC45" s="222"/>
      <c r="AD45" s="222"/>
      <c r="AE45" s="222"/>
      <c r="AF45" s="222"/>
    </row>
    <row r="46" spans="1:32" ht="15" customHeight="1">
      <c r="A46" s="222"/>
      <c r="B46" s="256" t="s">
        <v>243</v>
      </c>
      <c r="C46" s="270"/>
      <c r="D46" s="379" t="e">
        <f>#REF!*(1+BAU!D24)</f>
        <v>#REF!</v>
      </c>
      <c r="E46" s="379" t="e">
        <f>#REF!*(1+BAU!E24)</f>
        <v>#REF!</v>
      </c>
      <c r="F46" s="379" t="e">
        <f>#REF!*(1+BAU!F24)</f>
        <v>#REF!</v>
      </c>
      <c r="G46" s="379" t="e">
        <f>#REF!*(1+BAU!G24)</f>
        <v>#REF!</v>
      </c>
      <c r="H46" s="379" t="e">
        <f>#REF!*(1+BAU!H24)</f>
        <v>#REF!</v>
      </c>
      <c r="I46" s="379" t="e">
        <f>#REF!*(1+BAU!I24)</f>
        <v>#REF!</v>
      </c>
      <c r="J46" s="379" t="e">
        <f>#REF!*(1+BAU!J24)</f>
        <v>#REF!</v>
      </c>
      <c r="K46" s="379" t="e">
        <f>#REF!*(1+BAU!K24)</f>
        <v>#REF!</v>
      </c>
      <c r="L46" s="379" t="e">
        <f>#REF!*(1+BAU!L24)</f>
        <v>#REF!</v>
      </c>
      <c r="M46" s="379" t="e">
        <f>#REF!*(1+BAU!M24)</f>
        <v>#REF!</v>
      </c>
      <c r="N46" s="379" t="e">
        <f>#REF!*(1+BAU!N24)</f>
        <v>#REF!</v>
      </c>
      <c r="O46" s="379" t="e">
        <f>#REF!*(1+BAU!O24)</f>
        <v>#REF!</v>
      </c>
      <c r="P46" s="379" t="e">
        <f>#REF!*(1+BAU!P24)</f>
        <v>#REF!</v>
      </c>
      <c r="Q46" s="379" t="e">
        <f>#REF!*(1+BAU!Q24)</f>
        <v>#REF!</v>
      </c>
      <c r="R46" s="379" t="e">
        <f>#REF!*(1+BAU!R24)</f>
        <v>#REF!</v>
      </c>
      <c r="S46" s="382" t="e">
        <f>SUM(D46:R46)</f>
        <v>#REF!</v>
      </c>
      <c r="T46" s="222"/>
      <c r="U46" s="359"/>
      <c r="V46" s="359"/>
      <c r="W46" s="359"/>
      <c r="X46" s="360"/>
      <c r="Y46" s="360"/>
      <c r="Z46" s="222"/>
      <c r="AA46" s="357"/>
      <c r="AB46" s="508"/>
      <c r="AC46" s="222"/>
      <c r="AD46" s="222"/>
      <c r="AE46" s="222"/>
      <c r="AF46" s="222"/>
    </row>
    <row r="47" spans="1:32" ht="15" customHeight="1">
      <c r="A47" s="222"/>
      <c r="B47" s="256" t="s">
        <v>244</v>
      </c>
      <c r="C47" s="270"/>
      <c r="D47" s="379" t="e">
        <f>#REF!*(1+BAU!D25)</f>
        <v>#REF!</v>
      </c>
      <c r="E47" s="379" t="e">
        <f>#REF!*(1+BAU!E25)</f>
        <v>#REF!</v>
      </c>
      <c r="F47" s="379" t="e">
        <f>#REF!*(1+BAU!F25)</f>
        <v>#REF!</v>
      </c>
      <c r="G47" s="379" t="e">
        <f>#REF!*(1+BAU!G25)</f>
        <v>#REF!</v>
      </c>
      <c r="H47" s="379" t="e">
        <f>#REF!*(1+BAU!H25)</f>
        <v>#REF!</v>
      </c>
      <c r="I47" s="379" t="e">
        <f>#REF!*(1+BAU!I25)</f>
        <v>#REF!</v>
      </c>
      <c r="J47" s="379" t="e">
        <f>#REF!*(1+BAU!J25)</f>
        <v>#REF!</v>
      </c>
      <c r="K47" s="379" t="e">
        <f>#REF!*(1+BAU!K25)</f>
        <v>#REF!</v>
      </c>
      <c r="L47" s="379" t="e">
        <f>#REF!*(1+BAU!L25)</f>
        <v>#REF!</v>
      </c>
      <c r="M47" s="379" t="e">
        <f>#REF!*(1+BAU!M25)</f>
        <v>#REF!</v>
      </c>
      <c r="N47" s="379" t="e">
        <f>#REF!*(1+BAU!N25)</f>
        <v>#REF!</v>
      </c>
      <c r="O47" s="379" t="e">
        <f>#REF!*(1+BAU!O25)</f>
        <v>#REF!</v>
      </c>
      <c r="P47" s="379" t="e">
        <f>#REF!*(1+BAU!P25)</f>
        <v>#REF!</v>
      </c>
      <c r="Q47" s="379" t="e">
        <f>#REF!*(1+BAU!Q25)</f>
        <v>#REF!</v>
      </c>
      <c r="R47" s="379" t="e">
        <f>#REF!*(1+BAU!R25)</f>
        <v>#REF!</v>
      </c>
      <c r="S47" s="382" t="e">
        <f>SUM(D47:R47)</f>
        <v>#REF!</v>
      </c>
      <c r="T47" s="222"/>
      <c r="U47" s="359"/>
      <c r="V47" s="359"/>
      <c r="W47" s="359"/>
      <c r="X47" s="360"/>
      <c r="Y47" s="360"/>
      <c r="Z47" s="222"/>
      <c r="AA47" s="357"/>
      <c r="AB47" s="508"/>
      <c r="AC47" s="222"/>
      <c r="AD47" s="222"/>
      <c r="AE47" s="222"/>
      <c r="AF47" s="222"/>
    </row>
    <row r="48" spans="1:32" ht="15" customHeight="1">
      <c r="A48" s="222"/>
      <c r="B48" s="256" t="s">
        <v>245</v>
      </c>
      <c r="C48" s="270"/>
      <c r="D48" s="379" t="e">
        <f>#REF!*(1+BAU!D26)</f>
        <v>#REF!</v>
      </c>
      <c r="E48" s="379" t="e">
        <f>#REF!*(1+BAU!E26)</f>
        <v>#REF!</v>
      </c>
      <c r="F48" s="379" t="e">
        <f>#REF!*(1+BAU!F26)</f>
        <v>#REF!</v>
      </c>
      <c r="G48" s="379" t="e">
        <f>#REF!*(1+BAU!G26)</f>
        <v>#REF!</v>
      </c>
      <c r="H48" s="379" t="e">
        <f>#REF!*(1+BAU!H26)</f>
        <v>#REF!</v>
      </c>
      <c r="I48" s="379" t="e">
        <f>#REF!*(1+BAU!I26)</f>
        <v>#REF!</v>
      </c>
      <c r="J48" s="379" t="e">
        <f>#REF!*(1+BAU!J26)</f>
        <v>#REF!</v>
      </c>
      <c r="K48" s="379" t="e">
        <f>#REF!*(1+BAU!K26)</f>
        <v>#REF!</v>
      </c>
      <c r="L48" s="379" t="e">
        <f>#REF!*(1+BAU!L26)</f>
        <v>#REF!</v>
      </c>
      <c r="M48" s="379" t="e">
        <f>#REF!*(1+BAU!M26)</f>
        <v>#REF!</v>
      </c>
      <c r="N48" s="379" t="e">
        <f>#REF!*(1+BAU!N26)</f>
        <v>#REF!</v>
      </c>
      <c r="O48" s="379" t="e">
        <f>#REF!*(1+BAU!O26)</f>
        <v>#REF!</v>
      </c>
      <c r="P48" s="379" t="e">
        <f>#REF!*(1+BAU!P26)</f>
        <v>#REF!</v>
      </c>
      <c r="Q48" s="379" t="e">
        <f>#REF!*(1+BAU!Q26)</f>
        <v>#REF!</v>
      </c>
      <c r="R48" s="379" t="e">
        <f>#REF!*(1+BAU!R26)</f>
        <v>#REF!</v>
      </c>
      <c r="S48" s="382" t="e">
        <f>SUM(D48:R48)</f>
        <v>#REF!</v>
      </c>
      <c r="T48" s="222"/>
      <c r="U48" s="359"/>
      <c r="V48" s="359"/>
      <c r="W48" s="359"/>
      <c r="X48" s="360"/>
      <c r="Y48" s="360"/>
      <c r="Z48" s="222"/>
      <c r="AA48" s="357"/>
      <c r="AB48" s="508"/>
      <c r="AC48" s="222"/>
      <c r="AD48" s="222"/>
      <c r="AE48" s="222"/>
      <c r="AF48" s="222"/>
    </row>
    <row r="49" spans="1:33" ht="15" customHeight="1" thickBot="1">
      <c r="A49" s="222"/>
      <c r="B49" s="466" t="s">
        <v>246</v>
      </c>
      <c r="C49" s="467"/>
      <c r="D49" s="383" t="e">
        <f>SUM(D46:D48)</f>
        <v>#REF!</v>
      </c>
      <c r="E49" s="383" t="e">
        <f t="shared" ref="E49:R49" si="10">SUM(E46:E48)</f>
        <v>#REF!</v>
      </c>
      <c r="F49" s="383" t="e">
        <f t="shared" si="10"/>
        <v>#REF!</v>
      </c>
      <c r="G49" s="383" t="e">
        <f t="shared" si="10"/>
        <v>#REF!</v>
      </c>
      <c r="H49" s="383" t="e">
        <f t="shared" si="10"/>
        <v>#REF!</v>
      </c>
      <c r="I49" s="383" t="e">
        <f t="shared" si="10"/>
        <v>#REF!</v>
      </c>
      <c r="J49" s="383" t="e">
        <f t="shared" si="10"/>
        <v>#REF!</v>
      </c>
      <c r="K49" s="383" t="e">
        <f t="shared" si="10"/>
        <v>#REF!</v>
      </c>
      <c r="L49" s="383" t="e">
        <f t="shared" si="10"/>
        <v>#REF!</v>
      </c>
      <c r="M49" s="383" t="e">
        <f t="shared" si="10"/>
        <v>#REF!</v>
      </c>
      <c r="N49" s="383" t="e">
        <f t="shared" si="10"/>
        <v>#REF!</v>
      </c>
      <c r="O49" s="383" t="e">
        <f t="shared" si="10"/>
        <v>#REF!</v>
      </c>
      <c r="P49" s="383" t="e">
        <f t="shared" si="10"/>
        <v>#REF!</v>
      </c>
      <c r="Q49" s="383" t="e">
        <f t="shared" si="10"/>
        <v>#REF!</v>
      </c>
      <c r="R49" s="383" t="e">
        <f t="shared" si="10"/>
        <v>#REF!</v>
      </c>
      <c r="S49" s="384" t="e">
        <f>SUM(S46:S48)</f>
        <v>#REF!</v>
      </c>
      <c r="T49" s="222"/>
      <c r="U49" s="359"/>
      <c r="V49" s="359"/>
      <c r="W49" s="359"/>
      <c r="X49" s="360"/>
      <c r="Y49" s="360"/>
      <c r="Z49" s="222"/>
      <c r="AA49" s="357"/>
      <c r="AB49" s="508"/>
      <c r="AC49" s="222"/>
      <c r="AD49" s="222"/>
      <c r="AE49" s="222"/>
      <c r="AF49" s="222"/>
    </row>
    <row r="50" spans="1:33" ht="13">
      <c r="A50" s="222"/>
      <c r="B50" s="271" t="s">
        <v>247</v>
      </c>
      <c r="C50" s="267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7"/>
      <c r="T50" s="222"/>
      <c r="U50" s="359"/>
      <c r="V50" s="359"/>
      <c r="W50" s="359"/>
      <c r="X50" s="360"/>
      <c r="Y50" s="360"/>
      <c r="Z50" s="222"/>
      <c r="AA50" s="357"/>
      <c r="AB50" s="508"/>
      <c r="AC50" s="222"/>
      <c r="AD50" s="222"/>
      <c r="AE50" s="222"/>
      <c r="AF50" s="222"/>
    </row>
    <row r="51" spans="1:33" ht="15" customHeight="1">
      <c r="A51" s="222"/>
      <c r="B51" s="256" t="s">
        <v>248</v>
      </c>
      <c r="C51" s="270"/>
      <c r="D51" s="379" t="e">
        <f>#REF!*(1+BAU!D29)</f>
        <v>#REF!</v>
      </c>
      <c r="E51" s="379" t="e">
        <f>#REF!*(1+BAU!E29)</f>
        <v>#REF!</v>
      </c>
      <c r="F51" s="379" t="e">
        <f>#REF!*(1+BAU!F29)</f>
        <v>#REF!</v>
      </c>
      <c r="G51" s="379" t="e">
        <f>#REF!*(1+BAU!G29)</f>
        <v>#REF!</v>
      </c>
      <c r="H51" s="379" t="e">
        <f>#REF!*(1+BAU!H29)</f>
        <v>#REF!</v>
      </c>
      <c r="I51" s="379" t="e">
        <f>#REF!*(1+BAU!I29)</f>
        <v>#REF!</v>
      </c>
      <c r="J51" s="379" t="e">
        <f>#REF!*(1+BAU!J29)</f>
        <v>#REF!</v>
      </c>
      <c r="K51" s="379" t="e">
        <f>#REF!*(1+BAU!K29)</f>
        <v>#REF!</v>
      </c>
      <c r="L51" s="379" t="e">
        <f>#REF!*(1+BAU!L29)</f>
        <v>#REF!</v>
      </c>
      <c r="M51" s="379" t="e">
        <f>#REF!*(1+BAU!M29)</f>
        <v>#REF!</v>
      </c>
      <c r="N51" s="379" t="e">
        <f>#REF!*(1+BAU!N29)</f>
        <v>#REF!</v>
      </c>
      <c r="O51" s="379" t="e">
        <f>#REF!*(1+BAU!O29)</f>
        <v>#REF!</v>
      </c>
      <c r="P51" s="379" t="e">
        <f>#REF!*(1+BAU!P29)</f>
        <v>#REF!</v>
      </c>
      <c r="Q51" s="379" t="e">
        <f>#REF!*(1+BAU!Q29)</f>
        <v>#REF!</v>
      </c>
      <c r="R51" s="379" t="e">
        <f>#REF!*(1+BAU!R29)</f>
        <v>#REF!</v>
      </c>
      <c r="S51" s="382" t="e">
        <f>SUM(D51:R51)</f>
        <v>#REF!</v>
      </c>
      <c r="T51" s="222"/>
      <c r="U51" s="359"/>
      <c r="V51" s="359"/>
      <c r="W51" s="359"/>
      <c r="X51" s="360"/>
      <c r="Y51" s="360"/>
      <c r="Z51" s="222"/>
      <c r="AA51" s="357"/>
      <c r="AB51" s="508"/>
      <c r="AC51" s="222"/>
      <c r="AD51" s="222"/>
      <c r="AE51" s="222"/>
      <c r="AF51" s="222"/>
    </row>
    <row r="52" spans="1:33" ht="15.75" customHeight="1" thickBot="1">
      <c r="A52" s="222"/>
      <c r="B52" s="509" t="s">
        <v>249</v>
      </c>
      <c r="C52" s="510"/>
      <c r="D52" s="388" t="e">
        <f>D44+D49+D51</f>
        <v>#REF!</v>
      </c>
      <c r="E52" s="388" t="e">
        <f t="shared" ref="E52:R52" si="11">E44+E49+E51</f>
        <v>#REF!</v>
      </c>
      <c r="F52" s="388" t="e">
        <f t="shared" si="11"/>
        <v>#REF!</v>
      </c>
      <c r="G52" s="388" t="e">
        <f t="shared" si="11"/>
        <v>#REF!</v>
      </c>
      <c r="H52" s="388" t="e">
        <f t="shared" si="11"/>
        <v>#REF!</v>
      </c>
      <c r="I52" s="388" t="e">
        <f t="shared" si="11"/>
        <v>#REF!</v>
      </c>
      <c r="J52" s="388" t="e">
        <f t="shared" si="11"/>
        <v>#REF!</v>
      </c>
      <c r="K52" s="388" t="e">
        <f t="shared" si="11"/>
        <v>#REF!</v>
      </c>
      <c r="L52" s="388" t="e">
        <f t="shared" si="11"/>
        <v>#REF!</v>
      </c>
      <c r="M52" s="388" t="e">
        <f t="shared" si="11"/>
        <v>#REF!</v>
      </c>
      <c r="N52" s="388" t="e">
        <f t="shared" si="11"/>
        <v>#REF!</v>
      </c>
      <c r="O52" s="388" t="e">
        <f t="shared" si="11"/>
        <v>#REF!</v>
      </c>
      <c r="P52" s="388" t="e">
        <f t="shared" si="11"/>
        <v>#REF!</v>
      </c>
      <c r="Q52" s="388" t="e">
        <f t="shared" si="11"/>
        <v>#REF!</v>
      </c>
      <c r="R52" s="388" t="e">
        <f t="shared" si="11"/>
        <v>#REF!</v>
      </c>
      <c r="S52" s="388" t="e">
        <f>S44+S49+S51</f>
        <v>#REF!</v>
      </c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</row>
    <row r="53" spans="1:33">
      <c r="A53" s="222"/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</row>
    <row r="54" spans="1:33" ht="16.5" customHeight="1">
      <c r="A54" s="222"/>
      <c r="B54" s="242"/>
      <c r="C54" s="242"/>
      <c r="D54" s="243"/>
      <c r="E54" s="243"/>
      <c r="F54" s="243"/>
      <c r="G54" s="243"/>
      <c r="H54" s="226"/>
      <c r="I54" s="226"/>
      <c r="J54" s="232"/>
      <c r="K54" s="232"/>
      <c r="L54" s="226"/>
      <c r="M54" s="226"/>
      <c r="N54" s="226"/>
      <c r="O54" s="226"/>
      <c r="P54" s="226"/>
      <c r="Q54" s="226"/>
      <c r="R54" s="226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</row>
    <row r="55" spans="1:33" ht="32.25" customHeight="1" thickBot="1">
      <c r="A55" s="222"/>
      <c r="B55" s="502" t="s">
        <v>318</v>
      </c>
      <c r="C55" s="502"/>
      <c r="D55" s="502"/>
      <c r="E55" s="502"/>
      <c r="F55" s="502"/>
      <c r="G55" s="502"/>
      <c r="H55" s="502"/>
      <c r="I55" s="502"/>
      <c r="J55" s="502"/>
      <c r="K55" s="502"/>
      <c r="L55" s="502"/>
      <c r="M55" s="502"/>
      <c r="N55" s="502"/>
      <c r="O55" s="502"/>
      <c r="P55" s="502"/>
      <c r="Q55" s="502"/>
      <c r="R55" s="502"/>
      <c r="S55" s="50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</row>
    <row r="56" spans="1:33" ht="15" customHeight="1">
      <c r="A56" s="222"/>
      <c r="B56" s="486" t="s">
        <v>2</v>
      </c>
      <c r="C56" s="487"/>
      <c r="D56" s="490" t="s">
        <v>223</v>
      </c>
      <c r="E56" s="491"/>
      <c r="F56" s="491"/>
      <c r="G56" s="491"/>
      <c r="H56" s="491"/>
      <c r="I56" s="491"/>
      <c r="J56" s="491"/>
      <c r="K56" s="491"/>
      <c r="L56" s="491"/>
      <c r="M56" s="491"/>
      <c r="N56" s="491"/>
      <c r="O56" s="491"/>
      <c r="P56" s="491"/>
      <c r="Q56" s="491"/>
      <c r="R56" s="491"/>
      <c r="S56" s="49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</row>
    <row r="57" spans="1:33" ht="14.25" customHeight="1">
      <c r="A57" s="222"/>
      <c r="B57" s="488"/>
      <c r="C57" s="489"/>
      <c r="D57" s="493" t="s">
        <v>77</v>
      </c>
      <c r="E57" s="493" t="s">
        <v>224</v>
      </c>
      <c r="F57" s="493" t="s">
        <v>225</v>
      </c>
      <c r="G57" s="493"/>
      <c r="H57" s="493"/>
      <c r="I57" s="493"/>
      <c r="J57" s="493"/>
      <c r="K57" s="493"/>
      <c r="L57" s="493"/>
      <c r="M57" s="493"/>
      <c r="N57" s="493" t="s">
        <v>226</v>
      </c>
      <c r="O57" s="493"/>
      <c r="P57" s="493"/>
      <c r="Q57" s="493"/>
      <c r="R57" s="493"/>
      <c r="S57" s="497" t="s">
        <v>227</v>
      </c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</row>
    <row r="58" spans="1:33" ht="26.5" thickBot="1">
      <c r="A58" s="222"/>
      <c r="B58" s="488"/>
      <c r="C58" s="489"/>
      <c r="D58" s="494"/>
      <c r="E58" s="494"/>
      <c r="F58" s="247" t="s">
        <v>80</v>
      </c>
      <c r="G58" s="247" t="s">
        <v>228</v>
      </c>
      <c r="H58" s="247" t="s">
        <v>82</v>
      </c>
      <c r="I58" s="247" t="s">
        <v>84</v>
      </c>
      <c r="J58" s="247" t="s">
        <v>85</v>
      </c>
      <c r="K58" s="247" t="s">
        <v>229</v>
      </c>
      <c r="L58" s="247" t="s">
        <v>86</v>
      </c>
      <c r="M58" s="247" t="s">
        <v>230</v>
      </c>
      <c r="N58" s="247" t="s">
        <v>231</v>
      </c>
      <c r="O58" s="247" t="s">
        <v>232</v>
      </c>
      <c r="P58" s="247" t="s">
        <v>233</v>
      </c>
      <c r="Q58" s="247" t="s">
        <v>234</v>
      </c>
      <c r="R58" s="247" t="s">
        <v>235</v>
      </c>
      <c r="S58" s="498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</row>
    <row r="59" spans="1:33" ht="15" customHeight="1">
      <c r="A59" s="222"/>
      <c r="B59" s="248" t="s">
        <v>236</v>
      </c>
      <c r="C59" s="249"/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0"/>
      <c r="R59" s="250"/>
      <c r="S59" s="251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</row>
    <row r="60" spans="1:33" ht="14.25" customHeight="1">
      <c r="A60" s="222"/>
      <c r="B60" s="252" t="s">
        <v>237</v>
      </c>
      <c r="C60" s="253"/>
      <c r="D60" s="254">
        <f>IFERROR((D37/$S37)*$S60,)</f>
        <v>0</v>
      </c>
      <c r="E60" s="254">
        <f t="shared" ref="E60:R60" si="12">IFERROR((E37/$S37)*$S60,)</f>
        <v>0</v>
      </c>
      <c r="F60" s="254">
        <f t="shared" si="12"/>
        <v>0</v>
      </c>
      <c r="G60" s="254">
        <f t="shared" si="12"/>
        <v>0</v>
      </c>
      <c r="H60" s="254">
        <f t="shared" si="12"/>
        <v>0</v>
      </c>
      <c r="I60" s="254">
        <f t="shared" si="12"/>
        <v>0</v>
      </c>
      <c r="J60" s="254">
        <f t="shared" si="12"/>
        <v>0</v>
      </c>
      <c r="K60" s="254">
        <f t="shared" si="12"/>
        <v>0</v>
      </c>
      <c r="L60" s="254">
        <f t="shared" si="12"/>
        <v>0</v>
      </c>
      <c r="M60" s="254">
        <f t="shared" si="12"/>
        <v>0</v>
      </c>
      <c r="N60" s="254">
        <f t="shared" si="12"/>
        <v>0</v>
      </c>
      <c r="O60" s="254">
        <f t="shared" si="12"/>
        <v>0</v>
      </c>
      <c r="P60" s="254">
        <f t="shared" si="12"/>
        <v>0</v>
      </c>
      <c r="Q60" s="254">
        <f t="shared" si="12"/>
        <v>0</v>
      </c>
      <c r="R60" s="254">
        <f t="shared" si="12"/>
        <v>0</v>
      </c>
      <c r="S60" s="255" t="e">
        <f>#REF!*(BAU!S15+1)</f>
        <v>#REF!</v>
      </c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</row>
    <row r="61" spans="1:33" ht="14.25" customHeight="1">
      <c r="A61" s="222"/>
      <c r="B61" s="256" t="s">
        <v>238</v>
      </c>
      <c r="C61" s="257"/>
      <c r="D61" s="254">
        <f t="shared" ref="D61:R61" si="13">IFERROR((D38/$S38)*$S61,)</f>
        <v>0</v>
      </c>
      <c r="E61" s="254">
        <f t="shared" si="13"/>
        <v>0</v>
      </c>
      <c r="F61" s="254">
        <f t="shared" si="13"/>
        <v>0</v>
      </c>
      <c r="G61" s="254">
        <f t="shared" si="13"/>
        <v>0</v>
      </c>
      <c r="H61" s="254">
        <f t="shared" si="13"/>
        <v>0</v>
      </c>
      <c r="I61" s="254">
        <f t="shared" si="13"/>
        <v>0</v>
      </c>
      <c r="J61" s="254">
        <f t="shared" si="13"/>
        <v>0</v>
      </c>
      <c r="K61" s="254">
        <f t="shared" si="13"/>
        <v>0</v>
      </c>
      <c r="L61" s="254">
        <f t="shared" si="13"/>
        <v>0</v>
      </c>
      <c r="M61" s="254">
        <f t="shared" si="13"/>
        <v>0</v>
      </c>
      <c r="N61" s="254">
        <f t="shared" si="13"/>
        <v>0</v>
      </c>
      <c r="O61" s="254">
        <f t="shared" si="13"/>
        <v>0</v>
      </c>
      <c r="P61" s="254">
        <f t="shared" si="13"/>
        <v>0</v>
      </c>
      <c r="Q61" s="254">
        <f t="shared" si="13"/>
        <v>0</v>
      </c>
      <c r="R61" s="254">
        <f t="shared" si="13"/>
        <v>0</v>
      </c>
      <c r="S61" s="255" t="e">
        <f>#REF!*(BAU!S16+1)</f>
        <v>#REF!</v>
      </c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</row>
    <row r="62" spans="1:33" ht="15" customHeight="1">
      <c r="A62" s="222"/>
      <c r="B62" s="256" t="s">
        <v>0</v>
      </c>
      <c r="C62" s="257"/>
      <c r="D62" s="254">
        <f t="shared" ref="D62:R62" si="14">IFERROR((D39/$S39)*$S62,)</f>
        <v>0</v>
      </c>
      <c r="E62" s="254">
        <f t="shared" si="14"/>
        <v>0</v>
      </c>
      <c r="F62" s="254">
        <f t="shared" si="14"/>
        <v>0</v>
      </c>
      <c r="G62" s="254">
        <f t="shared" si="14"/>
        <v>0</v>
      </c>
      <c r="H62" s="254">
        <f t="shared" si="14"/>
        <v>0</v>
      </c>
      <c r="I62" s="254">
        <f t="shared" si="14"/>
        <v>0</v>
      </c>
      <c r="J62" s="254">
        <f t="shared" si="14"/>
        <v>0</v>
      </c>
      <c r="K62" s="254">
        <f t="shared" si="14"/>
        <v>0</v>
      </c>
      <c r="L62" s="254">
        <f t="shared" si="14"/>
        <v>0</v>
      </c>
      <c r="M62" s="254">
        <f t="shared" si="14"/>
        <v>0</v>
      </c>
      <c r="N62" s="254">
        <f t="shared" si="14"/>
        <v>0</v>
      </c>
      <c r="O62" s="254">
        <f t="shared" si="14"/>
        <v>0</v>
      </c>
      <c r="P62" s="254">
        <f t="shared" si="14"/>
        <v>0</v>
      </c>
      <c r="Q62" s="254">
        <f t="shared" si="14"/>
        <v>0</v>
      </c>
      <c r="R62" s="254">
        <f t="shared" si="14"/>
        <v>0</v>
      </c>
      <c r="S62" s="255" t="e">
        <f>#REF!*(BAU!S17+1)</f>
        <v>#REF!</v>
      </c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</row>
    <row r="63" spans="1:33" ht="15" customHeight="1">
      <c r="A63" s="222"/>
      <c r="B63" s="256" t="s">
        <v>42</v>
      </c>
      <c r="C63" s="257"/>
      <c r="D63" s="254">
        <f t="shared" ref="D63:R63" si="15">IFERROR((D40/$S40)*$S63,)</f>
        <v>0</v>
      </c>
      <c r="E63" s="254">
        <f t="shared" si="15"/>
        <v>0</v>
      </c>
      <c r="F63" s="254">
        <f t="shared" si="15"/>
        <v>0</v>
      </c>
      <c r="G63" s="254">
        <f t="shared" si="15"/>
        <v>0</v>
      </c>
      <c r="H63" s="254">
        <f t="shared" si="15"/>
        <v>0</v>
      </c>
      <c r="I63" s="254">
        <f t="shared" si="15"/>
        <v>0</v>
      </c>
      <c r="J63" s="254">
        <f t="shared" si="15"/>
        <v>0</v>
      </c>
      <c r="K63" s="254">
        <f t="shared" si="15"/>
        <v>0</v>
      </c>
      <c r="L63" s="254">
        <f t="shared" si="15"/>
        <v>0</v>
      </c>
      <c r="M63" s="254">
        <f t="shared" si="15"/>
        <v>0</v>
      </c>
      <c r="N63" s="254">
        <f t="shared" si="15"/>
        <v>0</v>
      </c>
      <c r="O63" s="254">
        <f t="shared" si="15"/>
        <v>0</v>
      </c>
      <c r="P63" s="254">
        <f t="shared" si="15"/>
        <v>0</v>
      </c>
      <c r="Q63" s="254">
        <f t="shared" si="15"/>
        <v>0</v>
      </c>
      <c r="R63" s="254">
        <f t="shared" si="15"/>
        <v>0</v>
      </c>
      <c r="S63" s="255" t="e">
        <f>#REF!*(BAU!S18+1)</f>
        <v>#REF!</v>
      </c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</row>
    <row r="64" spans="1:33" ht="15" customHeight="1">
      <c r="A64" s="222"/>
      <c r="B64" s="463" t="s">
        <v>11</v>
      </c>
      <c r="C64" s="332" t="s">
        <v>239</v>
      </c>
      <c r="D64" s="331"/>
      <c r="E64" s="331"/>
      <c r="F64" s="331"/>
      <c r="G64" s="331"/>
      <c r="H64" s="331"/>
      <c r="I64" s="331"/>
      <c r="J64" s="331"/>
      <c r="K64" s="331"/>
      <c r="L64" s="331"/>
      <c r="M64" s="331"/>
      <c r="N64" s="331"/>
      <c r="O64" s="331"/>
      <c r="P64" s="331"/>
      <c r="Q64" s="331"/>
      <c r="R64" s="331"/>
      <c r="S64" s="331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</row>
    <row r="65" spans="1:33" ht="18.75" customHeight="1">
      <c r="A65" s="222"/>
      <c r="B65" s="464"/>
      <c r="C65" s="333" t="s">
        <v>240</v>
      </c>
      <c r="D65" s="331"/>
      <c r="E65" s="331"/>
      <c r="F65" s="331"/>
      <c r="G65" s="331"/>
      <c r="H65" s="331"/>
      <c r="I65" s="331"/>
      <c r="J65" s="331"/>
      <c r="K65" s="331"/>
      <c r="L65" s="331"/>
      <c r="M65" s="331"/>
      <c r="N65" s="331"/>
      <c r="O65" s="331"/>
      <c r="P65" s="331"/>
      <c r="Q65" s="331"/>
      <c r="R65" s="331"/>
      <c r="S65" s="331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</row>
    <row r="66" spans="1:33" ht="18.75" customHeight="1">
      <c r="A66" s="222"/>
      <c r="B66" s="465"/>
      <c r="C66" s="259" t="s">
        <v>227</v>
      </c>
      <c r="D66" s="254">
        <f t="shared" ref="D66:R66" si="16">IFERROR((D43/$S43)*$S66,)</f>
        <v>0</v>
      </c>
      <c r="E66" s="254">
        <f t="shared" si="16"/>
        <v>0</v>
      </c>
      <c r="F66" s="254">
        <f t="shared" si="16"/>
        <v>0</v>
      </c>
      <c r="G66" s="254">
        <f t="shared" si="16"/>
        <v>0</v>
      </c>
      <c r="H66" s="254">
        <f t="shared" si="16"/>
        <v>0</v>
      </c>
      <c r="I66" s="254">
        <f t="shared" si="16"/>
        <v>0</v>
      </c>
      <c r="J66" s="254">
        <f t="shared" si="16"/>
        <v>0</v>
      </c>
      <c r="K66" s="254">
        <f t="shared" si="16"/>
        <v>0</v>
      </c>
      <c r="L66" s="254">
        <f t="shared" si="16"/>
        <v>0</v>
      </c>
      <c r="M66" s="254">
        <f t="shared" si="16"/>
        <v>0</v>
      </c>
      <c r="N66" s="254">
        <f t="shared" si="16"/>
        <v>0</v>
      </c>
      <c r="O66" s="254">
        <f t="shared" si="16"/>
        <v>0</v>
      </c>
      <c r="P66" s="254">
        <f t="shared" si="16"/>
        <v>0</v>
      </c>
      <c r="Q66" s="254">
        <f t="shared" si="16"/>
        <v>0</v>
      </c>
      <c r="R66" s="254">
        <f t="shared" si="16"/>
        <v>0</v>
      </c>
      <c r="S66" s="261" t="e">
        <f>#REF!*(BAU!S21+1)</f>
        <v>#REF!</v>
      </c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</row>
    <row r="67" spans="1:33" ht="15" customHeight="1" thickBot="1">
      <c r="A67" s="222"/>
      <c r="B67" s="262" t="s">
        <v>241</v>
      </c>
      <c r="C67" s="263"/>
      <c r="D67" s="264">
        <f>SUM(D60:D63,D66)</f>
        <v>0</v>
      </c>
      <c r="E67" s="264">
        <f t="shared" ref="E67:Q67" si="17">SUM(E60:E63,E66)</f>
        <v>0</v>
      </c>
      <c r="F67" s="264">
        <f t="shared" si="17"/>
        <v>0</v>
      </c>
      <c r="G67" s="264">
        <f t="shared" si="17"/>
        <v>0</v>
      </c>
      <c r="H67" s="264">
        <f t="shared" si="17"/>
        <v>0</v>
      </c>
      <c r="I67" s="264">
        <f t="shared" si="17"/>
        <v>0</v>
      </c>
      <c r="J67" s="264">
        <f t="shared" si="17"/>
        <v>0</v>
      </c>
      <c r="K67" s="264">
        <f t="shared" si="17"/>
        <v>0</v>
      </c>
      <c r="L67" s="264">
        <f t="shared" si="17"/>
        <v>0</v>
      </c>
      <c r="M67" s="264">
        <f t="shared" si="17"/>
        <v>0</v>
      </c>
      <c r="N67" s="264">
        <f t="shared" si="17"/>
        <v>0</v>
      </c>
      <c r="O67" s="264">
        <f t="shared" si="17"/>
        <v>0</v>
      </c>
      <c r="P67" s="264">
        <f t="shared" si="17"/>
        <v>0</v>
      </c>
      <c r="Q67" s="264">
        <f t="shared" si="17"/>
        <v>0</v>
      </c>
      <c r="R67" s="264">
        <f>SUM(R60:R63,R66)</f>
        <v>0</v>
      </c>
      <c r="S67" s="265" t="e">
        <f>SUM(S60:S66)</f>
        <v>#REF!</v>
      </c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</row>
    <row r="68" spans="1:33" ht="15" customHeight="1">
      <c r="A68" s="222"/>
      <c r="B68" s="266" t="s">
        <v>242</v>
      </c>
      <c r="C68" s="267"/>
      <c r="D68" s="268"/>
      <c r="E68" s="268"/>
      <c r="F68" s="268"/>
      <c r="G68" s="268"/>
      <c r="H68" s="268"/>
      <c r="I68" s="268"/>
      <c r="J68" s="268"/>
      <c r="K68" s="268"/>
      <c r="L68" s="268"/>
      <c r="M68" s="268"/>
      <c r="N68" s="268"/>
      <c r="O68" s="268"/>
      <c r="P68" s="268"/>
      <c r="Q68" s="268"/>
      <c r="R68" s="268"/>
      <c r="S68" s="269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</row>
    <row r="69" spans="1:33" ht="15" customHeight="1">
      <c r="A69" s="222"/>
      <c r="B69" s="256" t="s">
        <v>243</v>
      </c>
      <c r="C69" s="270"/>
      <c r="D69" s="254">
        <f t="shared" ref="D69:R69" si="18">IFERROR((D46/$S46)*$S69,)</f>
        <v>0</v>
      </c>
      <c r="E69" s="254">
        <f t="shared" si="18"/>
        <v>0</v>
      </c>
      <c r="F69" s="254">
        <f t="shared" si="18"/>
        <v>0</v>
      </c>
      <c r="G69" s="254">
        <f t="shared" si="18"/>
        <v>0</v>
      </c>
      <c r="H69" s="254">
        <f t="shared" si="18"/>
        <v>0</v>
      </c>
      <c r="I69" s="254">
        <f t="shared" si="18"/>
        <v>0</v>
      </c>
      <c r="J69" s="254">
        <f t="shared" si="18"/>
        <v>0</v>
      </c>
      <c r="K69" s="254">
        <f t="shared" si="18"/>
        <v>0</v>
      </c>
      <c r="L69" s="254">
        <f t="shared" si="18"/>
        <v>0</v>
      </c>
      <c r="M69" s="254">
        <f t="shared" si="18"/>
        <v>0</v>
      </c>
      <c r="N69" s="254">
        <f t="shared" si="18"/>
        <v>0</v>
      </c>
      <c r="O69" s="254">
        <f t="shared" si="18"/>
        <v>0</v>
      </c>
      <c r="P69" s="254">
        <f t="shared" si="18"/>
        <v>0</v>
      </c>
      <c r="Q69" s="254">
        <f t="shared" si="18"/>
        <v>0</v>
      </c>
      <c r="R69" s="254">
        <f t="shared" si="18"/>
        <v>0</v>
      </c>
      <c r="S69" s="258" t="e">
        <f>#REF!*(BAU!S24+1)</f>
        <v>#REF!</v>
      </c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</row>
    <row r="70" spans="1:33" ht="15" customHeight="1">
      <c r="A70" s="222"/>
      <c r="B70" s="256" t="s">
        <v>244</v>
      </c>
      <c r="C70" s="270"/>
      <c r="D70" s="254">
        <f t="shared" ref="D70:R70" si="19">IFERROR((D47/$S47)*$S70,)</f>
        <v>0</v>
      </c>
      <c r="E70" s="254">
        <f t="shared" si="19"/>
        <v>0</v>
      </c>
      <c r="F70" s="254">
        <f t="shared" si="19"/>
        <v>0</v>
      </c>
      <c r="G70" s="254">
        <f t="shared" si="19"/>
        <v>0</v>
      </c>
      <c r="H70" s="254">
        <f t="shared" si="19"/>
        <v>0</v>
      </c>
      <c r="I70" s="254">
        <f t="shared" si="19"/>
        <v>0</v>
      </c>
      <c r="J70" s="254">
        <f t="shared" si="19"/>
        <v>0</v>
      </c>
      <c r="K70" s="254">
        <f t="shared" si="19"/>
        <v>0</v>
      </c>
      <c r="L70" s="254">
        <f t="shared" si="19"/>
        <v>0</v>
      </c>
      <c r="M70" s="254">
        <f t="shared" si="19"/>
        <v>0</v>
      </c>
      <c r="N70" s="254">
        <f t="shared" si="19"/>
        <v>0</v>
      </c>
      <c r="O70" s="254">
        <f t="shared" si="19"/>
        <v>0</v>
      </c>
      <c r="P70" s="254">
        <f t="shared" si="19"/>
        <v>0</v>
      </c>
      <c r="Q70" s="254">
        <f t="shared" si="19"/>
        <v>0</v>
      </c>
      <c r="R70" s="254">
        <f t="shared" si="19"/>
        <v>0</v>
      </c>
      <c r="S70" s="258" t="e">
        <f>#REF!*(BAU!S25+1)</f>
        <v>#REF!</v>
      </c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</row>
    <row r="71" spans="1:33" ht="15" customHeight="1">
      <c r="A71" s="222"/>
      <c r="B71" s="256" t="s">
        <v>245</v>
      </c>
      <c r="C71" s="270"/>
      <c r="D71" s="254">
        <f t="shared" ref="D71:R71" si="20">IFERROR((D48/$S48)*$S71,)</f>
        <v>0</v>
      </c>
      <c r="E71" s="254">
        <f t="shared" si="20"/>
        <v>0</v>
      </c>
      <c r="F71" s="254">
        <f t="shared" si="20"/>
        <v>0</v>
      </c>
      <c r="G71" s="254">
        <f t="shared" si="20"/>
        <v>0</v>
      </c>
      <c r="H71" s="254">
        <f t="shared" si="20"/>
        <v>0</v>
      </c>
      <c r="I71" s="254">
        <f t="shared" si="20"/>
        <v>0</v>
      </c>
      <c r="J71" s="254">
        <f t="shared" si="20"/>
        <v>0</v>
      </c>
      <c r="K71" s="254">
        <f t="shared" si="20"/>
        <v>0</v>
      </c>
      <c r="L71" s="254">
        <f t="shared" si="20"/>
        <v>0</v>
      </c>
      <c r="M71" s="254">
        <f t="shared" si="20"/>
        <v>0</v>
      </c>
      <c r="N71" s="254">
        <f t="shared" si="20"/>
        <v>0</v>
      </c>
      <c r="O71" s="254">
        <f t="shared" si="20"/>
        <v>0</v>
      </c>
      <c r="P71" s="254">
        <f t="shared" si="20"/>
        <v>0</v>
      </c>
      <c r="Q71" s="254">
        <f t="shared" si="20"/>
        <v>0</v>
      </c>
      <c r="R71" s="254">
        <f t="shared" si="20"/>
        <v>0</v>
      </c>
      <c r="S71" s="258" t="e">
        <f>#REF!*(BAU!S26+1)</f>
        <v>#REF!</v>
      </c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</row>
    <row r="72" spans="1:33" ht="15" customHeight="1" thickBot="1">
      <c r="A72" s="222"/>
      <c r="B72" s="466" t="s">
        <v>246</v>
      </c>
      <c r="C72" s="467"/>
      <c r="D72" s="264">
        <f>SUM(D69:D71)</f>
        <v>0</v>
      </c>
      <c r="E72" s="264">
        <f t="shared" ref="E72:Q72" si="21">SUM(E69:E71)</f>
        <v>0</v>
      </c>
      <c r="F72" s="264">
        <f t="shared" si="21"/>
        <v>0</v>
      </c>
      <c r="G72" s="264">
        <f t="shared" si="21"/>
        <v>0</v>
      </c>
      <c r="H72" s="264">
        <f t="shared" si="21"/>
        <v>0</v>
      </c>
      <c r="I72" s="264">
        <f t="shared" si="21"/>
        <v>0</v>
      </c>
      <c r="J72" s="264">
        <f t="shared" si="21"/>
        <v>0</v>
      </c>
      <c r="K72" s="264">
        <f t="shared" si="21"/>
        <v>0</v>
      </c>
      <c r="L72" s="264">
        <f t="shared" si="21"/>
        <v>0</v>
      </c>
      <c r="M72" s="264">
        <f t="shared" si="21"/>
        <v>0</v>
      </c>
      <c r="N72" s="264">
        <f t="shared" si="21"/>
        <v>0</v>
      </c>
      <c r="O72" s="264">
        <f t="shared" si="21"/>
        <v>0</v>
      </c>
      <c r="P72" s="264">
        <f t="shared" si="21"/>
        <v>0</v>
      </c>
      <c r="Q72" s="264">
        <f t="shared" si="21"/>
        <v>0</v>
      </c>
      <c r="R72" s="264">
        <f>SUM(R69:R71)</f>
        <v>0</v>
      </c>
      <c r="S72" s="265" t="e">
        <f>SUM(S69:S71)</f>
        <v>#REF!</v>
      </c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</row>
    <row r="73" spans="1:33" ht="13">
      <c r="A73" s="222"/>
      <c r="B73" s="271" t="s">
        <v>247</v>
      </c>
      <c r="C73" s="267"/>
      <c r="D73" s="268"/>
      <c r="E73" s="268"/>
      <c r="F73" s="268"/>
      <c r="G73" s="268"/>
      <c r="H73" s="268"/>
      <c r="I73" s="268"/>
      <c r="J73" s="268"/>
      <c r="K73" s="268"/>
      <c r="L73" s="268"/>
      <c r="M73" s="268"/>
      <c r="N73" s="268"/>
      <c r="O73" s="268"/>
      <c r="P73" s="268"/>
      <c r="Q73" s="268"/>
      <c r="R73" s="268"/>
      <c r="S73" s="27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</row>
    <row r="74" spans="1:33" ht="15" customHeight="1">
      <c r="A74" s="222"/>
      <c r="B74" s="256" t="s">
        <v>248</v>
      </c>
      <c r="C74" s="270"/>
      <c r="D74" s="254">
        <f>IFERROR((D51/$S51)*$S74,)</f>
        <v>0</v>
      </c>
      <c r="E74" s="254">
        <f t="shared" ref="E74:R74" si="22">IFERROR((E51/$S51)*$S74,)</f>
        <v>0</v>
      </c>
      <c r="F74" s="254">
        <f t="shared" si="22"/>
        <v>0</v>
      </c>
      <c r="G74" s="254">
        <f t="shared" si="22"/>
        <v>0</v>
      </c>
      <c r="H74" s="254">
        <f t="shared" si="22"/>
        <v>0</v>
      </c>
      <c r="I74" s="254">
        <f t="shared" si="22"/>
        <v>0</v>
      </c>
      <c r="J74" s="254">
        <f t="shared" si="22"/>
        <v>0</v>
      </c>
      <c r="K74" s="254">
        <f t="shared" si="22"/>
        <v>0</v>
      </c>
      <c r="L74" s="254">
        <f t="shared" si="22"/>
        <v>0</v>
      </c>
      <c r="M74" s="254">
        <f t="shared" si="22"/>
        <v>0</v>
      </c>
      <c r="N74" s="254">
        <f t="shared" si="22"/>
        <v>0</v>
      </c>
      <c r="O74" s="254">
        <f t="shared" si="22"/>
        <v>0</v>
      </c>
      <c r="P74" s="254">
        <f t="shared" si="22"/>
        <v>0</v>
      </c>
      <c r="Q74" s="254">
        <f t="shared" si="22"/>
        <v>0</v>
      </c>
      <c r="R74" s="254">
        <f t="shared" si="22"/>
        <v>0</v>
      </c>
      <c r="S74" s="258" t="e">
        <f>#REF!*(BAU!S29+1)</f>
        <v>#REF!</v>
      </c>
      <c r="T74" s="222"/>
      <c r="U74" s="222" t="s">
        <v>328</v>
      </c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</row>
    <row r="75" spans="1:33" ht="15.75" customHeight="1" thickBot="1">
      <c r="A75" s="222"/>
      <c r="B75" s="475" t="s">
        <v>249</v>
      </c>
      <c r="C75" s="476"/>
      <c r="D75" s="390">
        <f>D67+D72+D74</f>
        <v>0</v>
      </c>
      <c r="E75" s="390">
        <f t="shared" ref="E75:R75" si="23">E67+E72+E74</f>
        <v>0</v>
      </c>
      <c r="F75" s="390">
        <f t="shared" si="23"/>
        <v>0</v>
      </c>
      <c r="G75" s="390">
        <f t="shared" si="23"/>
        <v>0</v>
      </c>
      <c r="H75" s="390">
        <f t="shared" si="23"/>
        <v>0</v>
      </c>
      <c r="I75" s="390">
        <f t="shared" si="23"/>
        <v>0</v>
      </c>
      <c r="J75" s="390">
        <f t="shared" si="23"/>
        <v>0</v>
      </c>
      <c r="K75" s="390">
        <f t="shared" si="23"/>
        <v>0</v>
      </c>
      <c r="L75" s="390">
        <f t="shared" si="23"/>
        <v>0</v>
      </c>
      <c r="M75" s="390">
        <f t="shared" si="23"/>
        <v>0</v>
      </c>
      <c r="N75" s="390">
        <f t="shared" si="23"/>
        <v>0</v>
      </c>
      <c r="O75" s="390">
        <f t="shared" si="23"/>
        <v>0</v>
      </c>
      <c r="P75" s="390">
        <f t="shared" si="23"/>
        <v>0</v>
      </c>
      <c r="Q75" s="390">
        <f t="shared" si="23"/>
        <v>0</v>
      </c>
      <c r="R75" s="390">
        <f t="shared" si="23"/>
        <v>0</v>
      </c>
      <c r="S75" s="390" t="e">
        <f>S67+S72+S74</f>
        <v>#REF!</v>
      </c>
      <c r="T75" s="222"/>
      <c r="U75" s="222" t="s">
        <v>329</v>
      </c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</row>
    <row r="76" spans="1:33" ht="13" thickBot="1">
      <c r="A76" s="222"/>
      <c r="B76" s="393" t="s">
        <v>327</v>
      </c>
      <c r="C76" s="394" t="e">
        <f>#REF!</f>
        <v>#REF!</v>
      </c>
      <c r="D76" s="391">
        <f>IFERROR(D75/#REF!,)</f>
        <v>0</v>
      </c>
      <c r="E76" s="391">
        <f>IFERROR(E75/#REF!,)</f>
        <v>0</v>
      </c>
      <c r="F76" s="391">
        <f>IFERROR(F75/#REF!,)</f>
        <v>0</v>
      </c>
      <c r="G76" s="391">
        <f>IFERROR(G75/#REF!,)</f>
        <v>0</v>
      </c>
      <c r="H76" s="391">
        <f>IFERROR(H75/#REF!,)</f>
        <v>0</v>
      </c>
      <c r="I76" s="391">
        <f>IFERROR(I75/#REF!,)</f>
        <v>0</v>
      </c>
      <c r="J76" s="391">
        <f>IFERROR(J75/#REF!,)</f>
        <v>0</v>
      </c>
      <c r="K76" s="391">
        <f>IFERROR(K75/#REF!,)</f>
        <v>0</v>
      </c>
      <c r="L76" s="391">
        <f>IFERROR(L75/#REF!,)</f>
        <v>0</v>
      </c>
      <c r="M76" s="391">
        <f>IFERROR(M75/#REF!,)</f>
        <v>0</v>
      </c>
      <c r="N76" s="391">
        <f>IFERROR(N75/#REF!,)</f>
        <v>0</v>
      </c>
      <c r="O76" s="391">
        <f>IFERROR(O75/#REF!,)</f>
        <v>0</v>
      </c>
      <c r="P76" s="391">
        <f>IFERROR(P75/#REF!,)</f>
        <v>0</v>
      </c>
      <c r="Q76" s="391">
        <f>IFERROR(Q75/#REF!,)</f>
        <v>0</v>
      </c>
      <c r="R76" s="391">
        <f>IFERROR(R75/#REF!,)</f>
        <v>0</v>
      </c>
      <c r="S76" s="392">
        <f>IFERROR(S75/#REF!,)</f>
        <v>0</v>
      </c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</row>
    <row r="77" spans="1:33" ht="15.5" hidden="1">
      <c r="A77" s="222"/>
      <c r="B77" s="275" t="s">
        <v>250</v>
      </c>
      <c r="C77" s="241"/>
      <c r="D77" s="241"/>
      <c r="E77" s="225"/>
      <c r="F77" s="225"/>
      <c r="G77" s="225"/>
      <c r="H77" s="225"/>
      <c r="I77" s="225"/>
      <c r="J77" s="225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</row>
    <row r="78" spans="1:33" ht="55.5" hidden="1" customHeight="1">
      <c r="A78" s="222"/>
      <c r="B78" s="284" t="s">
        <v>251</v>
      </c>
      <c r="C78" s="318" t="s">
        <v>252</v>
      </c>
      <c r="D78" s="318" t="s">
        <v>253</v>
      </c>
      <c r="E78" s="319" t="s">
        <v>254</v>
      </c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</row>
    <row r="79" spans="1:33" ht="13" hidden="1">
      <c r="A79" s="222"/>
      <c r="B79" s="276" t="s">
        <v>255</v>
      </c>
      <c r="C79" s="277"/>
      <c r="D79" s="278"/>
      <c r="E79" s="279">
        <f>C79*D79</f>
        <v>0</v>
      </c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</row>
    <row r="80" spans="1:33" ht="15" hidden="1" customHeight="1">
      <c r="A80" s="222"/>
      <c r="B80" s="276" t="s">
        <v>256</v>
      </c>
      <c r="C80" s="277"/>
      <c r="D80" s="278"/>
      <c r="E80" s="279">
        <f>C80*D80</f>
        <v>0</v>
      </c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</row>
    <row r="81" spans="1:33" ht="15" hidden="1" customHeight="1">
      <c r="A81" s="222"/>
      <c r="B81" s="276" t="s">
        <v>257</v>
      </c>
      <c r="C81" s="277"/>
      <c r="D81" s="278"/>
      <c r="E81" s="279">
        <f>C81*D81</f>
        <v>0</v>
      </c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</row>
    <row r="82" spans="1:33" ht="15" hidden="1" customHeight="1">
      <c r="A82" s="222"/>
      <c r="B82" s="276" t="s">
        <v>258</v>
      </c>
      <c r="C82" s="277"/>
      <c r="D82" s="278"/>
      <c r="E82" s="279">
        <f>C82*D82</f>
        <v>0</v>
      </c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</row>
    <row r="83" spans="1:33" ht="13.5" hidden="1" thickBot="1">
      <c r="A83" s="222"/>
      <c r="B83" s="280" t="s">
        <v>249</v>
      </c>
      <c r="C83" s="281">
        <f>SUM(C79:C82)</f>
        <v>0</v>
      </c>
      <c r="D83" s="282"/>
      <c r="E83" s="283">
        <f>SUM(E79:E82)</f>
        <v>0</v>
      </c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</row>
    <row r="84" spans="1:33" hidden="1">
      <c r="A84" s="222"/>
      <c r="B84" s="222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</row>
    <row r="85" spans="1:33" ht="15.5" hidden="1">
      <c r="A85" s="222"/>
      <c r="B85" s="275" t="s">
        <v>259</v>
      </c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</row>
    <row r="86" spans="1:33" ht="14.25" hidden="1" customHeight="1">
      <c r="A86" s="222"/>
      <c r="B86" s="477" t="s">
        <v>260</v>
      </c>
      <c r="C86" s="468" t="s">
        <v>261</v>
      </c>
      <c r="D86" s="469"/>
      <c r="E86" s="479" t="s">
        <v>262</v>
      </c>
      <c r="F86" s="480"/>
      <c r="G86" s="480"/>
      <c r="H86" s="480"/>
      <c r="I86" s="480"/>
      <c r="J86" s="480"/>
      <c r="K86" s="480"/>
      <c r="L86" s="480"/>
      <c r="M86" s="480"/>
      <c r="N86" s="481"/>
      <c r="O86" s="468" t="s">
        <v>254</v>
      </c>
      <c r="P86" s="469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</row>
    <row r="87" spans="1:33" ht="14.25" hidden="1" customHeight="1">
      <c r="A87" s="222"/>
      <c r="B87" s="478"/>
      <c r="C87" s="470"/>
      <c r="D87" s="471"/>
      <c r="E87" s="472" t="s">
        <v>225</v>
      </c>
      <c r="F87" s="473"/>
      <c r="G87" s="473"/>
      <c r="H87" s="473"/>
      <c r="I87" s="474"/>
      <c r="J87" s="1" t="s">
        <v>263</v>
      </c>
      <c r="K87" s="1" t="s">
        <v>231</v>
      </c>
      <c r="L87" s="1" t="s">
        <v>233</v>
      </c>
      <c r="M87" s="1" t="s">
        <v>264</v>
      </c>
      <c r="N87" s="1" t="s">
        <v>265</v>
      </c>
      <c r="O87" s="470"/>
      <c r="P87" s="471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22"/>
    </row>
    <row r="88" spans="1:33" ht="38.25" hidden="1" customHeight="1">
      <c r="A88" s="222"/>
      <c r="B88" s="478"/>
      <c r="C88" s="320" t="s">
        <v>227</v>
      </c>
      <c r="D88" s="320" t="s">
        <v>266</v>
      </c>
      <c r="E88" s="320" t="s">
        <v>80</v>
      </c>
      <c r="F88" s="320" t="s">
        <v>228</v>
      </c>
      <c r="G88" s="320" t="s">
        <v>82</v>
      </c>
      <c r="H88" s="320" t="s">
        <v>229</v>
      </c>
      <c r="I88" s="320" t="s">
        <v>86</v>
      </c>
      <c r="J88" s="462"/>
      <c r="K88" s="462"/>
      <c r="L88" s="462"/>
      <c r="M88" s="462"/>
      <c r="N88" s="462"/>
      <c r="O88" s="320" t="s">
        <v>267</v>
      </c>
      <c r="P88" s="320" t="s">
        <v>268</v>
      </c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2"/>
    </row>
    <row r="89" spans="1:33" ht="13" hidden="1">
      <c r="A89" s="222"/>
      <c r="B89" s="285" t="s">
        <v>269</v>
      </c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22"/>
      <c r="AE89" s="222"/>
    </row>
    <row r="90" spans="1:33" ht="13" hidden="1">
      <c r="A90" s="222"/>
      <c r="B90" s="285" t="s">
        <v>265</v>
      </c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22"/>
      <c r="R90" s="222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</row>
    <row r="91" spans="1:33" ht="13.5" hidden="1" thickBot="1">
      <c r="A91" s="222"/>
      <c r="B91" s="280" t="s">
        <v>227</v>
      </c>
      <c r="C91" s="281">
        <f>SUM(C89:C90)</f>
        <v>0</v>
      </c>
      <c r="D91" s="281">
        <f t="shared" ref="D91:P91" si="24">SUM(D89:D90)</f>
        <v>0</v>
      </c>
      <c r="E91" s="281">
        <f t="shared" si="24"/>
        <v>0</v>
      </c>
      <c r="F91" s="281">
        <f t="shared" si="24"/>
        <v>0</v>
      </c>
      <c r="G91" s="281">
        <f t="shared" si="24"/>
        <v>0</v>
      </c>
      <c r="H91" s="281">
        <f t="shared" si="24"/>
        <v>0</v>
      </c>
      <c r="I91" s="281">
        <f t="shared" si="24"/>
        <v>0</v>
      </c>
      <c r="J91" s="281">
        <f t="shared" si="24"/>
        <v>0</v>
      </c>
      <c r="K91" s="281">
        <f t="shared" si="24"/>
        <v>0</v>
      </c>
      <c r="L91" s="281">
        <f t="shared" si="24"/>
        <v>0</v>
      </c>
      <c r="M91" s="281">
        <f t="shared" si="24"/>
        <v>0</v>
      </c>
      <c r="N91" s="281">
        <f t="shared" si="24"/>
        <v>0</v>
      </c>
      <c r="O91" s="281">
        <f t="shared" si="24"/>
        <v>0</v>
      </c>
      <c r="P91" s="281">
        <f t="shared" si="24"/>
        <v>0</v>
      </c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22"/>
      <c r="AE91" s="222"/>
    </row>
    <row r="92" spans="1:33" ht="13" hidden="1">
      <c r="A92" s="222"/>
      <c r="B92" s="226"/>
      <c r="C92" s="226"/>
      <c r="D92" s="287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25"/>
      <c r="R92" s="225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22"/>
      <c r="AE92" s="222"/>
      <c r="AF92" s="222"/>
      <c r="AG92" s="222"/>
    </row>
    <row r="93" spans="1:33" ht="15.5" hidden="1">
      <c r="A93" s="222"/>
      <c r="B93" s="275" t="s">
        <v>270</v>
      </c>
      <c r="C93" s="226"/>
      <c r="D93" s="287"/>
      <c r="E93" s="225"/>
      <c r="F93" s="225"/>
      <c r="G93" s="225"/>
      <c r="H93" s="225"/>
      <c r="I93" s="225"/>
      <c r="J93" s="225"/>
      <c r="K93" s="225"/>
      <c r="L93" s="225"/>
      <c r="M93" s="225"/>
      <c r="N93" s="225"/>
      <c r="O93" s="225"/>
      <c r="P93" s="225"/>
      <c r="Q93" s="225"/>
      <c r="R93" s="225"/>
      <c r="S93" s="222"/>
      <c r="T93" s="222"/>
      <c r="U93" s="222"/>
      <c r="V93" s="222"/>
      <c r="W93" s="222"/>
      <c r="X93" s="222"/>
      <c r="Y93" s="222"/>
      <c r="Z93" s="222"/>
      <c r="AA93" s="222"/>
      <c r="AB93" s="222"/>
      <c r="AC93" s="222"/>
      <c r="AD93" s="222"/>
      <c r="AE93" s="222"/>
      <c r="AF93" s="222"/>
      <c r="AG93" s="222"/>
    </row>
    <row r="94" spans="1:33" ht="14.25" hidden="1" customHeight="1">
      <c r="A94" s="222"/>
      <c r="B94" s="482" t="s">
        <v>271</v>
      </c>
      <c r="C94" s="468" t="s">
        <v>272</v>
      </c>
      <c r="D94" s="469"/>
      <c r="E94" s="479" t="s">
        <v>262</v>
      </c>
      <c r="F94" s="480"/>
      <c r="G94" s="480"/>
      <c r="H94" s="480"/>
      <c r="I94" s="480"/>
      <c r="J94" s="480"/>
      <c r="K94" s="480"/>
      <c r="L94" s="480"/>
      <c r="M94" s="480"/>
      <c r="N94" s="481"/>
      <c r="O94" s="468" t="s">
        <v>254</v>
      </c>
      <c r="P94" s="469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22"/>
      <c r="AE94" s="222"/>
    </row>
    <row r="95" spans="1:33" ht="14.25" hidden="1" customHeight="1">
      <c r="A95" s="222"/>
      <c r="B95" s="483"/>
      <c r="C95" s="470"/>
      <c r="D95" s="471"/>
      <c r="E95" s="472" t="s">
        <v>225</v>
      </c>
      <c r="F95" s="473"/>
      <c r="G95" s="473"/>
      <c r="H95" s="473"/>
      <c r="I95" s="474"/>
      <c r="J95" s="1" t="s">
        <v>263</v>
      </c>
      <c r="K95" s="1" t="s">
        <v>231</v>
      </c>
      <c r="L95" s="1" t="s">
        <v>233</v>
      </c>
      <c r="M95" s="1" t="s">
        <v>264</v>
      </c>
      <c r="N95" s="1" t="s">
        <v>265</v>
      </c>
      <c r="O95" s="470"/>
      <c r="P95" s="471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</row>
    <row r="96" spans="1:33" ht="35.25" hidden="1" customHeight="1">
      <c r="A96" s="222"/>
      <c r="B96" s="484"/>
      <c r="C96" s="320" t="s">
        <v>227</v>
      </c>
      <c r="D96" s="320" t="s">
        <v>266</v>
      </c>
      <c r="E96" s="320" t="s">
        <v>80</v>
      </c>
      <c r="F96" s="320" t="s">
        <v>228</v>
      </c>
      <c r="G96" s="320" t="s">
        <v>82</v>
      </c>
      <c r="H96" s="320" t="s">
        <v>229</v>
      </c>
      <c r="I96" s="320" t="s">
        <v>86</v>
      </c>
      <c r="J96" s="462"/>
      <c r="K96" s="462"/>
      <c r="L96" s="462"/>
      <c r="M96" s="462"/>
      <c r="N96" s="462"/>
      <c r="O96" s="320" t="s">
        <v>267</v>
      </c>
      <c r="P96" s="320" t="s">
        <v>268</v>
      </c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</row>
    <row r="97" spans="1:33" ht="13" hidden="1">
      <c r="B97" s="285" t="s">
        <v>269</v>
      </c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8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</row>
    <row r="98" spans="1:33" ht="13" hidden="1">
      <c r="A98" s="222"/>
      <c r="B98" s="285" t="s">
        <v>273</v>
      </c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8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222"/>
      <c r="AE98" s="222"/>
    </row>
    <row r="99" spans="1:33" ht="13" hidden="1">
      <c r="A99" s="222"/>
      <c r="B99" s="285" t="s">
        <v>265</v>
      </c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8"/>
      <c r="Q99" s="222"/>
      <c r="R99" s="222"/>
      <c r="S99" s="222"/>
      <c r="T99" s="222"/>
      <c r="U99" s="222"/>
      <c r="V99" s="222"/>
      <c r="W99" s="222"/>
      <c r="X99" s="222"/>
      <c r="Y99" s="222"/>
      <c r="Z99" s="222"/>
      <c r="AA99" s="222"/>
      <c r="AB99" s="222"/>
      <c r="AC99" s="222"/>
      <c r="AD99" s="222"/>
      <c r="AE99" s="222"/>
    </row>
    <row r="100" spans="1:33" ht="13.5" hidden="1" thickBot="1">
      <c r="A100" s="222"/>
      <c r="B100" s="280" t="s">
        <v>227</v>
      </c>
      <c r="C100" s="281">
        <v>0</v>
      </c>
      <c r="D100" s="281">
        <v>0</v>
      </c>
      <c r="E100" s="281">
        <v>0</v>
      </c>
      <c r="F100" s="281">
        <v>0</v>
      </c>
      <c r="G100" s="281">
        <v>0</v>
      </c>
      <c r="H100" s="281">
        <v>0</v>
      </c>
      <c r="I100" s="281">
        <v>0</v>
      </c>
      <c r="J100" s="281">
        <v>0</v>
      </c>
      <c r="K100" s="281">
        <v>0</v>
      </c>
      <c r="L100" s="281">
        <v>0</v>
      </c>
      <c r="M100" s="281">
        <v>0</v>
      </c>
      <c r="N100" s="281">
        <v>0</v>
      </c>
      <c r="O100" s="281">
        <v>0</v>
      </c>
      <c r="P100" s="281">
        <v>0</v>
      </c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</row>
    <row r="101" spans="1:33" ht="13" hidden="1">
      <c r="A101" s="222"/>
      <c r="B101" s="226"/>
      <c r="C101" s="226"/>
      <c r="D101" s="287"/>
      <c r="E101" s="225"/>
      <c r="F101" s="225"/>
      <c r="G101" s="225"/>
      <c r="H101" s="225"/>
      <c r="I101" s="225"/>
      <c r="J101" s="225"/>
      <c r="K101" s="225"/>
      <c r="L101" s="225"/>
      <c r="M101" s="225"/>
      <c r="N101" s="225"/>
      <c r="O101" s="225"/>
      <c r="P101" s="225"/>
      <c r="Q101" s="225"/>
      <c r="R101" s="225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</row>
    <row r="102" spans="1:33" ht="16" thickBot="1">
      <c r="A102" s="222"/>
      <c r="B102" s="275" t="s">
        <v>116</v>
      </c>
      <c r="C102" s="289"/>
      <c r="D102" s="289"/>
      <c r="E102" s="289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</row>
    <row r="103" spans="1:33" ht="15" customHeight="1">
      <c r="A103" s="222"/>
      <c r="B103" s="477" t="s">
        <v>285</v>
      </c>
      <c r="C103" s="499" t="s">
        <v>77</v>
      </c>
      <c r="D103" s="499"/>
      <c r="E103" s="499" t="s">
        <v>224</v>
      </c>
      <c r="F103" s="499" t="s">
        <v>225</v>
      </c>
      <c r="G103" s="499"/>
      <c r="H103" s="499"/>
      <c r="I103" s="499"/>
      <c r="J103" s="499"/>
      <c r="K103" s="499"/>
      <c r="L103" s="499"/>
      <c r="M103" s="499"/>
      <c r="N103" s="499" t="s">
        <v>226</v>
      </c>
      <c r="O103" s="499"/>
      <c r="P103" s="499"/>
      <c r="Q103" s="499"/>
      <c r="R103" s="501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</row>
    <row r="104" spans="1:33" ht="30" customHeight="1">
      <c r="A104" s="222"/>
      <c r="B104" s="478"/>
      <c r="C104" s="320" t="s">
        <v>274</v>
      </c>
      <c r="D104" s="320" t="s">
        <v>275</v>
      </c>
      <c r="E104" s="500"/>
      <c r="F104" s="320" t="s">
        <v>80</v>
      </c>
      <c r="G104" s="320" t="s">
        <v>228</v>
      </c>
      <c r="H104" s="320" t="s">
        <v>82</v>
      </c>
      <c r="I104" s="320" t="s">
        <v>276</v>
      </c>
      <c r="J104" s="320" t="s">
        <v>85</v>
      </c>
      <c r="K104" s="320" t="s">
        <v>229</v>
      </c>
      <c r="L104" s="320" t="s">
        <v>86</v>
      </c>
      <c r="M104" s="320" t="s">
        <v>230</v>
      </c>
      <c r="N104" s="320" t="s">
        <v>232</v>
      </c>
      <c r="O104" s="320" t="s">
        <v>231</v>
      </c>
      <c r="P104" s="320" t="s">
        <v>233</v>
      </c>
      <c r="Q104" s="320" t="s">
        <v>234</v>
      </c>
      <c r="R104" s="290" t="s">
        <v>235</v>
      </c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</row>
    <row r="105" spans="1:33" ht="15">
      <c r="A105" s="222"/>
      <c r="B105" s="322" t="s">
        <v>286</v>
      </c>
      <c r="C105" s="326" t="e">
        <f>#REF!*3.6/1000</f>
        <v>#REF!</v>
      </c>
      <c r="D105" s="321" t="s">
        <v>139</v>
      </c>
      <c r="E105" s="326" t="e">
        <f>#REF!*3.6/1000</f>
        <v>#REF!</v>
      </c>
      <c r="F105" s="326" t="e">
        <f>#REF!*3.6/1000</f>
        <v>#REF!</v>
      </c>
      <c r="G105" s="326" t="e">
        <f>#REF!*3.6/1000</f>
        <v>#REF!</v>
      </c>
      <c r="H105" s="326" t="e">
        <f>#REF!*3.6/1000</f>
        <v>#REF!</v>
      </c>
      <c r="I105" s="326" t="e">
        <f>#REF!*3.6/1000</f>
        <v>#REF!</v>
      </c>
      <c r="J105" s="326" t="e">
        <f>#REF!*3.6/1000</f>
        <v>#REF!</v>
      </c>
      <c r="K105" s="326">
        <v>0</v>
      </c>
      <c r="L105" s="326" t="e">
        <f>#REF!*3.6/1000</f>
        <v>#REF!</v>
      </c>
      <c r="M105" s="326" t="e">
        <f>#REF!*3.6/1000</f>
        <v>#REF!</v>
      </c>
      <c r="N105" s="321">
        <v>0</v>
      </c>
      <c r="O105" s="321">
        <v>0</v>
      </c>
      <c r="P105" s="321">
        <v>0</v>
      </c>
      <c r="Q105" s="321">
        <v>0</v>
      </c>
      <c r="R105" s="321">
        <v>0</v>
      </c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</row>
    <row r="106" spans="1:33" ht="15">
      <c r="A106" s="222"/>
      <c r="B106" s="322" t="s">
        <v>287</v>
      </c>
      <c r="C106" s="327" t="e">
        <f>#REF!*3.6/1000</f>
        <v>#REF!</v>
      </c>
      <c r="D106" s="321" t="s">
        <v>139</v>
      </c>
      <c r="E106" s="321">
        <v>0</v>
      </c>
      <c r="F106" s="327" t="e">
        <f>#REF!*3.6/1000</f>
        <v>#REF!</v>
      </c>
      <c r="G106" s="327" t="e">
        <f>#REF!*3.6/1000</f>
        <v>#REF!</v>
      </c>
      <c r="H106" s="327" t="e">
        <f>#REF!*3.6/1000</f>
        <v>#REF!</v>
      </c>
      <c r="I106" s="327" t="e">
        <f>#REF!*3.6/1000</f>
        <v>#REF!</v>
      </c>
      <c r="J106" s="327" t="e">
        <f>#REF!*3.6/1000</f>
        <v>#REF!</v>
      </c>
      <c r="K106" s="327">
        <v>0</v>
      </c>
      <c r="L106" s="327" t="e">
        <f>#REF!*3.6/1000</f>
        <v>#REF!</v>
      </c>
      <c r="M106" s="327" t="e">
        <f>#REF!*3.6/1000</f>
        <v>#REF!</v>
      </c>
      <c r="N106" s="321">
        <v>0</v>
      </c>
      <c r="O106" s="321">
        <v>0</v>
      </c>
      <c r="P106" s="321">
        <v>0</v>
      </c>
      <c r="Q106" s="321">
        <v>0</v>
      </c>
      <c r="R106" s="321">
        <v>0</v>
      </c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</row>
    <row r="107" spans="1:33" ht="15">
      <c r="A107" s="222"/>
      <c r="B107" s="322" t="s">
        <v>288</v>
      </c>
      <c r="C107" s="327" t="e">
        <f>#REF!*3.6/1000</f>
        <v>#REF!</v>
      </c>
      <c r="D107" s="321" t="s">
        <v>139</v>
      </c>
      <c r="E107" s="321">
        <v>0</v>
      </c>
      <c r="F107" s="327" t="e">
        <f>#REF!*3.6/1000</f>
        <v>#REF!</v>
      </c>
      <c r="G107" s="327" t="e">
        <f>#REF!*3.6/1000</f>
        <v>#REF!</v>
      </c>
      <c r="H107" s="327" t="e">
        <f>#REF!*3.6/1000</f>
        <v>#REF!</v>
      </c>
      <c r="I107" s="327" t="e">
        <f>#REF!*3.6/1000</f>
        <v>#REF!</v>
      </c>
      <c r="J107" s="327" t="e">
        <f>#REF!*3.6/1000</f>
        <v>#REF!</v>
      </c>
      <c r="K107" s="327">
        <v>0</v>
      </c>
      <c r="L107" s="327" t="e">
        <f>#REF!*3.6/1000</f>
        <v>#REF!</v>
      </c>
      <c r="M107" s="327" t="e">
        <f>#REF!*3.6/1000</f>
        <v>#REF!</v>
      </c>
      <c r="N107" s="321">
        <v>0</v>
      </c>
      <c r="O107" s="321">
        <v>0</v>
      </c>
      <c r="P107" s="321">
        <v>0</v>
      </c>
      <c r="Q107" s="321">
        <v>0</v>
      </c>
      <c r="R107" s="321">
        <v>0</v>
      </c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</row>
    <row r="108" spans="1:33" ht="15">
      <c r="A108" s="222"/>
      <c r="B108" s="322" t="s">
        <v>289</v>
      </c>
      <c r="C108" s="321" t="e">
        <f t="shared" ref="C108:R108" si="25">GWP_CH4</f>
        <v>#REF!</v>
      </c>
      <c r="D108" s="321" t="e">
        <f t="shared" si="25"/>
        <v>#REF!</v>
      </c>
      <c r="E108" s="321" t="e">
        <f t="shared" si="25"/>
        <v>#REF!</v>
      </c>
      <c r="F108" s="321" t="e">
        <f t="shared" si="25"/>
        <v>#REF!</v>
      </c>
      <c r="G108" s="321" t="e">
        <f t="shared" si="25"/>
        <v>#REF!</v>
      </c>
      <c r="H108" s="321" t="e">
        <f t="shared" si="25"/>
        <v>#REF!</v>
      </c>
      <c r="I108" s="321" t="e">
        <f t="shared" si="25"/>
        <v>#REF!</v>
      </c>
      <c r="J108" s="321" t="e">
        <f t="shared" si="25"/>
        <v>#REF!</v>
      </c>
      <c r="K108" s="321" t="e">
        <f t="shared" si="25"/>
        <v>#REF!</v>
      </c>
      <c r="L108" s="321" t="e">
        <f t="shared" si="25"/>
        <v>#REF!</v>
      </c>
      <c r="M108" s="321" t="e">
        <f t="shared" si="25"/>
        <v>#REF!</v>
      </c>
      <c r="N108" s="321" t="e">
        <f t="shared" si="25"/>
        <v>#REF!</v>
      </c>
      <c r="O108" s="321" t="e">
        <f t="shared" si="25"/>
        <v>#REF!</v>
      </c>
      <c r="P108" s="321" t="e">
        <f t="shared" si="25"/>
        <v>#REF!</v>
      </c>
      <c r="Q108" s="321" t="e">
        <f t="shared" si="25"/>
        <v>#REF!</v>
      </c>
      <c r="R108" s="321" t="e">
        <f t="shared" si="25"/>
        <v>#REF!</v>
      </c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</row>
    <row r="109" spans="1:33" ht="15.5" thickBot="1">
      <c r="A109" s="222"/>
      <c r="B109" s="328" t="s">
        <v>290</v>
      </c>
      <c r="C109" s="291" t="e">
        <f t="shared" ref="C109:R109" si="26">GWP_N2O</f>
        <v>#REF!</v>
      </c>
      <c r="D109" s="291" t="e">
        <f t="shared" si="26"/>
        <v>#REF!</v>
      </c>
      <c r="E109" s="291" t="e">
        <f t="shared" si="26"/>
        <v>#REF!</v>
      </c>
      <c r="F109" s="291" t="e">
        <f t="shared" si="26"/>
        <v>#REF!</v>
      </c>
      <c r="G109" s="291" t="e">
        <f t="shared" si="26"/>
        <v>#REF!</v>
      </c>
      <c r="H109" s="291" t="e">
        <f t="shared" si="26"/>
        <v>#REF!</v>
      </c>
      <c r="I109" s="291" t="e">
        <f t="shared" si="26"/>
        <v>#REF!</v>
      </c>
      <c r="J109" s="291" t="e">
        <f t="shared" si="26"/>
        <v>#REF!</v>
      </c>
      <c r="K109" s="291" t="e">
        <f t="shared" si="26"/>
        <v>#REF!</v>
      </c>
      <c r="L109" s="291" t="e">
        <f t="shared" si="26"/>
        <v>#REF!</v>
      </c>
      <c r="M109" s="291" t="e">
        <f t="shared" si="26"/>
        <v>#REF!</v>
      </c>
      <c r="N109" s="291" t="e">
        <f t="shared" si="26"/>
        <v>#REF!</v>
      </c>
      <c r="O109" s="291" t="e">
        <f t="shared" si="26"/>
        <v>#REF!</v>
      </c>
      <c r="P109" s="291" t="e">
        <f t="shared" si="26"/>
        <v>#REF!</v>
      </c>
      <c r="Q109" s="291" t="e">
        <f t="shared" si="26"/>
        <v>#REF!</v>
      </c>
      <c r="R109" s="291" t="e">
        <f t="shared" si="26"/>
        <v>#REF!</v>
      </c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</row>
    <row r="110" spans="1:33" ht="13">
      <c r="A110" s="222"/>
      <c r="B110" s="226"/>
      <c r="C110" s="226"/>
      <c r="D110" s="287"/>
      <c r="E110" s="225"/>
      <c r="F110" s="225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5"/>
      <c r="R110" s="225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</row>
    <row r="111" spans="1:33" ht="16" thickBot="1">
      <c r="A111" s="222"/>
      <c r="B111" s="275" t="s">
        <v>277</v>
      </c>
      <c r="C111" s="289"/>
      <c r="D111" s="289"/>
      <c r="E111" s="289"/>
      <c r="F111" s="289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</row>
    <row r="112" spans="1:33" ht="25.5" customHeight="1">
      <c r="A112" s="222"/>
      <c r="B112" s="292" t="s">
        <v>278</v>
      </c>
      <c r="C112" s="293" t="s">
        <v>279</v>
      </c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</row>
    <row r="113" spans="1:33" ht="15" customHeight="1">
      <c r="A113" s="222"/>
      <c r="B113" s="285" t="s">
        <v>4</v>
      </c>
      <c r="C113" s="329" t="e">
        <f>#REF!</f>
        <v>#REF!</v>
      </c>
      <c r="D113" s="225"/>
      <c r="E113" s="225"/>
      <c r="F113" s="225"/>
      <c r="G113" s="225"/>
      <c r="H113" s="225"/>
      <c r="I113" s="225"/>
      <c r="J113" s="225"/>
      <c r="K113" s="225"/>
      <c r="L113" s="225"/>
      <c r="M113" s="225"/>
      <c r="N113" s="225"/>
      <c r="O113" s="225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</row>
    <row r="114" spans="1:33" ht="15" customHeight="1">
      <c r="A114" s="222"/>
      <c r="B114" s="285" t="s">
        <v>18</v>
      </c>
      <c r="C114" s="294" t="e">
        <f>#REF!</f>
        <v>#REF!</v>
      </c>
      <c r="D114" s="225"/>
      <c r="E114" s="225"/>
      <c r="F114" s="225"/>
      <c r="G114" s="225"/>
      <c r="H114" s="225"/>
      <c r="I114" s="225"/>
      <c r="J114" s="225"/>
      <c r="K114" s="225"/>
      <c r="L114" s="225"/>
      <c r="M114" s="225"/>
      <c r="N114" s="225"/>
      <c r="O114" s="225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</row>
    <row r="115" spans="1:33" ht="15" customHeight="1" thickBot="1">
      <c r="A115" s="222"/>
      <c r="B115" s="295" t="s">
        <v>265</v>
      </c>
      <c r="C115" s="330" t="e">
        <f>SUM(#REF!,#REF!,#REF!)</f>
        <v>#REF!</v>
      </c>
      <c r="D115" s="225"/>
      <c r="E115" s="225"/>
      <c r="F115" s="225"/>
      <c r="G115" s="225"/>
      <c r="H115" s="225"/>
      <c r="I115" s="225"/>
      <c r="J115" s="225"/>
      <c r="K115" s="225"/>
      <c r="L115" s="225"/>
      <c r="M115" s="225"/>
      <c r="N115" s="225"/>
      <c r="O115" s="225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</row>
    <row r="116" spans="1:33" ht="13">
      <c r="A116" s="222"/>
      <c r="B116" s="226"/>
      <c r="C116" s="226"/>
      <c r="D116" s="287"/>
      <c r="E116" s="225"/>
      <c r="F116" s="225"/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25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</row>
    <row r="117" spans="1:33" ht="23.5" thickBot="1">
      <c r="A117" s="222"/>
      <c r="B117" s="502" t="s">
        <v>319</v>
      </c>
      <c r="C117" s="502"/>
      <c r="D117" s="502"/>
      <c r="E117" s="502"/>
      <c r="F117" s="502"/>
      <c r="G117" s="502"/>
      <c r="H117" s="502"/>
      <c r="I117" s="502"/>
      <c r="J117" s="502"/>
      <c r="K117" s="502"/>
      <c r="L117" s="502"/>
      <c r="M117" s="502"/>
      <c r="N117" s="502"/>
      <c r="O117" s="502"/>
      <c r="P117" s="502"/>
      <c r="Q117" s="502"/>
      <c r="R117" s="502"/>
      <c r="S117" s="50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</row>
    <row r="118" spans="1:33" ht="14.25" customHeight="1">
      <c r="A118" s="298"/>
      <c r="B118" s="486" t="s">
        <v>2</v>
      </c>
      <c r="C118" s="487"/>
      <c r="D118" s="503" t="s">
        <v>281</v>
      </c>
      <c r="E118" s="480"/>
      <c r="F118" s="480"/>
      <c r="G118" s="480"/>
      <c r="H118" s="480"/>
      <c r="I118" s="480"/>
      <c r="J118" s="480"/>
      <c r="K118" s="480"/>
      <c r="L118" s="480"/>
      <c r="M118" s="480"/>
      <c r="N118" s="480"/>
      <c r="O118" s="480"/>
      <c r="P118" s="480"/>
      <c r="Q118" s="480"/>
      <c r="R118" s="480"/>
      <c r="S118" s="504"/>
      <c r="T118" s="298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</row>
    <row r="119" spans="1:33" ht="14.25" customHeight="1">
      <c r="A119" s="298"/>
      <c r="B119" s="488"/>
      <c r="C119" s="489"/>
      <c r="D119" s="493" t="s">
        <v>77</v>
      </c>
      <c r="E119" s="493" t="s">
        <v>224</v>
      </c>
      <c r="F119" s="493" t="s">
        <v>225</v>
      </c>
      <c r="G119" s="493"/>
      <c r="H119" s="493"/>
      <c r="I119" s="493"/>
      <c r="J119" s="493"/>
      <c r="K119" s="493"/>
      <c r="L119" s="493"/>
      <c r="M119" s="493"/>
      <c r="N119" s="493" t="s">
        <v>226</v>
      </c>
      <c r="O119" s="493"/>
      <c r="P119" s="493"/>
      <c r="Q119" s="493"/>
      <c r="R119" s="493"/>
      <c r="S119" s="497" t="s">
        <v>227</v>
      </c>
      <c r="T119" s="298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</row>
    <row r="120" spans="1:33" ht="26.5" thickBot="1">
      <c r="A120" s="298"/>
      <c r="B120" s="488"/>
      <c r="C120" s="489"/>
      <c r="D120" s="494"/>
      <c r="E120" s="494"/>
      <c r="F120" s="247" t="s">
        <v>80</v>
      </c>
      <c r="G120" s="247" t="s">
        <v>228</v>
      </c>
      <c r="H120" s="247" t="s">
        <v>82</v>
      </c>
      <c r="I120" s="247" t="s">
        <v>84</v>
      </c>
      <c r="J120" s="247" t="s">
        <v>85</v>
      </c>
      <c r="K120" s="247" t="s">
        <v>229</v>
      </c>
      <c r="L120" s="247" t="s">
        <v>86</v>
      </c>
      <c r="M120" s="247" t="s">
        <v>230</v>
      </c>
      <c r="N120" s="247" t="s">
        <v>231</v>
      </c>
      <c r="O120" s="247" t="s">
        <v>232</v>
      </c>
      <c r="P120" s="247" t="s">
        <v>233</v>
      </c>
      <c r="Q120" s="247" t="s">
        <v>234</v>
      </c>
      <c r="R120" s="247" t="s">
        <v>235</v>
      </c>
      <c r="S120" s="498"/>
      <c r="T120" s="298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</row>
    <row r="121" spans="1:33" ht="14.25" customHeight="1">
      <c r="A121" s="222"/>
      <c r="B121" s="299" t="s">
        <v>236</v>
      </c>
      <c r="C121" s="300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1"/>
      <c r="P121" s="301"/>
      <c r="Q121" s="301"/>
      <c r="R121" s="301"/>
      <c r="S121" s="30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</row>
    <row r="122" spans="1:33" ht="14.25" customHeight="1">
      <c r="A122" s="222"/>
      <c r="B122" s="303" t="s">
        <v>237</v>
      </c>
      <c r="C122" s="304"/>
      <c r="D122" s="336" t="e">
        <f>D60*C$105+D60*C$106*C$108+D60*C$107*C$109</f>
        <v>#REF!</v>
      </c>
      <c r="E122" s="336" t="e">
        <f>E60*E$105+E60*E$106*E$108+E60*E$107*E$109</f>
        <v>#REF!</v>
      </c>
      <c r="F122" s="336" t="e">
        <f t="shared" ref="F122:R122" si="27">F60*F$105+F60*F$106*F$108+F60*F$107*F$109</f>
        <v>#REF!</v>
      </c>
      <c r="G122" s="336" t="e">
        <f t="shared" si="27"/>
        <v>#REF!</v>
      </c>
      <c r="H122" s="336" t="e">
        <f t="shared" si="27"/>
        <v>#REF!</v>
      </c>
      <c r="I122" s="336" t="e">
        <f t="shared" si="27"/>
        <v>#REF!</v>
      </c>
      <c r="J122" s="336" t="e">
        <f t="shared" si="27"/>
        <v>#REF!</v>
      </c>
      <c r="K122" s="336" t="e">
        <f t="shared" si="27"/>
        <v>#REF!</v>
      </c>
      <c r="L122" s="336" t="e">
        <f t="shared" si="27"/>
        <v>#REF!</v>
      </c>
      <c r="M122" s="336" t="e">
        <f t="shared" si="27"/>
        <v>#REF!</v>
      </c>
      <c r="N122" s="336" t="e">
        <f t="shared" si="27"/>
        <v>#REF!</v>
      </c>
      <c r="O122" s="336" t="e">
        <f t="shared" si="27"/>
        <v>#REF!</v>
      </c>
      <c r="P122" s="336" t="e">
        <f t="shared" si="27"/>
        <v>#REF!</v>
      </c>
      <c r="Q122" s="336" t="e">
        <f t="shared" si="27"/>
        <v>#REF!</v>
      </c>
      <c r="R122" s="336" t="e">
        <f t="shared" si="27"/>
        <v>#REF!</v>
      </c>
      <c r="S122" s="305" t="e">
        <f>SUM(D122:R122)</f>
        <v>#REF!</v>
      </c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</row>
    <row r="123" spans="1:33" ht="14.25" customHeight="1">
      <c r="A123" s="222"/>
      <c r="B123" s="306" t="s">
        <v>238</v>
      </c>
      <c r="C123" s="307"/>
      <c r="D123" s="336" t="e">
        <f t="shared" ref="D123:D128" si="28">D61*C$105+D61*C$106*C$108+D61*C$107*C$109</f>
        <v>#REF!</v>
      </c>
      <c r="E123" s="336" t="e">
        <f t="shared" ref="E123:R125" si="29">E61*E$105+E61*E$106*E$108+E61*E$107*E$109</f>
        <v>#REF!</v>
      </c>
      <c r="F123" s="336" t="e">
        <f t="shared" si="29"/>
        <v>#REF!</v>
      </c>
      <c r="G123" s="336" t="e">
        <f t="shared" si="29"/>
        <v>#REF!</v>
      </c>
      <c r="H123" s="336" t="e">
        <f t="shared" si="29"/>
        <v>#REF!</v>
      </c>
      <c r="I123" s="336" t="e">
        <f t="shared" si="29"/>
        <v>#REF!</v>
      </c>
      <c r="J123" s="336" t="e">
        <f t="shared" si="29"/>
        <v>#REF!</v>
      </c>
      <c r="K123" s="336" t="e">
        <f t="shared" si="29"/>
        <v>#REF!</v>
      </c>
      <c r="L123" s="336" t="e">
        <f t="shared" si="29"/>
        <v>#REF!</v>
      </c>
      <c r="M123" s="336" t="e">
        <f t="shared" si="29"/>
        <v>#REF!</v>
      </c>
      <c r="N123" s="336" t="e">
        <f t="shared" si="29"/>
        <v>#REF!</v>
      </c>
      <c r="O123" s="336" t="e">
        <f t="shared" si="29"/>
        <v>#REF!</v>
      </c>
      <c r="P123" s="336" t="e">
        <f t="shared" si="29"/>
        <v>#REF!</v>
      </c>
      <c r="Q123" s="336" t="e">
        <f t="shared" si="29"/>
        <v>#REF!</v>
      </c>
      <c r="R123" s="336" t="e">
        <f t="shared" si="29"/>
        <v>#REF!</v>
      </c>
      <c r="S123" s="305" t="e">
        <f t="shared" ref="S123:S128" si="30">SUM(D123:R123)</f>
        <v>#REF!</v>
      </c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</row>
    <row r="124" spans="1:33" ht="14.25" customHeight="1">
      <c r="A124" s="222"/>
      <c r="B124" s="306" t="s">
        <v>0</v>
      </c>
      <c r="C124" s="307"/>
      <c r="D124" s="336" t="e">
        <f t="shared" si="28"/>
        <v>#REF!</v>
      </c>
      <c r="E124" s="336" t="e">
        <f t="shared" si="29"/>
        <v>#REF!</v>
      </c>
      <c r="F124" s="336" t="e">
        <f t="shared" si="29"/>
        <v>#REF!</v>
      </c>
      <c r="G124" s="336" t="e">
        <f t="shared" si="29"/>
        <v>#REF!</v>
      </c>
      <c r="H124" s="336" t="e">
        <f t="shared" si="29"/>
        <v>#REF!</v>
      </c>
      <c r="I124" s="336" t="e">
        <f t="shared" si="29"/>
        <v>#REF!</v>
      </c>
      <c r="J124" s="336" t="e">
        <f t="shared" si="29"/>
        <v>#REF!</v>
      </c>
      <c r="K124" s="336" t="e">
        <f t="shared" si="29"/>
        <v>#REF!</v>
      </c>
      <c r="L124" s="336" t="e">
        <f t="shared" si="29"/>
        <v>#REF!</v>
      </c>
      <c r="M124" s="336" t="e">
        <f t="shared" si="29"/>
        <v>#REF!</v>
      </c>
      <c r="N124" s="336" t="e">
        <f t="shared" si="29"/>
        <v>#REF!</v>
      </c>
      <c r="O124" s="336" t="e">
        <f t="shared" si="29"/>
        <v>#REF!</v>
      </c>
      <c r="P124" s="336" t="e">
        <f t="shared" si="29"/>
        <v>#REF!</v>
      </c>
      <c r="Q124" s="336" t="e">
        <f t="shared" si="29"/>
        <v>#REF!</v>
      </c>
      <c r="R124" s="336" t="e">
        <f t="shared" si="29"/>
        <v>#REF!</v>
      </c>
      <c r="S124" s="305" t="e">
        <f t="shared" si="30"/>
        <v>#REF!</v>
      </c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</row>
    <row r="125" spans="1:33" ht="14.25" customHeight="1">
      <c r="A125" s="222"/>
      <c r="B125" s="306" t="s">
        <v>42</v>
      </c>
      <c r="C125" s="307"/>
      <c r="D125" s="336" t="e">
        <f t="shared" si="28"/>
        <v>#REF!</v>
      </c>
      <c r="E125" s="336" t="e">
        <f t="shared" si="29"/>
        <v>#REF!</v>
      </c>
      <c r="F125" s="336" t="e">
        <f t="shared" si="29"/>
        <v>#REF!</v>
      </c>
      <c r="G125" s="336" t="e">
        <f t="shared" si="29"/>
        <v>#REF!</v>
      </c>
      <c r="H125" s="336" t="e">
        <f t="shared" si="29"/>
        <v>#REF!</v>
      </c>
      <c r="I125" s="336" t="e">
        <f t="shared" si="29"/>
        <v>#REF!</v>
      </c>
      <c r="J125" s="336" t="e">
        <f t="shared" si="29"/>
        <v>#REF!</v>
      </c>
      <c r="K125" s="336" t="e">
        <f t="shared" si="29"/>
        <v>#REF!</v>
      </c>
      <c r="L125" s="336" t="e">
        <f t="shared" si="29"/>
        <v>#REF!</v>
      </c>
      <c r="M125" s="336" t="e">
        <f t="shared" si="29"/>
        <v>#REF!</v>
      </c>
      <c r="N125" s="336" t="e">
        <f t="shared" si="29"/>
        <v>#REF!</v>
      </c>
      <c r="O125" s="336" t="e">
        <f t="shared" si="29"/>
        <v>#REF!</v>
      </c>
      <c r="P125" s="336" t="e">
        <f t="shared" si="29"/>
        <v>#REF!</v>
      </c>
      <c r="Q125" s="336" t="e">
        <f t="shared" si="29"/>
        <v>#REF!</v>
      </c>
      <c r="R125" s="336" t="e">
        <f t="shared" si="29"/>
        <v>#REF!</v>
      </c>
      <c r="S125" s="305" t="e">
        <f t="shared" si="30"/>
        <v>#REF!</v>
      </c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</row>
    <row r="126" spans="1:33" ht="14.25" customHeight="1">
      <c r="A126" s="222"/>
      <c r="B126" s="485" t="s">
        <v>11</v>
      </c>
      <c r="C126" s="334" t="s">
        <v>239</v>
      </c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</row>
    <row r="127" spans="1:33" ht="14.25" customHeight="1">
      <c r="A127" s="222"/>
      <c r="B127" s="485"/>
      <c r="C127" s="334" t="s">
        <v>240</v>
      </c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</row>
    <row r="128" spans="1:33" ht="13">
      <c r="A128" s="222"/>
      <c r="B128" s="485"/>
      <c r="C128" s="259" t="s">
        <v>227</v>
      </c>
      <c r="D128" s="336" t="e">
        <f t="shared" si="28"/>
        <v>#REF!</v>
      </c>
      <c r="E128" s="336" t="e">
        <f t="shared" ref="E128:R128" si="31">E66*E$105+E66*E$106*E$108+E66*E$107*E$109</f>
        <v>#REF!</v>
      </c>
      <c r="F128" s="336" t="e">
        <f t="shared" si="31"/>
        <v>#REF!</v>
      </c>
      <c r="G128" s="336" t="e">
        <f t="shared" si="31"/>
        <v>#REF!</v>
      </c>
      <c r="H128" s="336" t="e">
        <f t="shared" si="31"/>
        <v>#REF!</v>
      </c>
      <c r="I128" s="336" t="e">
        <f t="shared" si="31"/>
        <v>#REF!</v>
      </c>
      <c r="J128" s="336" t="e">
        <f t="shared" si="31"/>
        <v>#REF!</v>
      </c>
      <c r="K128" s="336" t="e">
        <f t="shared" si="31"/>
        <v>#REF!</v>
      </c>
      <c r="L128" s="336" t="e">
        <f t="shared" si="31"/>
        <v>#REF!</v>
      </c>
      <c r="M128" s="336" t="e">
        <f t="shared" si="31"/>
        <v>#REF!</v>
      </c>
      <c r="N128" s="336" t="e">
        <f t="shared" si="31"/>
        <v>#REF!</v>
      </c>
      <c r="O128" s="336" t="e">
        <f t="shared" si="31"/>
        <v>#REF!</v>
      </c>
      <c r="P128" s="336" t="e">
        <f t="shared" si="31"/>
        <v>#REF!</v>
      </c>
      <c r="Q128" s="336" t="e">
        <f t="shared" si="31"/>
        <v>#REF!</v>
      </c>
      <c r="R128" s="336" t="e">
        <f t="shared" si="31"/>
        <v>#REF!</v>
      </c>
      <c r="S128" s="308" t="e">
        <f t="shared" si="30"/>
        <v>#REF!</v>
      </c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</row>
    <row r="129" spans="1:33" ht="13">
      <c r="A129" s="222"/>
      <c r="B129" s="309" t="s">
        <v>282</v>
      </c>
      <c r="C129" s="310"/>
      <c r="D129" s="337" t="e">
        <f>SUM(D122:D125,D128)</f>
        <v>#REF!</v>
      </c>
      <c r="E129" s="337" t="e">
        <f t="shared" ref="E129:S129" si="32">SUM(E122:E125,E128)</f>
        <v>#REF!</v>
      </c>
      <c r="F129" s="337" t="e">
        <f t="shared" si="32"/>
        <v>#REF!</v>
      </c>
      <c r="G129" s="337" t="e">
        <f t="shared" si="32"/>
        <v>#REF!</v>
      </c>
      <c r="H129" s="337" t="e">
        <f t="shared" si="32"/>
        <v>#REF!</v>
      </c>
      <c r="I129" s="337" t="e">
        <f t="shared" si="32"/>
        <v>#REF!</v>
      </c>
      <c r="J129" s="337" t="e">
        <f t="shared" si="32"/>
        <v>#REF!</v>
      </c>
      <c r="K129" s="337" t="e">
        <f t="shared" si="32"/>
        <v>#REF!</v>
      </c>
      <c r="L129" s="337" t="e">
        <f t="shared" si="32"/>
        <v>#REF!</v>
      </c>
      <c r="M129" s="337" t="e">
        <f t="shared" si="32"/>
        <v>#REF!</v>
      </c>
      <c r="N129" s="337" t="e">
        <f t="shared" si="32"/>
        <v>#REF!</v>
      </c>
      <c r="O129" s="337" t="e">
        <f t="shared" si="32"/>
        <v>#REF!</v>
      </c>
      <c r="P129" s="337" t="e">
        <f t="shared" si="32"/>
        <v>#REF!</v>
      </c>
      <c r="Q129" s="337" t="e">
        <f t="shared" si="32"/>
        <v>#REF!</v>
      </c>
      <c r="R129" s="337" t="e">
        <f t="shared" si="32"/>
        <v>#REF!</v>
      </c>
      <c r="S129" s="305" t="e">
        <f t="shared" si="32"/>
        <v>#REF!</v>
      </c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</row>
    <row r="130" spans="1:33" ht="14.25" customHeight="1">
      <c r="A130" s="222"/>
      <c r="B130" s="311" t="s">
        <v>242</v>
      </c>
      <c r="C130" s="300"/>
      <c r="D130" s="312"/>
      <c r="E130" s="312"/>
      <c r="F130" s="312"/>
      <c r="G130" s="312"/>
      <c r="H130" s="312"/>
      <c r="I130" s="312"/>
      <c r="J130" s="312"/>
      <c r="K130" s="312"/>
      <c r="L130" s="312"/>
      <c r="M130" s="312"/>
      <c r="N130" s="312"/>
      <c r="O130" s="312"/>
      <c r="P130" s="312"/>
      <c r="Q130" s="312"/>
      <c r="R130" s="312"/>
      <c r="S130" s="313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</row>
    <row r="131" spans="1:33" ht="14.25" customHeight="1">
      <c r="A131" s="222"/>
      <c r="B131" s="306" t="s">
        <v>243</v>
      </c>
      <c r="C131" s="314"/>
      <c r="D131" s="336" t="e">
        <f>D69*C$105+D69*C$106*C$108+D69*C$107*C$109</f>
        <v>#REF!</v>
      </c>
      <c r="E131" s="336" t="e">
        <f t="shared" ref="E131:R133" si="33">E69*E$105+E69*E$106*E$108+E69*E$107*E$109</f>
        <v>#REF!</v>
      </c>
      <c r="F131" s="336" t="e">
        <f t="shared" si="33"/>
        <v>#REF!</v>
      </c>
      <c r="G131" s="336" t="e">
        <f t="shared" si="33"/>
        <v>#REF!</v>
      </c>
      <c r="H131" s="336" t="e">
        <f t="shared" si="33"/>
        <v>#REF!</v>
      </c>
      <c r="I131" s="336" t="e">
        <f t="shared" si="33"/>
        <v>#REF!</v>
      </c>
      <c r="J131" s="336" t="e">
        <f t="shared" si="33"/>
        <v>#REF!</v>
      </c>
      <c r="K131" s="336" t="e">
        <f t="shared" si="33"/>
        <v>#REF!</v>
      </c>
      <c r="L131" s="336" t="e">
        <f t="shared" si="33"/>
        <v>#REF!</v>
      </c>
      <c r="M131" s="336" t="e">
        <f t="shared" si="33"/>
        <v>#REF!</v>
      </c>
      <c r="N131" s="336" t="e">
        <f t="shared" si="33"/>
        <v>#REF!</v>
      </c>
      <c r="O131" s="336" t="e">
        <f t="shared" si="33"/>
        <v>#REF!</v>
      </c>
      <c r="P131" s="336" t="e">
        <f t="shared" si="33"/>
        <v>#REF!</v>
      </c>
      <c r="Q131" s="336" t="e">
        <f t="shared" si="33"/>
        <v>#REF!</v>
      </c>
      <c r="R131" s="336" t="e">
        <f t="shared" si="33"/>
        <v>#REF!</v>
      </c>
      <c r="S131" s="305" t="e">
        <f>SUM(D131:R131)</f>
        <v>#REF!</v>
      </c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</row>
    <row r="132" spans="1:33" ht="14.25" customHeight="1">
      <c r="A132" s="222"/>
      <c r="B132" s="306" t="s">
        <v>244</v>
      </c>
      <c r="C132" s="314"/>
      <c r="D132" s="336" t="e">
        <f>D70*C$105+D70*C$106*C$108+D70*C$107*C$109</f>
        <v>#REF!</v>
      </c>
      <c r="E132" s="336" t="e">
        <f t="shared" si="33"/>
        <v>#REF!</v>
      </c>
      <c r="F132" s="336" t="e">
        <f t="shared" si="33"/>
        <v>#REF!</v>
      </c>
      <c r="G132" s="336" t="e">
        <f t="shared" si="33"/>
        <v>#REF!</v>
      </c>
      <c r="H132" s="336" t="e">
        <f t="shared" si="33"/>
        <v>#REF!</v>
      </c>
      <c r="I132" s="336" t="e">
        <f t="shared" si="33"/>
        <v>#REF!</v>
      </c>
      <c r="J132" s="336" t="e">
        <f t="shared" si="33"/>
        <v>#REF!</v>
      </c>
      <c r="K132" s="336" t="e">
        <f t="shared" si="33"/>
        <v>#REF!</v>
      </c>
      <c r="L132" s="336" t="e">
        <f t="shared" si="33"/>
        <v>#REF!</v>
      </c>
      <c r="M132" s="336" t="e">
        <f t="shared" si="33"/>
        <v>#REF!</v>
      </c>
      <c r="N132" s="336" t="e">
        <f t="shared" si="33"/>
        <v>#REF!</v>
      </c>
      <c r="O132" s="336" t="e">
        <f t="shared" si="33"/>
        <v>#REF!</v>
      </c>
      <c r="P132" s="336" t="e">
        <f t="shared" si="33"/>
        <v>#REF!</v>
      </c>
      <c r="Q132" s="336" t="e">
        <f t="shared" si="33"/>
        <v>#REF!</v>
      </c>
      <c r="R132" s="336" t="e">
        <f t="shared" si="33"/>
        <v>#REF!</v>
      </c>
      <c r="S132" s="305" t="e">
        <f>SUM(D132:R132)</f>
        <v>#REF!</v>
      </c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</row>
    <row r="133" spans="1:33" ht="14.25" customHeight="1">
      <c r="A133" s="222"/>
      <c r="B133" s="306" t="s">
        <v>245</v>
      </c>
      <c r="C133" s="314"/>
      <c r="D133" s="336" t="e">
        <f>D71*C$105+D71*C$106*C$108+D71*C$107*C$109</f>
        <v>#REF!</v>
      </c>
      <c r="E133" s="336" t="e">
        <f t="shared" si="33"/>
        <v>#REF!</v>
      </c>
      <c r="F133" s="336" t="e">
        <f t="shared" si="33"/>
        <v>#REF!</v>
      </c>
      <c r="G133" s="336" t="e">
        <f t="shared" si="33"/>
        <v>#REF!</v>
      </c>
      <c r="H133" s="336" t="e">
        <f t="shared" si="33"/>
        <v>#REF!</v>
      </c>
      <c r="I133" s="336" t="e">
        <f t="shared" si="33"/>
        <v>#REF!</v>
      </c>
      <c r="J133" s="336" t="e">
        <f t="shared" si="33"/>
        <v>#REF!</v>
      </c>
      <c r="K133" s="336" t="e">
        <f t="shared" si="33"/>
        <v>#REF!</v>
      </c>
      <c r="L133" s="336" t="e">
        <f t="shared" si="33"/>
        <v>#REF!</v>
      </c>
      <c r="M133" s="336" t="e">
        <f t="shared" si="33"/>
        <v>#REF!</v>
      </c>
      <c r="N133" s="336" t="e">
        <f t="shared" si="33"/>
        <v>#REF!</v>
      </c>
      <c r="O133" s="336" t="e">
        <f t="shared" si="33"/>
        <v>#REF!</v>
      </c>
      <c r="P133" s="336" t="e">
        <f t="shared" si="33"/>
        <v>#REF!</v>
      </c>
      <c r="Q133" s="336" t="e">
        <f t="shared" si="33"/>
        <v>#REF!</v>
      </c>
      <c r="R133" s="336" t="e">
        <f t="shared" si="33"/>
        <v>#REF!</v>
      </c>
      <c r="S133" s="305" t="e">
        <f>SUM(D133:R133)</f>
        <v>#REF!</v>
      </c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</row>
    <row r="134" spans="1:33" ht="13">
      <c r="A134" s="222"/>
      <c r="B134" s="309" t="s">
        <v>282</v>
      </c>
      <c r="C134" s="310"/>
      <c r="D134" s="337" t="e">
        <f>SUM(D131:D133)</f>
        <v>#REF!</v>
      </c>
      <c r="E134" s="337" t="e">
        <f t="shared" ref="E134:R134" si="34">SUM(E131:E133)</f>
        <v>#REF!</v>
      </c>
      <c r="F134" s="337" t="e">
        <f t="shared" si="34"/>
        <v>#REF!</v>
      </c>
      <c r="G134" s="337" t="e">
        <f t="shared" si="34"/>
        <v>#REF!</v>
      </c>
      <c r="H134" s="337" t="e">
        <f t="shared" si="34"/>
        <v>#REF!</v>
      </c>
      <c r="I134" s="337" t="e">
        <f t="shared" si="34"/>
        <v>#REF!</v>
      </c>
      <c r="J134" s="337" t="e">
        <f t="shared" si="34"/>
        <v>#REF!</v>
      </c>
      <c r="K134" s="337" t="e">
        <f t="shared" si="34"/>
        <v>#REF!</v>
      </c>
      <c r="L134" s="337" t="e">
        <f t="shared" si="34"/>
        <v>#REF!</v>
      </c>
      <c r="M134" s="337" t="e">
        <f t="shared" si="34"/>
        <v>#REF!</v>
      </c>
      <c r="N134" s="337" t="e">
        <f t="shared" si="34"/>
        <v>#REF!</v>
      </c>
      <c r="O134" s="337" t="e">
        <f t="shared" si="34"/>
        <v>#REF!</v>
      </c>
      <c r="P134" s="337" t="e">
        <f t="shared" si="34"/>
        <v>#REF!</v>
      </c>
      <c r="Q134" s="337" t="e">
        <f t="shared" si="34"/>
        <v>#REF!</v>
      </c>
      <c r="R134" s="337" t="e">
        <f t="shared" si="34"/>
        <v>#REF!</v>
      </c>
      <c r="S134" s="305" t="e">
        <f>SUM(S131:S133)</f>
        <v>#REF!</v>
      </c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</row>
    <row r="135" spans="1:33" ht="13">
      <c r="A135" s="222"/>
      <c r="B135" s="311" t="s">
        <v>283</v>
      </c>
      <c r="C135" s="300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3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</row>
    <row r="136" spans="1:33" ht="14.25" customHeight="1">
      <c r="A136" s="222"/>
      <c r="B136" s="306" t="s">
        <v>248</v>
      </c>
      <c r="C136" s="314"/>
      <c r="D136" s="336" t="e">
        <f>D74*C$105+D74*C$106*C$108+D74*C$107*C$109</f>
        <v>#REF!</v>
      </c>
      <c r="E136" s="336" t="e">
        <f t="shared" ref="E136:R136" si="35">E74*E$105+E74*E$106*E$108+E74*E$107*E$109</f>
        <v>#REF!</v>
      </c>
      <c r="F136" s="336" t="e">
        <f t="shared" si="35"/>
        <v>#REF!</v>
      </c>
      <c r="G136" s="336" t="e">
        <f t="shared" si="35"/>
        <v>#REF!</v>
      </c>
      <c r="H136" s="336" t="e">
        <f t="shared" si="35"/>
        <v>#REF!</v>
      </c>
      <c r="I136" s="336" t="e">
        <f t="shared" si="35"/>
        <v>#REF!</v>
      </c>
      <c r="J136" s="336" t="e">
        <f t="shared" si="35"/>
        <v>#REF!</v>
      </c>
      <c r="K136" s="336" t="e">
        <f t="shared" si="35"/>
        <v>#REF!</v>
      </c>
      <c r="L136" s="336" t="e">
        <f t="shared" si="35"/>
        <v>#REF!</v>
      </c>
      <c r="M136" s="336" t="e">
        <f t="shared" si="35"/>
        <v>#REF!</v>
      </c>
      <c r="N136" s="336" t="e">
        <f t="shared" si="35"/>
        <v>#REF!</v>
      </c>
      <c r="O136" s="336" t="e">
        <f t="shared" si="35"/>
        <v>#REF!</v>
      </c>
      <c r="P136" s="336" t="e">
        <f t="shared" si="35"/>
        <v>#REF!</v>
      </c>
      <c r="Q136" s="336" t="e">
        <f t="shared" si="35"/>
        <v>#REF!</v>
      </c>
      <c r="R136" s="336" t="e">
        <f t="shared" si="35"/>
        <v>#REF!</v>
      </c>
      <c r="S136" s="305" t="e">
        <f>SUM(D136:R136)</f>
        <v>#REF!</v>
      </c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</row>
    <row r="137" spans="1:33" ht="13">
      <c r="A137" s="222"/>
      <c r="B137" s="299" t="s">
        <v>284</v>
      </c>
      <c r="C137" s="315"/>
      <c r="D137" s="312"/>
      <c r="E137" s="312"/>
      <c r="F137" s="312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3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</row>
    <row r="138" spans="1:33" ht="13">
      <c r="A138" s="222"/>
      <c r="B138" s="323" t="s">
        <v>4</v>
      </c>
      <c r="C138" s="324"/>
      <c r="D138" s="338"/>
      <c r="E138" s="339"/>
      <c r="F138" s="339"/>
      <c r="G138" s="339"/>
      <c r="H138" s="339"/>
      <c r="I138" s="339"/>
      <c r="J138" s="339"/>
      <c r="K138" s="339"/>
      <c r="L138" s="339"/>
      <c r="M138" s="339"/>
      <c r="N138" s="339"/>
      <c r="O138" s="339"/>
      <c r="P138" s="339"/>
      <c r="Q138" s="339"/>
      <c r="R138" s="340"/>
      <c r="S138" s="305" t="e">
        <f>C113</f>
        <v>#REF!</v>
      </c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</row>
    <row r="139" spans="1:33" ht="13">
      <c r="A139" s="222"/>
      <c r="B139" s="323" t="s">
        <v>18</v>
      </c>
      <c r="C139" s="324"/>
      <c r="D139" s="341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3"/>
      <c r="S139" s="305" t="e">
        <f>C114</f>
        <v>#REF!</v>
      </c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</row>
    <row r="140" spans="1:33" ht="14.25" customHeight="1">
      <c r="A140" s="222"/>
      <c r="B140" s="323" t="s">
        <v>265</v>
      </c>
      <c r="C140" s="325"/>
      <c r="D140" s="344"/>
      <c r="E140" s="345"/>
      <c r="F140" s="345"/>
      <c r="G140" s="345"/>
      <c r="H140" s="345"/>
      <c r="I140" s="345"/>
      <c r="J140" s="345"/>
      <c r="K140" s="345"/>
      <c r="L140" s="345"/>
      <c r="M140" s="345"/>
      <c r="N140" s="345"/>
      <c r="O140" s="345"/>
      <c r="P140" s="345"/>
      <c r="Q140" s="345"/>
      <c r="R140" s="346"/>
      <c r="S140" s="305" t="e">
        <f>C115</f>
        <v>#REF!</v>
      </c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</row>
    <row r="141" spans="1:33" ht="13.5" thickBot="1">
      <c r="A141" s="222"/>
      <c r="B141" s="316" t="s">
        <v>249</v>
      </c>
      <c r="C141" s="317"/>
      <c r="D141" s="351" t="e">
        <f>D129+D134+D136</f>
        <v>#REF!</v>
      </c>
      <c r="E141" s="351" t="e">
        <f>E129+E134+E136</f>
        <v>#REF!</v>
      </c>
      <c r="F141" s="351" t="e">
        <f t="shared" ref="F141:R141" si="36">F129+F134+F136</f>
        <v>#REF!</v>
      </c>
      <c r="G141" s="351" t="e">
        <f t="shared" si="36"/>
        <v>#REF!</v>
      </c>
      <c r="H141" s="351" t="e">
        <f t="shared" si="36"/>
        <v>#REF!</v>
      </c>
      <c r="I141" s="351" t="e">
        <f t="shared" si="36"/>
        <v>#REF!</v>
      </c>
      <c r="J141" s="351" t="e">
        <f t="shared" si="36"/>
        <v>#REF!</v>
      </c>
      <c r="K141" s="351" t="e">
        <f t="shared" si="36"/>
        <v>#REF!</v>
      </c>
      <c r="L141" s="351" t="e">
        <f t="shared" si="36"/>
        <v>#REF!</v>
      </c>
      <c r="M141" s="351" t="e">
        <f t="shared" si="36"/>
        <v>#REF!</v>
      </c>
      <c r="N141" s="351" t="e">
        <f t="shared" si="36"/>
        <v>#REF!</v>
      </c>
      <c r="O141" s="351" t="e">
        <f t="shared" si="36"/>
        <v>#REF!</v>
      </c>
      <c r="P141" s="351" t="e">
        <f t="shared" si="36"/>
        <v>#REF!</v>
      </c>
      <c r="Q141" s="351" t="e">
        <f t="shared" si="36"/>
        <v>#REF!</v>
      </c>
      <c r="R141" s="351" t="e">
        <f t="shared" si="36"/>
        <v>#REF!</v>
      </c>
      <c r="S141" s="352" t="e">
        <f>SUM(S129,S134,S136,S138:S140)</f>
        <v>#REF!</v>
      </c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</row>
    <row r="142" spans="1:33" s="222" customFormat="1" ht="13" thickBot="1">
      <c r="B142" s="393" t="s">
        <v>327</v>
      </c>
      <c r="C142" s="394" t="e">
        <f>#REF!</f>
        <v>#REF!</v>
      </c>
      <c r="D142" s="391">
        <f>IFERROR(D141/#REF!,)</f>
        <v>0</v>
      </c>
      <c r="E142" s="391">
        <f>IFERROR(E141/#REF!,)</f>
        <v>0</v>
      </c>
      <c r="F142" s="391">
        <f>IFERROR(F141/#REF!,)</f>
        <v>0</v>
      </c>
      <c r="G142" s="391">
        <f>IFERROR(G141/#REF!,)</f>
        <v>0</v>
      </c>
      <c r="H142" s="391">
        <f>IFERROR(H141/#REF!,)</f>
        <v>0</v>
      </c>
      <c r="I142" s="391">
        <f>IFERROR(I141/#REF!,)</f>
        <v>0</v>
      </c>
      <c r="J142" s="391">
        <f>IFERROR(J141/#REF!,)</f>
        <v>0</v>
      </c>
      <c r="K142" s="391">
        <f>IFERROR(K141/#REF!,)</f>
        <v>0</v>
      </c>
      <c r="L142" s="391">
        <f>IFERROR(L141/#REF!,)</f>
        <v>0</v>
      </c>
      <c r="M142" s="391">
        <f>IFERROR(M141/#REF!,)</f>
        <v>0</v>
      </c>
      <c r="N142" s="391">
        <f>IFERROR(N141/#REF!,)</f>
        <v>0</v>
      </c>
      <c r="O142" s="391">
        <f>IFERROR(O141/#REF!,)</f>
        <v>0</v>
      </c>
      <c r="P142" s="391">
        <f>IFERROR(P141/#REF!,)</f>
        <v>0</v>
      </c>
      <c r="Q142" s="391">
        <f>IFERROR(Q141/#REF!,)</f>
        <v>0</v>
      </c>
      <c r="R142" s="391">
        <f>IFERROR(R141/#REF!,)</f>
        <v>0</v>
      </c>
      <c r="S142" s="392">
        <f>IFERROR(S141/#REF!,)</f>
        <v>0</v>
      </c>
    </row>
    <row r="143" spans="1:33" s="222" customFormat="1"/>
    <row r="144" spans="1:33" s="222" customFormat="1"/>
    <row r="145" spans="1:33" s="222" customFormat="1"/>
    <row r="146" spans="1:33" s="222" customFormat="1"/>
    <row r="147" spans="1:33" s="222" customFormat="1"/>
    <row r="148" spans="1:33" s="222" customFormat="1"/>
    <row r="149" spans="1:33" s="222" customFormat="1"/>
    <row r="150" spans="1:33" s="222" customFormat="1"/>
    <row r="151" spans="1:33" s="222" customFormat="1"/>
    <row r="152" spans="1:33" s="222" customFormat="1"/>
    <row r="153" spans="1:33">
      <c r="A153" s="222"/>
      <c r="B153" s="222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</row>
    <row r="154" spans="1:33">
      <c r="A154" s="222"/>
      <c r="B154" s="222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22"/>
      <c r="AE154" s="222"/>
      <c r="AF154" s="222"/>
      <c r="AG154" s="222"/>
    </row>
    <row r="155" spans="1:33">
      <c r="A155" s="222"/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</row>
    <row r="156" spans="1:33">
      <c r="A156" s="222"/>
      <c r="B156" s="222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</row>
    <row r="157" spans="1:33">
      <c r="A157" s="222"/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</row>
    <row r="158" spans="1:33">
      <c r="A158" s="222"/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</row>
    <row r="159" spans="1:33">
      <c r="A159" s="222"/>
      <c r="B159" s="222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</row>
    <row r="160" spans="1:33">
      <c r="A160" s="222"/>
      <c r="B160" s="222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</row>
    <row r="161" spans="1:33">
      <c r="A161" s="222"/>
      <c r="B161" s="222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</row>
    <row r="162" spans="1:33">
      <c r="A162" s="222"/>
      <c r="B162" s="222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</row>
    <row r="163" spans="1:33">
      <c r="A163" s="222"/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</row>
    <row r="164" spans="1:33">
      <c r="A164" s="222"/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</row>
    <row r="165" spans="1:33">
      <c r="A165" s="222"/>
      <c r="B165" s="222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</row>
    <row r="166" spans="1:33">
      <c r="A166" s="222"/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</row>
    <row r="167" spans="1:33">
      <c r="A167" s="222"/>
      <c r="B167" s="222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</row>
    <row r="168" spans="1:33">
      <c r="A168" s="222"/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22"/>
      <c r="AE168" s="222"/>
      <c r="AF168" s="222"/>
      <c r="AG168" s="222"/>
    </row>
    <row r="169" spans="1:33">
      <c r="A169" s="222"/>
      <c r="B169" s="222"/>
      <c r="C169" s="222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  <c r="Z169" s="222"/>
      <c r="AA169" s="222"/>
      <c r="AB169" s="222"/>
      <c r="AC169" s="222"/>
      <c r="AD169" s="222"/>
      <c r="AE169" s="222"/>
      <c r="AF169" s="222"/>
      <c r="AG169" s="222"/>
    </row>
    <row r="170" spans="1:33">
      <c r="A170" s="222"/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22"/>
      <c r="AE170" s="222"/>
      <c r="AF170" s="222"/>
      <c r="AG170" s="222"/>
    </row>
    <row r="171" spans="1:33">
      <c r="A171" s="222"/>
      <c r="B171" s="222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22"/>
      <c r="AE171" s="222"/>
      <c r="AF171" s="222"/>
      <c r="AG171" s="222"/>
    </row>
    <row r="172" spans="1:33">
      <c r="A172" s="222"/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22"/>
      <c r="AE172" s="222"/>
      <c r="AF172" s="222"/>
      <c r="AG172" s="222"/>
    </row>
    <row r="173" spans="1:33">
      <c r="A173" s="222"/>
      <c r="B173" s="222"/>
      <c r="C173" s="222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22"/>
      <c r="AE173" s="222"/>
      <c r="AF173" s="222"/>
      <c r="AG173" s="222"/>
    </row>
    <row r="174" spans="1:33">
      <c r="A174" s="222"/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22"/>
      <c r="AE174" s="222"/>
      <c r="AF174" s="222"/>
      <c r="AG174" s="222"/>
    </row>
    <row r="175" spans="1:33">
      <c r="A175" s="222"/>
      <c r="B175" s="222"/>
      <c r="C175" s="222"/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  <c r="Z175" s="222"/>
      <c r="AA175" s="222"/>
      <c r="AB175" s="222"/>
      <c r="AC175" s="222"/>
      <c r="AD175" s="222"/>
      <c r="AE175" s="222"/>
      <c r="AF175" s="222"/>
      <c r="AG175" s="222"/>
    </row>
    <row r="176" spans="1:33">
      <c r="A176" s="222"/>
      <c r="B176" s="222"/>
      <c r="C176" s="222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22"/>
      <c r="AE176" s="222"/>
      <c r="AF176" s="222"/>
      <c r="AG176" s="222"/>
    </row>
    <row r="177" spans="1:33">
      <c r="A177" s="222"/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  <c r="Z177" s="222"/>
      <c r="AA177" s="222"/>
      <c r="AB177" s="222"/>
      <c r="AC177" s="222"/>
      <c r="AD177" s="222"/>
      <c r="AE177" s="222"/>
      <c r="AF177" s="222"/>
      <c r="AG177" s="222"/>
    </row>
    <row r="178" spans="1:33">
      <c r="A178" s="222"/>
      <c r="B178" s="222"/>
      <c r="C178" s="222"/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22"/>
      <c r="AE178" s="222"/>
      <c r="AF178" s="222"/>
      <c r="AG178" s="222"/>
    </row>
    <row r="179" spans="1:33">
      <c r="A179" s="222"/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</row>
    <row r="180" spans="1:33">
      <c r="A180" s="222"/>
      <c r="B180" s="222"/>
      <c r="C180" s="222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</row>
    <row r="181" spans="1:33">
      <c r="A181" s="222"/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</row>
    <row r="182" spans="1:33">
      <c r="A182" s="222"/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222"/>
      <c r="Z182" s="222"/>
      <c r="AA182" s="222"/>
      <c r="AB182" s="222"/>
      <c r="AC182" s="222"/>
      <c r="AD182" s="222"/>
      <c r="AE182" s="222"/>
      <c r="AF182" s="222"/>
      <c r="AG182" s="222"/>
    </row>
    <row r="183" spans="1:33">
      <c r="A183" s="222"/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222"/>
      <c r="Z183" s="222"/>
      <c r="AA183" s="222"/>
      <c r="AB183" s="222"/>
      <c r="AC183" s="222"/>
      <c r="AD183" s="222"/>
      <c r="AE183" s="222"/>
      <c r="AF183" s="222"/>
      <c r="AG183" s="222"/>
    </row>
    <row r="184" spans="1:33">
      <c r="A184" s="222"/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22"/>
      <c r="AE184" s="222"/>
      <c r="AF184" s="222"/>
      <c r="AG184" s="222"/>
    </row>
    <row r="185" spans="1:33">
      <c r="A185" s="222"/>
      <c r="B185" s="222"/>
      <c r="C185" s="222"/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22"/>
      <c r="AE185" s="222"/>
      <c r="AF185" s="222"/>
      <c r="AG185" s="222"/>
    </row>
    <row r="186" spans="1:33">
      <c r="A186" s="222"/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22"/>
      <c r="AE186" s="222"/>
      <c r="AF186" s="222"/>
      <c r="AG186" s="222"/>
    </row>
    <row r="187" spans="1:33">
      <c r="A187" s="222"/>
      <c r="B187" s="222"/>
      <c r="C187" s="222"/>
      <c r="D187" s="222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22"/>
      <c r="AE187" s="222"/>
      <c r="AF187" s="222"/>
      <c r="AG187" s="222"/>
    </row>
    <row r="188" spans="1:33">
      <c r="A188" s="222"/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</row>
    <row r="189" spans="1:33">
      <c r="A189" s="222"/>
      <c r="B189" s="222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</row>
    <row r="190" spans="1:33">
      <c r="A190" s="222"/>
      <c r="B190" s="222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</row>
    <row r="191" spans="1:33">
      <c r="A191" s="222"/>
      <c r="B191" s="222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</row>
    <row r="192" spans="1:33">
      <c r="A192" s="222"/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</row>
    <row r="193" spans="1:33">
      <c r="A193" s="222"/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</row>
    <row r="194" spans="1:33">
      <c r="A194" s="222"/>
      <c r="B194" s="222"/>
      <c r="C194" s="222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</row>
    <row r="195" spans="1:33">
      <c r="A195" s="222"/>
      <c r="B195" s="222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</row>
    <row r="196" spans="1:33">
      <c r="A196" s="222"/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</row>
    <row r="197" spans="1:33">
      <c r="A197" s="222"/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</row>
    <row r="198" spans="1:33">
      <c r="A198" s="222"/>
      <c r="B198" s="222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</row>
    <row r="199" spans="1:33">
      <c r="A199" s="222"/>
      <c r="B199" s="222"/>
      <c r="C199" s="222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</row>
    <row r="200" spans="1:33">
      <c r="A200" s="222"/>
      <c r="B200" s="222"/>
      <c r="C200" s="222"/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22"/>
      <c r="AE200" s="222"/>
      <c r="AF200" s="222"/>
      <c r="AG200" s="222"/>
    </row>
    <row r="201" spans="1:33">
      <c r="A201" s="222"/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22"/>
      <c r="AE201" s="222"/>
      <c r="AF201" s="222"/>
      <c r="AG201" s="222"/>
    </row>
    <row r="202" spans="1:33">
      <c r="A202" s="222"/>
      <c r="B202" s="222"/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  <c r="AA202" s="222"/>
      <c r="AB202" s="222"/>
      <c r="AC202" s="222"/>
      <c r="AD202" s="222"/>
      <c r="AE202" s="222"/>
      <c r="AF202" s="222"/>
      <c r="AG202" s="222"/>
    </row>
    <row r="203" spans="1:33">
      <c r="A203" s="222"/>
      <c r="B203" s="222"/>
      <c r="C203" s="222"/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22"/>
      <c r="AE203" s="222"/>
      <c r="AF203" s="222"/>
      <c r="AG203" s="222"/>
    </row>
    <row r="204" spans="1:33">
      <c r="A204" s="222"/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  <c r="Z204" s="222"/>
      <c r="AA204" s="222"/>
      <c r="AB204" s="222"/>
      <c r="AC204" s="222"/>
      <c r="AD204" s="222"/>
      <c r="AE204" s="222"/>
      <c r="AF204" s="222"/>
      <c r="AG204" s="222"/>
    </row>
    <row r="205" spans="1:33">
      <c r="A205" s="222"/>
      <c r="B205" s="222"/>
      <c r="C205" s="222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  <c r="Z205" s="222"/>
      <c r="AA205" s="222"/>
      <c r="AB205" s="222"/>
      <c r="AC205" s="222"/>
      <c r="AD205" s="222"/>
      <c r="AE205" s="222"/>
      <c r="AF205" s="222"/>
      <c r="AG205" s="222"/>
    </row>
    <row r="206" spans="1:33">
      <c r="A206" s="222"/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  <c r="Z206" s="222"/>
      <c r="AA206" s="222"/>
      <c r="AB206" s="222"/>
      <c r="AC206" s="222"/>
      <c r="AD206" s="222"/>
      <c r="AE206" s="222"/>
      <c r="AF206" s="222"/>
      <c r="AG206" s="222"/>
    </row>
    <row r="207" spans="1:33">
      <c r="A207" s="222"/>
      <c r="B207" s="222"/>
      <c r="C207" s="222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22"/>
      <c r="AE207" s="222"/>
      <c r="AF207" s="222"/>
      <c r="AG207" s="222"/>
    </row>
    <row r="208" spans="1:33">
      <c r="A208" s="222"/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22"/>
      <c r="AE208" s="222"/>
      <c r="AF208" s="222"/>
      <c r="AG208" s="222"/>
    </row>
    <row r="209" spans="1:33">
      <c r="A209" s="222"/>
      <c r="B209" s="222"/>
      <c r="C209" s="222"/>
      <c r="D209" s="222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22"/>
      <c r="AE209" s="222"/>
      <c r="AF209" s="222"/>
      <c r="AG209" s="222"/>
    </row>
    <row r="210" spans="1:33">
      <c r="A210" s="222"/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222"/>
      <c r="Z210" s="222"/>
      <c r="AA210" s="222"/>
      <c r="AB210" s="222"/>
      <c r="AC210" s="222"/>
      <c r="AD210" s="222"/>
      <c r="AE210" s="222"/>
      <c r="AF210" s="222"/>
      <c r="AG210" s="222"/>
    </row>
    <row r="211" spans="1:33">
      <c r="A211" s="222"/>
      <c r="B211" s="222"/>
      <c r="C211" s="222"/>
      <c r="D211" s="222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  <c r="Y211" s="222"/>
      <c r="Z211" s="222"/>
      <c r="AA211" s="222"/>
      <c r="AB211" s="222"/>
      <c r="AC211" s="222"/>
      <c r="AD211" s="222"/>
      <c r="AE211" s="222"/>
      <c r="AF211" s="222"/>
      <c r="AG211" s="222"/>
    </row>
    <row r="212" spans="1:33">
      <c r="A212" s="222"/>
      <c r="B212" s="222"/>
      <c r="C212" s="222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  <c r="AA212" s="222"/>
      <c r="AB212" s="222"/>
      <c r="AC212" s="222"/>
      <c r="AD212" s="222"/>
      <c r="AE212" s="222"/>
      <c r="AF212" s="222"/>
      <c r="AG212" s="222"/>
    </row>
    <row r="213" spans="1:33">
      <c r="A213" s="222"/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22"/>
      <c r="AE213" s="222"/>
      <c r="AF213" s="222"/>
      <c r="AG213" s="222"/>
    </row>
    <row r="214" spans="1:33">
      <c r="A214" s="222"/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</row>
    <row r="215" spans="1:33">
      <c r="A215" s="222"/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</row>
    <row r="216" spans="1:33">
      <c r="A216" s="222"/>
      <c r="B216" s="222"/>
      <c r="C216" s="222"/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</row>
    <row r="217" spans="1:33">
      <c r="A217" s="222"/>
      <c r="B217" s="222"/>
      <c r="C217" s="222"/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22"/>
      <c r="AE217" s="222"/>
      <c r="AF217" s="222"/>
      <c r="AG217" s="222"/>
    </row>
    <row r="218" spans="1:33">
      <c r="A218" s="222"/>
      <c r="B218" s="222"/>
      <c r="C218" s="222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22"/>
      <c r="AE218" s="222"/>
      <c r="AF218" s="222"/>
      <c r="AG218" s="222"/>
    </row>
    <row r="219" spans="1:33">
      <c r="A219" s="222"/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</row>
    <row r="220" spans="1:33">
      <c r="A220" s="222"/>
      <c r="B220" s="222"/>
      <c r="C220" s="222"/>
      <c r="D220" s="222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22"/>
      <c r="AE220" s="222"/>
      <c r="AF220" s="222"/>
      <c r="AG220" s="222"/>
    </row>
    <row r="221" spans="1:33">
      <c r="A221" s="222"/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22"/>
      <c r="AE221" s="222"/>
      <c r="AF221" s="222"/>
      <c r="AG221" s="222"/>
    </row>
    <row r="222" spans="1:33">
      <c r="A222" s="222"/>
      <c r="B222" s="222"/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</row>
    <row r="223" spans="1:33">
      <c r="A223" s="222"/>
      <c r="B223" s="222"/>
      <c r="C223" s="222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</row>
    <row r="224" spans="1:33">
      <c r="A224" s="222"/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  <c r="Z224" s="222"/>
      <c r="AA224" s="222"/>
      <c r="AB224" s="222"/>
      <c r="AC224" s="222"/>
      <c r="AD224" s="222"/>
      <c r="AE224" s="222"/>
      <c r="AF224" s="222"/>
      <c r="AG224" s="222"/>
    </row>
    <row r="225" spans="1:33">
      <c r="A225" s="222"/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222"/>
      <c r="Z225" s="222"/>
      <c r="AA225" s="222"/>
      <c r="AB225" s="222"/>
      <c r="AC225" s="222"/>
      <c r="AD225" s="222"/>
      <c r="AE225" s="222"/>
      <c r="AF225" s="222"/>
      <c r="AG225" s="222"/>
    </row>
    <row r="226" spans="1:33">
      <c r="A226" s="222"/>
      <c r="B226" s="222"/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22"/>
      <c r="AE226" s="222"/>
      <c r="AF226" s="222"/>
      <c r="AG226" s="222"/>
    </row>
    <row r="227" spans="1:33">
      <c r="A227" s="222"/>
      <c r="B227" s="222"/>
      <c r="C227" s="222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22"/>
      <c r="AE227" s="222"/>
      <c r="AF227" s="222"/>
      <c r="AG227" s="222"/>
    </row>
    <row r="228" spans="1:33">
      <c r="A228" s="222"/>
      <c r="B228" s="222"/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</row>
    <row r="229" spans="1:33">
      <c r="A229" s="222"/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22"/>
      <c r="AE229" s="222"/>
      <c r="AF229" s="222"/>
      <c r="AG229" s="222"/>
    </row>
    <row r="230" spans="1:33">
      <c r="A230" s="222"/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  <c r="Z230" s="222"/>
      <c r="AA230" s="222"/>
      <c r="AB230" s="222"/>
      <c r="AC230" s="222"/>
      <c r="AD230" s="222"/>
      <c r="AE230" s="222"/>
      <c r="AF230" s="222"/>
      <c r="AG230" s="222"/>
    </row>
    <row r="231" spans="1:33">
      <c r="A231" s="222"/>
      <c r="B231" s="222"/>
      <c r="C231" s="222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  <c r="Z231" s="222"/>
      <c r="AA231" s="222"/>
      <c r="AB231" s="222"/>
      <c r="AC231" s="222"/>
      <c r="AD231" s="222"/>
      <c r="AE231" s="222"/>
      <c r="AF231" s="222"/>
      <c r="AG231" s="222"/>
    </row>
    <row r="232" spans="1:33">
      <c r="A232" s="222"/>
      <c r="B232" s="222"/>
      <c r="C232" s="222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  <c r="AA232" s="222"/>
      <c r="AB232" s="222"/>
      <c r="AC232" s="222"/>
      <c r="AD232" s="222"/>
      <c r="AE232" s="222"/>
      <c r="AF232" s="222"/>
      <c r="AG232" s="222"/>
    </row>
    <row r="233" spans="1:33">
      <c r="A233" s="222"/>
      <c r="B233" s="222"/>
      <c r="C233" s="222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  <c r="Z233" s="222"/>
      <c r="AA233" s="222"/>
      <c r="AB233" s="222"/>
      <c r="AC233" s="222"/>
      <c r="AD233" s="222"/>
      <c r="AE233" s="222"/>
      <c r="AF233" s="222"/>
      <c r="AG233" s="222"/>
    </row>
    <row r="234" spans="1:33">
      <c r="A234" s="222"/>
      <c r="B234" s="222"/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  <c r="Z234" s="222"/>
      <c r="AA234" s="222"/>
      <c r="AB234" s="222"/>
      <c r="AC234" s="222"/>
      <c r="AD234" s="222"/>
      <c r="AE234" s="222"/>
      <c r="AF234" s="222"/>
      <c r="AG234" s="222"/>
    </row>
    <row r="235" spans="1:33">
      <c r="A235" s="222"/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  <c r="AA235" s="222"/>
      <c r="AB235" s="222"/>
      <c r="AC235" s="222"/>
      <c r="AD235" s="222"/>
      <c r="AE235" s="222"/>
      <c r="AF235" s="222"/>
      <c r="AG235" s="222"/>
    </row>
    <row r="236" spans="1:33">
      <c r="A236" s="222"/>
      <c r="B236" s="222"/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</row>
    <row r="237" spans="1:33">
      <c r="A237" s="222"/>
      <c r="B237" s="222"/>
      <c r="C237" s="222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</row>
    <row r="238" spans="1:33">
      <c r="A238" s="222"/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  <c r="Z238" s="222"/>
      <c r="AA238" s="222"/>
      <c r="AB238" s="222"/>
      <c r="AC238" s="222"/>
      <c r="AD238" s="222"/>
      <c r="AE238" s="222"/>
      <c r="AF238" s="222"/>
      <c r="AG238" s="222"/>
    </row>
    <row r="239" spans="1:33">
      <c r="A239" s="222"/>
      <c r="B239" s="222"/>
      <c r="C239" s="222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  <c r="Z239" s="222"/>
      <c r="AA239" s="222"/>
      <c r="AB239" s="222"/>
      <c r="AC239" s="222"/>
      <c r="AD239" s="222"/>
      <c r="AE239" s="222"/>
      <c r="AF239" s="222"/>
      <c r="AG239" s="222"/>
    </row>
    <row r="240" spans="1:33">
      <c r="A240" s="222"/>
      <c r="B240" s="222"/>
      <c r="C240" s="222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  <c r="AA240" s="222"/>
      <c r="AB240" s="222"/>
      <c r="AC240" s="222"/>
      <c r="AD240" s="222"/>
      <c r="AE240" s="222"/>
      <c r="AF240" s="222"/>
      <c r="AG240" s="222"/>
    </row>
    <row r="241" spans="1:33">
      <c r="A241" s="222"/>
      <c r="B241" s="222"/>
      <c r="C241" s="222"/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  <c r="AA241" s="222"/>
      <c r="AB241" s="222"/>
      <c r="AC241" s="222"/>
      <c r="AD241" s="222"/>
      <c r="AE241" s="222"/>
      <c r="AF241" s="222"/>
      <c r="AG241" s="222"/>
    </row>
    <row r="242" spans="1:33">
      <c r="A242" s="222"/>
      <c r="B242" s="222"/>
      <c r="C242" s="222"/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  <c r="AA242" s="222"/>
      <c r="AB242" s="222"/>
      <c r="AC242" s="222"/>
      <c r="AD242" s="222"/>
      <c r="AE242" s="222"/>
      <c r="AF242" s="222"/>
      <c r="AG242" s="222"/>
    </row>
    <row r="243" spans="1:33">
      <c r="A243" s="222"/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  <c r="AA243" s="222"/>
      <c r="AB243" s="222"/>
      <c r="AC243" s="222"/>
      <c r="AD243" s="222"/>
      <c r="AE243" s="222"/>
      <c r="AF243" s="222"/>
      <c r="AG243" s="222"/>
    </row>
    <row r="244" spans="1:33">
      <c r="A244" s="222"/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  <c r="Z244" s="222"/>
      <c r="AA244" s="222"/>
      <c r="AB244" s="222"/>
      <c r="AC244" s="222"/>
      <c r="AD244" s="222"/>
      <c r="AE244" s="222"/>
      <c r="AF244" s="222"/>
      <c r="AG244" s="222"/>
    </row>
    <row r="245" spans="1:33">
      <c r="A245" s="222"/>
      <c r="B245" s="222"/>
      <c r="C245" s="222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  <c r="Z245" s="222"/>
      <c r="AA245" s="222"/>
      <c r="AB245" s="222"/>
      <c r="AC245" s="222"/>
      <c r="AD245" s="222"/>
      <c r="AE245" s="222"/>
      <c r="AF245" s="222"/>
      <c r="AG245" s="222"/>
    </row>
    <row r="246" spans="1:33">
      <c r="A246" s="222"/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222"/>
      <c r="AA246" s="222"/>
      <c r="AB246" s="222"/>
      <c r="AC246" s="222"/>
      <c r="AD246" s="222"/>
      <c r="AE246" s="222"/>
      <c r="AF246" s="222"/>
      <c r="AG246" s="222"/>
    </row>
    <row r="247" spans="1:33">
      <c r="A247" s="222"/>
      <c r="B247" s="222"/>
      <c r="C247" s="222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  <c r="AA247" s="222"/>
      <c r="AB247" s="222"/>
      <c r="AC247" s="222"/>
      <c r="AD247" s="222"/>
      <c r="AE247" s="222"/>
      <c r="AF247" s="222"/>
      <c r="AG247" s="222"/>
    </row>
    <row r="248" spans="1:33">
      <c r="A248" s="222"/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  <c r="AA248" s="222"/>
      <c r="AB248" s="222"/>
      <c r="AC248" s="222"/>
      <c r="AD248" s="222"/>
      <c r="AE248" s="222"/>
      <c r="AF248" s="222"/>
      <c r="AG248" s="222"/>
    </row>
    <row r="249" spans="1:33">
      <c r="A249" s="222"/>
      <c r="B249" s="222"/>
      <c r="C249" s="222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  <c r="AA249" s="222"/>
      <c r="AB249" s="222"/>
      <c r="AC249" s="222"/>
      <c r="AD249" s="222"/>
      <c r="AE249" s="222"/>
      <c r="AF249" s="222"/>
      <c r="AG249" s="222"/>
    </row>
    <row r="250" spans="1:33">
      <c r="A250" s="222"/>
      <c r="B250" s="222"/>
      <c r="C250" s="222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  <c r="AA250" s="222"/>
      <c r="AB250" s="222"/>
      <c r="AC250" s="222"/>
      <c r="AD250" s="222"/>
      <c r="AE250" s="222"/>
      <c r="AF250" s="222"/>
      <c r="AG250" s="222"/>
    </row>
    <row r="251" spans="1:33">
      <c r="A251" s="222"/>
      <c r="B251" s="222"/>
      <c r="C251" s="222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</row>
    <row r="252" spans="1:33">
      <c r="A252" s="222"/>
      <c r="B252" s="222"/>
      <c r="C252" s="222"/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  <c r="Z252" s="222"/>
      <c r="AA252" s="222"/>
      <c r="AB252" s="222"/>
      <c r="AC252" s="222"/>
      <c r="AD252" s="222"/>
      <c r="AE252" s="222"/>
      <c r="AF252" s="222"/>
      <c r="AG252" s="222"/>
    </row>
    <row r="253" spans="1:33">
      <c r="A253" s="222"/>
      <c r="B253" s="222"/>
      <c r="C253" s="222"/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  <c r="Z253" s="222"/>
      <c r="AA253" s="222"/>
      <c r="AB253" s="222"/>
      <c r="AC253" s="222"/>
      <c r="AD253" s="222"/>
      <c r="AE253" s="222"/>
      <c r="AF253" s="222"/>
      <c r="AG253" s="222"/>
    </row>
    <row r="254" spans="1:33">
      <c r="A254" s="222"/>
      <c r="B254" s="222"/>
      <c r="C254" s="222"/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  <c r="AA254" s="222"/>
      <c r="AB254" s="222"/>
      <c r="AC254" s="222"/>
      <c r="AD254" s="222"/>
      <c r="AE254" s="222"/>
      <c r="AF254" s="222"/>
      <c r="AG254" s="222"/>
    </row>
    <row r="255" spans="1:33">
      <c r="A255" s="222"/>
      <c r="B255" s="222"/>
      <c r="C255" s="222"/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  <c r="AA255" s="222"/>
      <c r="AB255" s="222"/>
      <c r="AC255" s="222"/>
      <c r="AD255" s="222"/>
      <c r="AE255" s="222"/>
      <c r="AF255" s="222"/>
      <c r="AG255" s="222"/>
    </row>
    <row r="256" spans="1:33">
      <c r="A256" s="222"/>
      <c r="B256" s="222"/>
      <c r="C256" s="222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  <c r="AC256" s="222"/>
      <c r="AD256" s="222"/>
      <c r="AE256" s="222"/>
      <c r="AF256" s="222"/>
      <c r="AG256" s="222"/>
    </row>
    <row r="257" spans="1:33">
      <c r="A257" s="222"/>
      <c r="B257" s="222"/>
      <c r="C257" s="222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  <c r="AA257" s="222"/>
      <c r="AB257" s="222"/>
      <c r="AC257" s="222"/>
      <c r="AD257" s="222"/>
      <c r="AE257" s="222"/>
      <c r="AF257" s="222"/>
      <c r="AG257" s="222"/>
    </row>
    <row r="258" spans="1:33">
      <c r="A258" s="222"/>
      <c r="B258" s="222"/>
      <c r="C258" s="222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  <c r="AA258" s="222"/>
      <c r="AB258" s="222"/>
      <c r="AC258" s="222"/>
      <c r="AD258" s="222"/>
      <c r="AE258" s="222"/>
      <c r="AF258" s="222"/>
      <c r="AG258" s="222"/>
    </row>
    <row r="259" spans="1:33">
      <c r="A259" s="222"/>
      <c r="B259" s="222"/>
      <c r="C259" s="222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  <c r="AA259" s="222"/>
      <c r="AB259" s="222"/>
      <c r="AC259" s="222"/>
      <c r="AD259" s="222"/>
      <c r="AE259" s="222"/>
      <c r="AF259" s="222"/>
      <c r="AG259" s="222"/>
    </row>
    <row r="260" spans="1:33">
      <c r="A260" s="222"/>
      <c r="B260" s="222"/>
      <c r="C260" s="222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  <c r="AA260" s="222"/>
      <c r="AB260" s="222"/>
      <c r="AC260" s="222"/>
      <c r="AD260" s="222"/>
      <c r="AE260" s="222"/>
      <c r="AF260" s="222"/>
      <c r="AG260" s="222"/>
    </row>
    <row r="261" spans="1:33">
      <c r="A261" s="222"/>
      <c r="B261" s="222"/>
      <c r="C261" s="222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  <c r="AA261" s="222"/>
      <c r="AB261" s="222"/>
      <c r="AC261" s="222"/>
      <c r="AD261" s="222"/>
      <c r="AE261" s="222"/>
      <c r="AF261" s="222"/>
      <c r="AG261" s="222"/>
    </row>
    <row r="262" spans="1:33">
      <c r="A262" s="222"/>
      <c r="B262" s="222"/>
      <c r="C262" s="222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  <c r="AA262" s="222"/>
      <c r="AB262" s="222"/>
      <c r="AC262" s="222"/>
      <c r="AD262" s="222"/>
      <c r="AE262" s="222"/>
      <c r="AF262" s="222"/>
      <c r="AG262" s="222"/>
    </row>
    <row r="263" spans="1:33">
      <c r="A263" s="222"/>
      <c r="B263" s="222"/>
      <c r="C263" s="222"/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  <c r="AA263" s="222"/>
      <c r="AB263" s="222"/>
      <c r="AC263" s="222"/>
      <c r="AD263" s="222"/>
      <c r="AE263" s="222"/>
      <c r="AF263" s="222"/>
      <c r="AG263" s="222"/>
    </row>
    <row r="264" spans="1:33">
      <c r="A264" s="222"/>
      <c r="B264" s="222"/>
      <c r="C264" s="222"/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  <c r="AA264" s="222"/>
      <c r="AB264" s="222"/>
      <c r="AC264" s="222"/>
      <c r="AD264" s="222"/>
      <c r="AE264" s="222"/>
      <c r="AF264" s="222"/>
      <c r="AG264" s="222"/>
    </row>
    <row r="265" spans="1:33">
      <c r="A265" s="222"/>
      <c r="B265" s="222"/>
      <c r="C265" s="222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</row>
    <row r="266" spans="1:33">
      <c r="A266" s="222"/>
      <c r="B266" s="222"/>
      <c r="C266" s="222"/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  <c r="Z266" s="222"/>
      <c r="AA266" s="222"/>
      <c r="AB266" s="222"/>
      <c r="AC266" s="222"/>
      <c r="AD266" s="222"/>
      <c r="AE266" s="222"/>
      <c r="AF266" s="222"/>
      <c r="AG266" s="222"/>
    </row>
    <row r="267" spans="1:33">
      <c r="A267" s="222"/>
      <c r="B267" s="222"/>
      <c r="C267" s="222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  <c r="Z267" s="222"/>
      <c r="AA267" s="222"/>
      <c r="AB267" s="222"/>
      <c r="AC267" s="222"/>
      <c r="AD267" s="222"/>
      <c r="AE267" s="222"/>
      <c r="AF267" s="222"/>
      <c r="AG267" s="222"/>
    </row>
    <row r="268" spans="1:33">
      <c r="A268" s="222"/>
      <c r="B268" s="222"/>
      <c r="C268" s="222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  <c r="AA268" s="222"/>
      <c r="AB268" s="222"/>
      <c r="AC268" s="222"/>
      <c r="AD268" s="222"/>
      <c r="AE268" s="222"/>
      <c r="AF268" s="222"/>
      <c r="AG268" s="222"/>
    </row>
    <row r="269" spans="1:33">
      <c r="A269" s="222"/>
      <c r="B269" s="222"/>
      <c r="C269" s="222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  <c r="AC269" s="222"/>
      <c r="AD269" s="222"/>
      <c r="AE269" s="222"/>
      <c r="AF269" s="222"/>
      <c r="AG269" s="222"/>
    </row>
    <row r="270" spans="1:33">
      <c r="A270" s="222"/>
      <c r="B270" s="222"/>
      <c r="C270" s="222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  <c r="AC270" s="222"/>
      <c r="AD270" s="222"/>
      <c r="AE270" s="222"/>
      <c r="AF270" s="222"/>
      <c r="AG270" s="222"/>
    </row>
    <row r="271" spans="1:33">
      <c r="A271" s="222"/>
      <c r="B271" s="222"/>
      <c r="C271" s="222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  <c r="AA271" s="222"/>
      <c r="AB271" s="222"/>
      <c r="AC271" s="222"/>
      <c r="AD271" s="222"/>
      <c r="AE271" s="222"/>
      <c r="AF271" s="222"/>
      <c r="AG271" s="222"/>
    </row>
    <row r="272" spans="1:33">
      <c r="A272" s="222"/>
      <c r="B272" s="222"/>
      <c r="C272" s="222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  <c r="Z272" s="222"/>
      <c r="AA272" s="222"/>
      <c r="AB272" s="222"/>
      <c r="AC272" s="222"/>
      <c r="AD272" s="222"/>
      <c r="AE272" s="222"/>
      <c r="AF272" s="222"/>
      <c r="AG272" s="222"/>
    </row>
    <row r="273" spans="1:33">
      <c r="A273" s="222"/>
      <c r="B273" s="222"/>
      <c r="C273" s="222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  <c r="Z273" s="222"/>
      <c r="AA273" s="222"/>
      <c r="AB273" s="222"/>
      <c r="AC273" s="222"/>
      <c r="AD273" s="222"/>
      <c r="AE273" s="222"/>
      <c r="AF273" s="222"/>
      <c r="AG273" s="222"/>
    </row>
    <row r="274" spans="1:33">
      <c r="A274" s="222"/>
      <c r="B274" s="222"/>
      <c r="C274" s="222"/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  <c r="Z274" s="222"/>
      <c r="AA274" s="222"/>
      <c r="AB274" s="222"/>
      <c r="AC274" s="222"/>
      <c r="AD274" s="222"/>
      <c r="AE274" s="222"/>
      <c r="AF274" s="222"/>
      <c r="AG274" s="222"/>
    </row>
    <row r="275" spans="1:33">
      <c r="A275" s="222"/>
      <c r="B275" s="222"/>
      <c r="C275" s="222"/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  <c r="Z275" s="222"/>
      <c r="AA275" s="222"/>
      <c r="AB275" s="222"/>
      <c r="AC275" s="222"/>
      <c r="AD275" s="222"/>
      <c r="AE275" s="222"/>
      <c r="AF275" s="222"/>
      <c r="AG275" s="222"/>
    </row>
    <row r="276" spans="1:33">
      <c r="A276" s="222"/>
      <c r="B276" s="222"/>
      <c r="C276" s="222"/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  <c r="Z276" s="222"/>
      <c r="AA276" s="222"/>
      <c r="AB276" s="222"/>
      <c r="AC276" s="222"/>
      <c r="AD276" s="222"/>
      <c r="AE276" s="222"/>
      <c r="AF276" s="222"/>
      <c r="AG276" s="222"/>
    </row>
    <row r="277" spans="1:33">
      <c r="A277" s="222"/>
      <c r="B277" s="222"/>
      <c r="C277" s="222"/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  <c r="AA277" s="222"/>
      <c r="AB277" s="222"/>
      <c r="AC277" s="222"/>
      <c r="AD277" s="222"/>
      <c r="AE277" s="222"/>
      <c r="AF277" s="222"/>
      <c r="AG277" s="222"/>
    </row>
    <row r="278" spans="1:33">
      <c r="A278" s="222"/>
      <c r="B278" s="222"/>
      <c r="C278" s="222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  <c r="AA278" s="222"/>
      <c r="AB278" s="222"/>
      <c r="AC278" s="222"/>
      <c r="AD278" s="222"/>
      <c r="AE278" s="222"/>
      <c r="AF278" s="222"/>
      <c r="AG278" s="222"/>
    </row>
    <row r="279" spans="1:33">
      <c r="A279" s="222"/>
      <c r="B279" s="222"/>
      <c r="C279" s="222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  <c r="AA279" s="222"/>
      <c r="AB279" s="222"/>
      <c r="AC279" s="222"/>
      <c r="AD279" s="222"/>
      <c r="AE279" s="222"/>
      <c r="AF279" s="222"/>
      <c r="AG279" s="222"/>
    </row>
    <row r="280" spans="1:33">
      <c r="A280" s="222"/>
      <c r="B280" s="222"/>
      <c r="C280" s="222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  <c r="Z280" s="222"/>
      <c r="AA280" s="222"/>
      <c r="AB280" s="222"/>
      <c r="AC280" s="222"/>
      <c r="AD280" s="222"/>
      <c r="AE280" s="222"/>
      <c r="AF280" s="222"/>
      <c r="AG280" s="222"/>
    </row>
    <row r="281" spans="1:33">
      <c r="A281" s="222"/>
      <c r="B281" s="222"/>
      <c r="C281" s="222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  <c r="Z281" s="222"/>
      <c r="AA281" s="222"/>
      <c r="AB281" s="222"/>
      <c r="AC281" s="222"/>
      <c r="AD281" s="222"/>
      <c r="AE281" s="222"/>
      <c r="AF281" s="222"/>
      <c r="AG281" s="222"/>
    </row>
    <row r="282" spans="1:33">
      <c r="A282" s="222"/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  <c r="AA282" s="222"/>
      <c r="AB282" s="222"/>
      <c r="AC282" s="222"/>
      <c r="AD282" s="222"/>
      <c r="AE282" s="222"/>
      <c r="AF282" s="222"/>
      <c r="AG282" s="222"/>
    </row>
    <row r="283" spans="1:33">
      <c r="A283" s="222"/>
      <c r="B283" s="222"/>
      <c r="C283" s="222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  <c r="AF283" s="222"/>
      <c r="AG283" s="222"/>
    </row>
  </sheetData>
  <mergeCells count="67">
    <mergeCell ref="B56:C58"/>
    <mergeCell ref="D56:S56"/>
    <mergeCell ref="D57:D58"/>
    <mergeCell ref="E57:E58"/>
    <mergeCell ref="F57:M57"/>
    <mergeCell ref="N57:R57"/>
    <mergeCell ref="AB40:AB51"/>
    <mergeCell ref="B41:B43"/>
    <mergeCell ref="B49:C49"/>
    <mergeCell ref="B52:C52"/>
    <mergeCell ref="B55:S55"/>
    <mergeCell ref="AB18:AB29"/>
    <mergeCell ref="B33:C35"/>
    <mergeCell ref="D33:S33"/>
    <mergeCell ref="D34:D35"/>
    <mergeCell ref="E34:E35"/>
    <mergeCell ref="F34:M34"/>
    <mergeCell ref="N34:R34"/>
    <mergeCell ref="S34:S35"/>
    <mergeCell ref="B19:B21"/>
    <mergeCell ref="B27:C27"/>
    <mergeCell ref="B30:C30"/>
    <mergeCell ref="C103:D103"/>
    <mergeCell ref="E103:E104"/>
    <mergeCell ref="F103:M103"/>
    <mergeCell ref="N103:R103"/>
    <mergeCell ref="B118:C120"/>
    <mergeCell ref="B117:S117"/>
    <mergeCell ref="S119:S120"/>
    <mergeCell ref="D118:S118"/>
    <mergeCell ref="D119:D120"/>
    <mergeCell ref="E119:E120"/>
    <mergeCell ref="F119:M119"/>
    <mergeCell ref="B126:B128"/>
    <mergeCell ref="B11:C13"/>
    <mergeCell ref="D11:S11"/>
    <mergeCell ref="D12:D13"/>
    <mergeCell ref="E12:E13"/>
    <mergeCell ref="F12:M12"/>
    <mergeCell ref="N12:R12"/>
    <mergeCell ref="S12:S13"/>
    <mergeCell ref="B103:B104"/>
    <mergeCell ref="J95:J96"/>
    <mergeCell ref="K95:K96"/>
    <mergeCell ref="L95:L96"/>
    <mergeCell ref="M95:M96"/>
    <mergeCell ref="N95:N96"/>
    <mergeCell ref="N119:R119"/>
    <mergeCell ref="S57:S58"/>
    <mergeCell ref="B94:B96"/>
    <mergeCell ref="C94:D95"/>
    <mergeCell ref="E94:N94"/>
    <mergeCell ref="O94:P95"/>
    <mergeCell ref="E95:I95"/>
    <mergeCell ref="N87:N88"/>
    <mergeCell ref="B64:B66"/>
    <mergeCell ref="B72:C72"/>
    <mergeCell ref="O86:P87"/>
    <mergeCell ref="E87:I87"/>
    <mergeCell ref="J87:J88"/>
    <mergeCell ref="K87:K88"/>
    <mergeCell ref="L87:L88"/>
    <mergeCell ref="M87:M88"/>
    <mergeCell ref="B75:C75"/>
    <mergeCell ref="B86:B88"/>
    <mergeCell ref="C86:D87"/>
    <mergeCell ref="E86:N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H240"/>
  <sheetViews>
    <sheetView topLeftCell="A81" zoomScale="80" zoomScaleNormal="80" workbookViewId="0">
      <selection activeCell="B60" sqref="B60"/>
    </sheetView>
  </sheetViews>
  <sheetFormatPr defaultColWidth="9.1796875" defaultRowHeight="12.5"/>
  <cols>
    <col min="1" max="1" width="9.1796875" style="227"/>
    <col min="2" max="2" width="36.7265625" style="227" customWidth="1"/>
    <col min="3" max="3" width="17.453125" style="227" customWidth="1"/>
    <col min="4" max="4" width="16.26953125" style="227" customWidth="1"/>
    <col min="5" max="5" width="13.453125" style="227" customWidth="1"/>
    <col min="6" max="10" width="11.54296875" style="227" bestFit="1" customWidth="1"/>
    <col min="11" max="11" width="10" style="227" bestFit="1" customWidth="1"/>
    <col min="12" max="12" width="11.54296875" style="227" bestFit="1" customWidth="1"/>
    <col min="13" max="13" width="12" style="227" customWidth="1"/>
    <col min="14" max="14" width="11" style="227" customWidth="1"/>
    <col min="15" max="15" width="13.453125" style="227" customWidth="1"/>
    <col min="16" max="16" width="12.54296875" style="227" customWidth="1"/>
    <col min="17" max="17" width="9.1796875" style="227"/>
    <col min="18" max="18" width="12" style="227" customWidth="1"/>
    <col min="19" max="19" width="11.54296875" style="227" bestFit="1" customWidth="1"/>
    <col min="20" max="20" width="9.1796875" style="227"/>
    <col min="21" max="21" width="9.1796875" style="222"/>
    <col min="22" max="22" width="20" style="227" customWidth="1"/>
    <col min="23" max="16384" width="9.1796875" style="227"/>
  </cols>
  <sheetData>
    <row r="1" spans="1:34" s="222" customFormat="1"/>
    <row r="2" spans="1:34" s="222" customFormat="1">
      <c r="B2" s="222" t="s">
        <v>215</v>
      </c>
      <c r="E2" s="222" t="s">
        <v>96</v>
      </c>
    </row>
    <row r="3" spans="1:34" ht="15" customHeight="1">
      <c r="A3" s="223"/>
      <c r="B3" s="224" t="s">
        <v>216</v>
      </c>
      <c r="C3" s="225"/>
      <c r="D3" s="226"/>
      <c r="E3" s="460">
        <v>1990</v>
      </c>
      <c r="F3" s="226"/>
      <c r="G3" s="226"/>
      <c r="H3" s="226"/>
      <c r="I3" s="226"/>
      <c r="J3" s="226"/>
      <c r="K3" s="226"/>
      <c r="L3" s="222"/>
      <c r="M3" s="222"/>
      <c r="N3" s="222"/>
      <c r="O3" s="222"/>
      <c r="P3" s="222"/>
      <c r="Q3" s="222"/>
      <c r="R3" s="222"/>
      <c r="S3" s="222"/>
      <c r="T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</row>
    <row r="4" spans="1:34" ht="15.75" customHeight="1">
      <c r="A4" s="223"/>
      <c r="B4" s="228" t="s">
        <v>217</v>
      </c>
      <c r="C4" s="229"/>
      <c r="D4" s="229"/>
      <c r="E4" s="350">
        <v>643000</v>
      </c>
      <c r="F4" s="230"/>
      <c r="G4" s="230"/>
      <c r="H4" s="230"/>
      <c r="I4" s="230"/>
      <c r="J4" s="231"/>
      <c r="K4" s="231"/>
      <c r="L4" s="222"/>
      <c r="M4" s="222"/>
      <c r="N4" s="222"/>
      <c r="O4" s="222"/>
      <c r="P4" s="222"/>
      <c r="Q4" s="222"/>
      <c r="R4" s="222"/>
      <c r="S4" s="222"/>
      <c r="T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</row>
    <row r="5" spans="1:34" ht="13">
      <c r="A5" s="222"/>
      <c r="B5" s="224" t="s">
        <v>116</v>
      </c>
      <c r="C5" s="225"/>
      <c r="D5" s="226"/>
      <c r="E5" s="349" t="s">
        <v>218</v>
      </c>
      <c r="F5" s="226"/>
      <c r="G5" s="226"/>
      <c r="H5" s="226"/>
      <c r="I5" s="226"/>
      <c r="J5" s="232"/>
      <c r="K5" s="232"/>
      <c r="L5" s="222"/>
      <c r="M5" s="222"/>
      <c r="N5" s="222"/>
      <c r="O5" s="222"/>
      <c r="P5" s="222"/>
      <c r="Q5" s="222"/>
      <c r="R5" s="222"/>
      <c r="S5" s="222"/>
      <c r="T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</row>
    <row r="6" spans="1:34" ht="13">
      <c r="A6" s="223"/>
      <c r="B6" s="226" t="s">
        <v>219</v>
      </c>
      <c r="C6" s="233"/>
      <c r="D6" s="228"/>
      <c r="E6" s="348" t="s">
        <v>220</v>
      </c>
      <c r="F6" s="226"/>
      <c r="G6" s="226"/>
      <c r="H6" s="226"/>
      <c r="I6" s="226"/>
      <c r="J6" s="232"/>
      <c r="K6" s="232"/>
      <c r="L6" s="222"/>
      <c r="M6" s="222"/>
      <c r="N6" s="222"/>
      <c r="O6" s="222"/>
      <c r="P6" s="222"/>
      <c r="Q6" s="222"/>
      <c r="R6" s="222"/>
      <c r="S6" s="222"/>
      <c r="T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</row>
    <row r="7" spans="1:34" ht="12.75" customHeight="1">
      <c r="A7" s="222"/>
      <c r="B7" s="234"/>
      <c r="C7" s="226"/>
      <c r="D7" s="235"/>
      <c r="E7" s="235"/>
      <c r="F7" s="235"/>
      <c r="G7" s="236"/>
      <c r="H7" s="237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2"/>
      <c r="T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</row>
    <row r="8" spans="1:34" ht="19.5" customHeight="1">
      <c r="A8" s="222"/>
      <c r="B8" s="238" t="s">
        <v>221</v>
      </c>
      <c r="C8" s="239"/>
      <c r="D8" s="240"/>
      <c r="E8" s="239"/>
      <c r="F8" s="240"/>
      <c r="G8" s="239"/>
      <c r="H8" s="240"/>
      <c r="I8" s="239"/>
      <c r="J8" s="240"/>
      <c r="K8" s="241"/>
      <c r="L8" s="241"/>
      <c r="M8" s="241"/>
      <c r="N8" s="241"/>
      <c r="O8" s="226"/>
      <c r="P8" s="226"/>
      <c r="Q8" s="226"/>
      <c r="R8" s="226"/>
      <c r="S8" s="222"/>
      <c r="T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</row>
    <row r="9" spans="1:34" ht="12.75" customHeight="1">
      <c r="A9" s="222"/>
      <c r="B9" s="242"/>
      <c r="C9" s="242"/>
      <c r="D9" s="243"/>
      <c r="E9" s="243"/>
      <c r="F9" s="243"/>
      <c r="G9" s="243"/>
      <c r="H9" s="226"/>
      <c r="I9" s="226"/>
      <c r="J9" s="232"/>
      <c r="K9" s="232"/>
      <c r="L9" s="226"/>
      <c r="M9" s="226"/>
      <c r="N9" s="226"/>
      <c r="O9" s="226"/>
      <c r="P9" s="226"/>
      <c r="Q9" s="226"/>
      <c r="R9" s="226"/>
      <c r="S9" s="222"/>
      <c r="T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</row>
    <row r="10" spans="1:34" ht="16" thickBot="1">
      <c r="A10" s="222"/>
      <c r="B10" s="244" t="s">
        <v>222</v>
      </c>
      <c r="C10" s="245"/>
      <c r="D10" s="245"/>
      <c r="E10" s="245"/>
      <c r="F10" s="245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22"/>
      <c r="T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</row>
    <row r="11" spans="1:34" ht="15" customHeight="1">
      <c r="A11" s="222"/>
      <c r="B11" s="486" t="s">
        <v>2</v>
      </c>
      <c r="C11" s="487"/>
      <c r="D11" s="490" t="s">
        <v>223</v>
      </c>
      <c r="E11" s="491"/>
      <c r="F11" s="491"/>
      <c r="G11" s="491"/>
      <c r="H11" s="491"/>
      <c r="I11" s="491"/>
      <c r="J11" s="491"/>
      <c r="K11" s="491"/>
      <c r="L11" s="491"/>
      <c r="M11" s="491"/>
      <c r="N11" s="491"/>
      <c r="O11" s="491"/>
      <c r="P11" s="491"/>
      <c r="Q11" s="491"/>
      <c r="R11" s="491"/>
      <c r="S11" s="492"/>
      <c r="T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</row>
    <row r="12" spans="1:34" ht="14.25" customHeight="1">
      <c r="A12" s="222"/>
      <c r="B12" s="488"/>
      <c r="C12" s="489"/>
      <c r="D12" s="493" t="s">
        <v>77</v>
      </c>
      <c r="E12" s="493" t="s">
        <v>224</v>
      </c>
      <c r="F12" s="493" t="s">
        <v>225</v>
      </c>
      <c r="G12" s="493"/>
      <c r="H12" s="493"/>
      <c r="I12" s="493"/>
      <c r="J12" s="493"/>
      <c r="K12" s="493"/>
      <c r="L12" s="493"/>
      <c r="M12" s="493"/>
      <c r="N12" s="493" t="s">
        <v>226</v>
      </c>
      <c r="O12" s="493"/>
      <c r="P12" s="493"/>
      <c r="Q12" s="493"/>
      <c r="R12" s="493"/>
      <c r="S12" s="497" t="s">
        <v>227</v>
      </c>
      <c r="T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</row>
    <row r="13" spans="1:34" ht="26.5" thickBot="1">
      <c r="A13" s="222"/>
      <c r="B13" s="488"/>
      <c r="C13" s="489"/>
      <c r="D13" s="494"/>
      <c r="E13" s="494"/>
      <c r="F13" s="247" t="s">
        <v>80</v>
      </c>
      <c r="G13" s="247" t="s">
        <v>228</v>
      </c>
      <c r="H13" s="247" t="s">
        <v>82</v>
      </c>
      <c r="I13" s="247" t="s">
        <v>84</v>
      </c>
      <c r="J13" s="247" t="s">
        <v>85</v>
      </c>
      <c r="K13" s="247" t="s">
        <v>229</v>
      </c>
      <c r="L13" s="247" t="s">
        <v>86</v>
      </c>
      <c r="M13" s="247" t="s">
        <v>230</v>
      </c>
      <c r="N13" s="247" t="s">
        <v>231</v>
      </c>
      <c r="O13" s="247" t="s">
        <v>232</v>
      </c>
      <c r="P13" s="247" t="s">
        <v>233</v>
      </c>
      <c r="Q13" s="247" t="s">
        <v>234</v>
      </c>
      <c r="R13" s="247" t="s">
        <v>235</v>
      </c>
      <c r="S13" s="498"/>
      <c r="T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</row>
    <row r="14" spans="1:34" ht="15" customHeight="1">
      <c r="A14" s="222"/>
      <c r="B14" s="248" t="s">
        <v>236</v>
      </c>
      <c r="C14" s="249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1"/>
      <c r="T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</row>
    <row r="15" spans="1:34" ht="14.25" customHeight="1">
      <c r="A15" s="222"/>
      <c r="B15" s="252" t="s">
        <v>237</v>
      </c>
      <c r="C15" s="253"/>
      <c r="D15" s="254">
        <v>27026</v>
      </c>
      <c r="E15" s="254">
        <v>0</v>
      </c>
      <c r="F15" s="254">
        <v>90747</v>
      </c>
      <c r="G15" s="254">
        <v>0</v>
      </c>
      <c r="H15" s="254">
        <v>0</v>
      </c>
      <c r="I15" s="254">
        <v>0</v>
      </c>
      <c r="J15" s="254">
        <v>0</v>
      </c>
      <c r="K15" s="254">
        <v>0</v>
      </c>
      <c r="L15" s="254">
        <v>0</v>
      </c>
      <c r="M15" s="254">
        <v>0</v>
      </c>
      <c r="N15" s="254">
        <v>0</v>
      </c>
      <c r="O15" s="254">
        <v>0</v>
      </c>
      <c r="P15" s="254">
        <v>0</v>
      </c>
      <c r="Q15" s="254">
        <v>0</v>
      </c>
      <c r="R15" s="254">
        <v>0</v>
      </c>
      <c r="S15" s="255">
        <v>117773</v>
      </c>
      <c r="T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</row>
    <row r="16" spans="1:34" ht="14.25" customHeight="1">
      <c r="A16" s="222"/>
      <c r="B16" s="256" t="s">
        <v>238</v>
      </c>
      <c r="C16" s="257"/>
      <c r="D16" s="254">
        <v>176542</v>
      </c>
      <c r="E16" s="254">
        <v>660000</v>
      </c>
      <c r="F16" s="254">
        <v>0</v>
      </c>
      <c r="G16" s="254">
        <v>0</v>
      </c>
      <c r="H16" s="254">
        <v>0</v>
      </c>
      <c r="I16" s="254">
        <v>0</v>
      </c>
      <c r="J16" s="254">
        <v>0</v>
      </c>
      <c r="K16" s="254">
        <v>0</v>
      </c>
      <c r="L16" s="254">
        <v>0</v>
      </c>
      <c r="M16" s="254">
        <v>230852.99166666664</v>
      </c>
      <c r="N16" s="254">
        <v>0</v>
      </c>
      <c r="O16" s="254">
        <v>0</v>
      </c>
      <c r="P16" s="254">
        <v>0</v>
      </c>
      <c r="Q16" s="254">
        <v>0</v>
      </c>
      <c r="R16" s="254">
        <v>0</v>
      </c>
      <c r="S16" s="255">
        <v>1067394.9916666667</v>
      </c>
      <c r="T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</row>
    <row r="17" spans="1:34" ht="15" customHeight="1">
      <c r="A17" s="222"/>
      <c r="B17" s="256" t="s">
        <v>0</v>
      </c>
      <c r="C17" s="257"/>
      <c r="D17" s="254">
        <v>450000</v>
      </c>
      <c r="E17" s="254">
        <v>1340000</v>
      </c>
      <c r="F17" s="254">
        <v>821374</v>
      </c>
      <c r="G17" s="254">
        <v>0</v>
      </c>
      <c r="H17" s="254">
        <v>0</v>
      </c>
      <c r="I17" s="254">
        <v>0</v>
      </c>
      <c r="J17" s="254">
        <v>0</v>
      </c>
      <c r="K17" s="254">
        <v>0</v>
      </c>
      <c r="L17" s="254">
        <v>1507958</v>
      </c>
      <c r="M17" s="254">
        <v>0</v>
      </c>
      <c r="N17" s="254">
        <v>0</v>
      </c>
      <c r="O17" s="254">
        <v>0</v>
      </c>
      <c r="P17" s="461">
        <v>646267.56952615397</v>
      </c>
      <c r="Q17" s="254">
        <v>0</v>
      </c>
      <c r="R17" s="254">
        <v>0</v>
      </c>
      <c r="S17" s="255">
        <v>4765599.5695261536</v>
      </c>
      <c r="T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</row>
    <row r="18" spans="1:34" ht="15" customHeight="1">
      <c r="A18" s="222"/>
      <c r="B18" s="256" t="s">
        <v>42</v>
      </c>
      <c r="C18" s="257"/>
      <c r="D18" s="254">
        <v>42029</v>
      </c>
      <c r="E18" s="254">
        <v>0</v>
      </c>
      <c r="F18" s="254">
        <v>467</v>
      </c>
      <c r="G18" s="254">
        <v>0</v>
      </c>
      <c r="H18" s="254">
        <v>0</v>
      </c>
      <c r="I18" s="254">
        <v>0</v>
      </c>
      <c r="J18" s="254">
        <v>0</v>
      </c>
      <c r="K18" s="254">
        <v>0</v>
      </c>
      <c r="L18" s="254">
        <v>0</v>
      </c>
      <c r="M18" s="254">
        <v>0</v>
      </c>
      <c r="N18" s="254">
        <v>0</v>
      </c>
      <c r="O18" s="254">
        <v>0</v>
      </c>
      <c r="P18" s="254">
        <v>0</v>
      </c>
      <c r="Q18" s="254">
        <v>0</v>
      </c>
      <c r="R18" s="254">
        <v>0</v>
      </c>
      <c r="S18" s="255">
        <v>42496</v>
      </c>
      <c r="T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</row>
    <row r="19" spans="1:34" ht="15" customHeight="1">
      <c r="A19" s="222"/>
      <c r="B19" s="463" t="s">
        <v>11</v>
      </c>
      <c r="C19" s="332" t="s">
        <v>239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</row>
    <row r="20" spans="1:34" ht="18.75" customHeight="1">
      <c r="A20" s="222"/>
      <c r="B20" s="464"/>
      <c r="C20" s="333" t="s">
        <v>240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</row>
    <row r="21" spans="1:34" ht="18.75" customHeight="1">
      <c r="A21" s="222"/>
      <c r="B21" s="465"/>
      <c r="C21" s="259" t="s">
        <v>227</v>
      </c>
      <c r="D21" s="260">
        <v>627846</v>
      </c>
      <c r="E21" s="260">
        <v>1333333.3333333333</v>
      </c>
      <c r="F21" s="260">
        <v>365213</v>
      </c>
      <c r="G21" s="260">
        <v>0</v>
      </c>
      <c r="H21" s="260">
        <v>0</v>
      </c>
      <c r="I21" s="260">
        <v>0</v>
      </c>
      <c r="J21" s="260">
        <v>0</v>
      </c>
      <c r="K21" s="260">
        <v>0</v>
      </c>
      <c r="L21" s="260">
        <v>0</v>
      </c>
      <c r="M21" s="260">
        <v>433435</v>
      </c>
      <c r="N21" s="260">
        <v>0</v>
      </c>
      <c r="O21" s="260">
        <v>0</v>
      </c>
      <c r="P21" s="260">
        <v>0</v>
      </c>
      <c r="Q21" s="260">
        <v>0</v>
      </c>
      <c r="R21" s="260">
        <v>0</v>
      </c>
      <c r="S21" s="261">
        <v>2759827.333333333</v>
      </c>
      <c r="T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</row>
    <row r="22" spans="1:34" ht="15" customHeight="1" thickBot="1">
      <c r="A22" s="222"/>
      <c r="B22" s="262" t="s">
        <v>241</v>
      </c>
      <c r="C22" s="263"/>
      <c r="D22" s="264">
        <v>1323443</v>
      </c>
      <c r="E22" s="264">
        <v>3333333.333333333</v>
      </c>
      <c r="F22" s="264">
        <v>1277801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1507958</v>
      </c>
      <c r="M22" s="264">
        <v>664287.9916666667</v>
      </c>
      <c r="N22" s="264">
        <v>0</v>
      </c>
      <c r="O22" s="264">
        <v>0</v>
      </c>
      <c r="P22" s="264">
        <v>646267.56952615397</v>
      </c>
      <c r="Q22" s="264">
        <v>0</v>
      </c>
      <c r="R22" s="264">
        <v>0</v>
      </c>
      <c r="S22" s="265">
        <v>8753090.8945261538</v>
      </c>
      <c r="T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</row>
    <row r="23" spans="1:34" ht="15" customHeight="1">
      <c r="A23" s="222"/>
      <c r="B23" s="266" t="s">
        <v>242</v>
      </c>
      <c r="C23" s="267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9"/>
      <c r="T23" s="222"/>
      <c r="V23" s="222"/>
      <c r="W23" s="222"/>
      <c r="X23" s="222"/>
      <c r="Y23" s="222"/>
      <c r="Z23" s="222"/>
      <c r="AA23" s="222"/>
      <c r="AB23" s="222"/>
      <c r="AC23" s="222"/>
      <c r="AD23" s="222"/>
      <c r="AE23" s="222"/>
      <c r="AF23" s="222"/>
      <c r="AG23" s="222"/>
    </row>
    <row r="24" spans="1:34" ht="15" customHeight="1">
      <c r="A24" s="222"/>
      <c r="B24" s="256" t="s">
        <v>243</v>
      </c>
      <c r="C24" s="270"/>
      <c r="D24" s="254">
        <v>0</v>
      </c>
      <c r="E24" s="254">
        <v>0</v>
      </c>
      <c r="F24" s="254">
        <v>0</v>
      </c>
      <c r="G24" s="254">
        <v>0</v>
      </c>
      <c r="H24" s="254">
        <v>0</v>
      </c>
      <c r="I24" s="254">
        <v>41.048795861111103</v>
      </c>
      <c r="J24" s="254">
        <v>17.611999999999998</v>
      </c>
      <c r="K24" s="254">
        <v>0</v>
      </c>
      <c r="L24" s="254">
        <v>0</v>
      </c>
      <c r="M24" s="254">
        <v>0</v>
      </c>
      <c r="N24" s="254">
        <v>0</v>
      </c>
      <c r="O24" s="254">
        <v>0</v>
      </c>
      <c r="P24" s="254">
        <v>0</v>
      </c>
      <c r="Q24" s="254">
        <v>0</v>
      </c>
      <c r="R24" s="254">
        <v>0</v>
      </c>
      <c r="S24" s="258">
        <v>58.660795861111097</v>
      </c>
      <c r="T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222"/>
    </row>
    <row r="25" spans="1:34" ht="15" customHeight="1">
      <c r="A25" s="222"/>
      <c r="B25" s="256" t="s">
        <v>244</v>
      </c>
      <c r="C25" s="270"/>
      <c r="D25" s="254">
        <v>63968</v>
      </c>
      <c r="E25" s="254">
        <v>0</v>
      </c>
      <c r="F25" s="254">
        <v>0</v>
      </c>
      <c r="G25" s="254">
        <v>0</v>
      </c>
      <c r="H25" s="254">
        <v>0</v>
      </c>
      <c r="I25" s="254">
        <v>110459</v>
      </c>
      <c r="J25" s="254">
        <v>0</v>
      </c>
      <c r="K25" s="254">
        <v>0</v>
      </c>
      <c r="L25" s="254">
        <v>0</v>
      </c>
      <c r="M25" s="254">
        <v>0</v>
      </c>
      <c r="N25" s="254">
        <v>0</v>
      </c>
      <c r="O25" s="254">
        <v>0</v>
      </c>
      <c r="P25" s="254">
        <v>0</v>
      </c>
      <c r="Q25" s="254">
        <v>0</v>
      </c>
      <c r="R25" s="254">
        <v>0</v>
      </c>
      <c r="S25" s="258">
        <v>174427</v>
      </c>
      <c r="T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</row>
    <row r="26" spans="1:34" ht="15" customHeight="1">
      <c r="A26" s="222"/>
      <c r="B26" s="256" t="s">
        <v>245</v>
      </c>
      <c r="C26" s="270"/>
      <c r="D26" s="254">
        <v>41770</v>
      </c>
      <c r="E26" s="254">
        <v>0</v>
      </c>
      <c r="F26" s="254">
        <v>0</v>
      </c>
      <c r="G26" s="254">
        <v>0</v>
      </c>
      <c r="H26" s="254">
        <v>0</v>
      </c>
      <c r="I26" s="254">
        <v>513964</v>
      </c>
      <c r="J26" s="254">
        <v>1178036</v>
      </c>
      <c r="K26" s="254">
        <v>0</v>
      </c>
      <c r="L26" s="254">
        <v>0</v>
      </c>
      <c r="M26" s="254">
        <v>0</v>
      </c>
      <c r="N26" s="254">
        <v>0</v>
      </c>
      <c r="O26" s="254">
        <v>0</v>
      </c>
      <c r="P26" s="254">
        <v>0</v>
      </c>
      <c r="Q26" s="254">
        <v>0</v>
      </c>
      <c r="R26" s="254">
        <v>0</v>
      </c>
      <c r="S26" s="258">
        <v>1733770</v>
      </c>
      <c r="T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</row>
    <row r="27" spans="1:34" ht="15" customHeight="1" thickBot="1">
      <c r="A27" s="222"/>
      <c r="B27" s="466" t="s">
        <v>246</v>
      </c>
      <c r="C27" s="467"/>
      <c r="D27" s="264">
        <v>105738</v>
      </c>
      <c r="E27" s="264">
        <v>0</v>
      </c>
      <c r="F27" s="264">
        <v>0</v>
      </c>
      <c r="G27" s="264">
        <v>0</v>
      </c>
      <c r="H27" s="264">
        <v>0</v>
      </c>
      <c r="I27" s="264">
        <v>624464.04879586108</v>
      </c>
      <c r="J27" s="264">
        <v>1178053.612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  <c r="R27" s="264">
        <v>0</v>
      </c>
      <c r="S27" s="265">
        <v>1908255.6607958612</v>
      </c>
      <c r="T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</row>
    <row r="28" spans="1:34" ht="13">
      <c r="A28" s="222"/>
      <c r="B28" s="271" t="s">
        <v>247</v>
      </c>
      <c r="C28" s="267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72"/>
      <c r="T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  <c r="AG28" s="222"/>
    </row>
    <row r="29" spans="1:34" ht="15" customHeight="1">
      <c r="A29" s="222"/>
      <c r="B29" s="256" t="s">
        <v>248</v>
      </c>
      <c r="C29" s="270"/>
      <c r="D29" s="273">
        <v>0</v>
      </c>
      <c r="E29" s="273">
        <v>0</v>
      </c>
      <c r="F29" s="273">
        <v>0</v>
      </c>
      <c r="G29" s="273">
        <v>0</v>
      </c>
      <c r="H29" s="273">
        <v>0</v>
      </c>
      <c r="I29" s="273">
        <v>12321</v>
      </c>
      <c r="J29" s="273">
        <v>0</v>
      </c>
      <c r="K29" s="273">
        <v>0</v>
      </c>
      <c r="L29" s="273">
        <v>0</v>
      </c>
      <c r="M29" s="273">
        <v>0</v>
      </c>
      <c r="N29" s="254">
        <v>0</v>
      </c>
      <c r="O29" s="254">
        <v>0</v>
      </c>
      <c r="P29" s="254">
        <v>0</v>
      </c>
      <c r="Q29" s="254">
        <v>0</v>
      </c>
      <c r="R29" s="254">
        <v>0</v>
      </c>
      <c r="S29" s="258">
        <v>12321</v>
      </c>
      <c r="T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</row>
    <row r="30" spans="1:34" ht="15.75" customHeight="1" thickBot="1">
      <c r="A30" s="222"/>
      <c r="B30" s="509" t="s">
        <v>249</v>
      </c>
      <c r="C30" s="510"/>
      <c r="D30" s="274">
        <v>1429181</v>
      </c>
      <c r="E30" s="274">
        <v>3333333.333333333</v>
      </c>
      <c r="F30" s="274">
        <v>1277801</v>
      </c>
      <c r="G30" s="274">
        <v>0</v>
      </c>
      <c r="H30" s="274">
        <v>0</v>
      </c>
      <c r="I30" s="274">
        <v>636785.04879586108</v>
      </c>
      <c r="J30" s="274">
        <v>1178053.612</v>
      </c>
      <c r="K30" s="274">
        <v>0</v>
      </c>
      <c r="L30" s="274">
        <v>1507958</v>
      </c>
      <c r="M30" s="274">
        <v>664287.9916666667</v>
      </c>
      <c r="N30" s="274">
        <v>0</v>
      </c>
      <c r="O30" s="274">
        <v>0</v>
      </c>
      <c r="P30" s="274">
        <v>646267.56952615397</v>
      </c>
      <c r="Q30" s="274">
        <v>0</v>
      </c>
      <c r="R30" s="274">
        <v>0</v>
      </c>
      <c r="S30" s="274">
        <v>10673667.555322016</v>
      </c>
      <c r="T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</row>
    <row r="31" spans="1:34">
      <c r="A31" s="222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434" t="s">
        <v>338</v>
      </c>
      <c r="S31" s="435">
        <f>SUM(N30:R30)/S30</f>
        <v>6.0547845075418091E-2</v>
      </c>
      <c r="T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</row>
    <row r="32" spans="1:34" ht="15.5" hidden="1">
      <c r="A32" s="222"/>
      <c r="B32" s="275" t="s">
        <v>250</v>
      </c>
      <c r="C32" s="241"/>
      <c r="D32" s="241"/>
      <c r="E32" s="225"/>
      <c r="F32" s="225"/>
      <c r="G32" s="225"/>
      <c r="H32" s="225"/>
      <c r="I32" s="225"/>
      <c r="J32" s="225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</row>
    <row r="33" spans="1:34" ht="55.5" hidden="1" customHeight="1">
      <c r="A33" s="222"/>
      <c r="B33" s="284" t="s">
        <v>251</v>
      </c>
      <c r="C33" s="318" t="s">
        <v>252</v>
      </c>
      <c r="D33" s="318" t="s">
        <v>253</v>
      </c>
      <c r="E33" s="319" t="s">
        <v>254</v>
      </c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V33" s="222"/>
      <c r="W33" s="222"/>
      <c r="X33" s="222"/>
      <c r="Y33" s="222"/>
      <c r="Z33" s="222"/>
      <c r="AA33" s="222"/>
      <c r="AB33" s="222"/>
      <c r="AC33" s="222"/>
    </row>
    <row r="34" spans="1:34" ht="13" hidden="1">
      <c r="A34" s="222"/>
      <c r="B34" s="276" t="s">
        <v>255</v>
      </c>
      <c r="C34" s="277"/>
      <c r="D34" s="278"/>
      <c r="E34" s="279">
        <f>C34*D34</f>
        <v>0</v>
      </c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V34" s="222"/>
      <c r="W34" s="222"/>
      <c r="X34" s="222"/>
      <c r="Y34" s="222"/>
      <c r="Z34" s="222"/>
      <c r="AA34" s="222"/>
      <c r="AB34" s="222"/>
      <c r="AC34" s="222"/>
    </row>
    <row r="35" spans="1:34" ht="15" hidden="1" customHeight="1">
      <c r="A35" s="222"/>
      <c r="B35" s="276" t="s">
        <v>256</v>
      </c>
      <c r="C35" s="277"/>
      <c r="D35" s="278"/>
      <c r="E35" s="279">
        <f>C35*D35</f>
        <v>0</v>
      </c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V35" s="222"/>
      <c r="W35" s="222"/>
      <c r="X35" s="222"/>
      <c r="Y35" s="222"/>
      <c r="Z35" s="222"/>
      <c r="AA35" s="222"/>
      <c r="AB35" s="222"/>
      <c r="AC35" s="222"/>
    </row>
    <row r="36" spans="1:34" ht="15" hidden="1" customHeight="1">
      <c r="A36" s="222"/>
      <c r="B36" s="276" t="s">
        <v>257</v>
      </c>
      <c r="C36" s="277"/>
      <c r="D36" s="278"/>
      <c r="E36" s="279">
        <f>C36*D36</f>
        <v>0</v>
      </c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V36" s="222"/>
      <c r="W36" s="222"/>
      <c r="X36" s="222"/>
      <c r="Y36" s="222"/>
      <c r="Z36" s="222"/>
      <c r="AA36" s="222"/>
      <c r="AB36" s="222"/>
      <c r="AC36" s="222"/>
    </row>
    <row r="37" spans="1:34" ht="15" hidden="1" customHeight="1">
      <c r="A37" s="222"/>
      <c r="B37" s="276" t="s">
        <v>258</v>
      </c>
      <c r="C37" s="277"/>
      <c r="D37" s="278"/>
      <c r="E37" s="279">
        <f>C37*D37</f>
        <v>0</v>
      </c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V37" s="222"/>
      <c r="W37" s="222"/>
      <c r="X37" s="222"/>
      <c r="Y37" s="222"/>
      <c r="Z37" s="222"/>
      <c r="AA37" s="222"/>
      <c r="AB37" s="222"/>
      <c r="AC37" s="222"/>
    </row>
    <row r="38" spans="1:34" ht="13.5" hidden="1" thickBot="1">
      <c r="A38" s="222"/>
      <c r="B38" s="280" t="s">
        <v>249</v>
      </c>
      <c r="C38" s="281">
        <f>SUM(C34:C37)</f>
        <v>0</v>
      </c>
      <c r="D38" s="282"/>
      <c r="E38" s="283">
        <f>SUM(E34:E37)</f>
        <v>0</v>
      </c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V38" s="222"/>
      <c r="W38" s="222"/>
      <c r="X38" s="222"/>
      <c r="Y38" s="222"/>
      <c r="Z38" s="222"/>
      <c r="AA38" s="222"/>
      <c r="AB38" s="222"/>
      <c r="AC38" s="222"/>
    </row>
    <row r="39" spans="1:34" hidden="1">
      <c r="A39" s="222"/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</row>
    <row r="40" spans="1:34" ht="15.5" hidden="1">
      <c r="A40" s="222"/>
      <c r="B40" s="275" t="s">
        <v>259</v>
      </c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</row>
    <row r="41" spans="1:34" ht="14.25" hidden="1" customHeight="1">
      <c r="A41" s="222"/>
      <c r="B41" s="477" t="s">
        <v>260</v>
      </c>
      <c r="C41" s="468" t="s">
        <v>261</v>
      </c>
      <c r="D41" s="469"/>
      <c r="E41" s="479" t="s">
        <v>262</v>
      </c>
      <c r="F41" s="480"/>
      <c r="G41" s="480"/>
      <c r="H41" s="480"/>
      <c r="I41" s="480"/>
      <c r="J41" s="480"/>
      <c r="K41" s="480"/>
      <c r="L41" s="480"/>
      <c r="M41" s="480"/>
      <c r="N41" s="481"/>
      <c r="O41" s="468" t="s">
        <v>254</v>
      </c>
      <c r="P41" s="469"/>
      <c r="S41" s="222"/>
      <c r="T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</row>
    <row r="42" spans="1:34" ht="14.25" hidden="1" customHeight="1">
      <c r="A42" s="222"/>
      <c r="B42" s="478"/>
      <c r="C42" s="470"/>
      <c r="D42" s="471"/>
      <c r="E42" s="472" t="s">
        <v>225</v>
      </c>
      <c r="F42" s="473"/>
      <c r="G42" s="473"/>
      <c r="H42" s="473"/>
      <c r="I42" s="474"/>
      <c r="J42" s="1" t="s">
        <v>263</v>
      </c>
      <c r="K42" s="1" t="s">
        <v>231</v>
      </c>
      <c r="L42" s="1" t="s">
        <v>233</v>
      </c>
      <c r="M42" s="1" t="s">
        <v>264</v>
      </c>
      <c r="N42" s="1" t="s">
        <v>265</v>
      </c>
      <c r="O42" s="470"/>
      <c r="P42" s="471"/>
      <c r="Q42" s="222"/>
      <c r="R42" s="222"/>
      <c r="S42" s="222"/>
      <c r="T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</row>
    <row r="43" spans="1:34" ht="38.25" hidden="1" customHeight="1">
      <c r="A43" s="222"/>
      <c r="B43" s="478"/>
      <c r="C43" s="320" t="s">
        <v>227</v>
      </c>
      <c r="D43" s="320" t="s">
        <v>266</v>
      </c>
      <c r="E43" s="320" t="s">
        <v>80</v>
      </c>
      <c r="F43" s="320" t="s">
        <v>228</v>
      </c>
      <c r="G43" s="320" t="s">
        <v>82</v>
      </c>
      <c r="H43" s="320" t="s">
        <v>229</v>
      </c>
      <c r="I43" s="320" t="s">
        <v>86</v>
      </c>
      <c r="J43" s="462"/>
      <c r="K43" s="462"/>
      <c r="L43" s="462"/>
      <c r="M43" s="462"/>
      <c r="N43" s="462"/>
      <c r="O43" s="320" t="s">
        <v>267</v>
      </c>
      <c r="P43" s="320" t="s">
        <v>268</v>
      </c>
      <c r="Q43" s="222"/>
      <c r="R43" s="222"/>
      <c r="S43" s="222"/>
      <c r="T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</row>
    <row r="44" spans="1:34" ht="13" hidden="1">
      <c r="A44" s="222"/>
      <c r="B44" s="285" t="s">
        <v>269</v>
      </c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22"/>
      <c r="R44" s="222"/>
      <c r="S44" s="222"/>
      <c r="T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</row>
    <row r="45" spans="1:34" ht="13" hidden="1">
      <c r="A45" s="222"/>
      <c r="B45" s="285" t="s">
        <v>265</v>
      </c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22"/>
      <c r="R45" s="222"/>
      <c r="S45" s="222"/>
      <c r="T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</row>
    <row r="46" spans="1:34" ht="13.5" hidden="1" thickBot="1">
      <c r="A46" s="222"/>
      <c r="B46" s="280" t="s">
        <v>227</v>
      </c>
      <c r="C46" s="281">
        <f>SUM(C44:C45)</f>
        <v>0</v>
      </c>
      <c r="D46" s="281">
        <f t="shared" ref="D46:P46" si="0">SUM(D44:D45)</f>
        <v>0</v>
      </c>
      <c r="E46" s="281">
        <f t="shared" si="0"/>
        <v>0</v>
      </c>
      <c r="F46" s="281">
        <f t="shared" si="0"/>
        <v>0</v>
      </c>
      <c r="G46" s="281">
        <f t="shared" si="0"/>
        <v>0</v>
      </c>
      <c r="H46" s="281">
        <f t="shared" si="0"/>
        <v>0</v>
      </c>
      <c r="I46" s="281">
        <f t="shared" si="0"/>
        <v>0</v>
      </c>
      <c r="J46" s="281">
        <f t="shared" si="0"/>
        <v>0</v>
      </c>
      <c r="K46" s="281">
        <f t="shared" si="0"/>
        <v>0</v>
      </c>
      <c r="L46" s="281">
        <f t="shared" si="0"/>
        <v>0</v>
      </c>
      <c r="M46" s="281">
        <f t="shared" si="0"/>
        <v>0</v>
      </c>
      <c r="N46" s="281">
        <f t="shared" si="0"/>
        <v>0</v>
      </c>
      <c r="O46" s="281">
        <f t="shared" si="0"/>
        <v>0</v>
      </c>
      <c r="P46" s="281">
        <f t="shared" si="0"/>
        <v>0</v>
      </c>
      <c r="Q46" s="222"/>
      <c r="R46" s="222"/>
      <c r="S46" s="222"/>
      <c r="T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</row>
    <row r="47" spans="1:34" ht="13" hidden="1">
      <c r="A47" s="222"/>
      <c r="B47" s="226"/>
      <c r="C47" s="226"/>
      <c r="D47" s="287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2"/>
      <c r="T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</row>
    <row r="48" spans="1:34" ht="15.5" hidden="1">
      <c r="A48" s="222"/>
      <c r="B48" s="275" t="s">
        <v>270</v>
      </c>
      <c r="C48" s="226"/>
      <c r="D48" s="287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2"/>
      <c r="T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</row>
    <row r="49" spans="1:34" ht="14.25" hidden="1" customHeight="1">
      <c r="A49" s="222"/>
      <c r="B49" s="482" t="s">
        <v>271</v>
      </c>
      <c r="C49" s="468" t="s">
        <v>272</v>
      </c>
      <c r="D49" s="469"/>
      <c r="E49" s="479" t="s">
        <v>262</v>
      </c>
      <c r="F49" s="480"/>
      <c r="G49" s="480"/>
      <c r="H49" s="480"/>
      <c r="I49" s="480"/>
      <c r="J49" s="480"/>
      <c r="K49" s="480"/>
      <c r="L49" s="480"/>
      <c r="M49" s="480"/>
      <c r="N49" s="481"/>
      <c r="O49" s="468" t="s">
        <v>254</v>
      </c>
      <c r="P49" s="469"/>
      <c r="Q49" s="222"/>
      <c r="R49" s="222"/>
      <c r="S49" s="222"/>
      <c r="T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</row>
    <row r="50" spans="1:34" ht="14.25" hidden="1" customHeight="1">
      <c r="A50" s="222"/>
      <c r="B50" s="483"/>
      <c r="C50" s="470"/>
      <c r="D50" s="471"/>
      <c r="E50" s="472" t="s">
        <v>225</v>
      </c>
      <c r="F50" s="473"/>
      <c r="G50" s="473"/>
      <c r="H50" s="473"/>
      <c r="I50" s="474"/>
      <c r="J50" s="1" t="s">
        <v>263</v>
      </c>
      <c r="K50" s="1" t="s">
        <v>231</v>
      </c>
      <c r="L50" s="1" t="s">
        <v>233</v>
      </c>
      <c r="M50" s="1" t="s">
        <v>264</v>
      </c>
      <c r="N50" s="1" t="s">
        <v>265</v>
      </c>
      <c r="O50" s="470"/>
      <c r="P50" s="471"/>
      <c r="Q50" s="222"/>
      <c r="R50" s="222"/>
      <c r="S50" s="222"/>
      <c r="T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</row>
    <row r="51" spans="1:34" ht="35.25" hidden="1" customHeight="1">
      <c r="A51" s="222"/>
      <c r="B51" s="484"/>
      <c r="C51" s="320" t="s">
        <v>227</v>
      </c>
      <c r="D51" s="320" t="s">
        <v>266</v>
      </c>
      <c r="E51" s="320" t="s">
        <v>80</v>
      </c>
      <c r="F51" s="320" t="s">
        <v>228</v>
      </c>
      <c r="G51" s="320" t="s">
        <v>82</v>
      </c>
      <c r="H51" s="320" t="s">
        <v>229</v>
      </c>
      <c r="I51" s="320" t="s">
        <v>86</v>
      </c>
      <c r="J51" s="462"/>
      <c r="K51" s="462"/>
      <c r="L51" s="462"/>
      <c r="M51" s="462"/>
      <c r="N51" s="462"/>
      <c r="O51" s="320" t="s">
        <v>267</v>
      </c>
      <c r="P51" s="320" t="s">
        <v>268</v>
      </c>
      <c r="Q51" s="222"/>
      <c r="R51" s="222"/>
      <c r="S51" s="222"/>
      <c r="T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</row>
    <row r="52" spans="1:34" ht="13" hidden="1">
      <c r="B52" s="285" t="s">
        <v>269</v>
      </c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8"/>
      <c r="Q52" s="222"/>
      <c r="R52" s="222"/>
      <c r="S52" s="222"/>
      <c r="T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</row>
    <row r="53" spans="1:34" ht="13" hidden="1">
      <c r="A53" s="222"/>
      <c r="B53" s="285" t="s">
        <v>273</v>
      </c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6"/>
      <c r="N53" s="286"/>
      <c r="O53" s="286"/>
      <c r="P53" s="288"/>
      <c r="Q53" s="222"/>
      <c r="R53" s="222"/>
      <c r="S53" s="222"/>
      <c r="T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</row>
    <row r="54" spans="1:34" ht="13" hidden="1">
      <c r="A54" s="222"/>
      <c r="B54" s="285" t="s">
        <v>265</v>
      </c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8"/>
      <c r="Q54" s="222"/>
      <c r="R54" s="222"/>
      <c r="S54" s="222"/>
      <c r="T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</row>
    <row r="55" spans="1:34" ht="13.5" hidden="1" thickBot="1">
      <c r="A55" s="222"/>
      <c r="B55" s="280" t="s">
        <v>227</v>
      </c>
      <c r="C55" s="281">
        <v>0</v>
      </c>
      <c r="D55" s="281">
        <v>0</v>
      </c>
      <c r="E55" s="281">
        <v>0</v>
      </c>
      <c r="F55" s="281">
        <v>0</v>
      </c>
      <c r="G55" s="281">
        <v>0</v>
      </c>
      <c r="H55" s="281">
        <v>0</v>
      </c>
      <c r="I55" s="281">
        <v>0</v>
      </c>
      <c r="J55" s="281">
        <v>0</v>
      </c>
      <c r="K55" s="281">
        <v>0</v>
      </c>
      <c r="L55" s="281">
        <v>0</v>
      </c>
      <c r="M55" s="281">
        <v>0</v>
      </c>
      <c r="N55" s="281">
        <v>0</v>
      </c>
      <c r="O55" s="281">
        <v>0</v>
      </c>
      <c r="P55" s="281">
        <v>0</v>
      </c>
      <c r="Q55" s="222"/>
      <c r="R55" s="222"/>
      <c r="S55" s="222"/>
      <c r="T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</row>
    <row r="56" spans="1:34" ht="13" hidden="1">
      <c r="A56" s="222"/>
      <c r="B56" s="226"/>
      <c r="C56" s="226"/>
      <c r="D56" s="287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2"/>
      <c r="T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</row>
    <row r="57" spans="1:34" ht="16" thickBot="1">
      <c r="A57" s="222"/>
      <c r="B57" s="275" t="s">
        <v>116</v>
      </c>
      <c r="C57" s="289"/>
      <c r="D57" s="289"/>
      <c r="E57" s="289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2"/>
      <c r="T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</row>
    <row r="58" spans="1:34" ht="15" customHeight="1">
      <c r="A58" s="222"/>
      <c r="B58" s="477" t="s">
        <v>285</v>
      </c>
      <c r="C58" s="499" t="s">
        <v>77</v>
      </c>
      <c r="D58" s="499"/>
      <c r="E58" s="499" t="s">
        <v>224</v>
      </c>
      <c r="F58" s="499" t="s">
        <v>225</v>
      </c>
      <c r="G58" s="499"/>
      <c r="H58" s="499"/>
      <c r="I58" s="499"/>
      <c r="J58" s="499"/>
      <c r="K58" s="499"/>
      <c r="L58" s="499"/>
      <c r="M58" s="499"/>
      <c r="N58" s="499" t="s">
        <v>226</v>
      </c>
      <c r="O58" s="499"/>
      <c r="P58" s="499"/>
      <c r="Q58" s="499"/>
      <c r="R58" s="501"/>
      <c r="S58" s="222"/>
      <c r="T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</row>
    <row r="59" spans="1:34" ht="30" customHeight="1">
      <c r="A59" s="222"/>
      <c r="B59" s="478"/>
      <c r="C59" s="320" t="s">
        <v>274</v>
      </c>
      <c r="D59" s="320" t="s">
        <v>275</v>
      </c>
      <c r="E59" s="500"/>
      <c r="F59" s="320" t="s">
        <v>80</v>
      </c>
      <c r="G59" s="320" t="s">
        <v>228</v>
      </c>
      <c r="H59" s="320" t="s">
        <v>82</v>
      </c>
      <c r="I59" s="320" t="s">
        <v>276</v>
      </c>
      <c r="J59" s="320" t="s">
        <v>85</v>
      </c>
      <c r="K59" s="320" t="s">
        <v>229</v>
      </c>
      <c r="L59" s="320" t="s">
        <v>86</v>
      </c>
      <c r="M59" s="320" t="s">
        <v>230</v>
      </c>
      <c r="N59" s="320" t="s">
        <v>232</v>
      </c>
      <c r="O59" s="320" t="s">
        <v>231</v>
      </c>
      <c r="P59" s="320" t="s">
        <v>233</v>
      </c>
      <c r="Q59" s="320" t="s">
        <v>234</v>
      </c>
      <c r="R59" s="290" t="s">
        <v>235</v>
      </c>
      <c r="S59" s="222"/>
      <c r="T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</row>
    <row r="60" spans="1:34" ht="15">
      <c r="A60" s="222"/>
      <c r="B60" s="322" t="s">
        <v>286</v>
      </c>
      <c r="C60" s="326">
        <v>1.1000000000000001</v>
      </c>
      <c r="D60" s="321" t="s">
        <v>139</v>
      </c>
      <c r="E60" s="326">
        <v>0.39600000000000002</v>
      </c>
      <c r="F60" s="326">
        <v>0.20095199999999999</v>
      </c>
      <c r="G60" s="326">
        <v>0.22478400000000001</v>
      </c>
      <c r="H60" s="326">
        <v>0.27572400000000002</v>
      </c>
      <c r="I60" s="326">
        <v>0.263988</v>
      </c>
      <c r="J60" s="326">
        <v>0.24699599999999999</v>
      </c>
      <c r="K60" s="326">
        <v>0</v>
      </c>
      <c r="L60" s="326">
        <v>0.341028</v>
      </c>
      <c r="M60" s="326">
        <v>0.338256</v>
      </c>
      <c r="N60" s="321">
        <v>0</v>
      </c>
      <c r="O60" s="321">
        <v>0</v>
      </c>
      <c r="P60" s="321">
        <v>0</v>
      </c>
      <c r="Q60" s="321">
        <v>0</v>
      </c>
      <c r="R60" s="321">
        <v>0</v>
      </c>
      <c r="S60" s="222"/>
      <c r="T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</row>
    <row r="61" spans="1:34" ht="15">
      <c r="A61" s="222"/>
      <c r="B61" s="322" t="s">
        <v>287</v>
      </c>
      <c r="C61" s="327">
        <v>1.2E-5</v>
      </c>
      <c r="D61" s="321" t="s">
        <v>139</v>
      </c>
      <c r="E61" s="321">
        <v>0</v>
      </c>
      <c r="F61" s="416">
        <v>3.5999999999999998E-6</v>
      </c>
      <c r="G61" s="416">
        <v>3.5999999999999998E-6</v>
      </c>
      <c r="H61" s="327">
        <v>3.6000000000000001E-5</v>
      </c>
      <c r="I61" s="327">
        <v>1.08E-5</v>
      </c>
      <c r="J61" s="327">
        <v>1.08E-5</v>
      </c>
      <c r="K61" s="327">
        <v>0</v>
      </c>
      <c r="L61" s="327">
        <v>1.08E-3</v>
      </c>
      <c r="M61" s="327">
        <v>3.6000000000000001E-5</v>
      </c>
      <c r="N61" s="321">
        <v>0</v>
      </c>
      <c r="O61" s="321">
        <v>0</v>
      </c>
      <c r="P61" s="321">
        <v>0</v>
      </c>
      <c r="Q61" s="321">
        <v>0</v>
      </c>
      <c r="R61" s="321">
        <v>0</v>
      </c>
      <c r="S61" s="222"/>
      <c r="T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</row>
    <row r="62" spans="1:34" ht="15">
      <c r="A62" s="222"/>
      <c r="B62" s="322" t="s">
        <v>288</v>
      </c>
      <c r="C62" s="327">
        <v>1.7999999999999997E-5</v>
      </c>
      <c r="D62" s="321" t="s">
        <v>139</v>
      </c>
      <c r="E62" s="321">
        <v>0</v>
      </c>
      <c r="F62" s="417">
        <v>3.5999999999999999E-7</v>
      </c>
      <c r="G62" s="417">
        <v>3.5999999999999999E-7</v>
      </c>
      <c r="H62" s="416">
        <v>2.1600000000000001E-6</v>
      </c>
      <c r="I62" s="416">
        <v>2.1600000000000001E-6</v>
      </c>
      <c r="J62" s="416">
        <v>2.1600000000000001E-6</v>
      </c>
      <c r="K62" s="327">
        <v>0</v>
      </c>
      <c r="L62" s="416">
        <v>5.04E-6</v>
      </c>
      <c r="M62" s="416">
        <v>5.04E-6</v>
      </c>
      <c r="N62" s="321">
        <v>0</v>
      </c>
      <c r="O62" s="321">
        <v>0</v>
      </c>
      <c r="P62" s="321">
        <v>0</v>
      </c>
      <c r="Q62" s="321">
        <v>0</v>
      </c>
      <c r="R62" s="321">
        <v>0</v>
      </c>
      <c r="S62" s="222"/>
      <c r="T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</row>
    <row r="63" spans="1:34" ht="15">
      <c r="A63" s="222"/>
      <c r="B63" s="322" t="s">
        <v>289</v>
      </c>
      <c r="C63" s="321">
        <v>28</v>
      </c>
      <c r="D63" s="321">
        <v>28</v>
      </c>
      <c r="E63" s="321">
        <v>28</v>
      </c>
      <c r="F63" s="321">
        <v>28</v>
      </c>
      <c r="G63" s="321">
        <v>28</v>
      </c>
      <c r="H63" s="321">
        <v>28</v>
      </c>
      <c r="I63" s="321">
        <v>28</v>
      </c>
      <c r="J63" s="321">
        <v>28</v>
      </c>
      <c r="K63" s="321">
        <v>28</v>
      </c>
      <c r="L63" s="321">
        <v>28</v>
      </c>
      <c r="M63" s="321">
        <v>28</v>
      </c>
      <c r="N63" s="321">
        <v>28</v>
      </c>
      <c r="O63" s="321">
        <v>28</v>
      </c>
      <c r="P63" s="321">
        <v>28</v>
      </c>
      <c r="Q63" s="321">
        <v>28</v>
      </c>
      <c r="R63" s="321">
        <v>28</v>
      </c>
      <c r="S63" s="222"/>
      <c r="T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</row>
    <row r="64" spans="1:34" ht="15.5" thickBot="1">
      <c r="A64" s="222"/>
      <c r="B64" s="328" t="s">
        <v>290</v>
      </c>
      <c r="C64" s="291">
        <v>265</v>
      </c>
      <c r="D64" s="291">
        <v>265</v>
      </c>
      <c r="E64" s="291">
        <v>265</v>
      </c>
      <c r="F64" s="291">
        <v>265</v>
      </c>
      <c r="G64" s="291">
        <v>265</v>
      </c>
      <c r="H64" s="291">
        <v>265</v>
      </c>
      <c r="I64" s="291">
        <v>265</v>
      </c>
      <c r="J64" s="291">
        <v>265</v>
      </c>
      <c r="K64" s="291">
        <v>265</v>
      </c>
      <c r="L64" s="291">
        <v>265</v>
      </c>
      <c r="M64" s="291">
        <v>265</v>
      </c>
      <c r="N64" s="291">
        <v>265</v>
      </c>
      <c r="O64" s="291">
        <v>265</v>
      </c>
      <c r="P64" s="291">
        <v>265</v>
      </c>
      <c r="Q64" s="291">
        <v>265</v>
      </c>
      <c r="R64" s="291">
        <v>265</v>
      </c>
      <c r="S64" s="222"/>
      <c r="T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</row>
    <row r="65" spans="1:34" ht="13">
      <c r="A65" s="222"/>
      <c r="B65" s="226"/>
      <c r="C65" s="226"/>
      <c r="D65" s="287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2"/>
      <c r="T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</row>
    <row r="66" spans="1:34">
      <c r="A66" s="222"/>
      <c r="B66" s="226"/>
      <c r="C66" s="436"/>
      <c r="D66" s="436"/>
      <c r="E66" s="436"/>
      <c r="F66" s="436"/>
      <c r="G66" s="436"/>
      <c r="H66" s="436"/>
      <c r="I66" s="436"/>
      <c r="J66" s="436"/>
      <c r="K66" s="436"/>
      <c r="L66" s="436"/>
      <c r="M66" s="436"/>
      <c r="N66" s="436"/>
      <c r="O66" s="436"/>
      <c r="P66" s="436"/>
      <c r="Q66" s="436"/>
      <c r="R66" s="436"/>
      <c r="S66" s="222"/>
      <c r="T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</row>
    <row r="67" spans="1:34" ht="13">
      <c r="A67" s="222"/>
      <c r="B67" s="226"/>
      <c r="C67" s="226"/>
      <c r="D67" s="287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5"/>
      <c r="Q67" s="225"/>
      <c r="R67" s="225"/>
      <c r="S67" s="222"/>
      <c r="T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</row>
    <row r="68" spans="1:34" ht="16" thickBot="1">
      <c r="A68" s="222"/>
      <c r="B68" s="275" t="s">
        <v>277</v>
      </c>
      <c r="C68" s="289"/>
      <c r="D68" s="289"/>
      <c r="E68" s="289"/>
      <c r="F68" s="289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2"/>
      <c r="T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</row>
    <row r="69" spans="1:34" ht="25.5" customHeight="1">
      <c r="A69" s="222"/>
      <c r="B69" s="292" t="s">
        <v>278</v>
      </c>
      <c r="C69" s="293" t="s">
        <v>279</v>
      </c>
      <c r="D69" s="225"/>
      <c r="E69" s="225"/>
      <c r="F69" s="225"/>
      <c r="G69" s="225"/>
      <c r="H69" s="225"/>
      <c r="I69" s="225"/>
      <c r="J69" s="225"/>
      <c r="K69" s="225"/>
      <c r="L69" s="225"/>
      <c r="M69" s="225"/>
      <c r="N69" s="225"/>
      <c r="O69" s="225"/>
      <c r="P69" s="222"/>
      <c r="Q69" s="222"/>
      <c r="R69" s="222"/>
      <c r="S69" s="222"/>
      <c r="T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</row>
    <row r="70" spans="1:34" ht="15" customHeight="1">
      <c r="A70" s="222"/>
      <c r="B70" s="285" t="s">
        <v>4</v>
      </c>
      <c r="C70" s="329">
        <v>320218</v>
      </c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2"/>
      <c r="Q70" s="222"/>
      <c r="R70" s="222"/>
      <c r="S70" s="222"/>
      <c r="T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</row>
    <row r="71" spans="1:34" ht="15" customHeight="1">
      <c r="A71" s="222"/>
      <c r="B71" s="285" t="s">
        <v>18</v>
      </c>
      <c r="C71" s="294">
        <v>70468</v>
      </c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2"/>
      <c r="Q71" s="222"/>
      <c r="R71" s="222"/>
      <c r="S71" s="222"/>
      <c r="T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</row>
    <row r="72" spans="1:34" ht="15" customHeight="1" thickBot="1">
      <c r="A72" s="222"/>
      <c r="B72" s="295" t="s">
        <v>265</v>
      </c>
      <c r="C72" s="330">
        <v>5800</v>
      </c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2"/>
      <c r="Q72" s="222"/>
      <c r="R72" s="222"/>
      <c r="S72" s="222"/>
      <c r="T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</row>
    <row r="73" spans="1:34" ht="13">
      <c r="A73" s="222"/>
      <c r="B73" s="226"/>
      <c r="C73" s="226"/>
      <c r="D73" s="287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2"/>
      <c r="T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</row>
    <row r="74" spans="1:34" ht="16" thickBot="1">
      <c r="A74" s="222"/>
      <c r="B74" s="296" t="s">
        <v>280</v>
      </c>
      <c r="C74" s="297"/>
      <c r="D74" s="297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25"/>
      <c r="S74" s="222"/>
      <c r="T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</row>
    <row r="75" spans="1:34" ht="14.25" customHeight="1">
      <c r="A75" s="298"/>
      <c r="B75" s="486" t="s">
        <v>2</v>
      </c>
      <c r="C75" s="487"/>
      <c r="D75" s="503" t="s">
        <v>281</v>
      </c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504"/>
      <c r="T75" s="298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</row>
    <row r="76" spans="1:34" ht="14.25" customHeight="1">
      <c r="A76" s="298"/>
      <c r="B76" s="488"/>
      <c r="C76" s="489"/>
      <c r="D76" s="493" t="s">
        <v>77</v>
      </c>
      <c r="E76" s="493" t="s">
        <v>224</v>
      </c>
      <c r="F76" s="493" t="s">
        <v>225</v>
      </c>
      <c r="G76" s="493"/>
      <c r="H76" s="493"/>
      <c r="I76" s="493"/>
      <c r="J76" s="493"/>
      <c r="K76" s="493"/>
      <c r="L76" s="493"/>
      <c r="M76" s="493"/>
      <c r="N76" s="493" t="s">
        <v>226</v>
      </c>
      <c r="O76" s="493"/>
      <c r="P76" s="493"/>
      <c r="Q76" s="493"/>
      <c r="R76" s="493"/>
      <c r="S76" s="497" t="s">
        <v>227</v>
      </c>
      <c r="T76" s="298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</row>
    <row r="77" spans="1:34" ht="26.5" thickBot="1">
      <c r="A77" s="298"/>
      <c r="B77" s="488"/>
      <c r="C77" s="489"/>
      <c r="D77" s="494"/>
      <c r="E77" s="494"/>
      <c r="F77" s="247" t="s">
        <v>80</v>
      </c>
      <c r="G77" s="247" t="s">
        <v>228</v>
      </c>
      <c r="H77" s="247" t="s">
        <v>82</v>
      </c>
      <c r="I77" s="247" t="s">
        <v>84</v>
      </c>
      <c r="J77" s="247" t="s">
        <v>85</v>
      </c>
      <c r="K77" s="247" t="s">
        <v>229</v>
      </c>
      <c r="L77" s="247" t="s">
        <v>86</v>
      </c>
      <c r="M77" s="247" t="s">
        <v>230</v>
      </c>
      <c r="N77" s="247" t="s">
        <v>231</v>
      </c>
      <c r="O77" s="247" t="s">
        <v>232</v>
      </c>
      <c r="P77" s="247" t="s">
        <v>233</v>
      </c>
      <c r="Q77" s="247" t="s">
        <v>234</v>
      </c>
      <c r="R77" s="247" t="s">
        <v>235</v>
      </c>
      <c r="S77" s="498"/>
      <c r="T77" s="298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</row>
    <row r="78" spans="1:34" ht="14.25" customHeight="1">
      <c r="A78" s="222"/>
      <c r="B78" s="299" t="s">
        <v>236</v>
      </c>
      <c r="C78" s="300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2"/>
      <c r="T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</row>
    <row r="79" spans="1:34" ht="14.25" customHeight="1">
      <c r="A79" s="222"/>
      <c r="B79" s="303" t="s">
        <v>237</v>
      </c>
      <c r="C79" s="304"/>
      <c r="D79" s="336">
        <v>29867</v>
      </c>
      <c r="E79" s="336">
        <v>0</v>
      </c>
      <c r="F79" s="336">
        <v>18254</v>
      </c>
      <c r="G79" s="336">
        <v>0</v>
      </c>
      <c r="H79" s="336">
        <v>0</v>
      </c>
      <c r="I79" s="336">
        <v>0</v>
      </c>
      <c r="J79" s="336">
        <v>0</v>
      </c>
      <c r="K79" s="336">
        <v>0</v>
      </c>
      <c r="L79" s="336">
        <v>0</v>
      </c>
      <c r="M79" s="336">
        <v>0</v>
      </c>
      <c r="N79" s="336">
        <v>0</v>
      </c>
      <c r="O79" s="336">
        <v>0</v>
      </c>
      <c r="P79" s="336">
        <v>0</v>
      </c>
      <c r="Q79" s="336">
        <v>0</v>
      </c>
      <c r="R79" s="336">
        <v>0</v>
      </c>
      <c r="S79" s="305">
        <v>48121</v>
      </c>
      <c r="T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</row>
    <row r="80" spans="1:34" ht="14.25" customHeight="1">
      <c r="A80" s="222"/>
      <c r="B80" s="306" t="s">
        <v>238</v>
      </c>
      <c r="C80" s="307"/>
      <c r="D80" s="336">
        <v>195098</v>
      </c>
      <c r="E80" s="336">
        <v>261360</v>
      </c>
      <c r="F80" s="336">
        <v>0</v>
      </c>
      <c r="G80" s="336">
        <v>0</v>
      </c>
      <c r="H80" s="336">
        <v>0</v>
      </c>
      <c r="I80" s="336">
        <v>0</v>
      </c>
      <c r="J80" s="336">
        <v>0</v>
      </c>
      <c r="K80" s="336">
        <v>0</v>
      </c>
      <c r="L80" s="336">
        <v>0</v>
      </c>
      <c r="M80" s="336">
        <v>78628</v>
      </c>
      <c r="N80" s="336">
        <v>0</v>
      </c>
      <c r="O80" s="336">
        <v>0</v>
      </c>
      <c r="P80" s="336">
        <v>0</v>
      </c>
      <c r="Q80" s="336">
        <v>0</v>
      </c>
      <c r="R80" s="336">
        <v>0</v>
      </c>
      <c r="S80" s="305">
        <v>535086</v>
      </c>
      <c r="T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</row>
    <row r="81" spans="1:34" ht="14.25" customHeight="1">
      <c r="A81" s="222"/>
      <c r="B81" s="306" t="s">
        <v>0</v>
      </c>
      <c r="C81" s="307"/>
      <c r="D81" s="336">
        <v>497298</v>
      </c>
      <c r="E81" s="336">
        <v>530640</v>
      </c>
      <c r="F81" s="336">
        <v>165218</v>
      </c>
      <c r="G81" s="336">
        <v>0</v>
      </c>
      <c r="H81" s="336">
        <v>0</v>
      </c>
      <c r="I81" s="336">
        <v>0</v>
      </c>
      <c r="J81" s="336">
        <v>0</v>
      </c>
      <c r="K81" s="336">
        <v>0</v>
      </c>
      <c r="L81" s="336">
        <v>561871</v>
      </c>
      <c r="M81" s="336">
        <v>0</v>
      </c>
      <c r="N81" s="336">
        <v>0</v>
      </c>
      <c r="O81" s="336">
        <v>0</v>
      </c>
      <c r="P81" s="336">
        <v>0</v>
      </c>
      <c r="Q81" s="336">
        <v>0</v>
      </c>
      <c r="R81" s="336">
        <v>0</v>
      </c>
      <c r="S81" s="305">
        <v>1755027</v>
      </c>
      <c r="T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</row>
    <row r="82" spans="1:34" ht="14.25" customHeight="1">
      <c r="A82" s="222"/>
      <c r="B82" s="306" t="s">
        <v>42</v>
      </c>
      <c r="C82" s="307"/>
      <c r="D82" s="336">
        <v>46447</v>
      </c>
      <c r="E82" s="336">
        <v>0</v>
      </c>
      <c r="F82" s="336">
        <v>94</v>
      </c>
      <c r="G82" s="336">
        <v>0</v>
      </c>
      <c r="H82" s="336">
        <v>0</v>
      </c>
      <c r="I82" s="336">
        <v>0</v>
      </c>
      <c r="J82" s="336">
        <v>0</v>
      </c>
      <c r="K82" s="336">
        <v>0</v>
      </c>
      <c r="L82" s="336">
        <v>0</v>
      </c>
      <c r="M82" s="336">
        <v>0</v>
      </c>
      <c r="N82" s="336">
        <v>0</v>
      </c>
      <c r="O82" s="336">
        <v>0</v>
      </c>
      <c r="P82" s="336">
        <v>0</v>
      </c>
      <c r="Q82" s="336">
        <v>0</v>
      </c>
      <c r="R82" s="336">
        <v>0</v>
      </c>
      <c r="S82" s="305">
        <v>46541</v>
      </c>
      <c r="T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</row>
    <row r="83" spans="1:34" ht="14.25" customHeight="1">
      <c r="A83" s="222"/>
      <c r="B83" s="485" t="s">
        <v>11</v>
      </c>
      <c r="C83" s="334" t="s">
        <v>239</v>
      </c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</row>
    <row r="84" spans="1:34" ht="14.25" customHeight="1">
      <c r="A84" s="222"/>
      <c r="B84" s="485"/>
      <c r="C84" s="334" t="s">
        <v>240</v>
      </c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</row>
    <row r="85" spans="1:34" ht="13">
      <c r="A85" s="222"/>
      <c r="B85" s="485"/>
      <c r="C85" s="259" t="s">
        <v>227</v>
      </c>
      <c r="D85" s="336">
        <v>693838</v>
      </c>
      <c r="E85" s="336">
        <v>528000</v>
      </c>
      <c r="F85" s="336">
        <v>73462</v>
      </c>
      <c r="G85" s="336">
        <v>0</v>
      </c>
      <c r="H85" s="336">
        <v>0</v>
      </c>
      <c r="I85" s="336">
        <v>0</v>
      </c>
      <c r="J85" s="336">
        <v>0</v>
      </c>
      <c r="K85" s="336">
        <v>0</v>
      </c>
      <c r="L85" s="336">
        <v>0</v>
      </c>
      <c r="M85" s="336">
        <v>147628</v>
      </c>
      <c r="N85" s="336">
        <v>0</v>
      </c>
      <c r="O85" s="336">
        <v>0</v>
      </c>
      <c r="P85" s="336">
        <v>0</v>
      </c>
      <c r="Q85" s="336">
        <v>0</v>
      </c>
      <c r="R85" s="336">
        <v>0</v>
      </c>
      <c r="S85" s="308">
        <v>1442928</v>
      </c>
      <c r="T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</row>
    <row r="86" spans="1:34" ht="13">
      <c r="A86" s="222"/>
      <c r="B86" s="309" t="s">
        <v>282</v>
      </c>
      <c r="C86" s="310"/>
      <c r="D86" s="337">
        <v>1462548</v>
      </c>
      <c r="E86" s="337">
        <v>1320000</v>
      </c>
      <c r="F86" s="337">
        <v>257028</v>
      </c>
      <c r="G86" s="337">
        <v>0</v>
      </c>
      <c r="H86" s="337">
        <v>0</v>
      </c>
      <c r="I86" s="337">
        <v>0</v>
      </c>
      <c r="J86" s="337">
        <v>0</v>
      </c>
      <c r="K86" s="337">
        <v>0</v>
      </c>
      <c r="L86" s="337">
        <v>561871</v>
      </c>
      <c r="M86" s="337">
        <v>226256</v>
      </c>
      <c r="N86" s="337">
        <v>0</v>
      </c>
      <c r="O86" s="337">
        <v>0</v>
      </c>
      <c r="P86" s="337">
        <v>0</v>
      </c>
      <c r="Q86" s="337">
        <v>0</v>
      </c>
      <c r="R86" s="337">
        <v>0</v>
      </c>
      <c r="S86" s="305">
        <v>3827703</v>
      </c>
      <c r="T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</row>
    <row r="87" spans="1:34" ht="14.25" customHeight="1">
      <c r="A87" s="222"/>
      <c r="B87" s="311" t="s">
        <v>242</v>
      </c>
      <c r="C87" s="300"/>
      <c r="D87" s="312"/>
      <c r="E87" s="312"/>
      <c r="F87" s="312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3"/>
      <c r="T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22"/>
      <c r="AF87" s="222"/>
      <c r="AG87" s="222"/>
      <c r="AH87" s="222"/>
    </row>
    <row r="88" spans="1:34" ht="14.25" customHeight="1">
      <c r="A88" s="222"/>
      <c r="B88" s="306" t="s">
        <v>243</v>
      </c>
      <c r="C88" s="314"/>
      <c r="D88" s="336">
        <v>0</v>
      </c>
      <c r="E88" s="336">
        <v>0</v>
      </c>
      <c r="F88" s="336">
        <v>0</v>
      </c>
      <c r="G88" s="336">
        <v>0</v>
      </c>
      <c r="H88" s="336">
        <v>0</v>
      </c>
      <c r="I88" s="336">
        <v>11</v>
      </c>
      <c r="J88" s="336">
        <v>4</v>
      </c>
      <c r="K88" s="336">
        <v>0</v>
      </c>
      <c r="L88" s="336">
        <v>0</v>
      </c>
      <c r="M88" s="336">
        <v>0</v>
      </c>
      <c r="N88" s="336">
        <v>0</v>
      </c>
      <c r="O88" s="336">
        <v>0</v>
      </c>
      <c r="P88" s="336">
        <v>0</v>
      </c>
      <c r="Q88" s="336">
        <v>0</v>
      </c>
      <c r="R88" s="336">
        <v>0</v>
      </c>
      <c r="S88" s="305">
        <v>15</v>
      </c>
      <c r="T88" s="222"/>
      <c r="W88" s="222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</row>
    <row r="89" spans="1:34" ht="14.25" customHeight="1">
      <c r="A89" s="222"/>
      <c r="B89" s="306" t="s">
        <v>244</v>
      </c>
      <c r="C89" s="314"/>
      <c r="D89" s="336">
        <v>70692</v>
      </c>
      <c r="E89" s="336">
        <v>0</v>
      </c>
      <c r="F89" s="336">
        <v>0</v>
      </c>
      <c r="G89" s="336">
        <v>0</v>
      </c>
      <c r="H89" s="336">
        <v>0</v>
      </c>
      <c r="I89" s="336">
        <v>29257</v>
      </c>
      <c r="J89" s="336">
        <v>0</v>
      </c>
      <c r="K89" s="336">
        <v>0</v>
      </c>
      <c r="L89" s="336">
        <v>0</v>
      </c>
      <c r="M89" s="336">
        <v>0</v>
      </c>
      <c r="N89" s="336">
        <v>0</v>
      </c>
      <c r="O89" s="336">
        <v>0</v>
      </c>
      <c r="P89" s="336">
        <v>0</v>
      </c>
      <c r="Q89" s="336">
        <v>0</v>
      </c>
      <c r="R89" s="336">
        <v>0</v>
      </c>
      <c r="S89" s="305">
        <v>99949</v>
      </c>
      <c r="T89" s="222"/>
      <c r="V89" s="222"/>
      <c r="W89" s="222"/>
      <c r="X89" s="222"/>
      <c r="Y89" s="222"/>
      <c r="Z89" s="222"/>
      <c r="AA89" s="222"/>
      <c r="AB89" s="222"/>
      <c r="AC89" s="222"/>
      <c r="AD89" s="222"/>
      <c r="AE89" s="222"/>
      <c r="AF89" s="222"/>
      <c r="AG89" s="222"/>
      <c r="AH89" s="222"/>
    </row>
    <row r="90" spans="1:34" ht="14.25" customHeight="1">
      <c r="A90" s="222"/>
      <c r="B90" s="306" t="s">
        <v>245</v>
      </c>
      <c r="C90" s="314"/>
      <c r="D90" s="336">
        <v>46160</v>
      </c>
      <c r="E90" s="336">
        <v>0</v>
      </c>
      <c r="F90" s="336">
        <v>0</v>
      </c>
      <c r="G90" s="336">
        <v>0</v>
      </c>
      <c r="H90" s="336">
        <v>0</v>
      </c>
      <c r="I90" s="336">
        <v>136131</v>
      </c>
      <c r="J90" s="336">
        <v>292001</v>
      </c>
      <c r="K90" s="336">
        <v>0</v>
      </c>
      <c r="L90" s="336">
        <v>0</v>
      </c>
      <c r="M90" s="336">
        <v>0</v>
      </c>
      <c r="N90" s="336">
        <v>0</v>
      </c>
      <c r="O90" s="336">
        <v>0</v>
      </c>
      <c r="P90" s="336">
        <v>0</v>
      </c>
      <c r="Q90" s="336">
        <v>0</v>
      </c>
      <c r="R90" s="336">
        <v>0</v>
      </c>
      <c r="S90" s="305">
        <v>474292</v>
      </c>
      <c r="T90" s="222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s="222"/>
    </row>
    <row r="91" spans="1:34" ht="13">
      <c r="A91" s="222"/>
      <c r="B91" s="309" t="s">
        <v>282</v>
      </c>
      <c r="C91" s="310"/>
      <c r="D91" s="337">
        <v>116852</v>
      </c>
      <c r="E91" s="337">
        <v>0</v>
      </c>
      <c r="F91" s="337">
        <v>0</v>
      </c>
      <c r="G91" s="337">
        <v>0</v>
      </c>
      <c r="H91" s="337">
        <v>0</v>
      </c>
      <c r="I91" s="337">
        <v>165399</v>
      </c>
      <c r="J91" s="337">
        <v>292005</v>
      </c>
      <c r="K91" s="337">
        <v>0</v>
      </c>
      <c r="L91" s="337">
        <v>0</v>
      </c>
      <c r="M91" s="337">
        <v>0</v>
      </c>
      <c r="N91" s="337">
        <v>0</v>
      </c>
      <c r="O91" s="337">
        <v>0</v>
      </c>
      <c r="P91" s="337">
        <v>0</v>
      </c>
      <c r="Q91" s="337">
        <v>0</v>
      </c>
      <c r="R91" s="337">
        <v>0</v>
      </c>
      <c r="S91" s="305">
        <v>574256</v>
      </c>
      <c r="T91" s="222"/>
      <c r="V91" s="222"/>
      <c r="W91" s="222"/>
      <c r="X91" s="222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</row>
    <row r="92" spans="1:34" ht="13">
      <c r="A92" s="222"/>
      <c r="B92" s="311" t="s">
        <v>283</v>
      </c>
      <c r="C92" s="300"/>
      <c r="D92" s="312"/>
      <c r="E92" s="312"/>
      <c r="F92" s="312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3"/>
      <c r="T92" s="222"/>
      <c r="V92" s="222"/>
      <c r="W92" s="222"/>
      <c r="X92" s="222"/>
      <c r="Y92" s="222"/>
      <c r="Z92" s="222"/>
      <c r="AA92" s="222"/>
      <c r="AB92" s="222"/>
      <c r="AC92" s="222"/>
      <c r="AD92" s="222"/>
      <c r="AE92" s="222"/>
      <c r="AF92" s="222"/>
      <c r="AG92" s="222"/>
      <c r="AH92" s="222"/>
    </row>
    <row r="93" spans="1:34" ht="14.25" customHeight="1">
      <c r="A93" s="222"/>
      <c r="B93" s="306" t="s">
        <v>248</v>
      </c>
      <c r="C93" s="314"/>
      <c r="D93" s="336">
        <v>0</v>
      </c>
      <c r="E93" s="336">
        <v>0</v>
      </c>
      <c r="F93" s="336">
        <v>0</v>
      </c>
      <c r="G93" s="336">
        <v>0</v>
      </c>
      <c r="H93" s="336">
        <v>0</v>
      </c>
      <c r="I93" s="336">
        <v>3264</v>
      </c>
      <c r="J93" s="336">
        <v>0</v>
      </c>
      <c r="K93" s="336">
        <v>0</v>
      </c>
      <c r="L93" s="336">
        <v>0</v>
      </c>
      <c r="M93" s="336">
        <v>0</v>
      </c>
      <c r="N93" s="336">
        <v>0</v>
      </c>
      <c r="O93" s="336">
        <v>0</v>
      </c>
      <c r="P93" s="336">
        <v>0</v>
      </c>
      <c r="Q93" s="336">
        <v>0</v>
      </c>
      <c r="R93" s="336">
        <v>0</v>
      </c>
      <c r="S93" s="305">
        <v>3264</v>
      </c>
      <c r="T93" s="222"/>
      <c r="V93" s="222"/>
      <c r="W93" s="222"/>
      <c r="X93" s="222"/>
      <c r="Y93" s="222"/>
      <c r="Z93" s="222"/>
      <c r="AA93" s="222"/>
      <c r="AB93" s="222"/>
      <c r="AC93" s="222"/>
      <c r="AD93" s="222"/>
      <c r="AE93" s="222"/>
      <c r="AF93" s="222"/>
      <c r="AG93" s="222"/>
      <c r="AH93" s="222"/>
    </row>
    <row r="94" spans="1:34" ht="13">
      <c r="A94" s="222"/>
      <c r="B94" s="299" t="s">
        <v>284</v>
      </c>
      <c r="C94" s="315"/>
      <c r="D94" s="312"/>
      <c r="E94" s="312"/>
      <c r="F94" s="312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3"/>
      <c r="T94" s="222"/>
      <c r="V94" s="222"/>
      <c r="W94" s="222"/>
      <c r="X94" s="222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</row>
    <row r="95" spans="1:34" ht="13">
      <c r="A95" s="222"/>
      <c r="B95" s="323" t="s">
        <v>4</v>
      </c>
      <c r="C95" s="324"/>
      <c r="D95" s="338"/>
      <c r="E95" s="339"/>
      <c r="F95" s="339"/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40"/>
      <c r="S95" s="305">
        <v>320218</v>
      </c>
      <c r="T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</row>
    <row r="96" spans="1:34" ht="13">
      <c r="A96" s="222"/>
      <c r="B96" s="323" t="s">
        <v>18</v>
      </c>
      <c r="C96" s="324"/>
      <c r="D96" s="341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3"/>
      <c r="S96" s="305">
        <v>70468</v>
      </c>
      <c r="T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</row>
    <row r="97" spans="1:34" ht="14.25" customHeight="1">
      <c r="A97" s="222"/>
      <c r="B97" s="323" t="s">
        <v>265</v>
      </c>
      <c r="C97" s="325"/>
      <c r="D97" s="344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6"/>
      <c r="S97" s="305">
        <v>5800</v>
      </c>
      <c r="T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</row>
    <row r="98" spans="1:34" ht="13.5" thickBot="1">
      <c r="A98" s="222"/>
      <c r="B98" s="316" t="s">
        <v>249</v>
      </c>
      <c r="C98" s="317"/>
      <c r="D98" s="351">
        <v>1579400</v>
      </c>
      <c r="E98" s="351">
        <v>1320000</v>
      </c>
      <c r="F98" s="351">
        <v>257028</v>
      </c>
      <c r="G98" s="351">
        <v>0</v>
      </c>
      <c r="H98" s="351">
        <v>0</v>
      </c>
      <c r="I98" s="351">
        <v>168663</v>
      </c>
      <c r="J98" s="351">
        <v>292005</v>
      </c>
      <c r="K98" s="351">
        <v>0</v>
      </c>
      <c r="L98" s="351">
        <v>561871</v>
      </c>
      <c r="M98" s="351">
        <v>226256</v>
      </c>
      <c r="N98" s="351">
        <v>0</v>
      </c>
      <c r="O98" s="351">
        <v>0</v>
      </c>
      <c r="P98" s="351">
        <v>0</v>
      </c>
      <c r="Q98" s="351">
        <v>0</v>
      </c>
      <c r="R98" s="351">
        <v>0</v>
      </c>
      <c r="S98" s="352">
        <v>4801709</v>
      </c>
      <c r="T98" s="222"/>
      <c r="V98" s="222"/>
      <c r="W98" s="222"/>
      <c r="X98" s="222"/>
      <c r="Y98" s="222"/>
      <c r="Z98" s="222"/>
      <c r="AA98" s="222"/>
      <c r="AB98" s="222"/>
      <c r="AC98" s="222"/>
      <c r="AD98" s="222"/>
      <c r="AE98" s="222"/>
      <c r="AF98" s="222"/>
      <c r="AG98" s="222"/>
      <c r="AH98" s="222"/>
    </row>
    <row r="99" spans="1:34" s="222" customFormat="1" ht="13">
      <c r="B99" s="226"/>
      <c r="C99" s="226"/>
      <c r="D99" s="418"/>
      <c r="E99" s="419"/>
      <c r="F99" s="419"/>
      <c r="G99" s="419"/>
      <c r="H99" s="419"/>
      <c r="I99" s="419"/>
      <c r="J99" s="419"/>
      <c r="K99" s="225"/>
      <c r="L99" s="419"/>
      <c r="M99" s="419"/>
      <c r="N99" s="225"/>
      <c r="O99" s="225"/>
      <c r="P99" s="225"/>
      <c r="Q99" s="225"/>
      <c r="R99" s="225"/>
      <c r="S99" s="420"/>
    </row>
    <row r="100" spans="1:34" s="222" customFormat="1"/>
    <row r="101" spans="1:34" s="222" customFormat="1"/>
    <row r="102" spans="1:34" s="222" customFormat="1"/>
    <row r="103" spans="1:34" s="222" customFormat="1"/>
    <row r="104" spans="1:34" s="222" customFormat="1"/>
    <row r="105" spans="1:34" s="222" customFormat="1"/>
    <row r="106" spans="1:34" s="222" customFormat="1"/>
    <row r="107" spans="1:34" s="222" customFormat="1"/>
    <row r="108" spans="1:34" s="222" customFormat="1"/>
    <row r="109" spans="1:34" s="222" customFormat="1"/>
    <row r="110" spans="1:34">
      <c r="A110" s="222"/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</row>
    <row r="111" spans="1:34">
      <c r="A111" s="222"/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</row>
    <row r="112" spans="1:34">
      <c r="A112" s="222"/>
      <c r="B112" s="222"/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</row>
    <row r="113" spans="1:34">
      <c r="A113" s="222"/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</row>
    <row r="114" spans="1:34">
      <c r="A114" s="222"/>
      <c r="B114" s="222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</row>
    <row r="115" spans="1:34">
      <c r="A115" s="222"/>
      <c r="B115" s="222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</row>
    <row r="116" spans="1:34">
      <c r="A116" s="222"/>
      <c r="B116" s="222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</row>
    <row r="117" spans="1:34">
      <c r="A117" s="222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</row>
    <row r="118" spans="1:34">
      <c r="A118" s="222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</row>
    <row r="119" spans="1:34">
      <c r="A119" s="222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</row>
    <row r="120" spans="1:34">
      <c r="A120" s="222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</row>
    <row r="121" spans="1:34">
      <c r="A121" s="222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</row>
    <row r="122" spans="1:34">
      <c r="A122" s="222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</row>
    <row r="123" spans="1:34">
      <c r="A123" s="222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</row>
    <row r="124" spans="1:34">
      <c r="A124" s="222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</row>
    <row r="125" spans="1:34">
      <c r="A125" s="222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</row>
    <row r="126" spans="1:34">
      <c r="A126" s="222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</row>
    <row r="127" spans="1:34">
      <c r="A127" s="222"/>
      <c r="B127" s="222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</row>
    <row r="128" spans="1:34">
      <c r="A128" s="222"/>
      <c r="B128" s="222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</row>
    <row r="129" spans="1:34">
      <c r="A129" s="222"/>
      <c r="B129" s="222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</row>
    <row r="130" spans="1:34">
      <c r="A130" s="222"/>
      <c r="B130" s="222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</row>
    <row r="131" spans="1:34">
      <c r="A131" s="222"/>
      <c r="B131" s="222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</row>
    <row r="132" spans="1:34">
      <c r="A132" s="222"/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</row>
    <row r="133" spans="1:34">
      <c r="A133" s="222"/>
      <c r="B133" s="222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</row>
    <row r="134" spans="1:34">
      <c r="A134" s="222"/>
      <c r="B134" s="222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</row>
    <row r="135" spans="1:34">
      <c r="A135" s="222"/>
      <c r="B135" s="222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</row>
    <row r="136" spans="1:34">
      <c r="A136" s="222"/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</row>
    <row r="137" spans="1:34">
      <c r="A137" s="222"/>
      <c r="B137" s="222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</row>
    <row r="138" spans="1:34">
      <c r="A138" s="222"/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</row>
    <row r="139" spans="1:34">
      <c r="A139" s="222"/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</row>
    <row r="140" spans="1:34">
      <c r="A140" s="222"/>
      <c r="B140" s="222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  <c r="AH140" s="222"/>
    </row>
    <row r="141" spans="1:34">
      <c r="A141" s="222"/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</row>
    <row r="142" spans="1:34">
      <c r="A142" s="222"/>
      <c r="B142" s="222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</row>
    <row r="143" spans="1:34">
      <c r="A143" s="222"/>
      <c r="B143" s="222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</row>
    <row r="144" spans="1:34">
      <c r="A144" s="222"/>
      <c r="B144" s="222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</row>
    <row r="145" spans="1:34">
      <c r="A145" s="222"/>
      <c r="B145" s="222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</row>
    <row r="146" spans="1:34">
      <c r="A146" s="222"/>
      <c r="B146" s="222"/>
      <c r="C146" s="222"/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V146" s="222"/>
      <c r="W146" s="222"/>
      <c r="X146" s="222"/>
      <c r="Y146" s="222"/>
      <c r="Z146" s="222"/>
      <c r="AA146" s="222"/>
      <c r="AB146" s="222"/>
      <c r="AC146" s="222"/>
      <c r="AD146" s="222"/>
      <c r="AE146" s="222"/>
      <c r="AF146" s="222"/>
      <c r="AG146" s="222"/>
      <c r="AH146" s="222"/>
    </row>
    <row r="147" spans="1:34">
      <c r="A147" s="222"/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V147" s="222"/>
      <c r="W147" s="222"/>
      <c r="X147" s="222"/>
      <c r="Y147" s="222"/>
      <c r="Z147" s="222"/>
      <c r="AA147" s="222"/>
      <c r="AB147" s="222"/>
      <c r="AC147" s="222"/>
      <c r="AD147" s="222"/>
      <c r="AE147" s="222"/>
      <c r="AF147" s="222"/>
      <c r="AG147" s="222"/>
      <c r="AH147" s="222"/>
    </row>
    <row r="148" spans="1:34">
      <c r="A148" s="222"/>
      <c r="B148" s="222"/>
      <c r="C148" s="222"/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</row>
    <row r="149" spans="1:34">
      <c r="A149" s="222"/>
      <c r="B149" s="222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</row>
    <row r="150" spans="1:34">
      <c r="A150" s="222"/>
      <c r="B150" s="222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</row>
    <row r="151" spans="1:34">
      <c r="A151" s="222"/>
      <c r="B151" s="222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</row>
    <row r="152" spans="1:34">
      <c r="A152" s="222"/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</row>
    <row r="153" spans="1:34">
      <c r="A153" s="222"/>
      <c r="B153" s="222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</row>
    <row r="154" spans="1:34">
      <c r="A154" s="222"/>
      <c r="B154" s="222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V154" s="222"/>
      <c r="W154" s="222"/>
      <c r="X154" s="222"/>
      <c r="Y154" s="222"/>
      <c r="Z154" s="222"/>
      <c r="AA154" s="222"/>
      <c r="AB154" s="222"/>
      <c r="AC154" s="222"/>
      <c r="AD154" s="222"/>
      <c r="AE154" s="222"/>
      <c r="AF154" s="222"/>
      <c r="AG154" s="222"/>
      <c r="AH154" s="222"/>
    </row>
    <row r="155" spans="1:34">
      <c r="A155" s="222"/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</row>
    <row r="156" spans="1:34">
      <c r="A156" s="222"/>
      <c r="B156" s="222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</row>
    <row r="157" spans="1:34">
      <c r="A157" s="222"/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</row>
    <row r="158" spans="1:34">
      <c r="A158" s="222"/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</row>
    <row r="159" spans="1:34">
      <c r="A159" s="222"/>
      <c r="B159" s="222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</row>
    <row r="160" spans="1:34">
      <c r="A160" s="222"/>
      <c r="B160" s="222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</row>
    <row r="161" spans="1:34">
      <c r="A161" s="222"/>
      <c r="B161" s="222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</row>
    <row r="162" spans="1:34">
      <c r="A162" s="222"/>
      <c r="B162" s="222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</row>
    <row r="163" spans="1:34">
      <c r="A163" s="222"/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</row>
    <row r="164" spans="1:34">
      <c r="A164" s="222"/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</row>
    <row r="165" spans="1:34">
      <c r="A165" s="222"/>
      <c r="B165" s="222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</row>
    <row r="166" spans="1:34">
      <c r="A166" s="222"/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</row>
    <row r="167" spans="1:34">
      <c r="A167" s="222"/>
      <c r="B167" s="222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</row>
    <row r="168" spans="1:34">
      <c r="A168" s="222"/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V168" s="222"/>
      <c r="W168" s="222"/>
      <c r="X168" s="222"/>
      <c r="Y168" s="222"/>
      <c r="Z168" s="222"/>
      <c r="AA168" s="222"/>
      <c r="AB168" s="222"/>
      <c r="AC168" s="222"/>
      <c r="AD168" s="222"/>
      <c r="AE168" s="222"/>
      <c r="AF168" s="222"/>
      <c r="AG168" s="222"/>
      <c r="AH168" s="222"/>
    </row>
    <row r="169" spans="1:34">
      <c r="A169" s="222"/>
      <c r="B169" s="222"/>
      <c r="C169" s="222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V169" s="222"/>
      <c r="W169" s="222"/>
      <c r="X169" s="222"/>
      <c r="Y169" s="222"/>
      <c r="Z169" s="222"/>
      <c r="AA169" s="222"/>
      <c r="AB169" s="222"/>
      <c r="AC169" s="222"/>
      <c r="AD169" s="222"/>
      <c r="AE169" s="222"/>
      <c r="AF169" s="222"/>
      <c r="AG169" s="222"/>
      <c r="AH169" s="222"/>
    </row>
    <row r="170" spans="1:34">
      <c r="A170" s="222"/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V170" s="222"/>
      <c r="W170" s="222"/>
      <c r="X170" s="222"/>
      <c r="Y170" s="222"/>
      <c r="Z170" s="222"/>
      <c r="AA170" s="222"/>
      <c r="AB170" s="222"/>
      <c r="AC170" s="222"/>
      <c r="AD170" s="222"/>
      <c r="AE170" s="222"/>
      <c r="AF170" s="222"/>
      <c r="AG170" s="222"/>
      <c r="AH170" s="222"/>
    </row>
    <row r="171" spans="1:34">
      <c r="A171" s="222"/>
      <c r="B171" s="222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V171" s="222"/>
      <c r="W171" s="222"/>
      <c r="X171" s="222"/>
      <c r="Y171" s="222"/>
      <c r="Z171" s="222"/>
      <c r="AA171" s="222"/>
      <c r="AB171" s="222"/>
      <c r="AC171" s="222"/>
      <c r="AD171" s="222"/>
      <c r="AE171" s="222"/>
      <c r="AF171" s="222"/>
      <c r="AG171" s="222"/>
      <c r="AH171" s="222"/>
    </row>
    <row r="172" spans="1:34">
      <c r="A172" s="222"/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V172" s="222"/>
      <c r="W172" s="222"/>
      <c r="X172" s="222"/>
      <c r="Y172" s="222"/>
      <c r="Z172" s="222"/>
      <c r="AA172" s="222"/>
      <c r="AB172" s="222"/>
      <c r="AC172" s="222"/>
      <c r="AD172" s="222"/>
      <c r="AE172" s="222"/>
      <c r="AF172" s="222"/>
      <c r="AG172" s="222"/>
      <c r="AH172" s="222"/>
    </row>
    <row r="173" spans="1:34">
      <c r="A173" s="222"/>
      <c r="B173" s="222"/>
      <c r="C173" s="222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V173" s="222"/>
      <c r="W173" s="222"/>
      <c r="X173" s="222"/>
      <c r="Y173" s="222"/>
      <c r="Z173" s="222"/>
      <c r="AA173" s="222"/>
      <c r="AB173" s="222"/>
      <c r="AC173" s="222"/>
      <c r="AD173" s="222"/>
      <c r="AE173" s="222"/>
      <c r="AF173" s="222"/>
      <c r="AG173" s="222"/>
      <c r="AH173" s="222"/>
    </row>
    <row r="174" spans="1:34">
      <c r="A174" s="222"/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V174" s="222"/>
      <c r="W174" s="222"/>
      <c r="X174" s="222"/>
      <c r="Y174" s="222"/>
      <c r="Z174" s="222"/>
      <c r="AA174" s="222"/>
      <c r="AB174" s="222"/>
      <c r="AC174" s="222"/>
      <c r="AD174" s="222"/>
      <c r="AE174" s="222"/>
      <c r="AF174" s="222"/>
      <c r="AG174" s="222"/>
      <c r="AH174" s="222"/>
    </row>
    <row r="175" spans="1:34">
      <c r="A175" s="222"/>
      <c r="B175" s="222"/>
      <c r="C175" s="222"/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V175" s="222"/>
      <c r="W175" s="222"/>
      <c r="X175" s="222"/>
      <c r="Y175" s="222"/>
      <c r="Z175" s="222"/>
      <c r="AA175" s="222"/>
      <c r="AB175" s="222"/>
      <c r="AC175" s="222"/>
      <c r="AD175" s="222"/>
      <c r="AE175" s="222"/>
      <c r="AF175" s="222"/>
      <c r="AG175" s="222"/>
      <c r="AH175" s="222"/>
    </row>
    <row r="176" spans="1:34">
      <c r="A176" s="222"/>
      <c r="B176" s="222"/>
      <c r="C176" s="222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V176" s="222"/>
      <c r="W176" s="222"/>
      <c r="X176" s="222"/>
      <c r="Y176" s="222"/>
      <c r="Z176" s="222"/>
      <c r="AA176" s="222"/>
      <c r="AB176" s="222"/>
      <c r="AC176" s="222"/>
      <c r="AD176" s="222"/>
      <c r="AE176" s="222"/>
      <c r="AF176" s="222"/>
      <c r="AG176" s="222"/>
      <c r="AH176" s="222"/>
    </row>
    <row r="177" spans="1:34">
      <c r="A177" s="222"/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V177" s="222"/>
      <c r="W177" s="222"/>
      <c r="X177" s="222"/>
      <c r="Y177" s="222"/>
      <c r="Z177" s="222"/>
      <c r="AA177" s="222"/>
      <c r="AB177" s="222"/>
      <c r="AC177" s="222"/>
      <c r="AD177" s="222"/>
      <c r="AE177" s="222"/>
      <c r="AF177" s="222"/>
      <c r="AG177" s="222"/>
      <c r="AH177" s="222"/>
    </row>
    <row r="178" spans="1:34">
      <c r="A178" s="222"/>
      <c r="B178" s="222"/>
      <c r="C178" s="222"/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V178" s="222"/>
      <c r="W178" s="222"/>
      <c r="X178" s="222"/>
      <c r="Y178" s="222"/>
      <c r="Z178" s="222"/>
      <c r="AA178" s="222"/>
      <c r="AB178" s="222"/>
      <c r="AC178" s="222"/>
      <c r="AD178" s="222"/>
      <c r="AE178" s="222"/>
      <c r="AF178" s="222"/>
      <c r="AG178" s="222"/>
      <c r="AH178" s="222"/>
    </row>
    <row r="179" spans="1:34">
      <c r="A179" s="222"/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  <c r="AH179" s="222"/>
    </row>
    <row r="180" spans="1:34">
      <c r="A180" s="222"/>
      <c r="B180" s="222"/>
      <c r="C180" s="222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  <c r="AH180" s="222"/>
    </row>
    <row r="181" spans="1:34">
      <c r="A181" s="222"/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  <c r="AH181" s="222"/>
    </row>
    <row r="182" spans="1:34">
      <c r="A182" s="222"/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V182" s="222"/>
      <c r="W182" s="222"/>
      <c r="X182" s="222"/>
      <c r="Y182" s="222"/>
      <c r="Z182" s="222"/>
      <c r="AA182" s="222"/>
      <c r="AB182" s="222"/>
      <c r="AC182" s="222"/>
      <c r="AD182" s="222"/>
      <c r="AE182" s="222"/>
      <c r="AF182" s="222"/>
      <c r="AG182" s="222"/>
      <c r="AH182" s="222"/>
    </row>
    <row r="183" spans="1:34">
      <c r="A183" s="222"/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V183" s="222"/>
      <c r="W183" s="222"/>
      <c r="X183" s="222"/>
      <c r="Y183" s="222"/>
      <c r="Z183" s="222"/>
      <c r="AA183" s="222"/>
      <c r="AB183" s="222"/>
      <c r="AC183" s="222"/>
      <c r="AD183" s="222"/>
      <c r="AE183" s="222"/>
      <c r="AF183" s="222"/>
      <c r="AG183" s="222"/>
      <c r="AH183" s="222"/>
    </row>
    <row r="184" spans="1:34">
      <c r="A184" s="222"/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V184" s="222"/>
      <c r="W184" s="222"/>
      <c r="X184" s="222"/>
      <c r="Y184" s="222"/>
      <c r="Z184" s="222"/>
      <c r="AA184" s="222"/>
      <c r="AB184" s="222"/>
      <c r="AC184" s="222"/>
      <c r="AD184" s="222"/>
      <c r="AE184" s="222"/>
      <c r="AF184" s="222"/>
      <c r="AG184" s="222"/>
      <c r="AH184" s="222"/>
    </row>
    <row r="185" spans="1:34">
      <c r="A185" s="222"/>
      <c r="B185" s="222"/>
      <c r="C185" s="222"/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V185" s="222"/>
      <c r="W185" s="222"/>
      <c r="X185" s="222"/>
      <c r="Y185" s="222"/>
      <c r="Z185" s="222"/>
      <c r="AA185" s="222"/>
      <c r="AB185" s="222"/>
      <c r="AC185" s="222"/>
      <c r="AD185" s="222"/>
      <c r="AE185" s="222"/>
      <c r="AF185" s="222"/>
      <c r="AG185" s="222"/>
      <c r="AH185" s="222"/>
    </row>
    <row r="186" spans="1:34">
      <c r="A186" s="222"/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V186" s="222"/>
      <c r="W186" s="222"/>
      <c r="X186" s="222"/>
      <c r="Y186" s="222"/>
      <c r="Z186" s="222"/>
      <c r="AA186" s="222"/>
      <c r="AB186" s="222"/>
      <c r="AC186" s="222"/>
      <c r="AD186" s="222"/>
      <c r="AE186" s="222"/>
      <c r="AF186" s="222"/>
      <c r="AG186" s="222"/>
      <c r="AH186" s="222"/>
    </row>
    <row r="187" spans="1:34">
      <c r="A187" s="222"/>
      <c r="B187" s="222"/>
      <c r="C187" s="222"/>
      <c r="D187" s="222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V187" s="222"/>
      <c r="W187" s="222"/>
      <c r="X187" s="222"/>
      <c r="Y187" s="222"/>
      <c r="Z187" s="222"/>
      <c r="AA187" s="222"/>
      <c r="AB187" s="222"/>
      <c r="AC187" s="222"/>
      <c r="AD187" s="222"/>
      <c r="AE187" s="222"/>
      <c r="AF187" s="222"/>
      <c r="AG187" s="222"/>
      <c r="AH187" s="222"/>
    </row>
    <row r="188" spans="1:34">
      <c r="A188" s="222"/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</row>
    <row r="189" spans="1:34">
      <c r="A189" s="222"/>
      <c r="B189" s="222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</row>
    <row r="190" spans="1:34">
      <c r="A190" s="222"/>
      <c r="B190" s="222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</row>
    <row r="191" spans="1:34">
      <c r="A191" s="222"/>
      <c r="B191" s="222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</row>
    <row r="192" spans="1:34">
      <c r="A192" s="222"/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</row>
    <row r="193" spans="1:34">
      <c r="A193" s="222"/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</row>
    <row r="194" spans="1:34">
      <c r="A194" s="222"/>
      <c r="B194" s="222"/>
      <c r="C194" s="222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</row>
    <row r="195" spans="1:34">
      <c r="A195" s="222"/>
      <c r="B195" s="222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</row>
    <row r="196" spans="1:34">
      <c r="A196" s="222"/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  <c r="AH196" s="222"/>
    </row>
    <row r="197" spans="1:34">
      <c r="A197" s="222"/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  <c r="AH197" s="222"/>
    </row>
    <row r="198" spans="1:34">
      <c r="A198" s="222"/>
      <c r="B198" s="222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</row>
    <row r="199" spans="1:34">
      <c r="A199" s="222"/>
      <c r="B199" s="222"/>
      <c r="C199" s="222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</row>
    <row r="200" spans="1:34">
      <c r="A200" s="222"/>
      <c r="B200" s="222"/>
      <c r="C200" s="222"/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V200" s="222"/>
      <c r="W200" s="222"/>
      <c r="X200" s="222"/>
      <c r="Y200" s="222"/>
      <c r="Z200" s="222"/>
      <c r="AA200" s="222"/>
      <c r="AB200" s="222"/>
      <c r="AC200" s="222"/>
      <c r="AD200" s="222"/>
      <c r="AE200" s="222"/>
      <c r="AF200" s="222"/>
      <c r="AG200" s="222"/>
      <c r="AH200" s="222"/>
    </row>
    <row r="201" spans="1:34">
      <c r="A201" s="222"/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V201" s="222"/>
      <c r="W201" s="222"/>
      <c r="X201" s="222"/>
      <c r="Y201" s="222"/>
      <c r="Z201" s="222"/>
      <c r="AA201" s="222"/>
      <c r="AB201" s="222"/>
      <c r="AC201" s="222"/>
      <c r="AD201" s="222"/>
      <c r="AE201" s="222"/>
      <c r="AF201" s="222"/>
      <c r="AG201" s="222"/>
      <c r="AH201" s="222"/>
    </row>
    <row r="202" spans="1:34">
      <c r="A202" s="222"/>
      <c r="B202" s="222"/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V202" s="222"/>
      <c r="W202" s="222"/>
      <c r="X202" s="222"/>
      <c r="Y202" s="222"/>
      <c r="Z202" s="222"/>
      <c r="AA202" s="222"/>
      <c r="AB202" s="222"/>
      <c r="AC202" s="222"/>
      <c r="AD202" s="222"/>
      <c r="AE202" s="222"/>
      <c r="AF202" s="222"/>
      <c r="AG202" s="222"/>
      <c r="AH202" s="222"/>
    </row>
    <row r="203" spans="1:34">
      <c r="A203" s="222"/>
      <c r="B203" s="222"/>
      <c r="C203" s="222"/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V203" s="222"/>
      <c r="W203" s="222"/>
      <c r="X203" s="222"/>
      <c r="Y203" s="222"/>
      <c r="Z203" s="222"/>
      <c r="AA203" s="222"/>
      <c r="AB203" s="222"/>
      <c r="AC203" s="222"/>
      <c r="AD203" s="222"/>
      <c r="AE203" s="222"/>
      <c r="AF203" s="222"/>
      <c r="AG203" s="222"/>
      <c r="AH203" s="222"/>
    </row>
    <row r="204" spans="1:34">
      <c r="A204" s="222"/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V204" s="222"/>
      <c r="W204" s="222"/>
      <c r="X204" s="222"/>
      <c r="Y204" s="222"/>
      <c r="Z204" s="222"/>
      <c r="AA204" s="222"/>
      <c r="AB204" s="222"/>
      <c r="AC204" s="222"/>
      <c r="AD204" s="222"/>
      <c r="AE204" s="222"/>
      <c r="AF204" s="222"/>
      <c r="AG204" s="222"/>
      <c r="AH204" s="222"/>
    </row>
    <row r="205" spans="1:34">
      <c r="A205" s="222"/>
      <c r="B205" s="222"/>
      <c r="C205" s="222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V205" s="222"/>
      <c r="W205" s="222"/>
      <c r="X205" s="222"/>
      <c r="Y205" s="222"/>
      <c r="Z205" s="222"/>
      <c r="AA205" s="222"/>
      <c r="AB205" s="222"/>
      <c r="AC205" s="222"/>
      <c r="AD205" s="222"/>
      <c r="AE205" s="222"/>
      <c r="AF205" s="222"/>
      <c r="AG205" s="222"/>
      <c r="AH205" s="222"/>
    </row>
    <row r="206" spans="1:34">
      <c r="A206" s="222"/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V206" s="222"/>
      <c r="W206" s="222"/>
      <c r="X206" s="222"/>
      <c r="Y206" s="222"/>
      <c r="Z206" s="222"/>
      <c r="AA206" s="222"/>
      <c r="AB206" s="222"/>
      <c r="AC206" s="222"/>
      <c r="AD206" s="222"/>
      <c r="AE206" s="222"/>
      <c r="AF206" s="222"/>
      <c r="AG206" s="222"/>
      <c r="AH206" s="222"/>
    </row>
    <row r="207" spans="1:34">
      <c r="A207" s="222"/>
      <c r="B207" s="222"/>
      <c r="C207" s="222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V207" s="222"/>
      <c r="W207" s="222"/>
      <c r="X207" s="222"/>
      <c r="Y207" s="222"/>
      <c r="Z207" s="222"/>
      <c r="AA207" s="222"/>
      <c r="AB207" s="222"/>
      <c r="AC207" s="222"/>
      <c r="AD207" s="222"/>
      <c r="AE207" s="222"/>
      <c r="AF207" s="222"/>
      <c r="AG207" s="222"/>
      <c r="AH207" s="222"/>
    </row>
    <row r="208" spans="1:34">
      <c r="A208" s="222"/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V208" s="222"/>
      <c r="W208" s="222"/>
      <c r="X208" s="222"/>
      <c r="Y208" s="222"/>
      <c r="Z208" s="222"/>
      <c r="AA208" s="222"/>
      <c r="AB208" s="222"/>
      <c r="AC208" s="222"/>
      <c r="AD208" s="222"/>
      <c r="AE208" s="222"/>
      <c r="AF208" s="222"/>
      <c r="AG208" s="222"/>
      <c r="AH208" s="222"/>
    </row>
    <row r="209" spans="1:34">
      <c r="A209" s="222"/>
      <c r="B209" s="222"/>
      <c r="C209" s="222"/>
      <c r="D209" s="222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V209" s="222"/>
      <c r="W209" s="222"/>
      <c r="X209" s="222"/>
      <c r="Y209" s="222"/>
      <c r="Z209" s="222"/>
      <c r="AA209" s="222"/>
      <c r="AB209" s="222"/>
      <c r="AC209" s="222"/>
      <c r="AD209" s="222"/>
      <c r="AE209" s="222"/>
      <c r="AF209" s="222"/>
      <c r="AG209" s="222"/>
      <c r="AH209" s="222"/>
    </row>
    <row r="210" spans="1:34">
      <c r="A210" s="222"/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V210" s="222"/>
      <c r="W210" s="222"/>
      <c r="X210" s="222"/>
      <c r="Y210" s="222"/>
      <c r="Z210" s="222"/>
      <c r="AA210" s="222"/>
      <c r="AB210" s="222"/>
      <c r="AC210" s="222"/>
      <c r="AD210" s="222"/>
      <c r="AE210" s="222"/>
      <c r="AF210" s="222"/>
      <c r="AG210" s="222"/>
      <c r="AH210" s="222"/>
    </row>
    <row r="211" spans="1:34">
      <c r="A211" s="222"/>
      <c r="B211" s="222"/>
      <c r="C211" s="222"/>
      <c r="D211" s="222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V211" s="222"/>
      <c r="W211" s="222"/>
      <c r="X211" s="222"/>
      <c r="Y211" s="222"/>
      <c r="Z211" s="222"/>
      <c r="AA211" s="222"/>
      <c r="AB211" s="222"/>
      <c r="AC211" s="222"/>
      <c r="AD211" s="222"/>
      <c r="AE211" s="222"/>
      <c r="AF211" s="222"/>
      <c r="AG211" s="222"/>
      <c r="AH211" s="222"/>
    </row>
    <row r="212" spans="1:34">
      <c r="A212" s="222"/>
      <c r="B212" s="222"/>
      <c r="C212" s="222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V212" s="222"/>
      <c r="W212" s="222"/>
      <c r="X212" s="222"/>
      <c r="Y212" s="222"/>
      <c r="Z212" s="222"/>
      <c r="AA212" s="222"/>
      <c r="AB212" s="222"/>
      <c r="AC212" s="222"/>
      <c r="AD212" s="222"/>
      <c r="AE212" s="222"/>
      <c r="AF212" s="222"/>
      <c r="AG212" s="222"/>
      <c r="AH212" s="222"/>
    </row>
    <row r="213" spans="1:34">
      <c r="A213" s="222"/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V213" s="222"/>
      <c r="W213" s="222"/>
      <c r="X213" s="222"/>
      <c r="Y213" s="222"/>
      <c r="Z213" s="222"/>
      <c r="AA213" s="222"/>
      <c r="AB213" s="222"/>
      <c r="AC213" s="222"/>
      <c r="AD213" s="222"/>
      <c r="AE213" s="222"/>
      <c r="AF213" s="222"/>
      <c r="AG213" s="222"/>
      <c r="AH213" s="222"/>
    </row>
    <row r="214" spans="1:34">
      <c r="A214" s="222"/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  <c r="AH214" s="222"/>
    </row>
    <row r="215" spans="1:34">
      <c r="A215" s="222"/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  <c r="AH215" s="222"/>
    </row>
    <row r="216" spans="1:34">
      <c r="A216" s="222"/>
      <c r="B216" s="222"/>
      <c r="C216" s="222"/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  <c r="AH216" s="222"/>
    </row>
    <row r="217" spans="1:34">
      <c r="A217" s="222"/>
      <c r="B217" s="222"/>
      <c r="C217" s="222"/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V217" s="222"/>
      <c r="W217" s="222"/>
      <c r="X217" s="222"/>
      <c r="Y217" s="222"/>
      <c r="Z217" s="222"/>
      <c r="AA217" s="222"/>
      <c r="AB217" s="222"/>
      <c r="AC217" s="222"/>
      <c r="AD217" s="222"/>
      <c r="AE217" s="222"/>
      <c r="AF217" s="222"/>
      <c r="AG217" s="222"/>
      <c r="AH217" s="222"/>
    </row>
    <row r="218" spans="1:34">
      <c r="A218" s="222"/>
      <c r="B218" s="222"/>
      <c r="C218" s="222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V218" s="222"/>
      <c r="W218" s="222"/>
      <c r="X218" s="222"/>
      <c r="Y218" s="222"/>
      <c r="Z218" s="222"/>
      <c r="AA218" s="222"/>
      <c r="AB218" s="222"/>
      <c r="AC218" s="222"/>
      <c r="AD218" s="222"/>
      <c r="AE218" s="222"/>
      <c r="AF218" s="222"/>
      <c r="AG218" s="222"/>
      <c r="AH218" s="222"/>
    </row>
    <row r="219" spans="1:34">
      <c r="A219" s="222"/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  <c r="AH219" s="222"/>
    </row>
    <row r="220" spans="1:34">
      <c r="A220" s="222"/>
      <c r="B220" s="222"/>
      <c r="C220" s="222"/>
      <c r="D220" s="222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V220" s="222"/>
      <c r="W220" s="222"/>
      <c r="X220" s="222"/>
      <c r="Y220" s="222"/>
      <c r="Z220" s="222"/>
      <c r="AA220" s="222"/>
      <c r="AB220" s="222"/>
      <c r="AC220" s="222"/>
      <c r="AD220" s="222"/>
      <c r="AE220" s="222"/>
      <c r="AF220" s="222"/>
      <c r="AG220" s="222"/>
      <c r="AH220" s="222"/>
    </row>
    <row r="221" spans="1:34">
      <c r="A221" s="222"/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V221" s="222"/>
      <c r="W221" s="222"/>
      <c r="X221" s="222"/>
      <c r="Y221" s="222"/>
      <c r="Z221" s="222"/>
      <c r="AA221" s="222"/>
      <c r="AB221" s="222"/>
      <c r="AC221" s="222"/>
      <c r="AD221" s="222"/>
      <c r="AE221" s="222"/>
      <c r="AF221" s="222"/>
      <c r="AG221" s="222"/>
      <c r="AH221" s="222"/>
    </row>
    <row r="222" spans="1:34">
      <c r="A222" s="222"/>
      <c r="B222" s="222"/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</row>
    <row r="223" spans="1:34">
      <c r="A223" s="222"/>
      <c r="B223" s="222"/>
      <c r="C223" s="222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  <c r="AH223" s="222"/>
    </row>
    <row r="224" spans="1:34">
      <c r="A224" s="222"/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V224" s="222"/>
      <c r="W224" s="222"/>
      <c r="X224" s="222"/>
      <c r="Y224" s="222"/>
      <c r="Z224" s="222"/>
      <c r="AA224" s="222"/>
      <c r="AB224" s="222"/>
      <c r="AC224" s="222"/>
      <c r="AD224" s="222"/>
      <c r="AE224" s="222"/>
      <c r="AF224" s="222"/>
      <c r="AG224" s="222"/>
      <c r="AH224" s="222"/>
    </row>
    <row r="225" spans="1:34">
      <c r="A225" s="222"/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V225" s="222"/>
      <c r="W225" s="222"/>
      <c r="X225" s="222"/>
      <c r="Y225" s="222"/>
      <c r="Z225" s="222"/>
      <c r="AA225" s="222"/>
      <c r="AB225" s="222"/>
      <c r="AC225" s="222"/>
      <c r="AD225" s="222"/>
      <c r="AE225" s="222"/>
      <c r="AF225" s="222"/>
      <c r="AG225" s="222"/>
      <c r="AH225" s="222"/>
    </row>
    <row r="226" spans="1:34">
      <c r="A226" s="222"/>
      <c r="B226" s="222"/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V226" s="222"/>
      <c r="W226" s="222"/>
      <c r="X226" s="222"/>
      <c r="Y226" s="222"/>
      <c r="Z226" s="222"/>
      <c r="AA226" s="222"/>
      <c r="AB226" s="222"/>
      <c r="AC226" s="222"/>
      <c r="AD226" s="222"/>
      <c r="AE226" s="222"/>
      <c r="AF226" s="222"/>
      <c r="AG226" s="222"/>
      <c r="AH226" s="222"/>
    </row>
    <row r="227" spans="1:34">
      <c r="A227" s="222"/>
      <c r="B227" s="222"/>
      <c r="C227" s="222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V227" s="222"/>
      <c r="W227" s="222"/>
      <c r="X227" s="222"/>
      <c r="Y227" s="222"/>
      <c r="Z227" s="222"/>
      <c r="AA227" s="222"/>
      <c r="AB227" s="222"/>
      <c r="AC227" s="222"/>
      <c r="AD227" s="222"/>
      <c r="AE227" s="222"/>
      <c r="AF227" s="222"/>
      <c r="AG227" s="222"/>
      <c r="AH227" s="222"/>
    </row>
    <row r="228" spans="1:34">
      <c r="A228" s="222"/>
      <c r="B228" s="222"/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</row>
    <row r="229" spans="1:34">
      <c r="A229" s="222"/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V229" s="222"/>
      <c r="W229" s="222"/>
      <c r="X229" s="222"/>
      <c r="Y229" s="222"/>
      <c r="Z229" s="222"/>
      <c r="AA229" s="222"/>
      <c r="AB229" s="222"/>
      <c r="AC229" s="222"/>
      <c r="AD229" s="222"/>
      <c r="AE229" s="222"/>
      <c r="AF229" s="222"/>
      <c r="AG229" s="222"/>
      <c r="AH229" s="222"/>
    </row>
    <row r="230" spans="1:34">
      <c r="A230" s="222"/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V230" s="222"/>
      <c r="W230" s="222"/>
      <c r="X230" s="222"/>
      <c r="Y230" s="222"/>
      <c r="Z230" s="222"/>
      <c r="AA230" s="222"/>
      <c r="AB230" s="222"/>
      <c r="AC230" s="222"/>
      <c r="AD230" s="222"/>
      <c r="AE230" s="222"/>
      <c r="AF230" s="222"/>
      <c r="AG230" s="222"/>
      <c r="AH230" s="222"/>
    </row>
    <row r="231" spans="1:34">
      <c r="A231" s="222"/>
      <c r="B231" s="222"/>
      <c r="C231" s="222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V231" s="222"/>
      <c r="W231" s="222"/>
      <c r="X231" s="222"/>
      <c r="Y231" s="222"/>
      <c r="Z231" s="222"/>
      <c r="AA231" s="222"/>
      <c r="AB231" s="222"/>
      <c r="AC231" s="222"/>
      <c r="AD231" s="222"/>
      <c r="AE231" s="222"/>
      <c r="AF231" s="222"/>
      <c r="AG231" s="222"/>
      <c r="AH231" s="222"/>
    </row>
    <row r="232" spans="1:34">
      <c r="A232" s="222"/>
      <c r="B232" s="222"/>
      <c r="C232" s="222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V232" s="222"/>
      <c r="W232" s="222"/>
      <c r="X232" s="222"/>
      <c r="Y232" s="222"/>
      <c r="Z232" s="222"/>
      <c r="AA232" s="222"/>
      <c r="AB232" s="222"/>
      <c r="AC232" s="222"/>
      <c r="AD232" s="222"/>
      <c r="AE232" s="222"/>
      <c r="AF232" s="222"/>
      <c r="AG232" s="222"/>
      <c r="AH232" s="222"/>
    </row>
    <row r="233" spans="1:34">
      <c r="A233" s="222"/>
      <c r="B233" s="222"/>
      <c r="C233" s="222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V233" s="222"/>
      <c r="W233" s="222"/>
      <c r="X233" s="222"/>
      <c r="Y233" s="222"/>
      <c r="Z233" s="222"/>
      <c r="AA233" s="222"/>
      <c r="AB233" s="222"/>
      <c r="AC233" s="222"/>
      <c r="AD233" s="222"/>
      <c r="AE233" s="222"/>
      <c r="AF233" s="222"/>
      <c r="AG233" s="222"/>
      <c r="AH233" s="222"/>
    </row>
    <row r="234" spans="1:34">
      <c r="A234" s="222"/>
      <c r="B234" s="222"/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V234" s="222"/>
      <c r="W234" s="222"/>
      <c r="X234" s="222"/>
      <c r="Y234" s="222"/>
      <c r="Z234" s="222"/>
      <c r="AA234" s="222"/>
      <c r="AB234" s="222"/>
      <c r="AC234" s="222"/>
      <c r="AD234" s="222"/>
      <c r="AE234" s="222"/>
      <c r="AF234" s="222"/>
      <c r="AG234" s="222"/>
      <c r="AH234" s="222"/>
    </row>
    <row r="235" spans="1:34">
      <c r="A235" s="222"/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V235" s="222"/>
      <c r="W235" s="222"/>
      <c r="X235" s="222"/>
      <c r="Y235" s="222"/>
      <c r="Z235" s="222"/>
      <c r="AA235" s="222"/>
      <c r="AB235" s="222"/>
      <c r="AC235" s="222"/>
      <c r="AD235" s="222"/>
      <c r="AE235" s="222"/>
      <c r="AF235" s="222"/>
      <c r="AG235" s="222"/>
      <c r="AH235" s="222"/>
    </row>
    <row r="236" spans="1:34">
      <c r="A236" s="222"/>
      <c r="B236" s="222"/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  <c r="AH236" s="222"/>
    </row>
    <row r="237" spans="1:34">
      <c r="A237" s="222"/>
      <c r="B237" s="222"/>
      <c r="C237" s="222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</row>
    <row r="238" spans="1:34">
      <c r="A238" s="222"/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V238" s="222"/>
      <c r="W238" s="222"/>
      <c r="X238" s="222"/>
      <c r="Y238" s="222"/>
      <c r="Z238" s="222"/>
      <c r="AA238" s="222"/>
      <c r="AB238" s="222"/>
      <c r="AC238" s="222"/>
      <c r="AD238" s="222"/>
      <c r="AE238" s="222"/>
      <c r="AF238" s="222"/>
      <c r="AG238" s="222"/>
      <c r="AH238" s="222"/>
    </row>
    <row r="239" spans="1:34">
      <c r="A239" s="222"/>
      <c r="B239" s="222"/>
      <c r="C239" s="222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V239" s="222"/>
      <c r="W239" s="222"/>
      <c r="X239" s="222"/>
      <c r="Y239" s="222"/>
      <c r="Z239" s="222"/>
      <c r="AA239" s="222"/>
      <c r="AB239" s="222"/>
      <c r="AC239" s="222"/>
      <c r="AD239" s="222"/>
      <c r="AE239" s="222"/>
      <c r="AF239" s="222"/>
      <c r="AG239" s="222"/>
      <c r="AH239" s="222"/>
    </row>
    <row r="240" spans="1:34">
      <c r="A240" s="222"/>
      <c r="B240" s="222"/>
      <c r="C240" s="222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V240" s="222"/>
      <c r="W240" s="222"/>
      <c r="X240" s="222"/>
      <c r="Y240" s="222"/>
      <c r="Z240" s="222"/>
      <c r="AA240" s="222"/>
      <c r="AB240" s="222"/>
      <c r="AC240" s="222"/>
      <c r="AD240" s="222"/>
      <c r="AE240" s="222"/>
      <c r="AF240" s="222"/>
      <c r="AG240" s="222"/>
      <c r="AH240" s="222"/>
    </row>
  </sheetData>
  <mergeCells count="43">
    <mergeCell ref="N76:R76"/>
    <mergeCell ref="S76:S77"/>
    <mergeCell ref="B83:B85"/>
    <mergeCell ref="B58:B59"/>
    <mergeCell ref="C58:D58"/>
    <mergeCell ref="E58:E59"/>
    <mergeCell ref="F58:M58"/>
    <mergeCell ref="N58:R58"/>
    <mergeCell ref="B75:C77"/>
    <mergeCell ref="D75:S75"/>
    <mergeCell ref="D76:D77"/>
    <mergeCell ref="E76:E77"/>
    <mergeCell ref="F76:M76"/>
    <mergeCell ref="B49:B51"/>
    <mergeCell ref="C49:D50"/>
    <mergeCell ref="E49:N49"/>
    <mergeCell ref="O49:P50"/>
    <mergeCell ref="E50:I50"/>
    <mergeCell ref="J50:J51"/>
    <mergeCell ref="K50:K51"/>
    <mergeCell ref="L50:L51"/>
    <mergeCell ref="M50:M51"/>
    <mergeCell ref="N50:N51"/>
    <mergeCell ref="O41:P42"/>
    <mergeCell ref="E42:I42"/>
    <mergeCell ref="J42:J43"/>
    <mergeCell ref="K42:K43"/>
    <mergeCell ref="L42:L43"/>
    <mergeCell ref="M42:M43"/>
    <mergeCell ref="N42:N43"/>
    <mergeCell ref="E41:N41"/>
    <mergeCell ref="B19:B21"/>
    <mergeCell ref="B27:C27"/>
    <mergeCell ref="B30:C30"/>
    <mergeCell ref="B41:B43"/>
    <mergeCell ref="C41:D42"/>
    <mergeCell ref="B11:C13"/>
    <mergeCell ref="D11:S11"/>
    <mergeCell ref="D12:D13"/>
    <mergeCell ref="E12:E13"/>
    <mergeCell ref="F12:M12"/>
    <mergeCell ref="N12:R12"/>
    <mergeCell ref="S12:S13"/>
  </mergeCells>
  <pageMargins left="0.25" right="0.25" top="0.75" bottom="0.75" header="0.3" footer="0.3"/>
  <pageSetup paperSize="9" scale="45" orientation="landscape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64"/>
  <sheetViews>
    <sheetView zoomScale="90" zoomScaleNormal="90" workbookViewId="0">
      <selection activeCell="H3" sqref="H3:N3"/>
    </sheetView>
  </sheetViews>
  <sheetFormatPr defaultColWidth="9.1796875" defaultRowHeight="12.5"/>
  <cols>
    <col min="1" max="1" width="9.1796875" style="2"/>
    <col min="2" max="2" width="6.81640625" style="2" customWidth="1"/>
    <col min="3" max="3" width="8.1796875" style="122" customWidth="1"/>
    <col min="4" max="4" width="4.453125" style="2" customWidth="1"/>
    <col min="5" max="5" width="5.54296875" style="2" customWidth="1"/>
    <col min="6" max="6" width="51.1796875" style="2" customWidth="1"/>
    <col min="7" max="7" width="19" style="2" customWidth="1"/>
    <col min="8" max="19" width="12.7265625" style="2" customWidth="1"/>
    <col min="20" max="16384" width="9.1796875" style="2"/>
  </cols>
  <sheetData>
    <row r="1" spans="2:19" ht="21" customHeight="1" thickBot="1">
      <c r="H1" s="514"/>
      <c r="I1" s="514"/>
      <c r="J1" s="514"/>
      <c r="K1" s="127"/>
      <c r="L1" s="127"/>
      <c r="M1" s="127"/>
      <c r="N1" s="127"/>
      <c r="O1" s="127"/>
      <c r="P1" s="127"/>
      <c r="Q1" s="514"/>
      <c r="R1" s="514"/>
      <c r="S1" s="514"/>
    </row>
    <row r="2" spans="2:19" s="12" customFormat="1" ht="61.5" customHeight="1" thickBot="1">
      <c r="B2" s="128" t="s">
        <v>156</v>
      </c>
      <c r="C2" s="125" t="s">
        <v>149</v>
      </c>
      <c r="D2" s="124" t="s">
        <v>2</v>
      </c>
      <c r="E2" s="124" t="s">
        <v>3</v>
      </c>
      <c r="F2" s="23" t="s">
        <v>67</v>
      </c>
      <c r="G2" s="76" t="s">
        <v>141</v>
      </c>
      <c r="H2" s="511" t="s">
        <v>140</v>
      </c>
      <c r="I2" s="512"/>
      <c r="J2" s="512"/>
      <c r="K2" s="512"/>
      <c r="L2" s="512"/>
      <c r="M2" s="512"/>
      <c r="N2" s="512"/>
      <c r="O2" s="512"/>
      <c r="P2" s="513"/>
      <c r="Q2" s="511" t="s">
        <v>153</v>
      </c>
      <c r="R2" s="512"/>
      <c r="S2" s="126" t="s">
        <v>155</v>
      </c>
    </row>
    <row r="3" spans="2:19" s="12" customFormat="1" ht="14.25" customHeight="1" thickBot="1">
      <c r="B3" s="28"/>
      <c r="C3" s="123"/>
      <c r="D3" s="28"/>
      <c r="E3" s="28"/>
      <c r="F3" s="28"/>
      <c r="G3" s="117"/>
      <c r="H3" s="116" t="s">
        <v>110</v>
      </c>
      <c r="I3" s="27" t="s">
        <v>111</v>
      </c>
      <c r="J3" s="27" t="s">
        <v>125</v>
      </c>
      <c r="K3" s="115" t="s">
        <v>113</v>
      </c>
      <c r="L3" s="115" t="s">
        <v>142</v>
      </c>
      <c r="M3" s="115" t="s">
        <v>112</v>
      </c>
      <c r="N3" s="115" t="s">
        <v>143</v>
      </c>
      <c r="O3" s="163" t="s">
        <v>144</v>
      </c>
      <c r="P3" s="164" t="s">
        <v>145</v>
      </c>
      <c r="Q3" s="169" t="s">
        <v>154</v>
      </c>
      <c r="R3" s="164" t="s">
        <v>94</v>
      </c>
      <c r="S3" s="116" t="s">
        <v>125</v>
      </c>
    </row>
    <row r="4" spans="2:19" ht="13">
      <c r="B4" s="132" t="s">
        <v>57</v>
      </c>
      <c r="C4" s="133"/>
      <c r="D4" s="134" t="s">
        <v>58</v>
      </c>
      <c r="E4" s="16"/>
      <c r="F4" s="16"/>
      <c r="G4" s="118"/>
      <c r="H4" s="33"/>
      <c r="I4" s="147"/>
      <c r="J4" s="147"/>
      <c r="K4" s="147"/>
      <c r="L4" s="147"/>
      <c r="M4" s="147"/>
      <c r="N4" s="158"/>
      <c r="O4" s="165"/>
      <c r="P4" s="152"/>
      <c r="Q4" s="56"/>
      <c r="R4" s="65"/>
      <c r="S4" s="135"/>
    </row>
    <row r="5" spans="2:19" ht="13">
      <c r="B5" s="136" t="s">
        <v>20</v>
      </c>
      <c r="C5" s="137"/>
      <c r="D5" s="131"/>
      <c r="E5" s="129" t="s">
        <v>0</v>
      </c>
      <c r="F5" s="131"/>
      <c r="G5" s="130"/>
      <c r="H5" s="42"/>
      <c r="I5" s="148"/>
      <c r="J5" s="148"/>
      <c r="K5" s="148"/>
      <c r="L5" s="148"/>
      <c r="M5" s="148"/>
      <c r="N5" s="159"/>
      <c r="O5" s="166"/>
      <c r="P5" s="153"/>
      <c r="Q5" s="57"/>
      <c r="R5" s="67"/>
      <c r="S5" s="138"/>
    </row>
    <row r="6" spans="2:19" ht="13">
      <c r="B6" s="139" t="s">
        <v>33</v>
      </c>
      <c r="C6" s="140"/>
      <c r="D6" s="10"/>
      <c r="E6" s="10"/>
      <c r="F6" s="17" t="s">
        <v>9</v>
      </c>
      <c r="G6" s="119"/>
      <c r="H6" s="36"/>
      <c r="I6" s="149"/>
      <c r="J6" s="149"/>
      <c r="K6" s="149"/>
      <c r="L6" s="149"/>
      <c r="M6" s="149"/>
      <c r="N6" s="160"/>
      <c r="O6" s="155"/>
      <c r="P6" s="154"/>
      <c r="Q6" s="58"/>
      <c r="R6" s="68"/>
      <c r="S6" s="141"/>
    </row>
    <row r="7" spans="2:19" s="4" customFormat="1" ht="13">
      <c r="B7" s="139" t="s">
        <v>152</v>
      </c>
      <c r="C7" s="140">
        <v>1</v>
      </c>
      <c r="D7" s="121"/>
      <c r="E7" s="121"/>
      <c r="F7" s="121" t="s">
        <v>146</v>
      </c>
      <c r="G7" s="171"/>
      <c r="H7" s="172"/>
      <c r="I7" s="173"/>
      <c r="J7" s="173"/>
      <c r="K7" s="173"/>
      <c r="L7" s="173"/>
      <c r="M7" s="173"/>
      <c r="N7" s="174"/>
      <c r="O7" s="175"/>
      <c r="P7" s="176"/>
      <c r="Q7" s="177"/>
      <c r="R7" s="178"/>
      <c r="S7" s="179"/>
    </row>
    <row r="8" spans="2:19" s="4" customFormat="1" ht="13">
      <c r="B8" s="139" t="s">
        <v>150</v>
      </c>
      <c r="C8" s="140">
        <v>2</v>
      </c>
      <c r="D8" s="121"/>
      <c r="E8" s="121"/>
      <c r="F8" s="121" t="s">
        <v>147</v>
      </c>
      <c r="G8" s="171"/>
      <c r="H8" s="172"/>
      <c r="I8" s="173"/>
      <c r="J8" s="173"/>
      <c r="K8" s="173"/>
      <c r="L8" s="173"/>
      <c r="M8" s="173"/>
      <c r="N8" s="174"/>
      <c r="O8" s="175"/>
      <c r="P8" s="176"/>
      <c r="Q8" s="177"/>
      <c r="R8" s="178"/>
      <c r="S8" s="179"/>
    </row>
    <row r="9" spans="2:19" s="4" customFormat="1" ht="13">
      <c r="B9" s="139" t="s">
        <v>151</v>
      </c>
      <c r="C9" s="140">
        <v>3</v>
      </c>
      <c r="D9" s="121"/>
      <c r="E9" s="121"/>
      <c r="F9" s="121" t="s">
        <v>148</v>
      </c>
      <c r="G9" s="171"/>
      <c r="H9" s="172"/>
      <c r="I9" s="173"/>
      <c r="J9" s="173"/>
      <c r="K9" s="173"/>
      <c r="L9" s="173"/>
      <c r="M9" s="173"/>
      <c r="N9" s="174"/>
      <c r="O9" s="175"/>
      <c r="P9" s="176"/>
      <c r="Q9" s="177"/>
      <c r="R9" s="178"/>
      <c r="S9" s="179"/>
    </row>
    <row r="10" spans="2:19" ht="13">
      <c r="B10" s="136" t="s">
        <v>34</v>
      </c>
      <c r="C10" s="137"/>
      <c r="D10" s="131"/>
      <c r="E10" s="131"/>
      <c r="F10" s="129" t="s">
        <v>10</v>
      </c>
      <c r="G10" s="130"/>
      <c r="H10" s="42"/>
      <c r="I10" s="148"/>
      <c r="J10" s="148"/>
      <c r="K10" s="148"/>
      <c r="L10" s="148"/>
      <c r="M10" s="148"/>
      <c r="N10" s="159"/>
      <c r="O10" s="166"/>
      <c r="P10" s="153"/>
      <c r="Q10" s="57"/>
      <c r="R10" s="67"/>
      <c r="S10" s="138"/>
    </row>
    <row r="11" spans="2:19" s="4" customFormat="1" ht="13">
      <c r="B11" s="170"/>
      <c r="C11" s="140">
        <v>1</v>
      </c>
      <c r="D11" s="121"/>
      <c r="E11" s="121"/>
      <c r="F11" s="121" t="s">
        <v>146</v>
      </c>
      <c r="G11" s="171"/>
      <c r="H11" s="172"/>
      <c r="I11" s="173"/>
      <c r="J11" s="173"/>
      <c r="K11" s="173"/>
      <c r="L11" s="173"/>
      <c r="M11" s="173"/>
      <c r="N11" s="174"/>
      <c r="O11" s="175"/>
      <c r="P11" s="176"/>
      <c r="Q11" s="177"/>
      <c r="R11" s="178"/>
      <c r="S11" s="179"/>
    </row>
    <row r="12" spans="2:19" s="4" customFormat="1" ht="13">
      <c r="B12" s="170"/>
      <c r="C12" s="140">
        <v>2</v>
      </c>
      <c r="D12" s="121"/>
      <c r="E12" s="121"/>
      <c r="F12" s="121" t="s">
        <v>147</v>
      </c>
      <c r="G12" s="171"/>
      <c r="H12" s="172"/>
      <c r="I12" s="173"/>
      <c r="J12" s="173"/>
      <c r="K12" s="173"/>
      <c r="L12" s="173"/>
      <c r="M12" s="173"/>
      <c r="N12" s="174"/>
      <c r="O12" s="175"/>
      <c r="P12" s="176"/>
      <c r="Q12" s="177"/>
      <c r="R12" s="178"/>
      <c r="S12" s="179"/>
    </row>
    <row r="13" spans="2:19" s="4" customFormat="1" ht="13">
      <c r="B13" s="170"/>
      <c r="C13" s="140">
        <v>3</v>
      </c>
      <c r="D13" s="121"/>
      <c r="E13" s="121"/>
      <c r="F13" s="121" t="s">
        <v>148</v>
      </c>
      <c r="G13" s="171"/>
      <c r="H13" s="172"/>
      <c r="I13" s="173"/>
      <c r="J13" s="173"/>
      <c r="K13" s="173"/>
      <c r="L13" s="173"/>
      <c r="M13" s="173"/>
      <c r="N13" s="174"/>
      <c r="O13" s="175"/>
      <c r="P13" s="176"/>
      <c r="Q13" s="177"/>
      <c r="R13" s="178"/>
      <c r="S13" s="179"/>
    </row>
    <row r="14" spans="2:19" ht="13">
      <c r="B14" s="136" t="s">
        <v>21</v>
      </c>
      <c r="C14" s="137"/>
      <c r="D14" s="131"/>
      <c r="E14" s="129" t="s">
        <v>54</v>
      </c>
      <c r="F14" s="131"/>
      <c r="G14" s="130"/>
      <c r="H14" s="42"/>
      <c r="I14" s="148"/>
      <c r="J14" s="148"/>
      <c r="K14" s="148"/>
      <c r="L14" s="148"/>
      <c r="M14" s="148"/>
      <c r="N14" s="159"/>
      <c r="O14" s="166"/>
      <c r="P14" s="153"/>
      <c r="Q14" s="57"/>
      <c r="R14" s="67"/>
      <c r="S14" s="138"/>
    </row>
    <row r="15" spans="2:19">
      <c r="B15" s="139" t="s">
        <v>35</v>
      </c>
      <c r="C15" s="140"/>
      <c r="D15" s="10"/>
      <c r="E15" s="10"/>
      <c r="F15" s="10" t="s">
        <v>55</v>
      </c>
      <c r="G15" s="119"/>
      <c r="H15" s="36"/>
      <c r="I15" s="149"/>
      <c r="J15" s="149"/>
      <c r="K15" s="149"/>
      <c r="L15" s="149"/>
      <c r="M15" s="149"/>
      <c r="N15" s="160"/>
      <c r="O15" s="155"/>
      <c r="P15" s="154"/>
      <c r="Q15" s="58"/>
      <c r="R15" s="68"/>
      <c r="S15" s="141"/>
    </row>
    <row r="16" spans="2:19" s="4" customFormat="1" ht="13">
      <c r="B16" s="170"/>
      <c r="C16" s="140">
        <v>1</v>
      </c>
      <c r="D16" s="121"/>
      <c r="E16" s="121"/>
      <c r="F16" s="121" t="s">
        <v>146</v>
      </c>
      <c r="G16" s="171"/>
      <c r="H16" s="172"/>
      <c r="I16" s="173"/>
      <c r="J16" s="173"/>
      <c r="K16" s="173"/>
      <c r="L16" s="173"/>
      <c r="M16" s="173"/>
      <c r="N16" s="174"/>
      <c r="O16" s="175"/>
      <c r="P16" s="176"/>
      <c r="Q16" s="177"/>
      <c r="R16" s="178"/>
      <c r="S16" s="179"/>
    </row>
    <row r="17" spans="2:19" s="4" customFormat="1" ht="13">
      <c r="B17" s="170"/>
      <c r="C17" s="140">
        <v>2</v>
      </c>
      <c r="D17" s="121"/>
      <c r="E17" s="121"/>
      <c r="F17" s="121" t="s">
        <v>147</v>
      </c>
      <c r="G17" s="171"/>
      <c r="H17" s="172"/>
      <c r="I17" s="173"/>
      <c r="J17" s="173"/>
      <c r="K17" s="173"/>
      <c r="L17" s="173"/>
      <c r="M17" s="173"/>
      <c r="N17" s="174"/>
      <c r="O17" s="175"/>
      <c r="P17" s="176"/>
      <c r="Q17" s="177"/>
      <c r="R17" s="178"/>
      <c r="S17" s="179"/>
    </row>
    <row r="18" spans="2:19" s="4" customFormat="1" ht="13">
      <c r="B18" s="170"/>
      <c r="C18" s="140">
        <v>3</v>
      </c>
      <c r="D18" s="121"/>
      <c r="E18" s="121"/>
      <c r="F18" s="121" t="s">
        <v>148</v>
      </c>
      <c r="G18" s="171"/>
      <c r="H18" s="172"/>
      <c r="I18" s="173"/>
      <c r="J18" s="173"/>
      <c r="K18" s="173"/>
      <c r="L18" s="173"/>
      <c r="M18" s="173"/>
      <c r="N18" s="174"/>
      <c r="O18" s="175"/>
      <c r="P18" s="176"/>
      <c r="Q18" s="177"/>
      <c r="R18" s="178"/>
      <c r="S18" s="179"/>
    </row>
    <row r="19" spans="2:19">
      <c r="B19" s="136" t="s">
        <v>36</v>
      </c>
      <c r="C19" s="137"/>
      <c r="D19" s="131"/>
      <c r="E19" s="131"/>
      <c r="F19" s="131" t="s">
        <v>56</v>
      </c>
      <c r="G19" s="130"/>
      <c r="H19" s="42"/>
      <c r="I19" s="148"/>
      <c r="J19" s="148"/>
      <c r="K19" s="148"/>
      <c r="L19" s="148"/>
      <c r="M19" s="148"/>
      <c r="N19" s="159"/>
      <c r="O19" s="166"/>
      <c r="P19" s="153"/>
      <c r="Q19" s="57"/>
      <c r="R19" s="67"/>
      <c r="S19" s="138"/>
    </row>
    <row r="20" spans="2:19" s="4" customFormat="1" ht="13">
      <c r="B20" s="170"/>
      <c r="C20" s="140">
        <v>1</v>
      </c>
      <c r="D20" s="121"/>
      <c r="E20" s="121"/>
      <c r="F20" s="121" t="s">
        <v>146</v>
      </c>
      <c r="G20" s="171"/>
      <c r="H20" s="172"/>
      <c r="I20" s="173"/>
      <c r="J20" s="173"/>
      <c r="K20" s="173"/>
      <c r="L20" s="173"/>
      <c r="M20" s="173"/>
      <c r="N20" s="174"/>
      <c r="O20" s="175"/>
      <c r="P20" s="176"/>
      <c r="Q20" s="177"/>
      <c r="R20" s="178"/>
      <c r="S20" s="179"/>
    </row>
    <row r="21" spans="2:19" s="4" customFormat="1" ht="13">
      <c r="B21" s="170"/>
      <c r="C21" s="140">
        <v>2</v>
      </c>
      <c r="D21" s="121"/>
      <c r="E21" s="121"/>
      <c r="F21" s="121" t="s">
        <v>147</v>
      </c>
      <c r="G21" s="171"/>
      <c r="H21" s="172"/>
      <c r="I21" s="173"/>
      <c r="J21" s="173"/>
      <c r="K21" s="173"/>
      <c r="L21" s="173"/>
      <c r="M21" s="173"/>
      <c r="N21" s="174"/>
      <c r="O21" s="175"/>
      <c r="P21" s="176"/>
      <c r="Q21" s="177"/>
      <c r="R21" s="178"/>
      <c r="S21" s="179"/>
    </row>
    <row r="22" spans="2:19" s="4" customFormat="1" ht="13">
      <c r="B22" s="170"/>
      <c r="C22" s="140">
        <v>3</v>
      </c>
      <c r="D22" s="121"/>
      <c r="E22" s="121"/>
      <c r="F22" s="121" t="s">
        <v>148</v>
      </c>
      <c r="G22" s="171"/>
      <c r="H22" s="172"/>
      <c r="I22" s="173"/>
      <c r="J22" s="173"/>
      <c r="K22" s="173"/>
      <c r="L22" s="173"/>
      <c r="M22" s="173"/>
      <c r="N22" s="174"/>
      <c r="O22" s="175"/>
      <c r="P22" s="176"/>
      <c r="Q22" s="177"/>
      <c r="R22" s="178"/>
      <c r="S22" s="179"/>
    </row>
    <row r="23" spans="2:19" ht="13">
      <c r="B23" s="136" t="s">
        <v>25</v>
      </c>
      <c r="C23" s="137"/>
      <c r="D23" s="131"/>
      <c r="E23" s="129" t="s">
        <v>42</v>
      </c>
      <c r="F23" s="131"/>
      <c r="G23" s="130"/>
      <c r="H23" s="42"/>
      <c r="I23" s="148"/>
      <c r="J23" s="148"/>
      <c r="K23" s="148"/>
      <c r="L23" s="148"/>
      <c r="M23" s="148"/>
      <c r="N23" s="159"/>
      <c r="O23" s="166"/>
      <c r="P23" s="153"/>
      <c r="Q23" s="57"/>
      <c r="R23" s="67"/>
      <c r="S23" s="138"/>
    </row>
    <row r="24" spans="2:19">
      <c r="B24" s="139" t="s">
        <v>43</v>
      </c>
      <c r="C24" s="140"/>
      <c r="D24" s="10"/>
      <c r="E24" s="10"/>
      <c r="F24" s="10" t="s">
        <v>15</v>
      </c>
      <c r="G24" s="119"/>
      <c r="H24" s="36"/>
      <c r="I24" s="149"/>
      <c r="J24" s="149"/>
      <c r="K24" s="149"/>
      <c r="L24" s="149"/>
      <c r="M24" s="149"/>
      <c r="N24" s="160"/>
      <c r="O24" s="155"/>
      <c r="P24" s="154"/>
      <c r="Q24" s="58"/>
      <c r="R24" s="68"/>
      <c r="S24" s="141"/>
    </row>
    <row r="25" spans="2:19" s="4" customFormat="1" ht="13">
      <c r="B25" s="170"/>
      <c r="C25" s="140">
        <v>1</v>
      </c>
      <c r="D25" s="121"/>
      <c r="E25" s="121"/>
      <c r="F25" s="121" t="s">
        <v>146</v>
      </c>
      <c r="G25" s="171"/>
      <c r="H25" s="172"/>
      <c r="I25" s="173"/>
      <c r="J25" s="173"/>
      <c r="K25" s="173"/>
      <c r="L25" s="173"/>
      <c r="M25" s="173"/>
      <c r="N25" s="174"/>
      <c r="O25" s="175"/>
      <c r="P25" s="176"/>
      <c r="Q25" s="177"/>
      <c r="R25" s="178"/>
      <c r="S25" s="179"/>
    </row>
    <row r="26" spans="2:19" s="4" customFormat="1" ht="13">
      <c r="B26" s="170"/>
      <c r="C26" s="140">
        <v>2</v>
      </c>
      <c r="D26" s="121"/>
      <c r="E26" s="121"/>
      <c r="F26" s="121" t="s">
        <v>147</v>
      </c>
      <c r="G26" s="171"/>
      <c r="H26" s="172"/>
      <c r="I26" s="173"/>
      <c r="J26" s="173"/>
      <c r="K26" s="173"/>
      <c r="L26" s="173"/>
      <c r="M26" s="173"/>
      <c r="N26" s="174"/>
      <c r="O26" s="175"/>
      <c r="P26" s="176"/>
      <c r="Q26" s="177"/>
      <c r="R26" s="178"/>
      <c r="S26" s="179"/>
    </row>
    <row r="27" spans="2:19" s="4" customFormat="1" ht="13">
      <c r="B27" s="170"/>
      <c r="C27" s="140">
        <v>3</v>
      </c>
      <c r="D27" s="121"/>
      <c r="E27" s="121"/>
      <c r="F27" s="121" t="s">
        <v>148</v>
      </c>
      <c r="G27" s="171"/>
      <c r="H27" s="172"/>
      <c r="I27" s="173"/>
      <c r="J27" s="173"/>
      <c r="K27" s="173"/>
      <c r="L27" s="173"/>
      <c r="M27" s="173"/>
      <c r="N27" s="174"/>
      <c r="O27" s="175"/>
      <c r="P27" s="176"/>
      <c r="Q27" s="177"/>
      <c r="R27" s="178"/>
      <c r="S27" s="179"/>
    </row>
    <row r="28" spans="2:19">
      <c r="B28" s="136" t="s">
        <v>44</v>
      </c>
      <c r="C28" s="137"/>
      <c r="D28" s="131"/>
      <c r="E28" s="131"/>
      <c r="F28" s="131" t="s">
        <v>17</v>
      </c>
      <c r="G28" s="130"/>
      <c r="H28" s="42"/>
      <c r="I28" s="148"/>
      <c r="J28" s="148"/>
      <c r="K28" s="148"/>
      <c r="L28" s="148"/>
      <c r="M28" s="148"/>
      <c r="N28" s="159"/>
      <c r="O28" s="166"/>
      <c r="P28" s="153"/>
      <c r="Q28" s="57"/>
      <c r="R28" s="67"/>
      <c r="S28" s="138"/>
    </row>
    <row r="29" spans="2:19" s="4" customFormat="1" ht="13">
      <c r="B29" s="170"/>
      <c r="C29" s="140">
        <v>1</v>
      </c>
      <c r="D29" s="121"/>
      <c r="E29" s="121"/>
      <c r="F29" s="121" t="s">
        <v>146</v>
      </c>
      <c r="G29" s="171"/>
      <c r="H29" s="172"/>
      <c r="I29" s="173"/>
      <c r="J29" s="173"/>
      <c r="K29" s="173"/>
      <c r="L29" s="173"/>
      <c r="M29" s="173"/>
      <c r="N29" s="174"/>
      <c r="O29" s="175"/>
      <c r="P29" s="176"/>
      <c r="Q29" s="177"/>
      <c r="R29" s="178"/>
      <c r="S29" s="179"/>
    </row>
    <row r="30" spans="2:19" s="4" customFormat="1" ht="13">
      <c r="B30" s="170"/>
      <c r="C30" s="140">
        <v>2</v>
      </c>
      <c r="D30" s="121"/>
      <c r="E30" s="121"/>
      <c r="F30" s="121" t="s">
        <v>147</v>
      </c>
      <c r="G30" s="171"/>
      <c r="H30" s="172"/>
      <c r="I30" s="173"/>
      <c r="J30" s="173"/>
      <c r="K30" s="173"/>
      <c r="L30" s="173"/>
      <c r="M30" s="173"/>
      <c r="N30" s="174"/>
      <c r="O30" s="175"/>
      <c r="P30" s="176"/>
      <c r="Q30" s="177"/>
      <c r="R30" s="178"/>
      <c r="S30" s="179"/>
    </row>
    <row r="31" spans="2:19" s="4" customFormat="1" ht="13">
      <c r="B31" s="170"/>
      <c r="C31" s="140">
        <v>3</v>
      </c>
      <c r="D31" s="121"/>
      <c r="E31" s="121"/>
      <c r="F31" s="121" t="s">
        <v>148</v>
      </c>
      <c r="G31" s="171"/>
      <c r="H31" s="172"/>
      <c r="I31" s="173"/>
      <c r="J31" s="173"/>
      <c r="K31" s="173"/>
      <c r="L31" s="173"/>
      <c r="M31" s="173"/>
      <c r="N31" s="174"/>
      <c r="O31" s="175"/>
      <c r="P31" s="176"/>
      <c r="Q31" s="177"/>
      <c r="R31" s="178"/>
      <c r="S31" s="179"/>
    </row>
    <row r="32" spans="2:19">
      <c r="B32" s="136" t="s">
        <v>45</v>
      </c>
      <c r="C32" s="137"/>
      <c r="D32" s="131"/>
      <c r="E32" s="131"/>
      <c r="F32" s="131" t="s">
        <v>16</v>
      </c>
      <c r="G32" s="130"/>
      <c r="H32" s="42"/>
      <c r="I32" s="148"/>
      <c r="J32" s="148"/>
      <c r="K32" s="148"/>
      <c r="L32" s="148"/>
      <c r="M32" s="148"/>
      <c r="N32" s="159"/>
      <c r="O32" s="166"/>
      <c r="P32" s="153"/>
      <c r="Q32" s="57"/>
      <c r="R32" s="67"/>
      <c r="S32" s="138"/>
    </row>
    <row r="33" spans="2:19" s="4" customFormat="1" ht="13">
      <c r="B33" s="170"/>
      <c r="C33" s="140">
        <v>1</v>
      </c>
      <c r="D33" s="121"/>
      <c r="E33" s="121"/>
      <c r="F33" s="121" t="s">
        <v>146</v>
      </c>
      <c r="G33" s="171"/>
      <c r="H33" s="172"/>
      <c r="I33" s="173"/>
      <c r="J33" s="173"/>
      <c r="K33" s="173"/>
      <c r="L33" s="173"/>
      <c r="M33" s="173"/>
      <c r="N33" s="174"/>
      <c r="O33" s="175"/>
      <c r="P33" s="176"/>
      <c r="Q33" s="177"/>
      <c r="R33" s="178"/>
      <c r="S33" s="179"/>
    </row>
    <row r="34" spans="2:19" s="4" customFormat="1" ht="13">
      <c r="B34" s="170"/>
      <c r="C34" s="140">
        <v>2</v>
      </c>
      <c r="D34" s="121"/>
      <c r="E34" s="121"/>
      <c r="F34" s="121" t="s">
        <v>147</v>
      </c>
      <c r="G34" s="171"/>
      <c r="H34" s="172"/>
      <c r="I34" s="173"/>
      <c r="J34" s="173"/>
      <c r="K34" s="173"/>
      <c r="L34" s="173"/>
      <c r="M34" s="173"/>
      <c r="N34" s="174"/>
      <c r="O34" s="175"/>
      <c r="P34" s="176"/>
      <c r="Q34" s="177"/>
      <c r="R34" s="178"/>
      <c r="S34" s="179"/>
    </row>
    <row r="35" spans="2:19" s="4" customFormat="1" ht="13">
      <c r="B35" s="170"/>
      <c r="C35" s="140">
        <v>3</v>
      </c>
      <c r="D35" s="121"/>
      <c r="E35" s="121"/>
      <c r="F35" s="121" t="s">
        <v>148</v>
      </c>
      <c r="G35" s="171"/>
      <c r="H35" s="172"/>
      <c r="I35" s="173"/>
      <c r="J35" s="173"/>
      <c r="K35" s="173"/>
      <c r="L35" s="173"/>
      <c r="M35" s="173"/>
      <c r="N35" s="174"/>
      <c r="O35" s="175"/>
      <c r="P35" s="176"/>
      <c r="Q35" s="177"/>
      <c r="R35" s="178"/>
      <c r="S35" s="179"/>
    </row>
    <row r="36" spans="2:19" ht="13">
      <c r="B36" s="136" t="s">
        <v>59</v>
      </c>
      <c r="C36" s="137"/>
      <c r="D36" s="129" t="s">
        <v>1</v>
      </c>
      <c r="E36" s="131"/>
      <c r="F36" s="131"/>
      <c r="G36" s="130"/>
      <c r="H36" s="42"/>
      <c r="I36" s="148"/>
      <c r="J36" s="148"/>
      <c r="K36" s="148"/>
      <c r="L36" s="148"/>
      <c r="M36" s="148"/>
      <c r="N36" s="159"/>
      <c r="O36" s="166"/>
      <c r="P36" s="153"/>
      <c r="Q36" s="57"/>
      <c r="R36" s="67"/>
      <c r="S36" s="138"/>
    </row>
    <row r="37" spans="2:19" ht="13">
      <c r="B37" s="139" t="s">
        <v>26</v>
      </c>
      <c r="C37" s="140"/>
      <c r="D37" s="10"/>
      <c r="E37" s="17" t="s">
        <v>46</v>
      </c>
      <c r="F37" s="10"/>
      <c r="G37" s="119"/>
      <c r="H37" s="42"/>
      <c r="I37" s="148"/>
      <c r="J37" s="148"/>
      <c r="K37" s="148"/>
      <c r="L37" s="148"/>
      <c r="M37" s="148"/>
      <c r="N37" s="159"/>
      <c r="O37" s="166"/>
      <c r="P37" s="153"/>
      <c r="Q37" s="57"/>
      <c r="R37" s="67"/>
      <c r="S37" s="138"/>
    </row>
    <row r="38" spans="2:19">
      <c r="B38" s="139" t="s">
        <v>49</v>
      </c>
      <c r="C38" s="140"/>
      <c r="D38" s="10"/>
      <c r="E38" s="10"/>
      <c r="F38" s="10" t="s">
        <v>47</v>
      </c>
      <c r="G38" s="119"/>
      <c r="H38" s="36"/>
      <c r="I38" s="149"/>
      <c r="J38" s="149"/>
      <c r="K38" s="149"/>
      <c r="L38" s="149"/>
      <c r="M38" s="149"/>
      <c r="N38" s="160"/>
      <c r="O38" s="155"/>
      <c r="P38" s="154"/>
      <c r="Q38" s="58"/>
      <c r="R38" s="68"/>
      <c r="S38" s="141"/>
    </row>
    <row r="39" spans="2:19">
      <c r="B39" s="139" t="s">
        <v>50</v>
      </c>
      <c r="C39" s="140"/>
      <c r="D39" s="10"/>
      <c r="E39" s="10"/>
      <c r="F39" s="10" t="s">
        <v>68</v>
      </c>
      <c r="G39" s="119"/>
      <c r="H39" s="36"/>
      <c r="I39" s="149"/>
      <c r="J39" s="149"/>
      <c r="K39" s="149"/>
      <c r="L39" s="149"/>
      <c r="M39" s="149"/>
      <c r="N39" s="160"/>
      <c r="O39" s="155"/>
      <c r="P39" s="154"/>
      <c r="Q39" s="58"/>
      <c r="R39" s="68"/>
      <c r="S39" s="141"/>
    </row>
    <row r="40" spans="2:19">
      <c r="B40" s="139" t="s">
        <v>51</v>
      </c>
      <c r="C40" s="140"/>
      <c r="D40" s="10"/>
      <c r="E40" s="10"/>
      <c r="F40" s="10" t="s">
        <v>48</v>
      </c>
      <c r="G40" s="119"/>
      <c r="H40" s="36"/>
      <c r="I40" s="149"/>
      <c r="J40" s="149"/>
      <c r="K40" s="149"/>
      <c r="L40" s="149"/>
      <c r="M40" s="149"/>
      <c r="N40" s="160"/>
      <c r="O40" s="155"/>
      <c r="P40" s="154"/>
      <c r="Q40" s="58"/>
      <c r="R40" s="68"/>
      <c r="S40" s="141"/>
    </row>
    <row r="41" spans="2:19" ht="13">
      <c r="B41" s="139" t="s">
        <v>27</v>
      </c>
      <c r="C41" s="140"/>
      <c r="D41" s="10"/>
      <c r="E41" s="17" t="s">
        <v>71</v>
      </c>
      <c r="F41" s="10"/>
      <c r="G41" s="119"/>
      <c r="H41" s="42"/>
      <c r="I41" s="148"/>
      <c r="J41" s="148"/>
      <c r="K41" s="148"/>
      <c r="L41" s="148"/>
      <c r="M41" s="148"/>
      <c r="N41" s="159"/>
      <c r="O41" s="166"/>
      <c r="P41" s="153"/>
      <c r="Q41" s="57"/>
      <c r="R41" s="67"/>
      <c r="S41" s="138"/>
    </row>
    <row r="42" spans="2:19">
      <c r="B42" s="139" t="s">
        <v>53</v>
      </c>
      <c r="C42" s="140"/>
      <c r="D42" s="10"/>
      <c r="E42" s="10"/>
      <c r="F42" s="10" t="s">
        <v>69</v>
      </c>
      <c r="G42" s="119"/>
      <c r="H42" s="36"/>
      <c r="I42" s="149"/>
      <c r="J42" s="149"/>
      <c r="K42" s="149"/>
      <c r="L42" s="149"/>
      <c r="M42" s="149"/>
      <c r="N42" s="160"/>
      <c r="O42" s="155"/>
      <c r="P42" s="154"/>
      <c r="Q42" s="58"/>
      <c r="R42" s="68"/>
      <c r="S42" s="141"/>
    </row>
    <row r="43" spans="2:19">
      <c r="B43" s="139" t="s">
        <v>52</v>
      </c>
      <c r="C43" s="140"/>
      <c r="D43" s="10"/>
      <c r="E43" s="10"/>
      <c r="F43" s="10" t="s">
        <v>73</v>
      </c>
      <c r="G43" s="119"/>
      <c r="H43" s="36"/>
      <c r="I43" s="149"/>
      <c r="J43" s="149"/>
      <c r="K43" s="149"/>
      <c r="L43" s="149"/>
      <c r="M43" s="149"/>
      <c r="N43" s="160"/>
      <c r="O43" s="155"/>
      <c r="P43" s="154"/>
      <c r="Q43" s="58"/>
      <c r="R43" s="68"/>
      <c r="S43" s="141"/>
    </row>
    <row r="44" spans="2:19">
      <c r="B44" s="139" t="s">
        <v>72</v>
      </c>
      <c r="C44" s="140"/>
      <c r="D44" s="10"/>
      <c r="E44" s="10"/>
      <c r="F44" s="10" t="s">
        <v>70</v>
      </c>
      <c r="G44" s="119"/>
      <c r="H44" s="36"/>
      <c r="I44" s="149"/>
      <c r="J44" s="149"/>
      <c r="K44" s="149"/>
      <c r="L44" s="149"/>
      <c r="M44" s="149"/>
      <c r="N44" s="160"/>
      <c r="O44" s="155"/>
      <c r="P44" s="154"/>
      <c r="Q44" s="58"/>
      <c r="R44" s="68"/>
      <c r="S44" s="141"/>
    </row>
    <row r="45" spans="2:19" ht="13">
      <c r="B45" s="136" t="s">
        <v>60</v>
      </c>
      <c r="C45" s="137"/>
      <c r="D45" s="129" t="s">
        <v>4</v>
      </c>
      <c r="E45" s="131"/>
      <c r="F45" s="131"/>
      <c r="G45" s="130"/>
      <c r="H45" s="42"/>
      <c r="I45" s="148"/>
      <c r="J45" s="148"/>
      <c r="K45" s="148"/>
      <c r="L45" s="148"/>
      <c r="M45" s="148"/>
      <c r="N45" s="159"/>
      <c r="O45" s="166"/>
      <c r="P45" s="153"/>
      <c r="Q45" s="57"/>
      <c r="R45" s="67"/>
      <c r="S45" s="138"/>
    </row>
    <row r="46" spans="2:19" ht="13">
      <c r="B46" s="139" t="s">
        <v>28</v>
      </c>
      <c r="C46" s="140"/>
      <c r="D46" s="10"/>
      <c r="E46" s="17" t="s">
        <v>7</v>
      </c>
      <c r="F46" s="10"/>
      <c r="G46" s="119"/>
      <c r="H46" s="36"/>
      <c r="I46" s="149"/>
      <c r="J46" s="149"/>
      <c r="K46" s="149"/>
      <c r="L46" s="149"/>
      <c r="M46" s="149"/>
      <c r="N46" s="160"/>
      <c r="O46" s="155"/>
      <c r="P46" s="154"/>
      <c r="Q46" s="58"/>
      <c r="R46" s="68"/>
      <c r="S46" s="141"/>
    </row>
    <row r="47" spans="2:19" ht="13">
      <c r="B47" s="139" t="s">
        <v>29</v>
      </c>
      <c r="C47" s="140"/>
      <c r="D47" s="10"/>
      <c r="E47" s="17" t="s">
        <v>8</v>
      </c>
      <c r="F47" s="10"/>
      <c r="G47" s="119"/>
      <c r="H47" s="36"/>
      <c r="I47" s="149"/>
      <c r="J47" s="149"/>
      <c r="K47" s="149"/>
      <c r="L47" s="149"/>
      <c r="M47" s="149"/>
      <c r="N47" s="160"/>
      <c r="O47" s="155"/>
      <c r="P47" s="154"/>
      <c r="Q47" s="58"/>
      <c r="R47" s="68"/>
      <c r="S47" s="141"/>
    </row>
    <row r="48" spans="2:19" ht="13">
      <c r="B48" s="139" t="s">
        <v>30</v>
      </c>
      <c r="C48" s="140"/>
      <c r="D48" s="10"/>
      <c r="E48" s="17" t="s">
        <v>5</v>
      </c>
      <c r="F48" s="10"/>
      <c r="G48" s="119"/>
      <c r="H48" s="36"/>
      <c r="I48" s="149"/>
      <c r="J48" s="149"/>
      <c r="K48" s="149"/>
      <c r="L48" s="149"/>
      <c r="M48" s="149"/>
      <c r="N48" s="160"/>
      <c r="O48" s="155"/>
      <c r="P48" s="154"/>
      <c r="Q48" s="58"/>
      <c r="R48" s="68"/>
      <c r="S48" s="141"/>
    </row>
    <row r="49" spans="2:20" ht="13">
      <c r="B49" s="139" t="s">
        <v>31</v>
      </c>
      <c r="C49" s="140"/>
      <c r="D49" s="10"/>
      <c r="E49" s="17" t="s">
        <v>18</v>
      </c>
      <c r="F49" s="10"/>
      <c r="G49" s="119"/>
      <c r="H49" s="155"/>
      <c r="I49" s="149"/>
      <c r="J49" s="149"/>
      <c r="K49" s="149"/>
      <c r="L49" s="149"/>
      <c r="M49" s="149"/>
      <c r="N49" s="160"/>
      <c r="O49" s="155"/>
      <c r="P49" s="154"/>
      <c r="Q49" s="146"/>
      <c r="R49" s="68"/>
      <c r="S49" s="141"/>
    </row>
    <row r="50" spans="2:20" ht="13">
      <c r="B50" s="136" t="s">
        <v>61</v>
      </c>
      <c r="C50" s="137"/>
      <c r="D50" s="129" t="s">
        <v>11</v>
      </c>
      <c r="E50" s="131"/>
      <c r="F50" s="131"/>
      <c r="G50" s="130"/>
      <c r="H50" s="42"/>
      <c r="I50" s="148"/>
      <c r="J50" s="148"/>
      <c r="K50" s="148"/>
      <c r="L50" s="148"/>
      <c r="M50" s="148"/>
      <c r="N50" s="159"/>
      <c r="O50" s="166"/>
      <c r="P50" s="153"/>
      <c r="Q50" s="57"/>
      <c r="R50" s="67"/>
      <c r="S50" s="138"/>
    </row>
    <row r="51" spans="2:20" ht="13">
      <c r="B51" s="139" t="s">
        <v>22</v>
      </c>
      <c r="C51" s="140"/>
      <c r="D51" s="10"/>
      <c r="E51" s="17" t="s">
        <v>11</v>
      </c>
      <c r="F51" s="10"/>
      <c r="G51" s="119"/>
      <c r="H51" s="36"/>
      <c r="I51" s="149"/>
      <c r="J51" s="149"/>
      <c r="K51" s="149"/>
      <c r="L51" s="149"/>
      <c r="M51" s="149"/>
      <c r="N51" s="160"/>
      <c r="O51" s="155"/>
      <c r="P51" s="154"/>
      <c r="Q51" s="58"/>
      <c r="R51" s="68"/>
      <c r="S51" s="141"/>
    </row>
    <row r="52" spans="2:20" ht="13">
      <c r="B52" s="139" t="s">
        <v>62</v>
      </c>
      <c r="C52" s="140"/>
      <c r="D52" s="10"/>
      <c r="E52" s="17" t="s">
        <v>63</v>
      </c>
      <c r="F52" s="10"/>
      <c r="G52" s="119"/>
      <c r="H52" s="36"/>
      <c r="I52" s="149"/>
      <c r="J52" s="149"/>
      <c r="K52" s="149"/>
      <c r="L52" s="149"/>
      <c r="M52" s="149"/>
      <c r="N52" s="160"/>
      <c r="O52" s="155"/>
      <c r="P52" s="154"/>
      <c r="Q52" s="58"/>
      <c r="R52" s="68"/>
      <c r="S52" s="141"/>
    </row>
    <row r="53" spans="2:20" ht="13">
      <c r="B53" s="136" t="s">
        <v>23</v>
      </c>
      <c r="C53" s="137"/>
      <c r="D53" s="129" t="s">
        <v>12</v>
      </c>
      <c r="E53" s="131"/>
      <c r="F53" s="131"/>
      <c r="G53" s="130"/>
      <c r="H53" s="42"/>
      <c r="I53" s="148"/>
      <c r="J53" s="148"/>
      <c r="K53" s="148"/>
      <c r="L53" s="148"/>
      <c r="M53" s="148"/>
      <c r="N53" s="159"/>
      <c r="O53" s="166"/>
      <c r="P53" s="153"/>
      <c r="Q53" s="57"/>
      <c r="R53" s="67"/>
      <c r="S53" s="138"/>
    </row>
    <row r="54" spans="2:20" ht="13">
      <c r="B54" s="139" t="s">
        <v>23</v>
      </c>
      <c r="C54" s="140"/>
      <c r="D54" s="10"/>
      <c r="E54" s="17" t="s">
        <v>12</v>
      </c>
      <c r="F54" s="10"/>
      <c r="G54" s="119"/>
      <c r="H54" s="36"/>
      <c r="I54" s="149"/>
      <c r="J54" s="149"/>
      <c r="K54" s="149"/>
      <c r="L54" s="149"/>
      <c r="M54" s="149"/>
      <c r="N54" s="160"/>
      <c r="O54" s="155"/>
      <c r="P54" s="154"/>
      <c r="Q54" s="58"/>
      <c r="R54" s="68"/>
      <c r="S54" s="141"/>
      <c r="T54" s="4"/>
    </row>
    <row r="55" spans="2:20" ht="13">
      <c r="B55" s="136"/>
      <c r="C55" s="137"/>
      <c r="D55" s="129" t="s">
        <v>74</v>
      </c>
      <c r="E55" s="131"/>
      <c r="F55" s="131"/>
      <c r="G55" s="130"/>
      <c r="H55" s="42"/>
      <c r="I55" s="148"/>
      <c r="J55" s="148"/>
      <c r="K55" s="148"/>
      <c r="L55" s="148"/>
      <c r="M55" s="148"/>
      <c r="N55" s="159"/>
      <c r="O55" s="166"/>
      <c r="P55" s="153"/>
      <c r="Q55" s="57"/>
      <c r="R55" s="67"/>
      <c r="S55" s="138"/>
    </row>
    <row r="56" spans="2:20" ht="13">
      <c r="B56" s="139" t="s">
        <v>24</v>
      </c>
      <c r="C56" s="140"/>
      <c r="D56" s="17" t="s">
        <v>41</v>
      </c>
      <c r="E56" s="10"/>
      <c r="F56" s="10"/>
      <c r="G56" s="119"/>
      <c r="H56" s="42"/>
      <c r="I56" s="148"/>
      <c r="J56" s="148"/>
      <c r="K56" s="148"/>
      <c r="L56" s="148"/>
      <c r="M56" s="148"/>
      <c r="N56" s="159"/>
      <c r="O56" s="166"/>
      <c r="P56" s="153"/>
      <c r="Q56" s="57"/>
      <c r="R56" s="67"/>
      <c r="S56" s="138"/>
    </row>
    <row r="57" spans="2:20">
      <c r="B57" s="139" t="s">
        <v>37</v>
      </c>
      <c r="C57" s="140"/>
      <c r="D57" s="10"/>
      <c r="E57" s="10" t="s">
        <v>13</v>
      </c>
      <c r="F57" s="10"/>
      <c r="G57" s="119"/>
      <c r="H57" s="36"/>
      <c r="I57" s="149"/>
      <c r="J57" s="149"/>
      <c r="K57" s="149"/>
      <c r="L57" s="149"/>
      <c r="M57" s="149"/>
      <c r="N57" s="160"/>
      <c r="O57" s="155"/>
      <c r="P57" s="154"/>
      <c r="Q57" s="58"/>
      <c r="R57" s="68"/>
      <c r="S57" s="141"/>
    </row>
    <row r="58" spans="2:20">
      <c r="B58" s="139" t="s">
        <v>38</v>
      </c>
      <c r="C58" s="140"/>
      <c r="D58" s="10"/>
      <c r="E58" s="10" t="s">
        <v>14</v>
      </c>
      <c r="F58" s="10"/>
      <c r="G58" s="119"/>
      <c r="H58" s="36"/>
      <c r="I58" s="149"/>
      <c r="J58" s="149"/>
      <c r="K58" s="149"/>
      <c r="L58" s="149"/>
      <c r="M58" s="149"/>
      <c r="N58" s="160"/>
      <c r="O58" s="155"/>
      <c r="P58" s="154"/>
      <c r="Q58" s="58"/>
      <c r="R58" s="68"/>
      <c r="S58" s="141"/>
    </row>
    <row r="59" spans="2:20">
      <c r="B59" s="139" t="s">
        <v>39</v>
      </c>
      <c r="C59" s="140"/>
      <c r="D59" s="10"/>
      <c r="E59" s="10" t="s">
        <v>40</v>
      </c>
      <c r="F59" s="10"/>
      <c r="G59" s="119"/>
      <c r="H59" s="36"/>
      <c r="I59" s="149"/>
      <c r="J59" s="149"/>
      <c r="K59" s="149"/>
      <c r="L59" s="149"/>
      <c r="M59" s="149"/>
      <c r="N59" s="160"/>
      <c r="O59" s="155"/>
      <c r="P59" s="154"/>
      <c r="Q59" s="58"/>
      <c r="R59" s="68"/>
      <c r="S59" s="141"/>
    </row>
    <row r="60" spans="2:20" ht="13">
      <c r="B60" s="139" t="s">
        <v>75</v>
      </c>
      <c r="C60" s="140"/>
      <c r="D60" s="17" t="s">
        <v>66</v>
      </c>
      <c r="E60" s="10"/>
      <c r="F60" s="10"/>
      <c r="G60" s="119"/>
      <c r="H60" s="42"/>
      <c r="I60" s="148"/>
      <c r="J60" s="148"/>
      <c r="K60" s="148"/>
      <c r="L60" s="148"/>
      <c r="M60" s="148"/>
      <c r="N60" s="159"/>
      <c r="O60" s="166"/>
      <c r="P60" s="153"/>
      <c r="Q60" s="57"/>
      <c r="R60" s="67"/>
      <c r="S60" s="138"/>
    </row>
    <row r="61" spans="2:20">
      <c r="B61" s="139" t="s">
        <v>32</v>
      </c>
      <c r="C61" s="140"/>
      <c r="D61" s="10"/>
      <c r="E61" s="10" t="s">
        <v>19</v>
      </c>
      <c r="F61" s="10"/>
      <c r="G61" s="119"/>
      <c r="H61" s="79"/>
      <c r="I61" s="150"/>
      <c r="J61" s="150"/>
      <c r="K61" s="150"/>
      <c r="L61" s="150"/>
      <c r="M61" s="150"/>
      <c r="N61" s="161"/>
      <c r="O61" s="167"/>
      <c r="P61" s="156"/>
      <c r="Q61" s="70"/>
      <c r="R61" s="72"/>
      <c r="S61" s="142"/>
    </row>
    <row r="62" spans="2:20">
      <c r="B62" s="139" t="s">
        <v>64</v>
      </c>
      <c r="C62" s="140"/>
      <c r="D62" s="10"/>
      <c r="E62" s="10" t="s">
        <v>6</v>
      </c>
      <c r="F62" s="10"/>
      <c r="G62" s="119"/>
      <c r="H62" s="36"/>
      <c r="I62" s="149"/>
      <c r="J62" s="149"/>
      <c r="K62" s="149"/>
      <c r="L62" s="149"/>
      <c r="M62" s="149"/>
      <c r="N62" s="160"/>
      <c r="O62" s="155"/>
      <c r="P62" s="154"/>
      <c r="Q62" s="70"/>
      <c r="R62" s="72"/>
      <c r="S62" s="142"/>
    </row>
    <row r="63" spans="2:20" ht="13" thickBot="1">
      <c r="B63" s="143" t="s">
        <v>65</v>
      </c>
      <c r="C63" s="144"/>
      <c r="D63" s="11"/>
      <c r="E63" s="11" t="s">
        <v>115</v>
      </c>
      <c r="F63" s="11"/>
      <c r="G63" s="120"/>
      <c r="H63" s="39"/>
      <c r="I63" s="151"/>
      <c r="J63" s="151"/>
      <c r="K63" s="151"/>
      <c r="L63" s="151"/>
      <c r="M63" s="151"/>
      <c r="N63" s="162"/>
      <c r="O63" s="168"/>
      <c r="P63" s="157"/>
      <c r="Q63" s="73"/>
      <c r="R63" s="75"/>
      <c r="S63" s="145"/>
    </row>
    <row r="64" spans="2:20"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</row>
  </sheetData>
  <mergeCells count="4">
    <mergeCell ref="Q2:R2"/>
    <mergeCell ref="H2:P2"/>
    <mergeCell ref="H1:J1"/>
    <mergeCell ref="Q1:S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E43"/>
  <sheetViews>
    <sheetView topLeftCell="D1" zoomScale="90" zoomScaleNormal="90" workbookViewId="0">
      <selection activeCell="K6" sqref="K6"/>
    </sheetView>
  </sheetViews>
  <sheetFormatPr defaultColWidth="9.1796875" defaultRowHeight="12.5"/>
  <cols>
    <col min="1" max="2" width="9.1796875" style="2"/>
    <col min="3" max="3" width="7" style="2" customWidth="1"/>
    <col min="4" max="4" width="10.7265625" style="2" customWidth="1"/>
    <col min="5" max="5" width="48.7265625" style="2" customWidth="1"/>
    <col min="6" max="6" width="10.81640625" style="2" customWidth="1"/>
    <col min="7" max="7" width="13.1796875" style="2" customWidth="1"/>
    <col min="8" max="15" width="10.81640625" style="2" customWidth="1"/>
    <col min="16" max="16" width="2" style="2" customWidth="1"/>
    <col min="17" max="18" width="10.81640625" style="2" customWidth="1"/>
    <col min="19" max="19" width="2.7265625" style="2" customWidth="1"/>
    <col min="20" max="22" width="12.7265625" style="2" customWidth="1"/>
    <col min="23" max="23" width="2.453125" style="2" customWidth="1"/>
    <col min="24" max="26" width="12.7265625" style="2" customWidth="1"/>
    <col min="27" max="27" width="1.453125" style="2" customWidth="1"/>
    <col min="28" max="28" width="11.54296875" style="2" customWidth="1"/>
    <col min="29" max="29" width="10.81640625" style="2" customWidth="1"/>
    <col min="30" max="30" width="2.81640625" style="2" customWidth="1"/>
    <col min="31" max="31" width="14.1796875" style="2" customWidth="1"/>
    <col min="32" max="16384" width="9.1796875" style="2"/>
  </cols>
  <sheetData>
    <row r="1" spans="2:31" ht="31.5" customHeight="1" thickBot="1">
      <c r="F1" s="515" t="s">
        <v>93</v>
      </c>
      <c r="G1" s="516"/>
      <c r="H1" s="516"/>
      <c r="I1" s="516"/>
      <c r="J1" s="516"/>
      <c r="K1" s="516"/>
      <c r="L1" s="516"/>
      <c r="M1" s="516"/>
      <c r="N1" s="516"/>
      <c r="O1" s="516"/>
      <c r="Q1" s="515" t="s">
        <v>92</v>
      </c>
      <c r="R1" s="516"/>
      <c r="S1" s="5"/>
      <c r="T1" s="517" t="s">
        <v>104</v>
      </c>
      <c r="U1" s="517"/>
      <c r="V1" s="517"/>
      <c r="W1" s="5"/>
      <c r="X1" s="518" t="s">
        <v>117</v>
      </c>
      <c r="Y1" s="518"/>
      <c r="Z1" s="518"/>
      <c r="AA1" s="5"/>
      <c r="AB1" s="519" t="s">
        <v>91</v>
      </c>
      <c r="AC1" s="520"/>
    </row>
    <row r="2" spans="2:31" s="12" customFormat="1" ht="52.5" thickBot="1">
      <c r="B2" s="21" t="s">
        <v>76</v>
      </c>
      <c r="C2" s="22" t="s">
        <v>2</v>
      </c>
      <c r="D2" s="22" t="s">
        <v>3</v>
      </c>
      <c r="E2" s="23" t="s">
        <v>67</v>
      </c>
      <c r="F2" s="24" t="s">
        <v>80</v>
      </c>
      <c r="G2" s="24" t="s">
        <v>79</v>
      </c>
      <c r="H2" s="24" t="s">
        <v>78</v>
      </c>
      <c r="I2" s="24" t="s">
        <v>83</v>
      </c>
      <c r="J2" s="24" t="s">
        <v>82</v>
      </c>
      <c r="K2" s="24" t="s">
        <v>84</v>
      </c>
      <c r="L2" s="24" t="s">
        <v>85</v>
      </c>
      <c r="M2" s="24" t="s">
        <v>87</v>
      </c>
      <c r="N2" s="24" t="s">
        <v>206</v>
      </c>
      <c r="O2" s="25" t="s">
        <v>207</v>
      </c>
      <c r="P2" s="20"/>
      <c r="Q2" s="26" t="s">
        <v>89</v>
      </c>
      <c r="R2" s="25" t="s">
        <v>90</v>
      </c>
      <c r="S2" s="20"/>
      <c r="T2" s="25" t="s">
        <v>107</v>
      </c>
      <c r="U2" s="25" t="s">
        <v>105</v>
      </c>
      <c r="V2" s="25" t="s">
        <v>106</v>
      </c>
      <c r="W2" s="20"/>
      <c r="X2" s="25" t="s">
        <v>107</v>
      </c>
      <c r="Y2" s="25" t="s">
        <v>105</v>
      </c>
      <c r="Z2" s="25" t="s">
        <v>106</v>
      </c>
      <c r="AA2" s="20"/>
      <c r="AB2" s="26" t="s">
        <v>77</v>
      </c>
      <c r="AC2" s="25" t="s">
        <v>81</v>
      </c>
      <c r="AE2" s="26" t="s">
        <v>118</v>
      </c>
    </row>
    <row r="3" spans="2:31" s="12" customFormat="1" ht="14.25" customHeight="1" thickBot="1">
      <c r="B3" s="28"/>
      <c r="C3" s="28"/>
      <c r="D3" s="28"/>
      <c r="E3" s="28"/>
      <c r="F3" s="29" t="s">
        <v>103</v>
      </c>
      <c r="G3" s="29" t="s">
        <v>103</v>
      </c>
      <c r="H3" s="29" t="s">
        <v>103</v>
      </c>
      <c r="I3" s="29" t="s">
        <v>103</v>
      </c>
      <c r="J3" s="29" t="s">
        <v>103</v>
      </c>
      <c r="K3" s="29" t="s">
        <v>103</v>
      </c>
      <c r="L3" s="29" t="s">
        <v>103</v>
      </c>
      <c r="M3" s="29" t="s">
        <v>103</v>
      </c>
      <c r="N3" s="29" t="s">
        <v>103</v>
      </c>
      <c r="O3" s="29" t="s">
        <v>103</v>
      </c>
      <c r="Q3" s="29" t="s">
        <v>103</v>
      </c>
      <c r="R3" s="29" t="s">
        <v>103</v>
      </c>
      <c r="T3" s="27" t="s">
        <v>88</v>
      </c>
      <c r="U3" s="27" t="s">
        <v>88</v>
      </c>
      <c r="V3" s="27" t="s">
        <v>88</v>
      </c>
      <c r="X3" s="27" t="s">
        <v>88</v>
      </c>
      <c r="Y3" s="27" t="s">
        <v>88</v>
      </c>
      <c r="Z3" s="27" t="s">
        <v>88</v>
      </c>
      <c r="AB3" s="29" t="s">
        <v>103</v>
      </c>
      <c r="AC3" s="29" t="s">
        <v>103</v>
      </c>
      <c r="AE3" s="29" t="s">
        <v>103</v>
      </c>
    </row>
    <row r="4" spans="2:31" ht="13">
      <c r="B4" s="14" t="s">
        <v>57</v>
      </c>
      <c r="C4" s="15" t="s">
        <v>58</v>
      </c>
      <c r="D4" s="16"/>
      <c r="E4" s="16"/>
      <c r="F4" s="30"/>
      <c r="G4" s="30"/>
      <c r="H4" s="30"/>
      <c r="I4" s="30"/>
      <c r="J4" s="30"/>
      <c r="K4" s="30"/>
      <c r="L4" s="30"/>
      <c r="M4" s="30"/>
      <c r="N4" s="30"/>
      <c r="O4" s="31"/>
      <c r="P4" s="32"/>
      <c r="Q4" s="33"/>
      <c r="R4" s="31"/>
      <c r="S4" s="32"/>
      <c r="T4" s="56"/>
      <c r="U4" s="64"/>
      <c r="V4" s="65"/>
      <c r="W4" s="32"/>
      <c r="X4" s="56"/>
      <c r="Y4" s="64"/>
      <c r="Z4" s="65"/>
      <c r="AA4" s="32"/>
      <c r="AB4" s="33"/>
      <c r="AC4" s="31"/>
      <c r="AD4" s="43"/>
      <c r="AE4" s="43">
        <v>0</v>
      </c>
    </row>
    <row r="5" spans="2:31" ht="13">
      <c r="B5" s="7" t="s">
        <v>20</v>
      </c>
      <c r="D5" s="17" t="s">
        <v>0</v>
      </c>
      <c r="E5" s="10"/>
      <c r="F5" s="40"/>
      <c r="G5" s="40"/>
      <c r="H5" s="40"/>
      <c r="I5" s="40"/>
      <c r="J5" s="40"/>
      <c r="K5" s="40"/>
      <c r="L5" s="40"/>
      <c r="M5" s="40"/>
      <c r="N5" s="40"/>
      <c r="O5" s="41"/>
      <c r="P5" s="32"/>
      <c r="Q5" s="42"/>
      <c r="R5" s="41"/>
      <c r="S5" s="32"/>
      <c r="T5" s="57"/>
      <c r="U5" s="66"/>
      <c r="V5" s="67"/>
      <c r="W5" s="32"/>
      <c r="X5" s="57"/>
      <c r="Y5" s="66"/>
      <c r="Z5" s="67"/>
      <c r="AA5" s="32"/>
      <c r="AB5" s="42"/>
      <c r="AC5" s="41"/>
      <c r="AD5" s="43"/>
      <c r="AE5" s="43">
        <v>0</v>
      </c>
    </row>
    <row r="6" spans="2:31">
      <c r="B6" s="7" t="s">
        <v>33</v>
      </c>
      <c r="D6" s="10"/>
      <c r="E6" s="10" t="s">
        <v>9</v>
      </c>
      <c r="F6" s="34">
        <f>IFERROR(VLOOKUP(F2,#REF!,14,FALSE),0)</f>
        <v>0</v>
      </c>
      <c r="G6" s="34">
        <f>IFERROR(VLOOKUP(G2,#REF!,14,FALSE),0)</f>
        <v>0</v>
      </c>
      <c r="H6" s="34">
        <f>IFERROR(VLOOKUP(H2,#REF!,14,FALSE),0)</f>
        <v>0</v>
      </c>
      <c r="I6" s="34">
        <f>IFERROR(VLOOKUP(I2,#REF!,14,FALSE),0)</f>
        <v>0</v>
      </c>
      <c r="J6" s="34">
        <f>IFERROR(VLOOKUP(J2,#REF!,14,FALSE),0)</f>
        <v>0</v>
      </c>
      <c r="K6" s="34">
        <f>IFERROR(VLOOKUP(K2,#REF!,14,FALSE),0)</f>
        <v>0</v>
      </c>
      <c r="L6" s="34">
        <f>IFERROR(VLOOKUP(L2,#REF!,14,FALSE),0)</f>
        <v>0</v>
      </c>
      <c r="M6" s="34">
        <f>IFERROR(VLOOKUP(M2,#REF!,14,FALSE),0)</f>
        <v>0</v>
      </c>
      <c r="N6" s="34">
        <f>IFERROR(VLOOKUP(N2,#REF!,14,FALSE),0)</f>
        <v>0</v>
      </c>
      <c r="O6" s="34">
        <f>IFERROR(VLOOKUP(O2,#REF!,14,FALSE),0)</f>
        <v>0</v>
      </c>
      <c r="P6" s="32"/>
      <c r="Q6" s="36">
        <f>IFERROR(VLOOKUP(Q2,#REF!,14,FALSE),0)</f>
        <v>0</v>
      </c>
      <c r="R6" s="35">
        <f>IFERROR(VLOOKUP(R2,#REF!,14,FALSE),0)</f>
        <v>0</v>
      </c>
      <c r="S6" s="32"/>
      <c r="T6" s="58"/>
      <c r="U6" s="63"/>
      <c r="V6" s="68"/>
      <c r="W6" s="32"/>
      <c r="X6" s="58"/>
      <c r="Y6" s="63"/>
      <c r="Z6" s="68"/>
      <c r="AA6" s="32"/>
      <c r="AB6" s="36"/>
      <c r="AC6" s="35"/>
      <c r="AD6" s="43"/>
      <c r="AE6" s="43">
        <v>0</v>
      </c>
    </row>
    <row r="7" spans="2:31">
      <c r="B7" s="7" t="s">
        <v>34</v>
      </c>
      <c r="D7" s="10"/>
      <c r="E7" s="10" t="s">
        <v>10</v>
      </c>
      <c r="F7" s="34"/>
      <c r="G7" s="34"/>
      <c r="H7" s="34"/>
      <c r="I7" s="34"/>
      <c r="J7" s="34"/>
      <c r="K7" s="34"/>
      <c r="L7" s="34"/>
      <c r="M7" s="34"/>
      <c r="N7" s="34"/>
      <c r="O7" s="35"/>
      <c r="P7" s="32"/>
      <c r="Q7" s="36"/>
      <c r="R7" s="35"/>
      <c r="S7" s="32"/>
      <c r="T7" s="58"/>
      <c r="U7" s="63"/>
      <c r="V7" s="68"/>
      <c r="W7" s="32"/>
      <c r="X7" s="58"/>
      <c r="Y7" s="63"/>
      <c r="Z7" s="68"/>
      <c r="AA7" s="32"/>
      <c r="AB7" s="36"/>
      <c r="AC7" s="35"/>
      <c r="AD7" s="43"/>
      <c r="AE7" s="43">
        <v>0</v>
      </c>
    </row>
    <row r="8" spans="2:31" ht="13">
      <c r="B8" s="7" t="s">
        <v>21</v>
      </c>
      <c r="D8" s="17" t="s">
        <v>54</v>
      </c>
      <c r="E8" s="10"/>
      <c r="F8" s="40"/>
      <c r="G8" s="40"/>
      <c r="H8" s="40"/>
      <c r="I8" s="40"/>
      <c r="J8" s="40"/>
      <c r="K8" s="40"/>
      <c r="L8" s="40"/>
      <c r="M8" s="40"/>
      <c r="N8" s="40"/>
      <c r="O8" s="41"/>
      <c r="P8" s="32"/>
      <c r="Q8" s="42"/>
      <c r="R8" s="41"/>
      <c r="S8" s="32"/>
      <c r="T8" s="57"/>
      <c r="U8" s="66"/>
      <c r="V8" s="67"/>
      <c r="W8" s="32"/>
      <c r="X8" s="57"/>
      <c r="Y8" s="66"/>
      <c r="Z8" s="67"/>
      <c r="AA8" s="32"/>
      <c r="AB8" s="42"/>
      <c r="AC8" s="41"/>
      <c r="AD8" s="43"/>
      <c r="AE8" s="43">
        <v>0</v>
      </c>
    </row>
    <row r="9" spans="2:31">
      <c r="B9" s="7" t="s">
        <v>35</v>
      </c>
      <c r="D9" s="10"/>
      <c r="E9" s="10" t="s">
        <v>55</v>
      </c>
      <c r="F9" s="34"/>
      <c r="G9" s="34"/>
      <c r="H9" s="34"/>
      <c r="I9" s="34"/>
      <c r="J9" s="34"/>
      <c r="K9" s="34"/>
      <c r="L9" s="34"/>
      <c r="M9" s="34"/>
      <c r="N9" s="34"/>
      <c r="O9" s="35"/>
      <c r="P9" s="32"/>
      <c r="Q9" s="36"/>
      <c r="R9" s="35"/>
      <c r="S9" s="32"/>
      <c r="T9" s="58"/>
      <c r="U9" s="63"/>
      <c r="V9" s="68"/>
      <c r="W9" s="32"/>
      <c r="X9" s="58"/>
      <c r="Y9" s="63"/>
      <c r="Z9" s="68"/>
      <c r="AA9" s="32"/>
      <c r="AB9" s="36"/>
      <c r="AC9" s="35"/>
      <c r="AD9" s="43"/>
      <c r="AE9" s="43">
        <v>0</v>
      </c>
    </row>
    <row r="10" spans="2:31">
      <c r="B10" s="7" t="s">
        <v>36</v>
      </c>
      <c r="D10" s="10"/>
      <c r="E10" s="10" t="s">
        <v>56</v>
      </c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2"/>
      <c r="Q10" s="36"/>
      <c r="R10" s="35"/>
      <c r="S10" s="32"/>
      <c r="T10" s="58"/>
      <c r="U10" s="63"/>
      <c r="V10" s="68"/>
      <c r="W10" s="32"/>
      <c r="X10" s="58"/>
      <c r="Y10" s="63"/>
      <c r="Z10" s="68"/>
      <c r="AA10" s="32"/>
      <c r="AB10" s="36"/>
      <c r="AC10" s="35"/>
      <c r="AD10" s="43"/>
      <c r="AE10" s="43">
        <v>0</v>
      </c>
    </row>
    <row r="11" spans="2:31" ht="13">
      <c r="B11" s="7" t="s">
        <v>25</v>
      </c>
      <c r="D11" s="17" t="s">
        <v>42</v>
      </c>
      <c r="E11" s="1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32"/>
      <c r="Q11" s="42"/>
      <c r="R11" s="41"/>
      <c r="S11" s="32"/>
      <c r="T11" s="57"/>
      <c r="U11" s="66"/>
      <c r="V11" s="67"/>
      <c r="W11" s="32"/>
      <c r="X11" s="57"/>
      <c r="Y11" s="66"/>
      <c r="Z11" s="67"/>
      <c r="AA11" s="32"/>
      <c r="AB11" s="42"/>
      <c r="AC11" s="41"/>
      <c r="AD11" s="43"/>
      <c r="AE11" s="43">
        <v>0</v>
      </c>
    </row>
    <row r="12" spans="2:31">
      <c r="B12" s="7" t="s">
        <v>43</v>
      </c>
      <c r="D12" s="10"/>
      <c r="E12" s="10" t="s">
        <v>15</v>
      </c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2"/>
      <c r="Q12" s="36"/>
      <c r="R12" s="35"/>
      <c r="S12" s="32"/>
      <c r="T12" s="58"/>
      <c r="U12" s="63"/>
      <c r="V12" s="68"/>
      <c r="W12" s="32"/>
      <c r="X12" s="58"/>
      <c r="Y12" s="63"/>
      <c r="Z12" s="68"/>
      <c r="AA12" s="32"/>
      <c r="AB12" s="36"/>
      <c r="AC12" s="35"/>
      <c r="AD12" s="43"/>
      <c r="AE12" s="43">
        <v>0</v>
      </c>
    </row>
    <row r="13" spans="2:31">
      <c r="B13" s="7" t="s">
        <v>44</v>
      </c>
      <c r="D13" s="10"/>
      <c r="E13" s="10" t="s">
        <v>17</v>
      </c>
      <c r="F13" s="34"/>
      <c r="G13" s="34"/>
      <c r="H13" s="34"/>
      <c r="I13" s="34"/>
      <c r="J13" s="34"/>
      <c r="K13" s="34"/>
      <c r="L13" s="34"/>
      <c r="M13" s="34"/>
      <c r="N13" s="34"/>
      <c r="O13" s="35"/>
      <c r="P13" s="32"/>
      <c r="Q13" s="36"/>
      <c r="R13" s="35"/>
      <c r="S13" s="32"/>
      <c r="T13" s="58"/>
      <c r="U13" s="63"/>
      <c r="V13" s="68"/>
      <c r="W13" s="32"/>
      <c r="X13" s="58"/>
      <c r="Y13" s="63"/>
      <c r="Z13" s="68"/>
      <c r="AA13" s="32"/>
      <c r="AB13" s="36"/>
      <c r="AC13" s="35"/>
      <c r="AD13" s="43"/>
      <c r="AE13" s="43">
        <v>0</v>
      </c>
    </row>
    <row r="14" spans="2:31" ht="13" thickBot="1">
      <c r="B14" s="8" t="s">
        <v>45</v>
      </c>
      <c r="C14" s="9"/>
      <c r="D14" s="11"/>
      <c r="E14" s="11" t="s">
        <v>16</v>
      </c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2"/>
      <c r="Q14" s="39"/>
      <c r="R14" s="38"/>
      <c r="S14" s="32"/>
      <c r="T14" s="59"/>
      <c r="U14" s="61"/>
      <c r="V14" s="69"/>
      <c r="W14" s="32"/>
      <c r="X14" s="59"/>
      <c r="Y14" s="61"/>
      <c r="Z14" s="69"/>
      <c r="AA14" s="32"/>
      <c r="AB14" s="39"/>
      <c r="AC14" s="38"/>
      <c r="AD14" s="43"/>
      <c r="AE14" s="43">
        <v>0</v>
      </c>
    </row>
    <row r="15" spans="2:31" ht="13">
      <c r="B15" s="14" t="s">
        <v>59</v>
      </c>
      <c r="C15" s="15" t="s">
        <v>1</v>
      </c>
      <c r="D15" s="16"/>
      <c r="E15" s="16"/>
      <c r="F15" s="30"/>
      <c r="G15" s="30"/>
      <c r="H15" s="30"/>
      <c r="I15" s="30"/>
      <c r="J15" s="30"/>
      <c r="K15" s="30"/>
      <c r="L15" s="30"/>
      <c r="M15" s="30"/>
      <c r="N15" s="30"/>
      <c r="O15" s="31"/>
      <c r="P15" s="32"/>
      <c r="Q15" s="33"/>
      <c r="R15" s="31"/>
      <c r="S15" s="32"/>
      <c r="T15" s="56"/>
      <c r="U15" s="64"/>
      <c r="V15" s="65"/>
      <c r="W15" s="32"/>
      <c r="X15" s="56"/>
      <c r="Y15" s="64"/>
      <c r="Z15" s="65"/>
      <c r="AA15" s="32"/>
      <c r="AB15" s="33"/>
      <c r="AC15" s="31"/>
      <c r="AD15" s="43"/>
      <c r="AE15" s="43">
        <v>0</v>
      </c>
    </row>
    <row r="16" spans="2:31" ht="13">
      <c r="B16" s="7" t="s">
        <v>26</v>
      </c>
      <c r="D16" s="17" t="s">
        <v>46</v>
      </c>
      <c r="E16" s="10"/>
      <c r="F16" s="40"/>
      <c r="G16" s="40"/>
      <c r="H16" s="40"/>
      <c r="I16" s="40"/>
      <c r="J16" s="40"/>
      <c r="K16" s="40"/>
      <c r="L16" s="40"/>
      <c r="M16" s="40"/>
      <c r="N16" s="40"/>
      <c r="O16" s="41"/>
      <c r="P16" s="32"/>
      <c r="Q16" s="42"/>
      <c r="R16" s="41"/>
      <c r="S16" s="32"/>
      <c r="T16" s="57"/>
      <c r="U16" s="66"/>
      <c r="V16" s="67"/>
      <c r="W16" s="32"/>
      <c r="X16" s="57"/>
      <c r="Y16" s="66"/>
      <c r="Z16" s="67"/>
      <c r="AA16" s="32"/>
      <c r="AB16" s="42"/>
      <c r="AC16" s="41"/>
      <c r="AD16" s="43"/>
      <c r="AE16" s="43">
        <v>0</v>
      </c>
    </row>
    <row r="17" spans="2:31">
      <c r="B17" s="7" t="s">
        <v>49</v>
      </c>
      <c r="D17" s="10"/>
      <c r="E17" s="10" t="s">
        <v>47</v>
      </c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2"/>
      <c r="Q17" s="36"/>
      <c r="R17" s="35"/>
      <c r="S17" s="32"/>
      <c r="T17" s="58"/>
      <c r="U17" s="63"/>
      <c r="V17" s="68"/>
      <c r="W17" s="32"/>
      <c r="X17" s="58"/>
      <c r="Y17" s="63"/>
      <c r="Z17" s="68"/>
      <c r="AA17" s="32"/>
      <c r="AB17" s="36"/>
      <c r="AC17" s="35"/>
      <c r="AD17" s="43"/>
      <c r="AE17" s="43">
        <v>0</v>
      </c>
    </row>
    <row r="18" spans="2:31">
      <c r="B18" s="7" t="s">
        <v>50</v>
      </c>
      <c r="D18" s="10"/>
      <c r="E18" s="10" t="s">
        <v>68</v>
      </c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2"/>
      <c r="Q18" s="36"/>
      <c r="R18" s="35"/>
      <c r="S18" s="32"/>
      <c r="T18" s="58"/>
      <c r="U18" s="63"/>
      <c r="V18" s="68"/>
      <c r="W18" s="32"/>
      <c r="X18" s="58"/>
      <c r="Y18" s="63"/>
      <c r="Z18" s="68"/>
      <c r="AA18" s="32"/>
      <c r="AB18" s="36"/>
      <c r="AC18" s="35"/>
      <c r="AD18" s="43"/>
      <c r="AE18" s="43">
        <v>0</v>
      </c>
    </row>
    <row r="19" spans="2:31">
      <c r="B19" s="7" t="s">
        <v>51</v>
      </c>
      <c r="D19" s="10"/>
      <c r="E19" s="10" t="s">
        <v>48</v>
      </c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32"/>
      <c r="Q19" s="36"/>
      <c r="R19" s="35"/>
      <c r="S19" s="32"/>
      <c r="T19" s="58"/>
      <c r="U19" s="63"/>
      <c r="V19" s="68"/>
      <c r="W19" s="32"/>
      <c r="X19" s="58"/>
      <c r="Y19" s="63"/>
      <c r="Z19" s="68"/>
      <c r="AA19" s="32"/>
      <c r="AB19" s="36"/>
      <c r="AC19" s="35"/>
      <c r="AD19" s="43"/>
      <c r="AE19" s="43">
        <v>0</v>
      </c>
    </row>
    <row r="20" spans="2:31" ht="13">
      <c r="B20" s="7" t="s">
        <v>27</v>
      </c>
      <c r="D20" s="17" t="s">
        <v>71</v>
      </c>
      <c r="E20" s="10"/>
      <c r="F20" s="40"/>
      <c r="G20" s="40"/>
      <c r="H20" s="40"/>
      <c r="I20" s="40"/>
      <c r="J20" s="40"/>
      <c r="K20" s="40"/>
      <c r="L20" s="40"/>
      <c r="M20" s="40"/>
      <c r="N20" s="40"/>
      <c r="O20" s="41"/>
      <c r="P20" s="32"/>
      <c r="Q20" s="42"/>
      <c r="R20" s="41"/>
      <c r="S20" s="32"/>
      <c r="T20" s="57"/>
      <c r="U20" s="66"/>
      <c r="V20" s="67"/>
      <c r="W20" s="32"/>
      <c r="X20" s="57"/>
      <c r="Y20" s="66"/>
      <c r="Z20" s="67"/>
      <c r="AA20" s="32"/>
      <c r="AB20" s="42"/>
      <c r="AC20" s="41"/>
      <c r="AD20" s="43"/>
      <c r="AE20" s="43">
        <v>0</v>
      </c>
    </row>
    <row r="21" spans="2:31">
      <c r="B21" s="7" t="s">
        <v>53</v>
      </c>
      <c r="D21" s="10"/>
      <c r="E21" s="10" t="s">
        <v>69</v>
      </c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32"/>
      <c r="Q21" s="36"/>
      <c r="R21" s="35"/>
      <c r="S21" s="32"/>
      <c r="T21" s="58"/>
      <c r="U21" s="63"/>
      <c r="V21" s="68"/>
      <c r="W21" s="32"/>
      <c r="X21" s="58"/>
      <c r="Y21" s="63"/>
      <c r="Z21" s="68"/>
      <c r="AA21" s="32"/>
      <c r="AB21" s="36"/>
      <c r="AC21" s="35"/>
      <c r="AD21" s="43"/>
      <c r="AE21" s="43">
        <v>0</v>
      </c>
    </row>
    <row r="22" spans="2:31">
      <c r="B22" s="7" t="s">
        <v>52</v>
      </c>
      <c r="D22" s="10"/>
      <c r="E22" s="10" t="s">
        <v>73</v>
      </c>
      <c r="F22" s="34"/>
      <c r="G22" s="34"/>
      <c r="H22" s="34"/>
      <c r="I22" s="34"/>
      <c r="J22" s="34"/>
      <c r="K22" s="78"/>
      <c r="L22" s="34"/>
      <c r="M22" s="34"/>
      <c r="N22" s="34"/>
      <c r="O22" s="35"/>
      <c r="P22" s="32"/>
      <c r="Q22" s="36"/>
      <c r="R22" s="35"/>
      <c r="S22" s="32"/>
      <c r="T22" s="58"/>
      <c r="U22" s="63"/>
      <c r="V22" s="68"/>
      <c r="W22" s="32"/>
      <c r="X22" s="58"/>
      <c r="Y22" s="63"/>
      <c r="Z22" s="68"/>
      <c r="AA22" s="32"/>
      <c r="AB22" s="79"/>
      <c r="AC22" s="35"/>
      <c r="AD22" s="43"/>
      <c r="AE22" s="43">
        <v>0</v>
      </c>
    </row>
    <row r="23" spans="2:31" ht="13" thickBot="1">
      <c r="B23" s="8" t="s">
        <v>72</v>
      </c>
      <c r="C23" s="9"/>
      <c r="D23" s="11"/>
      <c r="E23" s="11" t="s">
        <v>70</v>
      </c>
      <c r="F23" s="37"/>
      <c r="G23" s="37"/>
      <c r="H23" s="37"/>
      <c r="I23" s="37"/>
      <c r="J23" s="37"/>
      <c r="K23" s="77"/>
      <c r="L23" s="37"/>
      <c r="M23" s="37"/>
      <c r="N23" s="37"/>
      <c r="O23" s="38"/>
      <c r="P23" s="32"/>
      <c r="Q23" s="39"/>
      <c r="R23" s="38"/>
      <c r="S23" s="32"/>
      <c r="T23" s="59"/>
      <c r="U23" s="61"/>
      <c r="V23" s="69"/>
      <c r="W23" s="32"/>
      <c r="X23" s="59"/>
      <c r="Y23" s="61"/>
      <c r="Z23" s="69"/>
      <c r="AA23" s="32"/>
      <c r="AB23" s="80"/>
      <c r="AC23" s="38"/>
      <c r="AD23" s="43"/>
      <c r="AE23" s="43">
        <v>0</v>
      </c>
    </row>
    <row r="24" spans="2:31" ht="13">
      <c r="B24" s="14" t="s">
        <v>60</v>
      </c>
      <c r="C24" s="15" t="s">
        <v>4</v>
      </c>
      <c r="D24" s="16"/>
      <c r="E24" s="16"/>
      <c r="F24" s="30"/>
      <c r="G24" s="30"/>
      <c r="H24" s="30"/>
      <c r="I24" s="30"/>
      <c r="J24" s="30"/>
      <c r="K24" s="30"/>
      <c r="L24" s="30"/>
      <c r="M24" s="30"/>
      <c r="N24" s="30"/>
      <c r="O24" s="31"/>
      <c r="P24" s="32"/>
      <c r="Q24" s="33"/>
      <c r="R24" s="31"/>
      <c r="S24" s="32"/>
      <c r="T24" s="56"/>
      <c r="U24" s="64"/>
      <c r="V24" s="65"/>
      <c r="W24" s="32"/>
      <c r="X24" s="56"/>
      <c r="Y24" s="64"/>
      <c r="Z24" s="65"/>
      <c r="AA24" s="32"/>
      <c r="AB24" s="33"/>
      <c r="AC24" s="31"/>
      <c r="AD24" s="43"/>
      <c r="AE24" s="43">
        <v>0</v>
      </c>
    </row>
    <row r="25" spans="2:31" ht="13">
      <c r="B25" s="7" t="s">
        <v>28</v>
      </c>
      <c r="D25" s="17" t="s">
        <v>7</v>
      </c>
      <c r="E25" s="10"/>
      <c r="F25" s="34"/>
      <c r="G25" s="34"/>
      <c r="H25" s="34"/>
      <c r="I25" s="34"/>
      <c r="J25" s="34"/>
      <c r="K25" s="34"/>
      <c r="L25" s="34"/>
      <c r="M25" s="34"/>
      <c r="N25" s="34"/>
      <c r="O25" s="35"/>
      <c r="P25" s="32"/>
      <c r="Q25" s="36"/>
      <c r="R25" s="35"/>
      <c r="S25" s="32"/>
      <c r="T25" s="58"/>
      <c r="U25" s="63"/>
      <c r="V25" s="68"/>
      <c r="W25" s="32"/>
      <c r="X25" s="58"/>
      <c r="Y25" s="63"/>
      <c r="Z25" s="68"/>
      <c r="AA25" s="32"/>
      <c r="AB25" s="36"/>
      <c r="AC25" s="35"/>
      <c r="AD25" s="43"/>
      <c r="AE25" s="43">
        <v>0</v>
      </c>
    </row>
    <row r="26" spans="2:31" ht="13">
      <c r="B26" s="7" t="s">
        <v>29</v>
      </c>
      <c r="D26" s="17" t="s">
        <v>8</v>
      </c>
      <c r="E26" s="10"/>
      <c r="F26" s="34"/>
      <c r="G26" s="34"/>
      <c r="H26" s="34"/>
      <c r="I26" s="34"/>
      <c r="J26" s="34"/>
      <c r="K26" s="34"/>
      <c r="L26" s="34"/>
      <c r="M26" s="34"/>
      <c r="N26" s="34"/>
      <c r="O26" s="35"/>
      <c r="P26" s="32"/>
      <c r="Q26" s="36"/>
      <c r="R26" s="35"/>
      <c r="S26" s="32"/>
      <c r="T26" s="58"/>
      <c r="U26" s="63"/>
      <c r="V26" s="68"/>
      <c r="W26" s="32"/>
      <c r="X26" s="58"/>
      <c r="Y26" s="63"/>
      <c r="Z26" s="68"/>
      <c r="AA26" s="32"/>
      <c r="AB26" s="36"/>
      <c r="AC26" s="35"/>
      <c r="AD26" s="43"/>
      <c r="AE26" s="43">
        <v>0</v>
      </c>
    </row>
    <row r="27" spans="2:31" ht="13">
      <c r="B27" s="7" t="s">
        <v>30</v>
      </c>
      <c r="D27" s="17" t="s">
        <v>5</v>
      </c>
      <c r="E27" s="10"/>
      <c r="F27" s="34"/>
      <c r="G27" s="34"/>
      <c r="H27" s="34"/>
      <c r="I27" s="34"/>
      <c r="J27" s="34"/>
      <c r="K27" s="34"/>
      <c r="L27" s="34"/>
      <c r="M27" s="34"/>
      <c r="N27" s="34"/>
      <c r="O27" s="35"/>
      <c r="P27" s="32"/>
      <c r="Q27" s="36"/>
      <c r="R27" s="35"/>
      <c r="S27" s="32"/>
      <c r="T27" s="58"/>
      <c r="U27" s="63"/>
      <c r="V27" s="68"/>
      <c r="W27" s="32"/>
      <c r="X27" s="58"/>
      <c r="Y27" s="63"/>
      <c r="Z27" s="68"/>
      <c r="AA27" s="32"/>
      <c r="AB27" s="36"/>
      <c r="AC27" s="35"/>
      <c r="AD27" s="43"/>
      <c r="AE27" s="43">
        <v>0</v>
      </c>
    </row>
    <row r="28" spans="2:31" ht="13.5" thickBot="1">
      <c r="B28" s="8" t="s">
        <v>31</v>
      </c>
      <c r="C28" s="9"/>
      <c r="D28" s="18" t="s">
        <v>18</v>
      </c>
      <c r="E28" s="11"/>
      <c r="F28" s="37"/>
      <c r="G28" s="37"/>
      <c r="H28" s="37"/>
      <c r="I28" s="37"/>
      <c r="J28" s="37"/>
      <c r="K28" s="37"/>
      <c r="L28" s="37"/>
      <c r="M28" s="37"/>
      <c r="N28" s="37"/>
      <c r="O28" s="38"/>
      <c r="P28" s="32"/>
      <c r="Q28" s="39"/>
      <c r="R28" s="38"/>
      <c r="S28" s="32"/>
      <c r="T28" s="60"/>
      <c r="U28" s="61"/>
      <c r="V28" s="69"/>
      <c r="W28" s="32"/>
      <c r="X28" s="60"/>
      <c r="Y28" s="61"/>
      <c r="Z28" s="69"/>
      <c r="AA28" s="32"/>
      <c r="AB28" s="39"/>
      <c r="AC28" s="38"/>
      <c r="AD28" s="43"/>
      <c r="AE28" s="43">
        <v>0</v>
      </c>
    </row>
    <row r="29" spans="2:31" ht="13">
      <c r="B29" s="14" t="s">
        <v>61</v>
      </c>
      <c r="C29" s="15" t="s">
        <v>11</v>
      </c>
      <c r="D29" s="16"/>
      <c r="E29" s="16"/>
      <c r="F29" s="30"/>
      <c r="G29" s="30"/>
      <c r="H29" s="30"/>
      <c r="I29" s="30"/>
      <c r="J29" s="30"/>
      <c r="K29" s="30"/>
      <c r="L29" s="30"/>
      <c r="M29" s="30"/>
      <c r="N29" s="30"/>
      <c r="O29" s="31"/>
      <c r="P29" s="32"/>
      <c r="Q29" s="33"/>
      <c r="R29" s="31"/>
      <c r="S29" s="32"/>
      <c r="T29" s="56"/>
      <c r="U29" s="64"/>
      <c r="V29" s="65"/>
      <c r="W29" s="32"/>
      <c r="X29" s="56"/>
      <c r="Y29" s="64"/>
      <c r="Z29" s="65"/>
      <c r="AA29" s="32"/>
      <c r="AB29" s="33"/>
      <c r="AC29" s="31"/>
      <c r="AD29" s="43"/>
      <c r="AE29" s="43">
        <v>0</v>
      </c>
    </row>
    <row r="30" spans="2:31" ht="13">
      <c r="B30" s="7" t="s">
        <v>22</v>
      </c>
      <c r="D30" s="17" t="s">
        <v>11</v>
      </c>
      <c r="E30" s="10"/>
      <c r="F30" s="34"/>
      <c r="G30" s="34"/>
      <c r="H30" s="34"/>
      <c r="I30" s="34"/>
      <c r="J30" s="34"/>
      <c r="K30" s="34"/>
      <c r="L30" s="34"/>
      <c r="M30" s="34"/>
      <c r="N30" s="34"/>
      <c r="O30" s="35"/>
      <c r="P30" s="32"/>
      <c r="Q30" s="36"/>
      <c r="R30" s="35"/>
      <c r="S30" s="32"/>
      <c r="T30" s="58"/>
      <c r="U30" s="63"/>
      <c r="V30" s="68"/>
      <c r="W30" s="32"/>
      <c r="X30" s="58"/>
      <c r="Y30" s="63"/>
      <c r="Z30" s="68"/>
      <c r="AA30" s="32"/>
      <c r="AB30" s="36"/>
      <c r="AC30" s="35"/>
      <c r="AD30" s="43"/>
      <c r="AE30" s="43">
        <v>0</v>
      </c>
    </row>
    <row r="31" spans="2:31" ht="13.5" thickBot="1">
      <c r="B31" s="8" t="s">
        <v>62</v>
      </c>
      <c r="C31" s="9"/>
      <c r="D31" s="18" t="s">
        <v>63</v>
      </c>
      <c r="E31" s="11"/>
      <c r="F31" s="37"/>
      <c r="G31" s="37"/>
      <c r="H31" s="37"/>
      <c r="I31" s="37"/>
      <c r="J31" s="37"/>
      <c r="K31" s="37"/>
      <c r="L31" s="37"/>
      <c r="M31" s="37"/>
      <c r="N31" s="37"/>
      <c r="O31" s="38"/>
      <c r="P31" s="32"/>
      <c r="Q31" s="39"/>
      <c r="R31" s="38"/>
      <c r="S31" s="32"/>
      <c r="T31" s="59"/>
      <c r="U31" s="61"/>
      <c r="V31" s="69"/>
      <c r="W31" s="32"/>
      <c r="X31" s="59"/>
      <c r="Y31" s="61"/>
      <c r="Z31" s="69"/>
      <c r="AA31" s="32"/>
      <c r="AB31" s="39"/>
      <c r="AC31" s="38"/>
      <c r="AD31" s="43"/>
      <c r="AE31" s="43">
        <v>0</v>
      </c>
    </row>
    <row r="32" spans="2:31" ht="13">
      <c r="B32" s="14" t="s">
        <v>23</v>
      </c>
      <c r="C32" s="15" t="s">
        <v>12</v>
      </c>
      <c r="D32" s="16"/>
      <c r="E32" s="16"/>
      <c r="F32" s="30"/>
      <c r="G32" s="30"/>
      <c r="H32" s="30"/>
      <c r="I32" s="30"/>
      <c r="J32" s="30"/>
      <c r="K32" s="30"/>
      <c r="L32" s="30"/>
      <c r="M32" s="30"/>
      <c r="N32" s="30"/>
      <c r="O32" s="31"/>
      <c r="P32" s="32"/>
      <c r="Q32" s="33"/>
      <c r="R32" s="31"/>
      <c r="S32" s="32"/>
      <c r="T32" s="56"/>
      <c r="U32" s="64"/>
      <c r="V32" s="65"/>
      <c r="W32" s="32"/>
      <c r="X32" s="56"/>
      <c r="Y32" s="64"/>
      <c r="Z32" s="65"/>
      <c r="AA32" s="32"/>
      <c r="AB32" s="33"/>
      <c r="AC32" s="31"/>
      <c r="AD32" s="43"/>
      <c r="AE32" s="43">
        <v>0</v>
      </c>
    </row>
    <row r="33" spans="2:31" ht="13.5" thickBot="1">
      <c r="B33" s="8" t="s">
        <v>23</v>
      </c>
      <c r="C33" s="9"/>
      <c r="D33" s="18" t="s">
        <v>12</v>
      </c>
      <c r="E33" s="11"/>
      <c r="F33" s="37"/>
      <c r="G33" s="37"/>
      <c r="H33" s="37"/>
      <c r="I33" s="37"/>
      <c r="J33" s="37"/>
      <c r="K33" s="37"/>
      <c r="L33" s="37"/>
      <c r="M33" s="37"/>
      <c r="N33" s="37"/>
      <c r="O33" s="38"/>
      <c r="P33" s="32"/>
      <c r="Q33" s="39"/>
      <c r="R33" s="38"/>
      <c r="S33" s="32"/>
      <c r="T33" s="59"/>
      <c r="U33" s="61"/>
      <c r="V33" s="69"/>
      <c r="W33" s="32"/>
      <c r="X33" s="59"/>
      <c r="Y33" s="61"/>
      <c r="Z33" s="69"/>
      <c r="AA33" s="32"/>
      <c r="AB33" s="39"/>
      <c r="AC33" s="38"/>
      <c r="AD33" s="43"/>
      <c r="AE33" s="43">
        <v>0</v>
      </c>
    </row>
    <row r="34" spans="2:31" ht="13">
      <c r="B34" s="14"/>
      <c r="C34" s="15" t="s">
        <v>74</v>
      </c>
      <c r="D34" s="16"/>
      <c r="E34" s="16"/>
      <c r="F34" s="30"/>
      <c r="G34" s="30"/>
      <c r="H34" s="30"/>
      <c r="I34" s="30"/>
      <c r="J34" s="30"/>
      <c r="K34" s="30"/>
      <c r="L34" s="30"/>
      <c r="M34" s="30"/>
      <c r="N34" s="30"/>
      <c r="O34" s="31"/>
      <c r="P34" s="32"/>
      <c r="Q34" s="33"/>
      <c r="R34" s="31"/>
      <c r="S34" s="32"/>
      <c r="T34" s="56"/>
      <c r="U34" s="64"/>
      <c r="V34" s="65"/>
      <c r="W34" s="32"/>
      <c r="X34" s="56"/>
      <c r="Y34" s="64"/>
      <c r="Z34" s="65"/>
      <c r="AA34" s="32"/>
      <c r="AB34" s="33"/>
      <c r="AC34" s="31"/>
      <c r="AD34" s="43"/>
      <c r="AE34" s="43">
        <v>0</v>
      </c>
    </row>
    <row r="35" spans="2:31" ht="13">
      <c r="B35" s="7" t="s">
        <v>24</v>
      </c>
      <c r="C35" s="5" t="s">
        <v>41</v>
      </c>
      <c r="D35" s="10"/>
      <c r="E35" s="1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32"/>
      <c r="Q35" s="42"/>
      <c r="R35" s="41"/>
      <c r="S35" s="32"/>
      <c r="T35" s="57"/>
      <c r="U35" s="66"/>
      <c r="V35" s="67"/>
      <c r="W35" s="32"/>
      <c r="X35" s="57"/>
      <c r="Y35" s="66"/>
      <c r="Z35" s="67"/>
      <c r="AA35" s="32"/>
      <c r="AB35" s="42"/>
      <c r="AC35" s="41"/>
      <c r="AD35" s="43"/>
      <c r="AE35" s="43">
        <v>0</v>
      </c>
    </row>
    <row r="36" spans="2:31">
      <c r="B36" s="7" t="s">
        <v>37</v>
      </c>
      <c r="D36" s="10" t="s">
        <v>13</v>
      </c>
      <c r="E36" s="10"/>
      <c r="F36" s="34"/>
      <c r="G36" s="34"/>
      <c r="H36" s="34"/>
      <c r="I36" s="34"/>
      <c r="J36" s="34"/>
      <c r="K36" s="34"/>
      <c r="L36" s="34"/>
      <c r="M36" s="34"/>
      <c r="N36" s="34"/>
      <c r="O36" s="35"/>
      <c r="P36" s="32"/>
      <c r="Q36" s="36"/>
      <c r="R36" s="35"/>
      <c r="S36" s="32"/>
      <c r="T36" s="58"/>
      <c r="U36" s="63"/>
      <c r="V36" s="68"/>
      <c r="W36" s="32"/>
      <c r="X36" s="58"/>
      <c r="Y36" s="63"/>
      <c r="Z36" s="68"/>
      <c r="AA36" s="32"/>
      <c r="AB36" s="36"/>
      <c r="AC36" s="35"/>
      <c r="AD36" s="43"/>
      <c r="AE36" s="43">
        <v>0</v>
      </c>
    </row>
    <row r="37" spans="2:31">
      <c r="B37" s="7" t="s">
        <v>38</v>
      </c>
      <c r="D37" s="10" t="s">
        <v>14</v>
      </c>
      <c r="E37" s="10"/>
      <c r="F37" s="34"/>
      <c r="G37" s="34"/>
      <c r="H37" s="34"/>
      <c r="I37" s="34"/>
      <c r="J37" s="34"/>
      <c r="K37" s="34"/>
      <c r="L37" s="34"/>
      <c r="M37" s="34"/>
      <c r="N37" s="34"/>
      <c r="O37" s="35"/>
      <c r="P37" s="32"/>
      <c r="Q37" s="36"/>
      <c r="R37" s="35"/>
      <c r="S37" s="32"/>
      <c r="T37" s="58"/>
      <c r="U37" s="63"/>
      <c r="V37" s="68"/>
      <c r="W37" s="32"/>
      <c r="X37" s="58"/>
      <c r="Y37" s="63"/>
      <c r="Z37" s="68"/>
      <c r="AA37" s="32"/>
      <c r="AB37" s="36"/>
      <c r="AC37" s="35"/>
      <c r="AD37" s="43"/>
      <c r="AE37" s="43">
        <v>0</v>
      </c>
    </row>
    <row r="38" spans="2:31">
      <c r="B38" s="7" t="s">
        <v>39</v>
      </c>
      <c r="D38" s="10" t="s">
        <v>40</v>
      </c>
      <c r="E38" s="10"/>
      <c r="F38" s="34"/>
      <c r="G38" s="34"/>
      <c r="H38" s="34"/>
      <c r="I38" s="34"/>
      <c r="J38" s="34"/>
      <c r="K38" s="34"/>
      <c r="L38" s="34"/>
      <c r="M38" s="34"/>
      <c r="N38" s="34"/>
      <c r="O38" s="35"/>
      <c r="P38" s="32"/>
      <c r="Q38" s="36"/>
      <c r="R38" s="35"/>
      <c r="S38" s="32"/>
      <c r="T38" s="58"/>
      <c r="U38" s="63"/>
      <c r="V38" s="68"/>
      <c r="W38" s="32"/>
      <c r="X38" s="58"/>
      <c r="Y38" s="63"/>
      <c r="Z38" s="68"/>
      <c r="AA38" s="32"/>
      <c r="AB38" s="36"/>
      <c r="AC38" s="35"/>
      <c r="AD38" s="43"/>
      <c r="AE38" s="43">
        <v>0</v>
      </c>
    </row>
    <row r="39" spans="2:31" ht="13">
      <c r="B39" s="7" t="s">
        <v>75</v>
      </c>
      <c r="C39" s="5" t="s">
        <v>66</v>
      </c>
      <c r="D39" s="10"/>
      <c r="E39" s="10"/>
      <c r="F39" s="40"/>
      <c r="G39" s="40"/>
      <c r="H39" s="40"/>
      <c r="I39" s="40"/>
      <c r="J39" s="40"/>
      <c r="K39" s="40"/>
      <c r="L39" s="40"/>
      <c r="M39" s="40"/>
      <c r="N39" s="40"/>
      <c r="O39" s="41"/>
      <c r="P39" s="32"/>
      <c r="Q39" s="42"/>
      <c r="R39" s="41"/>
      <c r="S39" s="32"/>
      <c r="T39" s="57"/>
      <c r="U39" s="66"/>
      <c r="V39" s="67"/>
      <c r="W39" s="32"/>
      <c r="X39" s="57"/>
      <c r="Y39" s="66"/>
      <c r="Z39" s="67"/>
      <c r="AA39" s="32"/>
      <c r="AB39" s="42"/>
      <c r="AC39" s="41"/>
      <c r="AD39" s="43"/>
      <c r="AE39" s="43">
        <v>0</v>
      </c>
    </row>
    <row r="40" spans="2:31">
      <c r="B40" s="7" t="s">
        <v>32</v>
      </c>
      <c r="D40" s="10" t="s">
        <v>19</v>
      </c>
      <c r="E40" s="10"/>
      <c r="F40" s="34"/>
      <c r="G40" s="34"/>
      <c r="H40" s="34"/>
      <c r="I40" s="34"/>
      <c r="J40" s="34"/>
      <c r="K40" s="34"/>
      <c r="L40" s="34"/>
      <c r="M40" s="34"/>
      <c r="N40" s="34"/>
      <c r="O40" s="35"/>
      <c r="P40" s="32"/>
      <c r="Q40" s="36"/>
      <c r="R40" s="35"/>
      <c r="S40" s="32"/>
      <c r="T40" s="70"/>
      <c r="U40" s="71"/>
      <c r="V40" s="72"/>
      <c r="W40" s="32"/>
      <c r="X40" s="70"/>
      <c r="Y40" s="71"/>
      <c r="Z40" s="72"/>
      <c r="AA40" s="32"/>
      <c r="AB40" s="36"/>
      <c r="AC40" s="35"/>
      <c r="AD40" s="43"/>
      <c r="AE40" s="43">
        <v>0</v>
      </c>
    </row>
    <row r="41" spans="2:31">
      <c r="B41" s="7" t="s">
        <v>64</v>
      </c>
      <c r="D41" s="10" t="s">
        <v>6</v>
      </c>
      <c r="E41" s="10"/>
      <c r="F41" s="34"/>
      <c r="G41" s="34"/>
      <c r="H41" s="34"/>
      <c r="I41" s="34"/>
      <c r="J41" s="34"/>
      <c r="K41" s="34"/>
      <c r="L41" s="34"/>
      <c r="M41" s="34"/>
      <c r="N41" s="34"/>
      <c r="O41" s="35"/>
      <c r="P41" s="32"/>
      <c r="Q41" s="36"/>
      <c r="R41" s="35"/>
      <c r="S41" s="32"/>
      <c r="T41" s="58"/>
      <c r="U41" s="63"/>
      <c r="V41" s="68"/>
      <c r="W41" s="32"/>
      <c r="X41" s="70"/>
      <c r="Y41" s="71"/>
      <c r="Z41" s="72"/>
      <c r="AA41" s="32"/>
      <c r="AB41" s="36"/>
      <c r="AC41" s="35"/>
      <c r="AD41" s="43"/>
      <c r="AE41" s="43">
        <v>0</v>
      </c>
    </row>
    <row r="42" spans="2:31" ht="13" thickBot="1">
      <c r="B42" s="8" t="s">
        <v>65</v>
      </c>
      <c r="C42" s="9"/>
      <c r="D42" s="11" t="s">
        <v>115</v>
      </c>
      <c r="E42" s="11"/>
      <c r="F42" s="37"/>
      <c r="G42" s="37"/>
      <c r="H42" s="37"/>
      <c r="I42" s="37"/>
      <c r="J42" s="37"/>
      <c r="K42" s="37"/>
      <c r="L42" s="37"/>
      <c r="M42" s="37"/>
      <c r="N42" s="37"/>
      <c r="O42" s="38"/>
      <c r="P42" s="32"/>
      <c r="Q42" s="39"/>
      <c r="R42" s="38"/>
      <c r="S42" s="32"/>
      <c r="T42" s="59"/>
      <c r="U42" s="61"/>
      <c r="V42" s="69"/>
      <c r="W42" s="32"/>
      <c r="X42" s="73"/>
      <c r="Y42" s="74"/>
      <c r="Z42" s="75"/>
      <c r="AA42" s="32"/>
      <c r="AB42" s="39"/>
      <c r="AC42" s="38"/>
      <c r="AD42" s="43"/>
      <c r="AE42" s="43">
        <v>0</v>
      </c>
    </row>
    <row r="43" spans="2:31" ht="13.5" thickBot="1">
      <c r="F43" s="44">
        <f>SUM(F4:F42)</f>
        <v>0</v>
      </c>
      <c r="G43" s="44">
        <f t="shared" ref="G43:AC43" si="0">SUM(G4:G42)</f>
        <v>0</v>
      </c>
      <c r="H43" s="44">
        <f t="shared" si="0"/>
        <v>0</v>
      </c>
      <c r="I43" s="44">
        <f t="shared" si="0"/>
        <v>0</v>
      </c>
      <c r="J43" s="44">
        <f t="shared" si="0"/>
        <v>0</v>
      </c>
      <c r="K43" s="44">
        <f t="shared" si="0"/>
        <v>0</v>
      </c>
      <c r="L43" s="44">
        <f t="shared" si="0"/>
        <v>0</v>
      </c>
      <c r="M43" s="44">
        <f t="shared" si="0"/>
        <v>0</v>
      </c>
      <c r="N43" s="44">
        <f t="shared" si="0"/>
        <v>0</v>
      </c>
      <c r="O43" s="44">
        <f t="shared" si="0"/>
        <v>0</v>
      </c>
      <c r="P43" s="44">
        <f t="shared" si="0"/>
        <v>0</v>
      </c>
      <c r="Q43" s="44">
        <f t="shared" si="0"/>
        <v>0</v>
      </c>
      <c r="R43" s="44">
        <f t="shared" si="0"/>
        <v>0</v>
      </c>
      <c r="S43" s="44"/>
      <c r="T43" s="44">
        <f t="shared" si="0"/>
        <v>0</v>
      </c>
      <c r="U43" s="44">
        <f t="shared" si="0"/>
        <v>0</v>
      </c>
      <c r="V43" s="44">
        <f t="shared" si="0"/>
        <v>0</v>
      </c>
      <c r="W43" s="44"/>
      <c r="X43" s="44">
        <f>SUM(X4:X42)</f>
        <v>0</v>
      </c>
      <c r="Y43" s="44">
        <f>SUM(Y4:Y42)</f>
        <v>0</v>
      </c>
      <c r="Z43" s="44">
        <f>SUM(Z4:Z42)</f>
        <v>0</v>
      </c>
      <c r="AA43" s="44"/>
      <c r="AB43" s="44">
        <f t="shared" si="0"/>
        <v>0</v>
      </c>
      <c r="AC43" s="44">
        <f t="shared" si="0"/>
        <v>0</v>
      </c>
      <c r="AE43" s="45">
        <f>SUM(AE4:AE42)</f>
        <v>0</v>
      </c>
    </row>
  </sheetData>
  <mergeCells count="5">
    <mergeCell ref="F1:O1"/>
    <mergeCell ref="Q1:R1"/>
    <mergeCell ref="T1:V1"/>
    <mergeCell ref="X1:Z1"/>
    <mergeCell ref="AB1:AC1"/>
  </mergeCells>
  <dataValidations count="1">
    <dataValidation type="list" allowBlank="1" showInputMessage="1" showErrorMessage="1" sqref="Q2:R2 F2:O2" xr:uid="{00000000-0002-0000-0500-000000000000}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AT84"/>
  <sheetViews>
    <sheetView tabSelected="1" zoomScale="80" zoomScaleNormal="80" workbookViewId="0">
      <selection activeCell="AE34" sqref="AE34"/>
    </sheetView>
  </sheetViews>
  <sheetFormatPr defaultRowHeight="14.5"/>
  <cols>
    <col min="1" max="1" width="9.26953125" style="3" bestFit="1" customWidth="1"/>
    <col min="2" max="2" width="30.81640625" customWidth="1"/>
    <col min="3" max="3" width="12.81640625" bestFit="1" customWidth="1"/>
    <col min="4" max="4" width="12.81640625" hidden="1" customWidth="1"/>
    <col min="5" max="5" width="15.7265625" bestFit="1" customWidth="1"/>
    <col min="6" max="6" width="10.81640625" customWidth="1"/>
    <col min="7" max="7" width="9.7265625" hidden="1" customWidth="1"/>
    <col min="8" max="8" width="10.54296875" customWidth="1"/>
    <col min="9" max="9" width="9.26953125" hidden="1" customWidth="1"/>
    <col min="10" max="10" width="13.453125" customWidth="1"/>
    <col min="11" max="12" width="14.81640625" style="3" bestFit="1" customWidth="1"/>
    <col min="13" max="13" width="12.1796875" style="3" bestFit="1" customWidth="1"/>
    <col min="14" max="46" width="9.1796875" style="3"/>
  </cols>
  <sheetData>
    <row r="1" spans="2:10" s="3" customFormat="1" ht="15" thickBot="1"/>
    <row r="2" spans="2:10" ht="15" thickBot="1">
      <c r="B2" s="521" t="s">
        <v>102</v>
      </c>
      <c r="C2" s="523" t="s">
        <v>100</v>
      </c>
      <c r="D2" s="512"/>
      <c r="E2" s="512"/>
      <c r="F2" s="521" t="s">
        <v>334</v>
      </c>
      <c r="G2" s="521" t="s">
        <v>313</v>
      </c>
      <c r="H2" s="523" t="s">
        <v>101</v>
      </c>
      <c r="I2" s="512"/>
      <c r="J2" s="513"/>
    </row>
    <row r="3" spans="2:10" ht="15.75" customHeight="1">
      <c r="B3" s="522"/>
      <c r="C3" s="46" t="s">
        <v>337</v>
      </c>
      <c r="D3" s="46" t="s">
        <v>335</v>
      </c>
      <c r="E3" s="46" t="s">
        <v>336</v>
      </c>
      <c r="F3" s="522"/>
      <c r="G3" s="522"/>
      <c r="H3" s="46" t="s">
        <v>337</v>
      </c>
      <c r="I3" s="46" t="s">
        <v>335</v>
      </c>
      <c r="J3" s="46" t="s">
        <v>336</v>
      </c>
    </row>
    <row r="4" spans="2:10">
      <c r="B4" s="54" t="s">
        <v>0</v>
      </c>
      <c r="C4" s="219">
        <v>1624483</v>
      </c>
      <c r="D4" s="402">
        <v>1507956</v>
      </c>
      <c r="E4" s="437">
        <v>1777035</v>
      </c>
      <c r="F4" s="48">
        <v>9.3908031047416296E-2</v>
      </c>
      <c r="G4" s="48">
        <v>0.17843955659183686</v>
      </c>
      <c r="H4" s="51">
        <v>0.36725523543070726</v>
      </c>
      <c r="I4" s="404">
        <v>0.36658526535687269</v>
      </c>
      <c r="J4" s="440">
        <v>0.36838253814093824</v>
      </c>
    </row>
    <row r="5" spans="2:10">
      <c r="B5" s="54" t="s">
        <v>54</v>
      </c>
      <c r="C5" s="219">
        <v>583334</v>
      </c>
      <c r="D5" s="402">
        <v>1092869</v>
      </c>
      <c r="E5" s="437">
        <v>583207</v>
      </c>
      <c r="F5" s="48">
        <v>-2.1771403689829771E-4</v>
      </c>
      <c r="G5" s="48">
        <v>-0.46635232585058228</v>
      </c>
      <c r="H5" s="51">
        <v>0.13187732066431979</v>
      </c>
      <c r="I5" s="404">
        <v>0.26567729586625877</v>
      </c>
      <c r="J5" s="440">
        <v>0.12089985561430258</v>
      </c>
    </row>
    <row r="6" spans="2:10">
      <c r="B6" s="54" t="s">
        <v>42</v>
      </c>
      <c r="C6" s="219">
        <v>46564</v>
      </c>
      <c r="D6" s="402">
        <v>33436</v>
      </c>
      <c r="E6" s="437">
        <v>46541</v>
      </c>
      <c r="F6" s="48">
        <v>-4.9394381925949027E-4</v>
      </c>
      <c r="G6" s="48">
        <v>0.39194281612633097</v>
      </c>
      <c r="H6" s="51">
        <v>1.0526963213893561E-2</v>
      </c>
      <c r="I6" s="404">
        <v>8.1283173597057178E-3</v>
      </c>
      <c r="J6" s="440">
        <v>9.6480326541781153E-3</v>
      </c>
    </row>
    <row r="7" spans="2:10">
      <c r="B7" s="54" t="s">
        <v>46</v>
      </c>
      <c r="C7" s="219">
        <v>455404</v>
      </c>
      <c r="D7" s="402">
        <v>912433</v>
      </c>
      <c r="E7" s="437">
        <v>455476</v>
      </c>
      <c r="F7" s="48">
        <v>1.5810137811711478E-4</v>
      </c>
      <c r="G7" s="48">
        <v>-0.50081156643830282</v>
      </c>
      <c r="H7" s="51">
        <v>0.10295552691907875</v>
      </c>
      <c r="I7" s="404">
        <v>0.22181316525506539</v>
      </c>
      <c r="J7" s="440">
        <v>9.4420990550147854E-2</v>
      </c>
    </row>
    <row r="8" spans="2:10">
      <c r="B8" s="54" t="s">
        <v>71</v>
      </c>
      <c r="C8" s="219">
        <v>118842</v>
      </c>
      <c r="D8" s="402">
        <v>66096</v>
      </c>
      <c r="E8" s="437">
        <v>118779</v>
      </c>
      <c r="F8" s="48">
        <v>-5.3011561569138443E-4</v>
      </c>
      <c r="G8" s="48">
        <v>0.79706790123456783</v>
      </c>
      <c r="H8" s="51">
        <v>2.6867222795840962E-2</v>
      </c>
      <c r="I8" s="404">
        <v>1.6067988521566847E-2</v>
      </c>
      <c r="J8" s="440">
        <v>2.4623099431267538E-2</v>
      </c>
    </row>
    <row r="9" spans="2:10">
      <c r="B9" s="55" t="s">
        <v>339</v>
      </c>
      <c r="C9" s="219">
        <v>0</v>
      </c>
      <c r="D9" s="403"/>
      <c r="E9" s="438">
        <v>0</v>
      </c>
      <c r="F9" s="49">
        <v>1</v>
      </c>
      <c r="G9" s="48"/>
      <c r="H9" s="51">
        <v>0</v>
      </c>
      <c r="I9" s="404"/>
      <c r="J9" s="440">
        <v>0</v>
      </c>
    </row>
    <row r="10" spans="2:10">
      <c r="B10" s="55" t="s">
        <v>11</v>
      </c>
      <c r="C10" s="219">
        <v>1443302</v>
      </c>
      <c r="D10" s="403">
        <v>501353</v>
      </c>
      <c r="E10" s="438">
        <v>1442928</v>
      </c>
      <c r="F10" s="49">
        <v>-2.5912802725969186E-4</v>
      </c>
      <c r="G10" s="48">
        <v>1.8780679481323537</v>
      </c>
      <c r="H10" s="51">
        <v>0.32629471395367676</v>
      </c>
      <c r="I10" s="404">
        <v>0.12187930055151754</v>
      </c>
      <c r="J10" s="440">
        <v>0.29912155866070606</v>
      </c>
    </row>
    <row r="11" spans="2:10">
      <c r="B11" s="55" t="s">
        <v>340</v>
      </c>
      <c r="C11" s="219">
        <v>0</v>
      </c>
      <c r="D11" s="403"/>
      <c r="E11" s="438">
        <v>169</v>
      </c>
      <c r="F11" s="49">
        <v>1</v>
      </c>
      <c r="G11" s="48"/>
      <c r="H11" s="51">
        <v>0</v>
      </c>
      <c r="I11" s="404"/>
      <c r="J11" s="440">
        <v>3.503400267626612E-5</v>
      </c>
    </row>
    <row r="12" spans="2:10">
      <c r="B12" s="55" t="s">
        <v>4</v>
      </c>
      <c r="C12" s="219">
        <v>142078</v>
      </c>
      <c r="D12" s="403">
        <v>4581</v>
      </c>
      <c r="E12" s="438">
        <v>390686</v>
      </c>
      <c r="F12" s="49">
        <v>1.7497994059601063</v>
      </c>
      <c r="G12" s="48">
        <v>84.283999126828206</v>
      </c>
      <c r="H12" s="52">
        <v>3.2120304945957592E-2</v>
      </c>
      <c r="I12" s="404">
        <v>1.1136446292861553E-3</v>
      </c>
      <c r="J12" s="440">
        <v>8.0989907512305948E-2</v>
      </c>
    </row>
    <row r="13" spans="2:10" ht="15" thickBot="1">
      <c r="B13" s="55" t="s">
        <v>124</v>
      </c>
      <c r="C13" s="219">
        <v>9300.9430300000022</v>
      </c>
      <c r="D13" s="403">
        <v>-5203.5110299999978</v>
      </c>
      <c r="E13" s="438">
        <v>9064</v>
      </c>
      <c r="F13" s="49">
        <v>-2.54751619524759E-2</v>
      </c>
      <c r="G13" s="48">
        <v>-2.7419007950099425</v>
      </c>
      <c r="H13" s="52">
        <v>2.1027120765254215E-3</v>
      </c>
      <c r="I13" s="404">
        <v>-1.2649775402730338E-3</v>
      </c>
      <c r="J13" s="441">
        <v>1.8789834334773734E-3</v>
      </c>
    </row>
    <row r="14" spans="2:10" ht="15" thickBot="1">
      <c r="B14" s="47" t="s">
        <v>97</v>
      </c>
      <c r="C14" s="411">
        <v>4423307.9430299997</v>
      </c>
      <c r="D14" s="412">
        <v>4113520.4889699998</v>
      </c>
      <c r="E14" s="439">
        <v>4823885</v>
      </c>
      <c r="F14" s="84">
        <v>9.0560517632783721E-2</v>
      </c>
      <c r="G14" s="84">
        <v>0.17269015990920011</v>
      </c>
      <c r="H14" s="413">
        <v>1.0000000000000002</v>
      </c>
      <c r="I14" s="413">
        <v>1</v>
      </c>
      <c r="J14" s="442">
        <v>1</v>
      </c>
    </row>
    <row r="15" spans="2:10" s="3" customFormat="1" ht="15.75" customHeight="1">
      <c r="E15" s="399"/>
    </row>
    <row r="16" spans="2:10" s="3" customFormat="1" ht="15" thickBot="1"/>
    <row r="17" spans="2:10" ht="15" thickBot="1">
      <c r="B17" s="521" t="s">
        <v>99</v>
      </c>
      <c r="C17" s="523" t="s">
        <v>100</v>
      </c>
      <c r="D17" s="512"/>
      <c r="E17" s="524"/>
      <c r="F17" s="521" t="s">
        <v>334</v>
      </c>
      <c r="G17" s="521" t="s">
        <v>313</v>
      </c>
      <c r="H17" s="523" t="s">
        <v>101</v>
      </c>
      <c r="I17" s="512"/>
      <c r="J17" s="513"/>
    </row>
    <row r="18" spans="2:10">
      <c r="B18" s="522"/>
      <c r="C18" s="46" t="s">
        <v>337</v>
      </c>
      <c r="D18" s="46" t="s">
        <v>335</v>
      </c>
      <c r="E18" s="46" t="s">
        <v>336</v>
      </c>
      <c r="F18" s="522"/>
      <c r="G18" s="522"/>
      <c r="H18" s="46" t="s">
        <v>337</v>
      </c>
      <c r="I18" s="46" t="s">
        <v>335</v>
      </c>
      <c r="J18" s="46" t="s">
        <v>336</v>
      </c>
    </row>
    <row r="19" spans="2:10">
      <c r="B19" s="54" t="s">
        <v>80</v>
      </c>
      <c r="C19" s="220">
        <v>183951</v>
      </c>
      <c r="D19" s="220">
        <v>294788</v>
      </c>
      <c r="E19" s="443">
        <v>183951</v>
      </c>
      <c r="F19" s="48">
        <v>0</v>
      </c>
      <c r="G19" s="48">
        <v>-0.37598884622169149</v>
      </c>
      <c r="H19" s="51">
        <v>4.3027531154733831E-2</v>
      </c>
      <c r="I19" s="404">
        <v>7.1631575161785088E-2</v>
      </c>
      <c r="J19" s="440">
        <v>4.1549908181865408E-2</v>
      </c>
    </row>
    <row r="20" spans="2:10">
      <c r="B20" s="54" t="s">
        <v>79</v>
      </c>
      <c r="C20" s="220">
        <v>14616</v>
      </c>
      <c r="D20" s="220">
        <v>0</v>
      </c>
      <c r="E20" s="443">
        <v>14616</v>
      </c>
      <c r="F20" s="48">
        <v>0</v>
      </c>
      <c r="G20" s="48" t="e">
        <v>#DIV/0!</v>
      </c>
      <c r="H20" s="51">
        <v>3.4187930229114803E-3</v>
      </c>
      <c r="I20" s="404">
        <v>0</v>
      </c>
      <c r="J20" s="440">
        <v>3.3013870975756852E-3</v>
      </c>
    </row>
    <row r="21" spans="2:10">
      <c r="B21" s="54" t="s">
        <v>78</v>
      </c>
      <c r="C21" s="220">
        <v>58462</v>
      </c>
      <c r="D21" s="220">
        <v>0</v>
      </c>
      <c r="E21" s="443">
        <v>58461</v>
      </c>
      <c r="F21" s="48">
        <v>-1.7105128117367308E-5</v>
      </c>
      <c r="G21" s="48" t="e">
        <v>#DIV/0!</v>
      </c>
      <c r="H21" s="51">
        <v>1.3674704276508687E-2</v>
      </c>
      <c r="I21" s="404">
        <v>0</v>
      </c>
      <c r="J21" s="440">
        <v>1.3204870765693221E-2</v>
      </c>
    </row>
    <row r="22" spans="2:10">
      <c r="B22" s="54" t="s">
        <v>83</v>
      </c>
      <c r="C22" s="220">
        <v>2817</v>
      </c>
      <c r="D22" s="220">
        <v>48364</v>
      </c>
      <c r="E22" s="443">
        <v>0</v>
      </c>
      <c r="F22" s="48">
        <v>-1</v>
      </c>
      <c r="G22" s="48">
        <v>-1</v>
      </c>
      <c r="H22" s="51">
        <v>6.589176207951313E-4</v>
      </c>
      <c r="I22" s="404">
        <v>1.1752138829004485E-2</v>
      </c>
      <c r="J22" s="440">
        <v>0</v>
      </c>
    </row>
    <row r="23" spans="2:10">
      <c r="B23" s="54" t="s">
        <v>82</v>
      </c>
      <c r="C23" s="220">
        <v>0</v>
      </c>
      <c r="D23" s="220">
        <v>2021</v>
      </c>
      <c r="E23" s="443">
        <v>0</v>
      </c>
      <c r="F23" s="48">
        <v>0</v>
      </c>
      <c r="G23" s="48">
        <v>-1</v>
      </c>
      <c r="H23" s="51">
        <v>0</v>
      </c>
      <c r="I23" s="404">
        <v>4.9108991343598679E-4</v>
      </c>
      <c r="J23" s="440">
        <v>0</v>
      </c>
    </row>
    <row r="24" spans="2:10">
      <c r="B24" s="54" t="s">
        <v>84</v>
      </c>
      <c r="C24" s="220">
        <v>178200</v>
      </c>
      <c r="D24" s="220">
        <v>491088</v>
      </c>
      <c r="E24" s="443">
        <v>168662</v>
      </c>
      <c r="F24" s="48">
        <v>-5.3524130190796826E-2</v>
      </c>
      <c r="G24" s="48">
        <v>-0.65655442609063952</v>
      </c>
      <c r="H24" s="51">
        <v>4.1682328727615341E-2</v>
      </c>
      <c r="I24" s="404">
        <v>0.11933120406207415</v>
      </c>
      <c r="J24" s="440">
        <v>3.8096507296887669E-2</v>
      </c>
    </row>
    <row r="25" spans="2:10">
      <c r="B25" s="54" t="s">
        <v>85</v>
      </c>
      <c r="C25" s="220">
        <v>279579</v>
      </c>
      <c r="D25" s="220">
        <v>374332</v>
      </c>
      <c r="E25" s="443">
        <v>292005</v>
      </c>
      <c r="F25" s="48">
        <v>4.444539825952587E-2</v>
      </c>
      <c r="G25" s="48">
        <v>-0.21993043608347673</v>
      </c>
      <c r="H25" s="51">
        <v>6.5395644126475694E-2</v>
      </c>
      <c r="I25" s="404">
        <v>9.0960252091202273E-2</v>
      </c>
      <c r="J25" s="440">
        <v>6.5956591367514222E-2</v>
      </c>
    </row>
    <row r="26" spans="2:10">
      <c r="B26" s="54" t="s">
        <v>341</v>
      </c>
      <c r="C26" s="220">
        <v>0</v>
      </c>
      <c r="D26" s="220"/>
      <c r="E26" s="443">
        <v>0</v>
      </c>
      <c r="F26" s="48">
        <v>0</v>
      </c>
      <c r="G26" s="48"/>
      <c r="H26" s="51">
        <v>0</v>
      </c>
      <c r="I26" s="404"/>
      <c r="J26" s="440">
        <v>0</v>
      </c>
    </row>
    <row r="27" spans="2:10">
      <c r="B27" s="54" t="s">
        <v>206</v>
      </c>
      <c r="C27" s="220">
        <v>226294</v>
      </c>
      <c r="D27" s="220">
        <v>110075</v>
      </c>
      <c r="E27" s="443">
        <v>226256</v>
      </c>
      <c r="F27" s="48">
        <v>-1.6792314422831023E-4</v>
      </c>
      <c r="G27" s="48">
        <v>1.0554712695889168</v>
      </c>
      <c r="H27" s="51">
        <v>5.2931879332699133E-2</v>
      </c>
      <c r="I27" s="404">
        <v>2.6747512232294032E-2</v>
      </c>
      <c r="J27" s="440">
        <v>5.1105544550429954E-2</v>
      </c>
    </row>
    <row r="28" spans="2:10">
      <c r="B28" s="54" t="s">
        <v>207</v>
      </c>
      <c r="C28" s="220">
        <v>431076</v>
      </c>
      <c r="D28" s="220">
        <v>249605</v>
      </c>
      <c r="E28" s="443">
        <v>561871</v>
      </c>
      <c r="F28" s="48">
        <v>0.3034151750503391</v>
      </c>
      <c r="G28" s="48">
        <v>1.2510406442178641</v>
      </c>
      <c r="H28" s="51">
        <v>0.10083193904930141</v>
      </c>
      <c r="I28" s="404">
        <v>6.0652398734878515E-2</v>
      </c>
      <c r="J28" s="440">
        <v>0.12691253899164939</v>
      </c>
    </row>
    <row r="29" spans="2:10">
      <c r="B29" s="54" t="s">
        <v>208</v>
      </c>
      <c r="C29" s="220"/>
      <c r="D29" s="220"/>
      <c r="E29" s="443">
        <v>22009</v>
      </c>
      <c r="F29" s="48">
        <v>1</v>
      </c>
      <c r="G29" s="48"/>
      <c r="H29" s="51">
        <v>0</v>
      </c>
      <c r="I29" s="404"/>
      <c r="J29" s="440">
        <v>4.9712800102998944E-3</v>
      </c>
    </row>
    <row r="30" spans="2:10">
      <c r="B30" s="54" t="s">
        <v>77</v>
      </c>
      <c r="C30" s="220">
        <v>1580198</v>
      </c>
      <c r="D30" s="220">
        <v>1770098</v>
      </c>
      <c r="E30" s="443">
        <v>1579399</v>
      </c>
      <c r="F30" s="48">
        <v>-5.0563283841642548E-4</v>
      </c>
      <c r="G30" s="48">
        <v>-0.10773358311234749</v>
      </c>
      <c r="H30" s="51">
        <v>0.36962027211403087</v>
      </c>
      <c r="I30" s="404">
        <v>0.43012235209956123</v>
      </c>
      <c r="J30" s="440">
        <v>0.35674654354980428</v>
      </c>
    </row>
    <row r="31" spans="2:10" ht="15" thickBot="1">
      <c r="B31" s="54" t="s">
        <v>81</v>
      </c>
      <c r="C31" s="221">
        <v>1320000</v>
      </c>
      <c r="D31" s="221">
        <v>774965</v>
      </c>
      <c r="E31" s="443">
        <v>1320000</v>
      </c>
      <c r="F31" s="48">
        <v>0</v>
      </c>
      <c r="G31" s="48">
        <v>0.70330272980070063</v>
      </c>
      <c r="H31" s="51">
        <v>0.30875799057492842</v>
      </c>
      <c r="I31" s="404">
        <v>0.18831147687576422</v>
      </c>
      <c r="J31" s="440">
        <v>0.29815482818828026</v>
      </c>
    </row>
    <row r="32" spans="2:10" ht="15" thickBot="1">
      <c r="B32" s="47" t="s">
        <v>97</v>
      </c>
      <c r="C32" s="50">
        <v>4275193</v>
      </c>
      <c r="D32" s="414">
        <v>4115336</v>
      </c>
      <c r="E32" s="439">
        <v>4427230</v>
      </c>
      <c r="F32" s="408">
        <v>3.5562605009879178E-2</v>
      </c>
      <c r="G32" s="408">
        <v>7.5788222395449578E-2</v>
      </c>
      <c r="H32" s="415">
        <v>1</v>
      </c>
      <c r="I32" s="415">
        <v>1</v>
      </c>
      <c r="J32" s="447">
        <v>1</v>
      </c>
    </row>
    <row r="33" spans="2:12" ht="15" thickBot="1">
      <c r="B33" s="521" t="s">
        <v>123</v>
      </c>
      <c r="C33" s="523" t="s">
        <v>100</v>
      </c>
      <c r="D33" s="512"/>
      <c r="E33" s="524"/>
      <c r="F33" s="521" t="s">
        <v>334</v>
      </c>
      <c r="G33" s="521" t="s">
        <v>313</v>
      </c>
      <c r="H33" s="81"/>
      <c r="I33" s="400"/>
      <c r="J33" s="82"/>
    </row>
    <row r="34" spans="2:12" ht="15" thickBot="1">
      <c r="B34" s="522"/>
      <c r="C34" s="46" t="s">
        <v>337</v>
      </c>
      <c r="D34" s="46" t="s">
        <v>335</v>
      </c>
      <c r="E34" s="46" t="s">
        <v>336</v>
      </c>
      <c r="F34" s="522"/>
      <c r="G34" s="522"/>
      <c r="H34" s="46"/>
      <c r="I34" s="46"/>
      <c r="J34" s="53"/>
    </row>
    <row r="35" spans="2:12" ht="15" thickBot="1">
      <c r="B35" s="47" t="s">
        <v>126</v>
      </c>
      <c r="C35" s="410">
        <v>148114.94302999999</v>
      </c>
      <c r="D35" s="410">
        <v>-1815.5110299999978</v>
      </c>
      <c r="E35" s="444">
        <v>396655</v>
      </c>
      <c r="F35" s="408">
        <v>1.6780214871342141</v>
      </c>
      <c r="G35" s="409">
        <f t="shared" ref="G35" si="0">(E35/D35)-1</f>
        <v>-219.48118433078344</v>
      </c>
      <c r="H35" s="407"/>
      <c r="I35" s="405"/>
      <c r="J35" s="406"/>
    </row>
    <row r="36" spans="2:12" s="3" customFormat="1" ht="15" thickBot="1"/>
    <row r="37" spans="2:12" s="3" customFormat="1">
      <c r="B37" s="83" t="s">
        <v>127</v>
      </c>
      <c r="C37" s="421">
        <v>4423307.9430299997</v>
      </c>
      <c r="D37" s="421">
        <v>4113520.4889699998</v>
      </c>
      <c r="E37" s="445">
        <v>4823885</v>
      </c>
      <c r="F37" s="109"/>
      <c r="G37" s="109"/>
      <c r="H37" s="109"/>
      <c r="I37" s="109"/>
      <c r="J37" s="395"/>
    </row>
    <row r="38" spans="2:12" s="3" customFormat="1" ht="15" thickBot="1">
      <c r="B38" s="112" t="s">
        <v>128</v>
      </c>
      <c r="C38" s="422">
        <v>6.87917253970451</v>
      </c>
      <c r="D38" s="422">
        <v>6.5190499032805072</v>
      </c>
      <c r="E38" s="446">
        <v>7.5021539657853813</v>
      </c>
      <c r="F38" s="396"/>
      <c r="G38" s="396"/>
      <c r="H38" s="396"/>
      <c r="I38" s="396"/>
      <c r="J38" s="397"/>
    </row>
    <row r="39" spans="2:12" s="3" customFormat="1"/>
    <row r="40" spans="2:12" s="3" customFormat="1" ht="15" hidden="1" thickBot="1">
      <c r="B40" s="113" t="s">
        <v>129</v>
      </c>
      <c r="C40" s="423">
        <v>1475024</v>
      </c>
      <c r="D40" s="423"/>
      <c r="E40" s="423" t="e">
        <f>SUM(#REF!,#REF!)</f>
        <v>#REF!</v>
      </c>
      <c r="F40" s="424" t="e">
        <f>(E40/C40)-1</f>
        <v>#REF!</v>
      </c>
      <c r="G40" s="425"/>
      <c r="H40" s="110"/>
      <c r="I40" s="110"/>
      <c r="J40" s="212"/>
    </row>
    <row r="41" spans="2:12" s="3" customFormat="1"/>
    <row r="42" spans="2:12" s="3" customFormat="1">
      <c r="C42" s="399"/>
      <c r="D42" s="399"/>
    </row>
    <row r="43" spans="2:12" s="3" customFormat="1"/>
    <row r="44" spans="2:12" s="3" customFormat="1">
      <c r="B44" s="6"/>
    </row>
    <row r="45" spans="2:12" s="3" customFormat="1">
      <c r="C45" s="426"/>
      <c r="D45" s="426"/>
      <c r="E45" s="426"/>
    </row>
    <row r="46" spans="2:12" s="3" customFormat="1">
      <c r="C46" s="427"/>
      <c r="D46" s="427"/>
      <c r="E46" s="427"/>
    </row>
    <row r="47" spans="2:12" s="3" customFormat="1"/>
    <row r="48" spans="2:12" s="3" customFormat="1">
      <c r="C48" s="428"/>
      <c r="D48" s="428"/>
      <c r="E48" s="401"/>
      <c r="L48" s="208"/>
    </row>
    <row r="49" spans="3:12" s="3" customFormat="1">
      <c r="C49" s="429"/>
      <c r="D49" s="429"/>
      <c r="L49" s="398"/>
    </row>
    <row r="50" spans="3:12" s="3" customFormat="1">
      <c r="C50" s="399"/>
      <c r="D50" s="399"/>
      <c r="L50" s="210"/>
    </row>
    <row r="51" spans="3:12" s="3" customFormat="1">
      <c r="C51" s="399"/>
      <c r="D51" s="399"/>
      <c r="E51" s="430"/>
      <c r="L51" s="398"/>
    </row>
    <row r="52" spans="3:12" s="3" customFormat="1">
      <c r="E52" s="431"/>
    </row>
    <row r="53" spans="3:12" s="3" customFormat="1">
      <c r="C53" s="399"/>
      <c r="D53" s="399"/>
      <c r="L53" s="398"/>
    </row>
    <row r="54" spans="3:12" s="3" customFormat="1"/>
    <row r="55" spans="3:12" s="3" customFormat="1">
      <c r="C55" s="399"/>
      <c r="D55" s="399"/>
    </row>
    <row r="56" spans="3:12" s="3" customFormat="1">
      <c r="C56" s="432"/>
      <c r="D56" s="432"/>
      <c r="E56" s="433"/>
    </row>
    <row r="57" spans="3:12" s="3" customFormat="1"/>
    <row r="58" spans="3:12" s="3" customFormat="1"/>
    <row r="59" spans="3:12" s="3" customFormat="1"/>
    <row r="60" spans="3:12" s="3" customFormat="1"/>
    <row r="61" spans="3:12" s="3" customFormat="1"/>
    <row r="62" spans="3:12" s="3" customFormat="1"/>
    <row r="63" spans="3:12" s="3" customFormat="1"/>
    <row r="64" spans="3:12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</sheetData>
  <mergeCells count="14">
    <mergeCell ref="B2:B3"/>
    <mergeCell ref="F2:F3"/>
    <mergeCell ref="G2:G3"/>
    <mergeCell ref="H17:J17"/>
    <mergeCell ref="C33:E33"/>
    <mergeCell ref="F33:F34"/>
    <mergeCell ref="G33:G34"/>
    <mergeCell ref="C2:E2"/>
    <mergeCell ref="H2:J2"/>
    <mergeCell ref="B17:B18"/>
    <mergeCell ref="B33:B34"/>
    <mergeCell ref="F17:F18"/>
    <mergeCell ref="G17:G18"/>
    <mergeCell ref="C17:E17"/>
  </mergeCells>
  <dataValidations count="1">
    <dataValidation type="list" allowBlank="1" showInputMessage="1" showErrorMessage="1" sqref="B19:B31" xr:uid="{00000000-0002-0000-0600-000000000000}">
      <formula1>paliwa</formula1>
    </dataValidation>
  </dataValidations>
  <pageMargins left="0.25" right="0.25" top="0.75" bottom="0.75" header="0.3" footer="0.3"/>
  <pageSetup paperSize="9" scale="80" orientation="landscape" r:id="rId1"/>
  <cellWatches>
    <cellWatch r="E32"/>
  </cellWatch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6"/>
  <sheetViews>
    <sheetView zoomScale="85" zoomScaleNormal="85" workbookViewId="0">
      <selection activeCell="H122" sqref="H122"/>
    </sheetView>
  </sheetViews>
  <sheetFormatPr defaultColWidth="9.1796875" defaultRowHeight="14.5"/>
  <cols>
    <col min="1" max="1" width="5.26953125" style="3" customWidth="1"/>
    <col min="2" max="2" width="24.453125" style="3" customWidth="1"/>
    <col min="3" max="3" width="15.26953125" style="3" customWidth="1"/>
    <col min="4" max="4" width="17.453125" style="3" customWidth="1"/>
    <col min="5" max="5" width="19.26953125" style="3" customWidth="1"/>
    <col min="6" max="6" width="14.81640625" style="3" customWidth="1"/>
    <col min="7" max="7" width="12" style="3" customWidth="1"/>
    <col min="8" max="8" width="15.26953125" style="3" customWidth="1"/>
    <col min="9" max="9" width="12.1796875" style="3" customWidth="1"/>
    <col min="10" max="10" width="12.1796875" style="3" hidden="1" customWidth="1"/>
    <col min="11" max="11" width="12.54296875" style="3" customWidth="1"/>
    <col min="12" max="12" width="13.1796875" style="3" bestFit="1" customWidth="1"/>
    <col min="13" max="13" width="14.54296875" style="3" customWidth="1"/>
    <col min="14" max="14" width="21.7265625" style="3" customWidth="1"/>
    <col min="15" max="15" width="14.7265625" style="3" customWidth="1"/>
    <col min="16" max="28" width="9.1796875" style="3"/>
    <col min="29" max="29" width="13.7265625" style="3" customWidth="1"/>
    <col min="30" max="16384" width="9.1796875" style="3"/>
  </cols>
  <sheetData>
    <row r="1" spans="1:18" ht="21">
      <c r="A1" s="111" t="s">
        <v>59</v>
      </c>
      <c r="B1" s="111" t="s">
        <v>1</v>
      </c>
    </row>
    <row r="3" spans="1:18" ht="15" thickBot="1"/>
    <row r="4" spans="1:18" ht="26.25" customHeight="1" thickBot="1">
      <c r="B4" s="21" t="s">
        <v>76</v>
      </c>
      <c r="C4" s="22" t="s">
        <v>3</v>
      </c>
      <c r="D4" s="23" t="s">
        <v>67</v>
      </c>
      <c r="E4" s="533" t="s">
        <v>130</v>
      </c>
      <c r="F4" s="532" t="s">
        <v>122</v>
      </c>
      <c r="G4" s="533"/>
      <c r="H4" s="533" t="s">
        <v>132</v>
      </c>
      <c r="I4" s="533"/>
      <c r="J4" s="87" t="s">
        <v>136</v>
      </c>
      <c r="K4" s="534" t="s">
        <v>133</v>
      </c>
      <c r="L4" s="532" t="s">
        <v>138</v>
      </c>
      <c r="M4" s="533"/>
      <c r="N4" s="534"/>
      <c r="O4" s="532" t="s">
        <v>137</v>
      </c>
      <c r="P4" s="533"/>
      <c r="Q4" s="533"/>
      <c r="R4" s="534"/>
    </row>
    <row r="5" spans="1:18">
      <c r="B5" s="88"/>
      <c r="C5" s="28"/>
      <c r="D5" s="28"/>
      <c r="E5" s="535"/>
      <c r="F5" s="102" t="s">
        <v>131</v>
      </c>
      <c r="G5" s="85" t="s">
        <v>135</v>
      </c>
      <c r="H5" s="85" t="s">
        <v>131</v>
      </c>
      <c r="I5" s="85" t="s">
        <v>135</v>
      </c>
      <c r="J5" s="85"/>
      <c r="K5" s="536"/>
      <c r="L5" s="102" t="s">
        <v>134</v>
      </c>
      <c r="M5" s="85" t="s">
        <v>111</v>
      </c>
      <c r="N5" s="89" t="s">
        <v>125</v>
      </c>
      <c r="O5" s="102" t="s">
        <v>134</v>
      </c>
      <c r="P5" s="85" t="s">
        <v>111</v>
      </c>
      <c r="Q5" s="85" t="s">
        <v>125</v>
      </c>
      <c r="R5" s="105" t="s">
        <v>109</v>
      </c>
    </row>
    <row r="6" spans="1:18">
      <c r="B6" s="19" t="s">
        <v>26</v>
      </c>
      <c r="C6" s="95" t="s">
        <v>46</v>
      </c>
      <c r="D6" s="96"/>
      <c r="E6" s="99"/>
      <c r="F6" s="103"/>
      <c r="G6" s="97"/>
      <c r="H6" s="97"/>
      <c r="I6" s="97"/>
      <c r="J6" s="99"/>
      <c r="K6" s="98"/>
      <c r="L6" s="103"/>
      <c r="M6" s="97"/>
      <c r="N6" s="98"/>
      <c r="O6" s="103"/>
      <c r="P6" s="97"/>
      <c r="Q6" s="99"/>
      <c r="R6" s="106"/>
    </row>
    <row r="7" spans="1:18">
      <c r="B7" s="19" t="s">
        <v>49</v>
      </c>
      <c r="C7" s="13"/>
      <c r="D7" s="96" t="s">
        <v>47</v>
      </c>
      <c r="E7" s="99"/>
      <c r="F7" s="103"/>
      <c r="G7" s="97"/>
      <c r="H7" s="97"/>
      <c r="I7" s="97"/>
      <c r="J7" s="99"/>
      <c r="K7" s="98"/>
      <c r="L7" s="103"/>
      <c r="M7" s="97"/>
      <c r="N7" s="98"/>
      <c r="O7" s="103"/>
      <c r="P7" s="97"/>
      <c r="Q7" s="99"/>
      <c r="R7" s="106"/>
    </row>
    <row r="8" spans="1:18">
      <c r="B8" s="92"/>
      <c r="C8" s="90"/>
      <c r="D8" s="90"/>
      <c r="E8" s="100" t="s">
        <v>85</v>
      </c>
      <c r="F8" s="92">
        <v>1.887</v>
      </c>
      <c r="G8" s="90" t="e">
        <f>VLOOKUP(E8,#REF!,2,FALSE)</f>
        <v>#REF!</v>
      </c>
      <c r="H8" s="90" t="e">
        <f>VLOOKUP(E8,#REF!,3,FALSE)</f>
        <v>#REF!</v>
      </c>
      <c r="I8" s="90" t="e">
        <f>VLOOKUP(E8,#REF!,4,FALSE)</f>
        <v>#REF!</v>
      </c>
      <c r="J8" s="100" t="e">
        <f>VLOOKUP(E8,#REF!,5,FALSE)</f>
        <v>#REF!</v>
      </c>
      <c r="K8" s="91" t="e">
        <f>F8*J8*H8</f>
        <v>#REF!</v>
      </c>
      <c r="L8" s="92" t="e">
        <f>VLOOKUP(E8,#REF!,7,FALSE)</f>
        <v>#REF!</v>
      </c>
      <c r="M8" s="90" t="e">
        <f>VLOOKUP(E8,#REF!,9,FALSE)</f>
        <v>#REF!</v>
      </c>
      <c r="N8" s="91" t="e">
        <f>VLOOKUP(E8,#REF!,11,FALSE)</f>
        <v>#REF!</v>
      </c>
      <c r="O8" s="92" t="e">
        <f>ROUND(K8*L8/1000,0)</f>
        <v>#REF!</v>
      </c>
      <c r="P8" s="90" t="e">
        <f>ROUND(M8*K8/1000,3)</f>
        <v>#REF!</v>
      </c>
      <c r="Q8" s="100" t="e">
        <f>ROUND(K8*N8/1000,3)</f>
        <v>#REF!</v>
      </c>
      <c r="R8" s="107" t="e">
        <f t="shared" ref="R8:R14" si="0">ROUND(O8+P8*GWP_CH4+Q8*GWP_N2O,0)</f>
        <v>#REF!</v>
      </c>
    </row>
    <row r="9" spans="1:18">
      <c r="B9" s="92"/>
      <c r="C9" s="90"/>
      <c r="D9" s="90"/>
      <c r="E9" s="100" t="s">
        <v>84</v>
      </c>
      <c r="F9" s="92">
        <v>4.109</v>
      </c>
      <c r="G9" s="90" t="e">
        <f>VLOOKUP(E9,#REF!,2,FALSE)</f>
        <v>#REF!</v>
      </c>
      <c r="H9" s="90" t="e">
        <f>VLOOKUP(E9,#REF!,3,FALSE)</f>
        <v>#REF!</v>
      </c>
      <c r="I9" s="90" t="e">
        <f>VLOOKUP(E9,#REF!,4,FALSE)</f>
        <v>#REF!</v>
      </c>
      <c r="J9" s="100" t="e">
        <f>VLOOKUP(E9,#REF!,5,FALSE)</f>
        <v>#REF!</v>
      </c>
      <c r="K9" s="91" t="e">
        <f t="shared" ref="K9:K14" si="1">F9*J9*H9</f>
        <v>#REF!</v>
      </c>
      <c r="L9" s="92" t="e">
        <f>VLOOKUP(E9,#REF!,7,FALSE)</f>
        <v>#REF!</v>
      </c>
      <c r="M9" s="90" t="e">
        <f>VLOOKUP(E9,#REF!,9,FALSE)</f>
        <v>#REF!</v>
      </c>
      <c r="N9" s="91" t="e">
        <f>VLOOKUP(E9,#REF!,11,FALSE)</f>
        <v>#REF!</v>
      </c>
      <c r="O9" s="92" t="e">
        <f t="shared" ref="O9:O14" si="2">ROUND(K9*L9/1000,0)</f>
        <v>#REF!</v>
      </c>
      <c r="P9" s="90" t="e">
        <f t="shared" ref="P9:P14" si="3">ROUND(M9*K9/1000,3)</f>
        <v>#REF!</v>
      </c>
      <c r="Q9" s="100" t="e">
        <f t="shared" ref="Q9:Q14" si="4">ROUND(K9*N9/1000,3)</f>
        <v>#REF!</v>
      </c>
      <c r="R9" s="107" t="e">
        <f t="shared" si="0"/>
        <v>#REF!</v>
      </c>
    </row>
    <row r="10" spans="1:18">
      <c r="B10" s="92"/>
      <c r="C10" s="90"/>
      <c r="D10" s="90"/>
      <c r="E10" s="100" t="s">
        <v>83</v>
      </c>
      <c r="F10" s="92"/>
      <c r="G10" s="90" t="e">
        <f>VLOOKUP(E10,#REF!,2,FALSE)</f>
        <v>#REF!</v>
      </c>
      <c r="H10" s="90" t="e">
        <f>VLOOKUP(E10,#REF!,3,FALSE)</f>
        <v>#REF!</v>
      </c>
      <c r="I10" s="90" t="e">
        <f>VLOOKUP(E10,#REF!,4,FALSE)</f>
        <v>#REF!</v>
      </c>
      <c r="J10" s="100" t="e">
        <f>VLOOKUP(E10,#REF!,5,FALSE)</f>
        <v>#REF!</v>
      </c>
      <c r="K10" s="91" t="e">
        <f t="shared" si="1"/>
        <v>#REF!</v>
      </c>
      <c r="L10" s="92" t="e">
        <f>VLOOKUP(E10,#REF!,7,FALSE)</f>
        <v>#REF!</v>
      </c>
      <c r="M10" s="90" t="e">
        <f>VLOOKUP(E10,#REF!,9,FALSE)</f>
        <v>#REF!</v>
      </c>
      <c r="N10" s="91" t="e">
        <f>VLOOKUP(E10,#REF!,11,FALSE)</f>
        <v>#REF!</v>
      </c>
      <c r="O10" s="92" t="e">
        <f t="shared" si="2"/>
        <v>#REF!</v>
      </c>
      <c r="P10" s="90" t="e">
        <f t="shared" si="3"/>
        <v>#REF!</v>
      </c>
      <c r="Q10" s="100" t="e">
        <f t="shared" si="4"/>
        <v>#REF!</v>
      </c>
      <c r="R10" s="107" t="e">
        <f t="shared" si="0"/>
        <v>#REF!</v>
      </c>
    </row>
    <row r="11" spans="1:18">
      <c r="B11" s="92"/>
      <c r="C11" s="90"/>
      <c r="D11" s="90"/>
      <c r="E11" s="100" t="s">
        <v>80</v>
      </c>
      <c r="F11" s="92"/>
      <c r="G11" s="90" t="e">
        <f>VLOOKUP(E11,#REF!,2,FALSE)</f>
        <v>#REF!</v>
      </c>
      <c r="H11" s="90" t="e">
        <f>VLOOKUP(E11,#REF!,3,FALSE)</f>
        <v>#REF!</v>
      </c>
      <c r="I11" s="90" t="e">
        <f>VLOOKUP(E11,#REF!,4,FALSE)</f>
        <v>#REF!</v>
      </c>
      <c r="J11" s="100" t="e">
        <f>VLOOKUP(E11,#REF!,5,FALSE)</f>
        <v>#REF!</v>
      </c>
      <c r="K11" s="91" t="e">
        <f t="shared" si="1"/>
        <v>#REF!</v>
      </c>
      <c r="L11" s="92" t="e">
        <f>VLOOKUP(E11,#REF!,7,FALSE)</f>
        <v>#REF!</v>
      </c>
      <c r="M11" s="90" t="e">
        <f>VLOOKUP(E11,#REF!,9,FALSE)</f>
        <v>#REF!</v>
      </c>
      <c r="N11" s="91" t="e">
        <f>VLOOKUP(E11,#REF!,11,FALSE)</f>
        <v>#REF!</v>
      </c>
      <c r="O11" s="92" t="e">
        <f t="shared" si="2"/>
        <v>#REF!</v>
      </c>
      <c r="P11" s="90" t="e">
        <f t="shared" si="3"/>
        <v>#REF!</v>
      </c>
      <c r="Q11" s="100" t="e">
        <f t="shared" si="4"/>
        <v>#REF!</v>
      </c>
      <c r="R11" s="107" t="e">
        <f t="shared" si="0"/>
        <v>#REF!</v>
      </c>
    </row>
    <row r="12" spans="1:18">
      <c r="B12" s="92"/>
      <c r="C12" s="90"/>
      <c r="D12" s="90"/>
      <c r="E12" s="100" t="s">
        <v>161</v>
      </c>
      <c r="F12" s="92"/>
      <c r="G12" s="90" t="e">
        <f>VLOOKUP(E12,#REF!,2,FALSE)</f>
        <v>#REF!</v>
      </c>
      <c r="H12" s="90" t="e">
        <f>VLOOKUP(E12,#REF!,3,FALSE)</f>
        <v>#REF!</v>
      </c>
      <c r="I12" s="90" t="e">
        <f>VLOOKUP(E12,#REF!,4,FALSE)</f>
        <v>#REF!</v>
      </c>
      <c r="J12" s="100" t="e">
        <f>VLOOKUP(E12,#REF!,5,FALSE)</f>
        <v>#REF!</v>
      </c>
      <c r="K12" s="91" t="e">
        <f t="shared" si="1"/>
        <v>#REF!</v>
      </c>
      <c r="L12" s="92" t="e">
        <f>VLOOKUP(E12,#REF!,7,FALSE)</f>
        <v>#REF!</v>
      </c>
      <c r="M12" s="90" t="e">
        <f>VLOOKUP(E12,#REF!,9,FALSE)</f>
        <v>#REF!</v>
      </c>
      <c r="N12" s="91" t="e">
        <f>VLOOKUP(E12,#REF!,11,FALSE)</f>
        <v>#REF!</v>
      </c>
      <c r="O12" s="92" t="e">
        <f t="shared" si="2"/>
        <v>#REF!</v>
      </c>
      <c r="P12" s="90" t="e">
        <f t="shared" si="3"/>
        <v>#REF!</v>
      </c>
      <c r="Q12" s="100" t="e">
        <f t="shared" si="4"/>
        <v>#REF!</v>
      </c>
      <c r="R12" s="107" t="e">
        <f t="shared" si="0"/>
        <v>#REF!</v>
      </c>
    </row>
    <row r="13" spans="1:18">
      <c r="B13" s="92"/>
      <c r="C13" s="90"/>
      <c r="D13" s="90"/>
      <c r="E13" s="100" t="s">
        <v>160</v>
      </c>
      <c r="F13" s="92"/>
      <c r="G13" s="90" t="e">
        <f>VLOOKUP(E13,#REF!,2,FALSE)</f>
        <v>#REF!</v>
      </c>
      <c r="H13" s="90" t="e">
        <f>VLOOKUP(E13,#REF!,3,FALSE)</f>
        <v>#REF!</v>
      </c>
      <c r="I13" s="90" t="e">
        <f>VLOOKUP(E13,#REF!,4,FALSE)</f>
        <v>#REF!</v>
      </c>
      <c r="J13" s="100" t="e">
        <f>VLOOKUP(E13,#REF!,5,FALSE)</f>
        <v>#REF!</v>
      </c>
      <c r="K13" s="91" t="e">
        <f t="shared" si="1"/>
        <v>#REF!</v>
      </c>
      <c r="L13" s="92" t="e">
        <f>VLOOKUP(E13,#REF!,7,FALSE)</f>
        <v>#REF!</v>
      </c>
      <c r="M13" s="90" t="e">
        <f>VLOOKUP(E13,#REF!,9,FALSE)</f>
        <v>#REF!</v>
      </c>
      <c r="N13" s="91" t="e">
        <f>VLOOKUP(E13,#REF!,11,FALSE)</f>
        <v>#REF!</v>
      </c>
      <c r="O13" s="92" t="e">
        <f t="shared" si="2"/>
        <v>#REF!</v>
      </c>
      <c r="P13" s="90" t="e">
        <f t="shared" si="3"/>
        <v>#REF!</v>
      </c>
      <c r="Q13" s="100" t="e">
        <f t="shared" si="4"/>
        <v>#REF!</v>
      </c>
      <c r="R13" s="107" t="e">
        <f t="shared" si="0"/>
        <v>#REF!</v>
      </c>
    </row>
    <row r="14" spans="1:18">
      <c r="B14" s="92"/>
      <c r="C14" s="90"/>
      <c r="D14" s="90"/>
      <c r="E14" s="100" t="s">
        <v>77</v>
      </c>
      <c r="F14" s="92"/>
      <c r="G14" s="90" t="e">
        <f>VLOOKUP(E14,#REF!,2,FALSE)</f>
        <v>#REF!</v>
      </c>
      <c r="H14" s="90" t="e">
        <f>VLOOKUP(E14,#REF!,3,FALSE)</f>
        <v>#REF!</v>
      </c>
      <c r="I14" s="90" t="e">
        <f>VLOOKUP(E14,#REF!,4,FALSE)</f>
        <v>#REF!</v>
      </c>
      <c r="J14" s="100" t="e">
        <f>VLOOKUP(E14,#REF!,5,FALSE)</f>
        <v>#REF!</v>
      </c>
      <c r="K14" s="91" t="e">
        <f t="shared" si="1"/>
        <v>#REF!</v>
      </c>
      <c r="L14" s="92" t="e">
        <f>VLOOKUP(E14,#REF!,7,FALSE)</f>
        <v>#REF!</v>
      </c>
      <c r="M14" s="90" t="e">
        <f>VLOOKUP(E14,#REF!,9,FALSE)</f>
        <v>#REF!</v>
      </c>
      <c r="N14" s="91" t="e">
        <f>VLOOKUP(E14,#REF!,11,FALSE)</f>
        <v>#REF!</v>
      </c>
      <c r="O14" s="92" t="e">
        <f t="shared" si="2"/>
        <v>#REF!</v>
      </c>
      <c r="P14" s="90" t="e">
        <f t="shared" si="3"/>
        <v>#REF!</v>
      </c>
      <c r="Q14" s="100" t="e">
        <f t="shared" si="4"/>
        <v>#REF!</v>
      </c>
      <c r="R14" s="107" t="e">
        <f t="shared" si="0"/>
        <v>#REF!</v>
      </c>
    </row>
    <row r="15" spans="1:18">
      <c r="B15" s="19" t="s">
        <v>50</v>
      </c>
      <c r="C15" s="13"/>
      <c r="D15" s="96" t="s">
        <v>68</v>
      </c>
      <c r="E15" s="99"/>
      <c r="F15" s="103"/>
      <c r="G15" s="97"/>
      <c r="H15" s="97"/>
      <c r="I15" s="97"/>
      <c r="J15" s="99"/>
      <c r="K15" s="98"/>
      <c r="L15" s="103"/>
      <c r="M15" s="97"/>
      <c r="N15" s="98"/>
      <c r="O15" s="103"/>
      <c r="P15" s="97"/>
      <c r="Q15" s="99"/>
      <c r="R15" s="106"/>
    </row>
    <row r="16" spans="1:18">
      <c r="B16" s="92"/>
      <c r="C16" s="90"/>
      <c r="D16" s="90"/>
      <c r="E16" s="100" t="s">
        <v>85</v>
      </c>
      <c r="F16" s="92">
        <v>0</v>
      </c>
      <c r="G16" s="90" t="e">
        <f>VLOOKUP(E16,#REF!,2,FALSE)</f>
        <v>#REF!</v>
      </c>
      <c r="H16" s="90" t="e">
        <f>VLOOKUP(E16,#REF!,3,FALSE)</f>
        <v>#REF!</v>
      </c>
      <c r="I16" s="90" t="e">
        <f>VLOOKUP(E16,#REF!,4,FALSE)</f>
        <v>#REF!</v>
      </c>
      <c r="J16" s="100" t="e">
        <f>VLOOKUP(E16,#REF!,5,FALSE)</f>
        <v>#REF!</v>
      </c>
      <c r="K16" s="91" t="e">
        <f t="shared" ref="K16:K22" si="5">F16*J16*H16</f>
        <v>#REF!</v>
      </c>
      <c r="L16" s="92" t="e">
        <f>VLOOKUP(E16,#REF!,7,FALSE)</f>
        <v>#REF!</v>
      </c>
      <c r="M16" s="90" t="e">
        <f>VLOOKUP(E16,#REF!,9,FALSE)</f>
        <v>#REF!</v>
      </c>
      <c r="N16" s="91" t="e">
        <f>VLOOKUP(E16,#REF!,11,FALSE)</f>
        <v>#REF!</v>
      </c>
      <c r="O16" s="92" t="e">
        <f t="shared" ref="O16:O22" si="6">ROUND(K16*L16/1000,0)</f>
        <v>#REF!</v>
      </c>
      <c r="P16" s="90" t="e">
        <f t="shared" ref="P16:P22" si="7">ROUND(M16*K16/1000,3)</f>
        <v>#REF!</v>
      </c>
      <c r="Q16" s="100" t="e">
        <f t="shared" ref="Q16:Q22" si="8">ROUND(K16*N16/1000,3)</f>
        <v>#REF!</v>
      </c>
      <c r="R16" s="107" t="e">
        <f t="shared" ref="R16:R22" si="9">ROUND(O16+P16*GWP_CH4+Q16*GWP_N2O,0)</f>
        <v>#REF!</v>
      </c>
    </row>
    <row r="17" spans="2:18">
      <c r="B17" s="92"/>
      <c r="C17" s="90"/>
      <c r="D17" s="90"/>
      <c r="E17" s="100" t="s">
        <v>84</v>
      </c>
      <c r="F17" s="92">
        <v>11056.992</v>
      </c>
      <c r="G17" s="90" t="e">
        <f>VLOOKUP(E17,#REF!,2,FALSE)</f>
        <v>#REF!</v>
      </c>
      <c r="H17" s="90" t="e">
        <f>VLOOKUP(E17,#REF!,3,FALSE)</f>
        <v>#REF!</v>
      </c>
      <c r="I17" s="90" t="e">
        <f>VLOOKUP(E17,#REF!,4,FALSE)</f>
        <v>#REF!</v>
      </c>
      <c r="J17" s="100" t="e">
        <f>VLOOKUP(E17,#REF!,5,FALSE)</f>
        <v>#REF!</v>
      </c>
      <c r="K17" s="91" t="e">
        <f t="shared" si="5"/>
        <v>#REF!</v>
      </c>
      <c r="L17" s="92" t="e">
        <f>VLOOKUP(E17,#REF!,7,FALSE)</f>
        <v>#REF!</v>
      </c>
      <c r="M17" s="90" t="e">
        <f>VLOOKUP(E17,#REF!,9,FALSE)</f>
        <v>#REF!</v>
      </c>
      <c r="N17" s="91" t="e">
        <f>VLOOKUP(E17,#REF!,11,FALSE)</f>
        <v>#REF!</v>
      </c>
      <c r="O17" s="92" t="e">
        <f t="shared" si="6"/>
        <v>#REF!</v>
      </c>
      <c r="P17" s="90" t="e">
        <f t="shared" si="7"/>
        <v>#REF!</v>
      </c>
      <c r="Q17" s="100" t="e">
        <f t="shared" si="8"/>
        <v>#REF!</v>
      </c>
      <c r="R17" s="107" t="e">
        <f t="shared" si="9"/>
        <v>#REF!</v>
      </c>
    </row>
    <row r="18" spans="2:18">
      <c r="B18" s="92"/>
      <c r="C18" s="90"/>
      <c r="D18" s="90"/>
      <c r="E18" s="100" t="s">
        <v>83</v>
      </c>
      <c r="F18" s="92">
        <v>0</v>
      </c>
      <c r="G18" s="90" t="e">
        <f>VLOOKUP(E18,#REF!,2,FALSE)</f>
        <v>#REF!</v>
      </c>
      <c r="H18" s="90" t="e">
        <f>VLOOKUP(E18,#REF!,3,FALSE)</f>
        <v>#REF!</v>
      </c>
      <c r="I18" s="90" t="e">
        <f>VLOOKUP(E18,#REF!,4,FALSE)</f>
        <v>#REF!</v>
      </c>
      <c r="J18" s="100" t="e">
        <f>VLOOKUP(E18,#REF!,5,FALSE)</f>
        <v>#REF!</v>
      </c>
      <c r="K18" s="91" t="e">
        <f t="shared" si="5"/>
        <v>#REF!</v>
      </c>
      <c r="L18" s="92" t="e">
        <f>VLOOKUP(E18,#REF!,7,FALSE)</f>
        <v>#REF!</v>
      </c>
      <c r="M18" s="90" t="e">
        <f>VLOOKUP(E18,#REF!,9,FALSE)</f>
        <v>#REF!</v>
      </c>
      <c r="N18" s="91" t="e">
        <f>VLOOKUP(E18,#REF!,11,FALSE)</f>
        <v>#REF!</v>
      </c>
      <c r="O18" s="92" t="e">
        <f t="shared" si="6"/>
        <v>#REF!</v>
      </c>
      <c r="P18" s="90" t="e">
        <f t="shared" si="7"/>
        <v>#REF!</v>
      </c>
      <c r="Q18" s="100" t="e">
        <f t="shared" si="8"/>
        <v>#REF!</v>
      </c>
      <c r="R18" s="107" t="e">
        <f t="shared" si="9"/>
        <v>#REF!</v>
      </c>
    </row>
    <row r="19" spans="2:18">
      <c r="B19" s="92"/>
      <c r="C19" s="90"/>
      <c r="D19" s="90"/>
      <c r="E19" s="100" t="s">
        <v>80</v>
      </c>
      <c r="F19" s="92">
        <v>0</v>
      </c>
      <c r="G19" s="90" t="e">
        <f>VLOOKUP(E19,#REF!,2,FALSE)</f>
        <v>#REF!</v>
      </c>
      <c r="H19" s="90" t="e">
        <f>VLOOKUP(E19,#REF!,3,FALSE)</f>
        <v>#REF!</v>
      </c>
      <c r="I19" s="90" t="e">
        <f>VLOOKUP(E19,#REF!,4,FALSE)</f>
        <v>#REF!</v>
      </c>
      <c r="J19" s="100" t="e">
        <f>VLOOKUP(E19,#REF!,5,FALSE)</f>
        <v>#REF!</v>
      </c>
      <c r="K19" s="91" t="e">
        <f t="shared" si="5"/>
        <v>#REF!</v>
      </c>
      <c r="L19" s="92" t="e">
        <f>VLOOKUP(E19,#REF!,7,FALSE)</f>
        <v>#REF!</v>
      </c>
      <c r="M19" s="90" t="e">
        <f>VLOOKUP(E19,#REF!,9,FALSE)</f>
        <v>#REF!</v>
      </c>
      <c r="N19" s="91" t="e">
        <f>VLOOKUP(E19,#REF!,11,FALSE)</f>
        <v>#REF!</v>
      </c>
      <c r="O19" s="92" t="e">
        <f t="shared" si="6"/>
        <v>#REF!</v>
      </c>
      <c r="P19" s="90" t="e">
        <f t="shared" si="7"/>
        <v>#REF!</v>
      </c>
      <c r="Q19" s="100" t="e">
        <f t="shared" si="8"/>
        <v>#REF!</v>
      </c>
      <c r="R19" s="107" t="e">
        <f t="shared" si="9"/>
        <v>#REF!</v>
      </c>
    </row>
    <row r="20" spans="2:18">
      <c r="B20" s="92"/>
      <c r="C20" s="90"/>
      <c r="D20" s="90"/>
      <c r="E20" s="100" t="s">
        <v>161</v>
      </c>
      <c r="F20" s="92">
        <v>0</v>
      </c>
      <c r="G20" s="90" t="e">
        <f>VLOOKUP(E20,#REF!,2,FALSE)</f>
        <v>#REF!</v>
      </c>
      <c r="H20" s="90" t="e">
        <f>VLOOKUP(E20,#REF!,3,FALSE)</f>
        <v>#REF!</v>
      </c>
      <c r="I20" s="90" t="e">
        <f>VLOOKUP(E20,#REF!,4,FALSE)</f>
        <v>#REF!</v>
      </c>
      <c r="J20" s="100" t="e">
        <f>VLOOKUP(E20,#REF!,5,FALSE)</f>
        <v>#REF!</v>
      </c>
      <c r="K20" s="91" t="e">
        <f t="shared" si="5"/>
        <v>#REF!</v>
      </c>
      <c r="L20" s="92" t="e">
        <f>VLOOKUP(E20,#REF!,7,FALSE)</f>
        <v>#REF!</v>
      </c>
      <c r="M20" s="90" t="e">
        <f>VLOOKUP(E20,#REF!,9,FALSE)</f>
        <v>#REF!</v>
      </c>
      <c r="N20" s="91" t="e">
        <f>VLOOKUP(E20,#REF!,11,FALSE)</f>
        <v>#REF!</v>
      </c>
      <c r="O20" s="92" t="e">
        <f t="shared" si="6"/>
        <v>#REF!</v>
      </c>
      <c r="P20" s="90" t="e">
        <f t="shared" si="7"/>
        <v>#REF!</v>
      </c>
      <c r="Q20" s="100" t="e">
        <f t="shared" si="8"/>
        <v>#REF!</v>
      </c>
      <c r="R20" s="107" t="e">
        <f t="shared" si="9"/>
        <v>#REF!</v>
      </c>
    </row>
    <row r="21" spans="2:18">
      <c r="B21" s="92"/>
      <c r="C21" s="90"/>
      <c r="D21" s="90"/>
      <c r="E21" s="100" t="s">
        <v>160</v>
      </c>
      <c r="F21" s="92">
        <v>0</v>
      </c>
      <c r="G21" s="90" t="e">
        <f>VLOOKUP(E21,#REF!,2,FALSE)</f>
        <v>#REF!</v>
      </c>
      <c r="H21" s="90" t="e">
        <f>VLOOKUP(E21,#REF!,3,FALSE)</f>
        <v>#REF!</v>
      </c>
      <c r="I21" s="90" t="e">
        <f>VLOOKUP(E21,#REF!,4,FALSE)</f>
        <v>#REF!</v>
      </c>
      <c r="J21" s="100" t="e">
        <f>VLOOKUP(E21,#REF!,5,FALSE)</f>
        <v>#REF!</v>
      </c>
      <c r="K21" s="91" t="e">
        <f t="shared" si="5"/>
        <v>#REF!</v>
      </c>
      <c r="L21" s="92" t="e">
        <f>VLOOKUP(E21,#REF!,7,FALSE)</f>
        <v>#REF!</v>
      </c>
      <c r="M21" s="90" t="e">
        <f>VLOOKUP(E21,#REF!,9,FALSE)</f>
        <v>#REF!</v>
      </c>
      <c r="N21" s="91" t="e">
        <f>VLOOKUP(E21,#REF!,11,FALSE)</f>
        <v>#REF!</v>
      </c>
      <c r="O21" s="92" t="e">
        <f t="shared" si="6"/>
        <v>#REF!</v>
      </c>
      <c r="P21" s="90" t="e">
        <f t="shared" si="7"/>
        <v>#REF!</v>
      </c>
      <c r="Q21" s="100" t="e">
        <f t="shared" si="8"/>
        <v>#REF!</v>
      </c>
      <c r="R21" s="107" t="e">
        <f t="shared" si="9"/>
        <v>#REF!</v>
      </c>
    </row>
    <row r="22" spans="2:18">
      <c r="B22" s="92"/>
      <c r="C22" s="90"/>
      <c r="D22" s="90"/>
      <c r="E22" s="100" t="s">
        <v>77</v>
      </c>
      <c r="F22" s="92">
        <v>0</v>
      </c>
      <c r="G22" s="90" t="e">
        <f>VLOOKUP(E22,#REF!,2,FALSE)</f>
        <v>#REF!</v>
      </c>
      <c r="H22" s="90" t="e">
        <f>VLOOKUP(E22,#REF!,3,FALSE)</f>
        <v>#REF!</v>
      </c>
      <c r="I22" s="90" t="e">
        <f>VLOOKUP(E22,#REF!,4,FALSE)</f>
        <v>#REF!</v>
      </c>
      <c r="J22" s="100" t="e">
        <f>VLOOKUP(E22,#REF!,5,FALSE)</f>
        <v>#REF!</v>
      </c>
      <c r="K22" s="91" t="e">
        <f t="shared" si="5"/>
        <v>#REF!</v>
      </c>
      <c r="L22" s="92" t="e">
        <f>VLOOKUP(E22,#REF!,7,FALSE)</f>
        <v>#REF!</v>
      </c>
      <c r="M22" s="90" t="e">
        <f>VLOOKUP(E22,#REF!,9,FALSE)</f>
        <v>#REF!</v>
      </c>
      <c r="N22" s="91" t="e">
        <f>VLOOKUP(E22,#REF!,11,FALSE)</f>
        <v>#REF!</v>
      </c>
      <c r="O22" s="92" t="e">
        <f t="shared" si="6"/>
        <v>#REF!</v>
      </c>
      <c r="P22" s="90" t="e">
        <f t="shared" si="7"/>
        <v>#REF!</v>
      </c>
      <c r="Q22" s="100" t="e">
        <f t="shared" si="8"/>
        <v>#REF!</v>
      </c>
      <c r="R22" s="107" t="e">
        <f t="shared" si="9"/>
        <v>#REF!</v>
      </c>
    </row>
    <row r="23" spans="2:18">
      <c r="B23" s="19" t="s">
        <v>51</v>
      </c>
      <c r="C23" s="13"/>
      <c r="D23" s="96" t="s">
        <v>48</v>
      </c>
      <c r="E23" s="99"/>
      <c r="F23" s="103"/>
      <c r="G23" s="97"/>
      <c r="H23" s="97"/>
      <c r="I23" s="97"/>
      <c r="J23" s="99"/>
      <c r="K23" s="98"/>
      <c r="L23" s="103"/>
      <c r="M23" s="97"/>
      <c r="N23" s="98"/>
      <c r="O23" s="103"/>
      <c r="P23" s="97"/>
      <c r="Q23" s="99"/>
      <c r="R23" s="106"/>
    </row>
    <row r="24" spans="2:18">
      <c r="B24" s="92"/>
      <c r="C24" s="90"/>
      <c r="D24" s="90"/>
      <c r="E24" s="100" t="s">
        <v>85</v>
      </c>
      <c r="F24" s="211" t="e">
        <f>ROUND(SUM(O44:O49)/1000+((E129*1.5+E129*1.7)*365*F129/1000*0.4),3)</f>
        <v>#REF!</v>
      </c>
      <c r="G24" s="90" t="e">
        <f>VLOOKUP(E24,#REF!,2,FALSE)</f>
        <v>#REF!</v>
      </c>
      <c r="H24" s="90" t="e">
        <f>VLOOKUP(E24,#REF!,3,FALSE)</f>
        <v>#REF!</v>
      </c>
      <c r="I24" s="90" t="e">
        <f>VLOOKUP(E24,#REF!,4,FALSE)</f>
        <v>#REF!</v>
      </c>
      <c r="J24" s="100" t="e">
        <f>VLOOKUP(E24,#REF!,5,FALSE)</f>
        <v>#REF!</v>
      </c>
      <c r="K24" s="91" t="e">
        <f t="shared" ref="K24:K30" si="10">F24*J24*H24</f>
        <v>#REF!</v>
      </c>
      <c r="L24" s="92" t="e">
        <f>VLOOKUP(E24,#REF!,7,FALSE)</f>
        <v>#REF!</v>
      </c>
      <c r="M24" s="90" t="e">
        <f>VLOOKUP(E24,#REF!,9,FALSE)</f>
        <v>#REF!</v>
      </c>
      <c r="N24" s="91" t="e">
        <f>VLOOKUP(E24,#REF!,11,FALSE)</f>
        <v>#REF!</v>
      </c>
      <c r="O24" s="92" t="e">
        <f>ROUND(K24*L24/1000,0)</f>
        <v>#REF!</v>
      </c>
      <c r="P24" s="90" t="e">
        <f t="shared" ref="P24:P30" si="11">ROUND(M24*K24/1000,3)</f>
        <v>#REF!</v>
      </c>
      <c r="Q24" s="100" t="e">
        <f t="shared" ref="Q24:Q30" si="12">ROUND(K24*N24/1000,3)</f>
        <v>#REF!</v>
      </c>
      <c r="R24" s="107" t="e">
        <f t="shared" ref="R24:R30" si="13">ROUND(O24+P24*GWP_CH4+Q24*GWP_N2O,0)</f>
        <v>#REF!</v>
      </c>
    </row>
    <row r="25" spans="2:18">
      <c r="B25" s="92"/>
      <c r="C25" s="90"/>
      <c r="D25" s="90"/>
      <c r="E25" s="100" t="s">
        <v>84</v>
      </c>
      <c r="F25" s="92" t="e">
        <f>ROUND(SUM(O52:O57)/1000+((E129*1.5+E129*1.7)*365*F129/1000*0.5),3)</f>
        <v>#REF!</v>
      </c>
      <c r="G25" s="90" t="e">
        <f>VLOOKUP(E25,#REF!,2,FALSE)</f>
        <v>#REF!</v>
      </c>
      <c r="H25" s="90" t="e">
        <f>VLOOKUP(E25,#REF!,3,FALSE)</f>
        <v>#REF!</v>
      </c>
      <c r="I25" s="90" t="e">
        <f>VLOOKUP(E25,#REF!,4,FALSE)</f>
        <v>#REF!</v>
      </c>
      <c r="J25" s="100" t="e">
        <f>VLOOKUP(E25,#REF!,5,FALSE)</f>
        <v>#REF!</v>
      </c>
      <c r="K25" s="91" t="e">
        <f t="shared" si="10"/>
        <v>#REF!</v>
      </c>
      <c r="L25" s="92" t="e">
        <f>VLOOKUP(E25,#REF!,7,FALSE)</f>
        <v>#REF!</v>
      </c>
      <c r="M25" s="90" t="e">
        <f>VLOOKUP(E25,#REF!,9,FALSE)</f>
        <v>#REF!</v>
      </c>
      <c r="N25" s="91" t="e">
        <f>VLOOKUP(E25,#REF!,11,FALSE)</f>
        <v>#REF!</v>
      </c>
      <c r="O25" s="92" t="e">
        <f t="shared" ref="O25:O30" si="14">ROUND(K25*L25/1000,0)</f>
        <v>#REF!</v>
      </c>
      <c r="P25" s="90" t="e">
        <f t="shared" si="11"/>
        <v>#REF!</v>
      </c>
      <c r="Q25" s="100" t="e">
        <f t="shared" si="12"/>
        <v>#REF!</v>
      </c>
      <c r="R25" s="107" t="e">
        <f t="shared" si="13"/>
        <v>#REF!</v>
      </c>
    </row>
    <row r="26" spans="2:18">
      <c r="B26" s="92"/>
      <c r="C26" s="90"/>
      <c r="D26" s="90"/>
      <c r="E26" s="100" t="s">
        <v>83</v>
      </c>
      <c r="F26" s="92" t="e">
        <f>ROUND(SUM(O60:O65)/1000+((E129*1.5+E129*1.7)*365*F129/1000*0.1),3)</f>
        <v>#REF!</v>
      </c>
      <c r="G26" s="90" t="e">
        <f>VLOOKUP(E26,#REF!,2,FALSE)</f>
        <v>#REF!</v>
      </c>
      <c r="H26" s="90" t="e">
        <f>VLOOKUP(E26,#REF!,3,FALSE)</f>
        <v>#REF!</v>
      </c>
      <c r="I26" s="90" t="e">
        <f>VLOOKUP(E26,#REF!,4,FALSE)</f>
        <v>#REF!</v>
      </c>
      <c r="J26" s="100" t="e">
        <f>VLOOKUP(E26,#REF!,5,FALSE)</f>
        <v>#REF!</v>
      </c>
      <c r="K26" s="91" t="e">
        <f t="shared" si="10"/>
        <v>#REF!</v>
      </c>
      <c r="L26" s="92" t="e">
        <f>VLOOKUP(E26,#REF!,7,FALSE)</f>
        <v>#REF!</v>
      </c>
      <c r="M26" s="90" t="e">
        <f>VLOOKUP(E26,#REF!,9,FALSE)</f>
        <v>#REF!</v>
      </c>
      <c r="N26" s="91" t="e">
        <f>VLOOKUP(E26,#REF!,11,FALSE)</f>
        <v>#REF!</v>
      </c>
      <c r="O26" s="92" t="e">
        <f t="shared" si="14"/>
        <v>#REF!</v>
      </c>
      <c r="P26" s="90" t="e">
        <f t="shared" si="11"/>
        <v>#REF!</v>
      </c>
      <c r="Q26" s="100" t="e">
        <f t="shared" si="12"/>
        <v>#REF!</v>
      </c>
      <c r="R26" s="107" t="e">
        <f t="shared" si="13"/>
        <v>#REF!</v>
      </c>
    </row>
    <row r="27" spans="2:18">
      <c r="B27" s="92"/>
      <c r="C27" s="90"/>
      <c r="D27" s="90"/>
      <c r="E27" s="100" t="s">
        <v>80</v>
      </c>
      <c r="F27" s="92" t="e">
        <f>ROUND(SUM(O68:O73)/1000,3)</f>
        <v>#REF!</v>
      </c>
      <c r="G27" s="90" t="e">
        <f>VLOOKUP(E27,#REF!,2,FALSE)</f>
        <v>#REF!</v>
      </c>
      <c r="H27" s="90" t="e">
        <f>VLOOKUP(E27,#REF!,3,FALSE)</f>
        <v>#REF!</v>
      </c>
      <c r="I27" s="90" t="e">
        <f>VLOOKUP(E27,#REF!,4,FALSE)</f>
        <v>#REF!</v>
      </c>
      <c r="J27" s="100" t="e">
        <f>VLOOKUP(E27,#REF!,5,FALSE)</f>
        <v>#REF!</v>
      </c>
      <c r="K27" s="91" t="e">
        <f t="shared" si="10"/>
        <v>#REF!</v>
      </c>
      <c r="L27" s="92" t="e">
        <f>VLOOKUP(E27,#REF!,7,FALSE)</f>
        <v>#REF!</v>
      </c>
      <c r="M27" s="90" t="e">
        <f>VLOOKUP(E27,#REF!,9,FALSE)</f>
        <v>#REF!</v>
      </c>
      <c r="N27" s="91" t="e">
        <f>VLOOKUP(E27,#REF!,11,FALSE)</f>
        <v>#REF!</v>
      </c>
      <c r="O27" s="92" t="e">
        <f t="shared" si="14"/>
        <v>#REF!</v>
      </c>
      <c r="P27" s="90" t="e">
        <f t="shared" si="11"/>
        <v>#REF!</v>
      </c>
      <c r="Q27" s="100" t="e">
        <f t="shared" si="12"/>
        <v>#REF!</v>
      </c>
      <c r="R27" s="107" t="e">
        <f t="shared" si="13"/>
        <v>#REF!</v>
      </c>
    </row>
    <row r="28" spans="2:18">
      <c r="B28" s="92"/>
      <c r="C28" s="90"/>
      <c r="D28" s="90"/>
      <c r="E28" s="100" t="s">
        <v>161</v>
      </c>
      <c r="F28" s="92" t="e">
        <f>ROUND(SUM(O84:O89)/1000,3)</f>
        <v>#REF!</v>
      </c>
      <c r="G28" s="90" t="e">
        <f>VLOOKUP(E28,#REF!,2,FALSE)</f>
        <v>#REF!</v>
      </c>
      <c r="H28" s="90" t="e">
        <f>VLOOKUP(E28,#REF!,3,FALSE)</f>
        <v>#REF!</v>
      </c>
      <c r="I28" s="90" t="e">
        <f>VLOOKUP(E28,#REF!,4,FALSE)</f>
        <v>#REF!</v>
      </c>
      <c r="J28" s="100" t="e">
        <f>VLOOKUP(E28,#REF!,5,FALSE)</f>
        <v>#REF!</v>
      </c>
      <c r="K28" s="91" t="e">
        <f t="shared" si="10"/>
        <v>#REF!</v>
      </c>
      <c r="L28" s="92" t="e">
        <f>VLOOKUP(E28,#REF!,7,FALSE)</f>
        <v>#REF!</v>
      </c>
      <c r="M28" s="90" t="e">
        <f>VLOOKUP(E28,#REF!,9,FALSE)</f>
        <v>#REF!</v>
      </c>
      <c r="N28" s="91" t="e">
        <f>VLOOKUP(E28,#REF!,11,FALSE)</f>
        <v>#REF!</v>
      </c>
      <c r="O28" s="92" t="e">
        <f t="shared" si="14"/>
        <v>#REF!</v>
      </c>
      <c r="P28" s="90" t="e">
        <f t="shared" si="11"/>
        <v>#REF!</v>
      </c>
      <c r="Q28" s="100" t="e">
        <f t="shared" si="12"/>
        <v>#REF!</v>
      </c>
      <c r="R28" s="107" t="e">
        <f t="shared" si="13"/>
        <v>#REF!</v>
      </c>
    </row>
    <row r="29" spans="2:18">
      <c r="B29" s="92"/>
      <c r="C29" s="90"/>
      <c r="D29" s="90"/>
      <c r="E29" s="100" t="s">
        <v>160</v>
      </c>
      <c r="F29" s="92" t="e">
        <f>ROUND(SUM(O76:O81)/1000,3)</f>
        <v>#REF!</v>
      </c>
      <c r="G29" s="90" t="e">
        <f>VLOOKUP(E29,#REF!,2,FALSE)</f>
        <v>#REF!</v>
      </c>
      <c r="H29" s="90" t="e">
        <f>VLOOKUP(E29,#REF!,3,FALSE)</f>
        <v>#REF!</v>
      </c>
      <c r="I29" s="90" t="e">
        <f>VLOOKUP(E29,#REF!,4,FALSE)</f>
        <v>#REF!</v>
      </c>
      <c r="J29" s="100" t="e">
        <f>VLOOKUP(E29,#REF!,5,FALSE)</f>
        <v>#REF!</v>
      </c>
      <c r="K29" s="91" t="e">
        <f t="shared" si="10"/>
        <v>#REF!</v>
      </c>
      <c r="L29" s="92" t="e">
        <f>VLOOKUP(E29,#REF!,7,FALSE)</f>
        <v>#REF!</v>
      </c>
      <c r="M29" s="90" t="e">
        <f>VLOOKUP(E29,#REF!,9,FALSE)</f>
        <v>#REF!</v>
      </c>
      <c r="N29" s="91" t="e">
        <f>VLOOKUP(E29,#REF!,11,FALSE)</f>
        <v>#REF!</v>
      </c>
      <c r="O29" s="92" t="e">
        <f t="shared" si="14"/>
        <v>#REF!</v>
      </c>
      <c r="P29" s="90" t="e">
        <f t="shared" si="11"/>
        <v>#REF!</v>
      </c>
      <c r="Q29" s="100" t="e">
        <f t="shared" si="12"/>
        <v>#REF!</v>
      </c>
      <c r="R29" s="107" t="e">
        <f t="shared" si="13"/>
        <v>#REF!</v>
      </c>
    </row>
    <row r="30" spans="2:18">
      <c r="B30" s="92"/>
      <c r="C30" s="90"/>
      <c r="D30" s="90"/>
      <c r="E30" s="100" t="s">
        <v>77</v>
      </c>
      <c r="F30" s="92" t="e">
        <f>ROUND(SUM(O92:O97)/1000,3)</f>
        <v>#REF!</v>
      </c>
      <c r="G30" s="90" t="e">
        <f>VLOOKUP(E30,#REF!,2,FALSE)</f>
        <v>#REF!</v>
      </c>
      <c r="H30" s="90" t="e">
        <f>VLOOKUP(E30,#REF!,3,FALSE)</f>
        <v>#REF!</v>
      </c>
      <c r="I30" s="90" t="e">
        <f>VLOOKUP(E30,#REF!,4,FALSE)</f>
        <v>#REF!</v>
      </c>
      <c r="J30" s="100" t="e">
        <f>VLOOKUP(E30,#REF!,5,FALSE)</f>
        <v>#REF!</v>
      </c>
      <c r="K30" s="91" t="e">
        <f t="shared" si="10"/>
        <v>#REF!</v>
      </c>
      <c r="L30" s="92" t="e">
        <f>VLOOKUP(E30,#REF!,7,FALSE)</f>
        <v>#REF!</v>
      </c>
      <c r="M30" s="90" t="e">
        <f>VLOOKUP(E30,#REF!,9,FALSE)</f>
        <v>#REF!</v>
      </c>
      <c r="N30" s="91" t="e">
        <f>VLOOKUP(E30,#REF!,11,FALSE)</f>
        <v>#REF!</v>
      </c>
      <c r="O30" s="92" t="e">
        <f t="shared" si="14"/>
        <v>#REF!</v>
      </c>
      <c r="P30" s="90" t="e">
        <f t="shared" si="11"/>
        <v>#REF!</v>
      </c>
      <c r="Q30" s="100" t="e">
        <f t="shared" si="12"/>
        <v>#REF!</v>
      </c>
      <c r="R30" s="107" t="e">
        <f t="shared" si="13"/>
        <v>#REF!</v>
      </c>
    </row>
    <row r="31" spans="2:18">
      <c r="B31" s="19" t="s">
        <v>27</v>
      </c>
      <c r="C31" s="95" t="s">
        <v>71</v>
      </c>
      <c r="D31" s="96"/>
      <c r="E31" s="99"/>
      <c r="F31" s="103"/>
      <c r="G31" s="97"/>
      <c r="H31" s="97"/>
      <c r="I31" s="97"/>
      <c r="J31" s="99"/>
      <c r="K31" s="98"/>
      <c r="L31" s="103"/>
      <c r="M31" s="97"/>
      <c r="N31" s="98"/>
      <c r="O31" s="103"/>
      <c r="P31" s="97"/>
      <c r="Q31" s="99"/>
      <c r="R31" s="106"/>
    </row>
    <row r="32" spans="2:18">
      <c r="B32" s="19" t="s">
        <v>53</v>
      </c>
      <c r="C32" s="13"/>
      <c r="D32" s="96" t="s">
        <v>69</v>
      </c>
      <c r="E32" s="99"/>
      <c r="F32" s="103"/>
      <c r="G32" s="97"/>
      <c r="H32" s="97"/>
      <c r="I32" s="97"/>
      <c r="J32" s="99"/>
      <c r="K32" s="98"/>
      <c r="L32" s="103"/>
      <c r="M32" s="97"/>
      <c r="N32" s="98"/>
      <c r="O32" s="103"/>
      <c r="P32" s="97"/>
      <c r="Q32" s="99"/>
      <c r="R32" s="106"/>
    </row>
    <row r="33" spans="2:18">
      <c r="B33" s="92"/>
      <c r="C33" s="90"/>
      <c r="D33" s="90"/>
      <c r="E33" s="100" t="s">
        <v>77</v>
      </c>
      <c r="F33" s="197">
        <v>63968</v>
      </c>
      <c r="G33" s="90" t="e">
        <f>VLOOKUP(E33,#REF!,2,FALSE)</f>
        <v>#REF!</v>
      </c>
      <c r="H33" s="90" t="e">
        <f>VLOOKUP(E33,#REF!,3,FALSE)</f>
        <v>#REF!</v>
      </c>
      <c r="I33" s="90" t="e">
        <f>VLOOKUP(E33,#REF!,4,FALSE)</f>
        <v>#REF!</v>
      </c>
      <c r="J33" s="100" t="e">
        <f>VLOOKUP(E33,#REF!,5,FALSE)</f>
        <v>#REF!</v>
      </c>
      <c r="K33" s="91" t="e">
        <f>F33*J33*H33</f>
        <v>#REF!</v>
      </c>
      <c r="L33" s="92" t="e">
        <f>VLOOKUP(E33,#REF!,7,FALSE)</f>
        <v>#REF!</v>
      </c>
      <c r="M33" s="90" t="e">
        <f>VLOOKUP(E33,#REF!,9,FALSE)</f>
        <v>#REF!</v>
      </c>
      <c r="N33" s="91" t="e">
        <f>VLOOKUP(E33,#REF!,11,FALSE)</f>
        <v>#REF!</v>
      </c>
      <c r="O33" s="92" t="e">
        <f>ROUND(K33*L33/1000,0)</f>
        <v>#REF!</v>
      </c>
      <c r="P33" s="90" t="e">
        <f>ROUND(M33*K33/1000,3)</f>
        <v>#REF!</v>
      </c>
      <c r="Q33" s="100" t="e">
        <f>ROUND(K33*N33/1000,3)</f>
        <v>#REF!</v>
      </c>
      <c r="R33" s="107" t="e">
        <f>ROUND(O33+P33*GWP_CH4+Q33*GWP_N2O,0)</f>
        <v>#REF!</v>
      </c>
    </row>
    <row r="34" spans="2:18">
      <c r="B34" s="19" t="s">
        <v>158</v>
      </c>
      <c r="C34" s="13"/>
      <c r="D34" s="96" t="s">
        <v>73</v>
      </c>
      <c r="E34" s="99"/>
      <c r="F34" s="103"/>
      <c r="G34" s="97"/>
      <c r="H34" s="97"/>
      <c r="I34" s="97"/>
      <c r="J34" s="99"/>
      <c r="K34" s="98"/>
      <c r="L34" s="103"/>
      <c r="M34" s="97"/>
      <c r="N34" s="98"/>
      <c r="O34" s="103"/>
      <c r="P34" s="97"/>
      <c r="Q34" s="99"/>
      <c r="R34" s="106"/>
    </row>
    <row r="35" spans="2:18">
      <c r="B35" s="92"/>
      <c r="C35" s="90"/>
      <c r="D35" s="90"/>
      <c r="E35" s="100" t="s">
        <v>84</v>
      </c>
      <c r="F35" s="92" t="e">
        <f>ROUND(G126,3)</f>
        <v>#REF!</v>
      </c>
      <c r="G35" s="90" t="e">
        <f>VLOOKUP(E35,#REF!,2,FALSE)</f>
        <v>#REF!</v>
      </c>
      <c r="H35" s="90" t="e">
        <f>VLOOKUP(E35,#REF!,3,FALSE)</f>
        <v>#REF!</v>
      </c>
      <c r="I35" s="90" t="e">
        <f>VLOOKUP(E35,#REF!,4,FALSE)</f>
        <v>#REF!</v>
      </c>
      <c r="J35" s="100" t="e">
        <f>VLOOKUP(E35,#REF!,5,FALSE)</f>
        <v>#REF!</v>
      </c>
      <c r="K35" s="91" t="e">
        <f>F35*J35*H35</f>
        <v>#REF!</v>
      </c>
      <c r="L35" s="92" t="e">
        <f>VLOOKUP(E35,#REF!,7,FALSE)</f>
        <v>#REF!</v>
      </c>
      <c r="M35" s="90" t="e">
        <f>VLOOKUP(E35,#REF!,9,FALSE)</f>
        <v>#REF!</v>
      </c>
      <c r="N35" s="91" t="e">
        <f>VLOOKUP(E35,#REF!,11,FALSE)</f>
        <v>#REF!</v>
      </c>
      <c r="O35" s="92" t="e">
        <f>ROUND(K35*L35/1000,0)</f>
        <v>#REF!</v>
      </c>
      <c r="P35" s="90" t="e">
        <f>ROUND(M35*K35/1000,3)</f>
        <v>#REF!</v>
      </c>
      <c r="Q35" s="100" t="e">
        <f>ROUND(K35*N35/1000,3)</f>
        <v>#REF!</v>
      </c>
      <c r="R35" s="107" t="e">
        <f>ROUND(O35+P35*GWP_CH4+Q35*GWP_N2O,0)</f>
        <v>#REF!</v>
      </c>
    </row>
    <row r="36" spans="2:18">
      <c r="B36" s="92"/>
      <c r="C36" s="90"/>
      <c r="D36" s="90"/>
      <c r="E36" s="100" t="s">
        <v>77</v>
      </c>
      <c r="F36" s="92" t="e">
        <f>ROUND(H126,3)</f>
        <v>#REF!</v>
      </c>
      <c r="G36" s="90" t="e">
        <f>VLOOKUP(E36,#REF!,2,FALSE)</f>
        <v>#REF!</v>
      </c>
      <c r="H36" s="90" t="e">
        <f>VLOOKUP(E36,#REF!,3,FALSE)</f>
        <v>#REF!</v>
      </c>
      <c r="I36" s="90" t="e">
        <f>VLOOKUP(E36,#REF!,4,FALSE)</f>
        <v>#REF!</v>
      </c>
      <c r="J36" s="100" t="e">
        <f>VLOOKUP(E36,#REF!,5,FALSE)</f>
        <v>#REF!</v>
      </c>
      <c r="K36" s="91" t="e">
        <f>F36*J36*H36</f>
        <v>#REF!</v>
      </c>
      <c r="L36" s="92" t="e">
        <f>VLOOKUP(E36,#REF!,7,FALSE)</f>
        <v>#REF!</v>
      </c>
      <c r="M36" s="90" t="e">
        <f>VLOOKUP(E36,#REF!,9,FALSE)</f>
        <v>#REF!</v>
      </c>
      <c r="N36" s="91" t="e">
        <f>VLOOKUP(E36,#REF!,11,FALSE)</f>
        <v>#REF!</v>
      </c>
      <c r="O36" s="92" t="e">
        <f>ROUND(K36*L36/1000,0)</f>
        <v>#REF!</v>
      </c>
      <c r="P36" s="90" t="e">
        <f>ROUND(M36*K36/1000,3)</f>
        <v>#REF!</v>
      </c>
      <c r="Q36" s="100" t="e">
        <f>ROUND(K36*N36/1000,3)</f>
        <v>#REF!</v>
      </c>
      <c r="R36" s="107" t="e">
        <f>ROUND(O36+P36*GWP_CH4+Q36*GWP_N2O,0)</f>
        <v>#REF!</v>
      </c>
    </row>
    <row r="37" spans="2:18">
      <c r="B37" s="19" t="s">
        <v>159</v>
      </c>
      <c r="C37" s="13"/>
      <c r="D37" s="96" t="s">
        <v>70</v>
      </c>
      <c r="E37" s="99"/>
      <c r="F37" s="103"/>
      <c r="G37" s="97"/>
      <c r="H37" s="97"/>
      <c r="I37" s="97"/>
      <c r="J37" s="99"/>
      <c r="K37" s="98"/>
      <c r="L37" s="103"/>
      <c r="M37" s="97"/>
      <c r="N37" s="98"/>
      <c r="O37" s="103"/>
      <c r="P37" s="97"/>
      <c r="Q37" s="99"/>
      <c r="R37" s="106"/>
    </row>
    <row r="38" spans="2:18">
      <c r="B38" s="92"/>
      <c r="C38" s="90"/>
      <c r="D38" s="90"/>
      <c r="E38" s="100" t="s">
        <v>84</v>
      </c>
      <c r="F38" s="92"/>
      <c r="G38" s="90" t="e">
        <f>VLOOKUP(E38,#REF!,2,FALSE)</f>
        <v>#REF!</v>
      </c>
      <c r="H38" s="90" t="e">
        <f>VLOOKUP(E38,#REF!,3,FALSE)</f>
        <v>#REF!</v>
      </c>
      <c r="I38" s="90" t="e">
        <f>VLOOKUP(E38,#REF!,4,FALSE)</f>
        <v>#REF!</v>
      </c>
      <c r="J38" s="100" t="e">
        <f>VLOOKUP(E38,#REF!,5,FALSE)</f>
        <v>#REF!</v>
      </c>
      <c r="K38" s="91" t="e">
        <f>F38*J38*H38</f>
        <v>#REF!</v>
      </c>
      <c r="L38" s="92" t="e">
        <f>VLOOKUP(E38,#REF!,7,FALSE)</f>
        <v>#REF!</v>
      </c>
      <c r="M38" s="90" t="e">
        <f>VLOOKUP(E38,#REF!,9,FALSE)</f>
        <v>#REF!</v>
      </c>
      <c r="N38" s="91" t="e">
        <f>VLOOKUP(E38,#REF!,11,FALSE)</f>
        <v>#REF!</v>
      </c>
      <c r="O38" s="92" t="e">
        <f>ROUND(K38*L38/1000,0)</f>
        <v>#REF!</v>
      </c>
      <c r="P38" s="90" t="e">
        <f>ROUND(M38*K38/1000,3)</f>
        <v>#REF!</v>
      </c>
      <c r="Q38" s="100" t="e">
        <f>ROUND(K38*N38/1000,3)</f>
        <v>#REF!</v>
      </c>
      <c r="R38" s="107" t="e">
        <f>ROUND(O38+P38*GWP_CH4+Q38*GWP_N2O,0)</f>
        <v>#REF!</v>
      </c>
    </row>
    <row r="39" spans="2:18" ht="15" thickBot="1">
      <c r="B39" s="104"/>
      <c r="C39" s="93"/>
      <c r="D39" s="93"/>
      <c r="E39" s="94" t="s">
        <v>77</v>
      </c>
      <c r="F39" s="104"/>
      <c r="G39" s="93" t="e">
        <f>VLOOKUP(E39,#REF!,2,FALSE)</f>
        <v>#REF!</v>
      </c>
      <c r="H39" s="93" t="e">
        <f>VLOOKUP(E39,#REF!,3,FALSE)</f>
        <v>#REF!</v>
      </c>
      <c r="I39" s="93" t="e">
        <f>VLOOKUP(E39,#REF!,4,FALSE)</f>
        <v>#REF!</v>
      </c>
      <c r="J39" s="101" t="e">
        <f>VLOOKUP(E39,#REF!,5,FALSE)</f>
        <v>#REF!</v>
      </c>
      <c r="K39" s="94" t="e">
        <f>F39*J39*H39</f>
        <v>#REF!</v>
      </c>
      <c r="L39" s="104" t="e">
        <f>VLOOKUP(E39,#REF!,7,FALSE)</f>
        <v>#REF!</v>
      </c>
      <c r="M39" s="93" t="e">
        <f>VLOOKUP(E39,#REF!,9,FALSE)</f>
        <v>#REF!</v>
      </c>
      <c r="N39" s="94" t="e">
        <f>VLOOKUP(E39,#REF!,11,FALSE)</f>
        <v>#REF!</v>
      </c>
      <c r="O39" s="104" t="e">
        <f>ROUND(K39*L39/1000,0)</f>
        <v>#REF!</v>
      </c>
      <c r="P39" s="93" t="e">
        <f>ROUND(M39*K39/1000,3)</f>
        <v>#REF!</v>
      </c>
      <c r="Q39" s="101" t="e">
        <f>ROUND(K39*N39/1000,3)</f>
        <v>#REF!</v>
      </c>
      <c r="R39" s="108" t="e">
        <f>ROUND(O39+P39*GWP_CH4+Q39*GWP_N2O,0)</f>
        <v>#REF!</v>
      </c>
    </row>
    <row r="40" spans="2:18" ht="15" thickBot="1"/>
    <row r="41" spans="2:18" ht="15" thickBot="1">
      <c r="B41" s="526" t="s">
        <v>180</v>
      </c>
      <c r="C41" s="527"/>
      <c r="D41" s="527"/>
      <c r="E41" s="527"/>
      <c r="F41" s="527"/>
      <c r="G41" s="527"/>
      <c r="I41" s="528" t="s">
        <v>181</v>
      </c>
      <c r="J41" s="529"/>
      <c r="K41" s="529"/>
      <c r="L41" s="529"/>
      <c r="M41" s="529"/>
      <c r="N41" s="529"/>
      <c r="O41" s="530"/>
    </row>
    <row r="42" spans="2:18">
      <c r="B42" s="185"/>
      <c r="C42" s="531" t="s">
        <v>162</v>
      </c>
      <c r="D42" s="531"/>
      <c r="E42" s="531"/>
      <c r="F42" s="531"/>
      <c r="G42" s="182"/>
      <c r="H42" s="181"/>
      <c r="I42" s="185"/>
      <c r="J42" s="195"/>
      <c r="K42" s="531" t="s">
        <v>162</v>
      </c>
      <c r="L42" s="531"/>
      <c r="M42" s="531"/>
      <c r="N42" s="531"/>
      <c r="O42" s="182"/>
    </row>
    <row r="43" spans="2:18">
      <c r="B43" s="186" t="s">
        <v>179</v>
      </c>
      <c r="C43" s="180" t="s">
        <v>169</v>
      </c>
      <c r="D43" s="180" t="s">
        <v>170</v>
      </c>
      <c r="E43" s="180" t="s">
        <v>171</v>
      </c>
      <c r="F43" s="180" t="s">
        <v>172</v>
      </c>
      <c r="G43" s="183" t="s">
        <v>97</v>
      </c>
      <c r="I43" s="186" t="s">
        <v>179</v>
      </c>
      <c r="J43" s="180"/>
      <c r="K43" s="180" t="s">
        <v>169</v>
      </c>
      <c r="L43" s="180" t="s">
        <v>170</v>
      </c>
      <c r="M43" s="180" t="s">
        <v>171</v>
      </c>
      <c r="N43" s="180" t="s">
        <v>172</v>
      </c>
      <c r="O43" s="183" t="s">
        <v>97</v>
      </c>
    </row>
    <row r="44" spans="2:18">
      <c r="B44" s="187" t="s">
        <v>173</v>
      </c>
      <c r="C44">
        <v>1</v>
      </c>
      <c r="D44"/>
      <c r="E44">
        <v>18</v>
      </c>
      <c r="F44"/>
      <c r="G44" s="192">
        <f t="shared" ref="G44:G49" si="15">SUM(C44:F44)</f>
        <v>19</v>
      </c>
      <c r="I44" s="187" t="s">
        <v>173</v>
      </c>
      <c r="J44" s="194"/>
      <c r="K44" t="e">
        <f>C44*#REF!*#REF!/100</f>
        <v>#REF!</v>
      </c>
      <c r="L44" t="e">
        <f>D44*#REF!*#REF!/100</f>
        <v>#REF!</v>
      </c>
      <c r="M44" t="e">
        <f>E44*#REF!*#REF!/100</f>
        <v>#REF!</v>
      </c>
      <c r="N44" t="e">
        <f>F44*#REF!*#REF!/100</f>
        <v>#REF!</v>
      </c>
      <c r="O44" s="192" t="e">
        <f t="shared" ref="O44:O49" si="16">SUM(K44:N44)</f>
        <v>#REF!</v>
      </c>
    </row>
    <row r="45" spans="2:18">
      <c r="B45" s="187" t="s">
        <v>174</v>
      </c>
      <c r="C45"/>
      <c r="D45"/>
      <c r="E45">
        <v>20</v>
      </c>
      <c r="F45"/>
      <c r="G45" s="192">
        <f t="shared" si="15"/>
        <v>20</v>
      </c>
      <c r="I45" s="187" t="s">
        <v>174</v>
      </c>
      <c r="J45" s="194"/>
      <c r="K45" t="e">
        <f>C45*#REF!*#REF!/100</f>
        <v>#REF!</v>
      </c>
      <c r="L45" t="e">
        <f>D45*#REF!*#REF!/100</f>
        <v>#REF!</v>
      </c>
      <c r="M45" t="e">
        <f>E45*#REF!*#REF!/100</f>
        <v>#REF!</v>
      </c>
      <c r="N45" t="e">
        <f>F45*#REF!*#REF!/100</f>
        <v>#REF!</v>
      </c>
      <c r="O45" s="192" t="e">
        <f t="shared" si="16"/>
        <v>#REF!</v>
      </c>
    </row>
    <row r="46" spans="2:18">
      <c r="B46" s="187" t="s">
        <v>175</v>
      </c>
      <c r="C46">
        <v>11902</v>
      </c>
      <c r="D46">
        <v>391</v>
      </c>
      <c r="E46">
        <v>14</v>
      </c>
      <c r="F46">
        <v>144</v>
      </c>
      <c r="G46" s="192">
        <f t="shared" si="15"/>
        <v>12451</v>
      </c>
      <c r="I46" s="187" t="s">
        <v>175</v>
      </c>
      <c r="J46" s="194"/>
      <c r="K46" t="e">
        <f>C46*#REF!*#REF!/100</f>
        <v>#REF!</v>
      </c>
      <c r="L46" t="e">
        <f>D46*#REF!*#REF!/100</f>
        <v>#REF!</v>
      </c>
      <c r="M46" t="e">
        <f>E46*#REF!*#REF!/100</f>
        <v>#REF!</v>
      </c>
      <c r="N46" t="e">
        <f>F46*#REF!*#REF!/100</f>
        <v>#REF!</v>
      </c>
      <c r="O46" s="192" t="e">
        <f t="shared" si="16"/>
        <v>#REF!</v>
      </c>
    </row>
    <row r="47" spans="2:18">
      <c r="B47" s="187" t="s">
        <v>176</v>
      </c>
      <c r="C47">
        <v>3790</v>
      </c>
      <c r="D47">
        <v>4529</v>
      </c>
      <c r="E47">
        <v>4101</v>
      </c>
      <c r="F47"/>
      <c r="G47" s="192">
        <f t="shared" si="15"/>
        <v>12420</v>
      </c>
      <c r="I47" s="187" t="s">
        <v>176</v>
      </c>
      <c r="J47" s="194"/>
      <c r="K47" t="e">
        <f>C47*#REF!*#REF!/100</f>
        <v>#REF!</v>
      </c>
      <c r="L47" t="e">
        <f>D47*#REF!*#REF!/100</f>
        <v>#REF!</v>
      </c>
      <c r="M47" t="e">
        <f>E47*#REF!*#REF!/100</f>
        <v>#REF!</v>
      </c>
      <c r="N47" t="e">
        <f>F47*#REF!*#REF!/100</f>
        <v>#REF!</v>
      </c>
      <c r="O47" s="192" t="e">
        <f t="shared" si="16"/>
        <v>#REF!</v>
      </c>
    </row>
    <row r="48" spans="2:18">
      <c r="B48" s="187" t="s">
        <v>177</v>
      </c>
      <c r="C48">
        <v>102198</v>
      </c>
      <c r="D48">
        <v>76489</v>
      </c>
      <c r="E48">
        <v>8162</v>
      </c>
      <c r="F48"/>
      <c r="G48" s="192">
        <f t="shared" si="15"/>
        <v>186849</v>
      </c>
      <c r="I48" s="187" t="s">
        <v>177</v>
      </c>
      <c r="J48" s="194"/>
      <c r="K48" t="e">
        <f>C48*#REF!*#REF!/100</f>
        <v>#REF!</v>
      </c>
      <c r="L48" t="e">
        <f>D48*#REF!*#REF!/100</f>
        <v>#REF!</v>
      </c>
      <c r="M48" t="e">
        <f>E48*#REF!*#REF!/100</f>
        <v>#REF!</v>
      </c>
      <c r="N48" t="e">
        <f>F48*#REF!*#REF!/100</f>
        <v>#REF!</v>
      </c>
      <c r="O48" s="192" t="e">
        <f t="shared" si="16"/>
        <v>#REF!</v>
      </c>
    </row>
    <row r="49" spans="2:15">
      <c r="B49" s="187" t="s">
        <v>178</v>
      </c>
      <c r="C49">
        <v>2</v>
      </c>
      <c r="D49">
        <v>90</v>
      </c>
      <c r="E49">
        <v>223</v>
      </c>
      <c r="F49"/>
      <c r="G49" s="192">
        <f t="shared" si="15"/>
        <v>315</v>
      </c>
      <c r="I49" s="187" t="s">
        <v>178</v>
      </c>
      <c r="J49" s="194"/>
      <c r="K49" t="e">
        <f>C49*#REF!*#REF!/100</f>
        <v>#REF!</v>
      </c>
      <c r="L49" t="e">
        <f>D49*#REF!*#REF!/100</f>
        <v>#REF!</v>
      </c>
      <c r="M49" t="e">
        <f>E49*#REF!*#REF!/100</f>
        <v>#REF!</v>
      </c>
      <c r="N49" t="e">
        <f>F49*#REF!*#REF!/100</f>
        <v>#REF!</v>
      </c>
      <c r="O49" s="192" t="e">
        <f t="shared" si="16"/>
        <v>#REF!</v>
      </c>
    </row>
    <row r="50" spans="2:15">
      <c r="B50" s="188"/>
      <c r="C50" s="525" t="s">
        <v>168</v>
      </c>
      <c r="D50" s="525"/>
      <c r="E50" s="525"/>
      <c r="F50" s="525"/>
      <c r="G50" s="184"/>
      <c r="I50" s="188"/>
      <c r="J50" s="189"/>
      <c r="K50" s="525" t="s">
        <v>168</v>
      </c>
      <c r="L50" s="525"/>
      <c r="M50" s="525"/>
      <c r="N50" s="525"/>
      <c r="O50" s="184"/>
    </row>
    <row r="51" spans="2:15">
      <c r="B51" s="186" t="s">
        <v>179</v>
      </c>
      <c r="C51" s="180" t="s">
        <v>169</v>
      </c>
      <c r="D51" s="180" t="s">
        <v>170</v>
      </c>
      <c r="E51" s="180" t="s">
        <v>171</v>
      </c>
      <c r="F51" s="180" t="s">
        <v>172</v>
      </c>
      <c r="G51" s="183" t="s">
        <v>97</v>
      </c>
      <c r="I51" s="186" t="s">
        <v>179</v>
      </c>
      <c r="J51" s="180"/>
      <c r="K51" s="180" t="s">
        <v>169</v>
      </c>
      <c r="L51" s="180" t="s">
        <v>170</v>
      </c>
      <c r="M51" s="180" t="s">
        <v>171</v>
      </c>
      <c r="N51" s="180" t="s">
        <v>172</v>
      </c>
      <c r="O51" s="183" t="s">
        <v>97</v>
      </c>
    </row>
    <row r="52" spans="2:15">
      <c r="B52" s="187" t="s">
        <v>173</v>
      </c>
      <c r="C52">
        <v>2</v>
      </c>
      <c r="D52">
        <v>2</v>
      </c>
      <c r="E52">
        <v>1899</v>
      </c>
      <c r="F52">
        <v>30</v>
      </c>
      <c r="G52" s="192">
        <f t="shared" ref="G52:G57" si="17">SUM(C52:F52)</f>
        <v>1933</v>
      </c>
      <c r="I52" s="187" t="s">
        <v>173</v>
      </c>
      <c r="J52" s="194"/>
      <c r="K52" t="e">
        <f>C52*#REF!*#REF!/100</f>
        <v>#REF!</v>
      </c>
      <c r="L52" t="e">
        <f>D52*#REF!*#REF!/100</f>
        <v>#REF!</v>
      </c>
      <c r="M52" t="e">
        <f>E52*#REF!*#REF!/100</f>
        <v>#REF!</v>
      </c>
      <c r="N52" t="e">
        <f>F52*#REF!*#REF!/100</f>
        <v>#REF!</v>
      </c>
      <c r="O52" s="192" t="e">
        <f t="shared" ref="O52:O57" si="18">SUM(K52:N52)</f>
        <v>#REF!</v>
      </c>
    </row>
    <row r="53" spans="2:15">
      <c r="B53" s="187" t="s">
        <v>174</v>
      </c>
      <c r="C53">
        <v>3</v>
      </c>
      <c r="D53">
        <v>2</v>
      </c>
      <c r="E53">
        <v>4035</v>
      </c>
      <c r="F53">
        <v>13</v>
      </c>
      <c r="G53" s="192">
        <f t="shared" si="17"/>
        <v>4053</v>
      </c>
      <c r="I53" s="187" t="s">
        <v>174</v>
      </c>
      <c r="J53" s="194"/>
      <c r="K53" t="e">
        <f>C53*#REF!*#REF!/100</f>
        <v>#REF!</v>
      </c>
      <c r="L53" t="e">
        <f>D53*#REF!*#REF!/100</f>
        <v>#REF!</v>
      </c>
      <c r="M53" t="e">
        <f>E53*#REF!*#REF!/100</f>
        <v>#REF!</v>
      </c>
      <c r="N53" t="e">
        <f>F53*#REF!*#REF!/100</f>
        <v>#REF!</v>
      </c>
      <c r="O53" s="192" t="e">
        <f t="shared" si="18"/>
        <v>#REF!</v>
      </c>
    </row>
    <row r="54" spans="2:15">
      <c r="B54" s="187" t="s">
        <v>175</v>
      </c>
      <c r="C54">
        <v>5</v>
      </c>
      <c r="D54"/>
      <c r="E54"/>
      <c r="F54"/>
      <c r="G54" s="192">
        <f t="shared" si="17"/>
        <v>5</v>
      </c>
      <c r="I54" s="187" t="s">
        <v>175</v>
      </c>
      <c r="J54" s="194"/>
      <c r="K54" t="e">
        <f>C54*#REF!*#REF!/100</f>
        <v>#REF!</v>
      </c>
      <c r="L54" t="e">
        <f>D54*#REF!*#REF!/100</f>
        <v>#REF!</v>
      </c>
      <c r="M54" t="e">
        <f>E54*#REF!*#REF!/100</f>
        <v>#REF!</v>
      </c>
      <c r="N54" t="e">
        <f>F54*#REF!*#REF!/100</f>
        <v>#REF!</v>
      </c>
      <c r="O54" s="192" t="e">
        <f t="shared" si="18"/>
        <v>#REF!</v>
      </c>
    </row>
    <row r="55" spans="2:15">
      <c r="B55" s="187" t="s">
        <v>176</v>
      </c>
      <c r="C55">
        <v>2388</v>
      </c>
      <c r="D55">
        <v>12340</v>
      </c>
      <c r="E55">
        <v>29824</v>
      </c>
      <c r="F55">
        <v>429</v>
      </c>
      <c r="G55" s="192">
        <f t="shared" si="17"/>
        <v>44981</v>
      </c>
      <c r="I55" s="187" t="s">
        <v>176</v>
      </c>
      <c r="J55" s="194"/>
      <c r="K55" t="e">
        <f>C55*#REF!*#REF!/100</f>
        <v>#REF!</v>
      </c>
      <c r="L55" t="e">
        <f>D55*#REF!*#REF!/100</f>
        <v>#REF!</v>
      </c>
      <c r="M55" t="e">
        <f>E55*#REF!*#REF!/100</f>
        <v>#REF!</v>
      </c>
      <c r="N55" t="e">
        <f>F55*#REF!*#REF!/100</f>
        <v>#REF!</v>
      </c>
      <c r="O55" s="192" t="e">
        <f t="shared" si="18"/>
        <v>#REF!</v>
      </c>
    </row>
    <row r="56" spans="2:15">
      <c r="B56" s="187" t="s">
        <v>177</v>
      </c>
      <c r="C56">
        <v>31851</v>
      </c>
      <c r="D56">
        <v>84935</v>
      </c>
      <c r="E56">
        <v>19514</v>
      </c>
      <c r="F56">
        <v>1317</v>
      </c>
      <c r="G56" s="192">
        <f t="shared" si="17"/>
        <v>137617</v>
      </c>
      <c r="I56" s="187" t="s">
        <v>177</v>
      </c>
      <c r="J56" s="194"/>
      <c r="K56" t="e">
        <f>C56*#REF!*#REF!/100</f>
        <v>#REF!</v>
      </c>
      <c r="L56" t="e">
        <f>D56*#REF!*#REF!/100</f>
        <v>#REF!</v>
      </c>
      <c r="M56" t="e">
        <f>E56*#REF!*#REF!/100</f>
        <v>#REF!</v>
      </c>
      <c r="N56" t="e">
        <f>F56*#REF!*#REF!/100</f>
        <v>#REF!</v>
      </c>
      <c r="O56" s="192" t="e">
        <f t="shared" si="18"/>
        <v>#REF!</v>
      </c>
    </row>
    <row r="57" spans="2:15">
      <c r="B57" s="187" t="s">
        <v>178</v>
      </c>
      <c r="C57">
        <v>37</v>
      </c>
      <c r="D57">
        <v>327</v>
      </c>
      <c r="E57">
        <v>2783</v>
      </c>
      <c r="F57">
        <v>203</v>
      </c>
      <c r="G57" s="192">
        <f t="shared" si="17"/>
        <v>3350</v>
      </c>
      <c r="I57" s="187" t="s">
        <v>178</v>
      </c>
      <c r="J57" s="194"/>
      <c r="K57" t="e">
        <f>C57*#REF!*#REF!/100</f>
        <v>#REF!</v>
      </c>
      <c r="L57" t="e">
        <f>D57*#REF!*#REF!/100</f>
        <v>#REF!</v>
      </c>
      <c r="M57" t="e">
        <f>E57*#REF!*#REF!/100</f>
        <v>#REF!</v>
      </c>
      <c r="N57" t="e">
        <f>F57*#REF!*#REF!/100</f>
        <v>#REF!</v>
      </c>
      <c r="O57" s="192" t="e">
        <f t="shared" si="18"/>
        <v>#REF!</v>
      </c>
    </row>
    <row r="58" spans="2:15">
      <c r="B58" s="188"/>
      <c r="C58" s="525" t="s">
        <v>166</v>
      </c>
      <c r="D58" s="525"/>
      <c r="E58" s="525"/>
      <c r="F58" s="189"/>
      <c r="G58" s="184"/>
      <c r="I58" s="188"/>
      <c r="J58" s="189"/>
      <c r="K58" s="525" t="s">
        <v>166</v>
      </c>
      <c r="L58" s="525"/>
      <c r="M58" s="525"/>
      <c r="N58" s="189"/>
      <c r="O58" s="184"/>
    </row>
    <row r="59" spans="2:15">
      <c r="B59" s="186" t="s">
        <v>179</v>
      </c>
      <c r="C59" s="180" t="s">
        <v>169</v>
      </c>
      <c r="D59" s="180" t="s">
        <v>170</v>
      </c>
      <c r="E59" s="180" t="s">
        <v>171</v>
      </c>
      <c r="F59" s="180" t="s">
        <v>172</v>
      </c>
      <c r="G59" s="183" t="s">
        <v>97</v>
      </c>
      <c r="I59" s="186" t="s">
        <v>179</v>
      </c>
      <c r="J59" s="180"/>
      <c r="K59" s="180" t="s">
        <v>169</v>
      </c>
      <c r="L59" s="180" t="s">
        <v>170</v>
      </c>
      <c r="M59" s="180" t="s">
        <v>171</v>
      </c>
      <c r="N59" s="180" t="s">
        <v>172</v>
      </c>
      <c r="O59" s="183" t="s">
        <v>97</v>
      </c>
    </row>
    <row r="60" spans="2:15">
      <c r="B60" s="187" t="s">
        <v>173</v>
      </c>
      <c r="C60"/>
      <c r="D60"/>
      <c r="E60"/>
      <c r="F60"/>
      <c r="G60" s="192">
        <f t="shared" ref="G60:G65" si="19">SUM(C60:F60)</f>
        <v>0</v>
      </c>
      <c r="I60" s="187" t="s">
        <v>173</v>
      </c>
      <c r="J60" s="194"/>
      <c r="K60" t="e">
        <f>C60*#REF!*#REF!/100</f>
        <v>#REF!</v>
      </c>
      <c r="L60" t="e">
        <f>D60*#REF!*#REF!/100</f>
        <v>#REF!</v>
      </c>
      <c r="M60" t="e">
        <f>E60*#REF!*#REF!/100</f>
        <v>#REF!</v>
      </c>
      <c r="N60" t="e">
        <f>F60*#REF!*#REF!/100</f>
        <v>#REF!</v>
      </c>
      <c r="O60" s="192" t="e">
        <f t="shared" ref="O60:O65" si="20">SUM(K60:N60)</f>
        <v>#REF!</v>
      </c>
    </row>
    <row r="61" spans="2:15">
      <c r="B61" s="187" t="s">
        <v>174</v>
      </c>
      <c r="C61"/>
      <c r="D61"/>
      <c r="E61">
        <v>3</v>
      </c>
      <c r="F61"/>
      <c r="G61" s="192">
        <f t="shared" si="19"/>
        <v>3</v>
      </c>
      <c r="I61" s="187" t="s">
        <v>174</v>
      </c>
      <c r="J61" s="194"/>
      <c r="K61" t="e">
        <f>C61*#REF!*#REF!/100</f>
        <v>#REF!</v>
      </c>
      <c r="L61" t="e">
        <f>D61*#REF!*#REF!/100</f>
        <v>#REF!</v>
      </c>
      <c r="M61" t="e">
        <f>E61*#REF!*#REF!/100</f>
        <v>#REF!</v>
      </c>
      <c r="N61" t="e">
        <f>F61*#REF!*#REF!/100</f>
        <v>#REF!</v>
      </c>
      <c r="O61" s="192" t="e">
        <f t="shared" si="20"/>
        <v>#REF!</v>
      </c>
    </row>
    <row r="62" spans="2:15">
      <c r="B62" s="187" t="s">
        <v>175</v>
      </c>
      <c r="C62"/>
      <c r="D62">
        <v>1</v>
      </c>
      <c r="E62"/>
      <c r="F62"/>
      <c r="G62" s="192">
        <f t="shared" si="19"/>
        <v>1</v>
      </c>
      <c r="I62" s="187" t="s">
        <v>175</v>
      </c>
      <c r="J62" s="194"/>
      <c r="K62" t="e">
        <f>C62*#REF!*#REF!/100</f>
        <v>#REF!</v>
      </c>
      <c r="L62" t="e">
        <f>D62*#REF!*#REF!/100</f>
        <v>#REF!</v>
      </c>
      <c r="M62" t="e">
        <f>E62*#REF!*#REF!/100</f>
        <v>#REF!</v>
      </c>
      <c r="N62" t="e">
        <f>F62*#REF!*#REF!/100</f>
        <v>#REF!</v>
      </c>
      <c r="O62" s="192" t="e">
        <f t="shared" si="20"/>
        <v>#REF!</v>
      </c>
    </row>
    <row r="63" spans="2:15">
      <c r="B63" s="187" t="s">
        <v>176</v>
      </c>
      <c r="C63">
        <v>1188</v>
      </c>
      <c r="D63">
        <v>839</v>
      </c>
      <c r="E63">
        <v>340</v>
      </c>
      <c r="F63"/>
      <c r="G63" s="192">
        <f t="shared" si="19"/>
        <v>2367</v>
      </c>
      <c r="I63" s="187" t="s">
        <v>176</v>
      </c>
      <c r="J63" s="194"/>
      <c r="K63" t="e">
        <f>C63*#REF!*#REF!/100</f>
        <v>#REF!</v>
      </c>
      <c r="L63" t="e">
        <f>D63*#REF!*#REF!/100</f>
        <v>#REF!</v>
      </c>
      <c r="M63" t="e">
        <f>E63*#REF!*#REF!/100</f>
        <v>#REF!</v>
      </c>
      <c r="N63" t="e">
        <f>F63*#REF!*#REF!/100</f>
        <v>#REF!</v>
      </c>
      <c r="O63" s="192" t="e">
        <f t="shared" si="20"/>
        <v>#REF!</v>
      </c>
    </row>
    <row r="64" spans="2:15">
      <c r="B64" s="187" t="s">
        <v>177</v>
      </c>
      <c r="C64">
        <v>6743</v>
      </c>
      <c r="D64">
        <v>16381</v>
      </c>
      <c r="E64">
        <v>3320</v>
      </c>
      <c r="F64"/>
      <c r="G64" s="192">
        <f t="shared" si="19"/>
        <v>26444</v>
      </c>
      <c r="I64" s="187" t="s">
        <v>177</v>
      </c>
      <c r="J64" s="194"/>
      <c r="K64" t="e">
        <f>C64*#REF!*#REF!/100</f>
        <v>#REF!</v>
      </c>
      <c r="L64" t="e">
        <f>D64*#REF!*#REF!/100</f>
        <v>#REF!</v>
      </c>
      <c r="M64" t="e">
        <f>E64*#REF!*#REF!/100</f>
        <v>#REF!</v>
      </c>
      <c r="N64" t="e">
        <f>F64*#REF!*#REF!/100</f>
        <v>#REF!</v>
      </c>
      <c r="O64" s="192" t="e">
        <f t="shared" si="20"/>
        <v>#REF!</v>
      </c>
    </row>
    <row r="65" spans="2:15">
      <c r="B65" s="187" t="s">
        <v>178</v>
      </c>
      <c r="C65">
        <v>10</v>
      </c>
      <c r="D65">
        <v>20</v>
      </c>
      <c r="E65">
        <v>19</v>
      </c>
      <c r="F65"/>
      <c r="G65" s="192">
        <f t="shared" si="19"/>
        <v>49</v>
      </c>
      <c r="I65" s="187" t="s">
        <v>178</v>
      </c>
      <c r="J65" s="194"/>
      <c r="K65" t="e">
        <f>C65*#REF!*#REF!/100</f>
        <v>#REF!</v>
      </c>
      <c r="L65" t="e">
        <f>D65*#REF!*#REF!/100</f>
        <v>#REF!</v>
      </c>
      <c r="M65" t="e">
        <f>E65*#REF!*#REF!/100</f>
        <v>#REF!</v>
      </c>
      <c r="N65" t="e">
        <f>F65*#REF!*#REF!/100</f>
        <v>#REF!</v>
      </c>
      <c r="O65" s="192" t="e">
        <f t="shared" si="20"/>
        <v>#REF!</v>
      </c>
    </row>
    <row r="66" spans="2:15">
      <c r="B66" s="188"/>
      <c r="C66" s="525" t="s">
        <v>167</v>
      </c>
      <c r="D66" s="525"/>
      <c r="E66" s="525"/>
      <c r="F66" s="525"/>
      <c r="G66" s="184"/>
      <c r="I66" s="188"/>
      <c r="J66" s="189"/>
      <c r="K66" s="525" t="s">
        <v>167</v>
      </c>
      <c r="L66" s="525"/>
      <c r="M66" s="525"/>
      <c r="N66" s="525"/>
      <c r="O66" s="184"/>
    </row>
    <row r="67" spans="2:15">
      <c r="B67" s="186" t="s">
        <v>179</v>
      </c>
      <c r="C67" s="180" t="s">
        <v>169</v>
      </c>
      <c r="D67" s="180" t="s">
        <v>170</v>
      </c>
      <c r="E67" s="180" t="s">
        <v>171</v>
      </c>
      <c r="F67" s="180" t="s">
        <v>172</v>
      </c>
      <c r="G67" s="183" t="s">
        <v>97</v>
      </c>
      <c r="I67" s="186" t="s">
        <v>179</v>
      </c>
      <c r="J67" s="180"/>
      <c r="K67" s="180" t="s">
        <v>169</v>
      </c>
      <c r="L67" s="180" t="s">
        <v>170</v>
      </c>
      <c r="M67" s="180" t="s">
        <v>171</v>
      </c>
      <c r="N67" s="180" t="s">
        <v>172</v>
      </c>
      <c r="O67" s="183" t="s">
        <v>97</v>
      </c>
    </row>
    <row r="68" spans="2:15">
      <c r="B68" s="187" t="s">
        <v>173</v>
      </c>
      <c r="C68"/>
      <c r="D68"/>
      <c r="E68">
        <v>5</v>
      </c>
      <c r="F68"/>
      <c r="G68" s="192">
        <f t="shared" ref="G68:G73" si="21">SUM(C68:F68)</f>
        <v>5</v>
      </c>
      <c r="I68" s="187" t="s">
        <v>173</v>
      </c>
      <c r="J68" s="194"/>
      <c r="K68" t="e">
        <f>C68*#REF!*#REF!/100</f>
        <v>#REF!</v>
      </c>
      <c r="L68" t="e">
        <f>D68*#REF!*#REF!/100</f>
        <v>#REF!</v>
      </c>
      <c r="M68" t="e">
        <f>E68*#REF!*#REF!/100</f>
        <v>#REF!</v>
      </c>
      <c r="N68" t="e">
        <f>F68*#REF!*#REF!/100</f>
        <v>#REF!</v>
      </c>
      <c r="O68" s="192" t="e">
        <f t="shared" ref="O68:O73" si="22">SUM(K68:N68)</f>
        <v>#REF!</v>
      </c>
    </row>
    <row r="69" spans="2:15">
      <c r="B69" s="187" t="s">
        <v>174</v>
      </c>
      <c r="C69"/>
      <c r="D69"/>
      <c r="E69"/>
      <c r="F69"/>
      <c r="G69" s="192">
        <f t="shared" si="21"/>
        <v>0</v>
      </c>
      <c r="I69" s="187" t="s">
        <v>174</v>
      </c>
      <c r="J69" s="194"/>
      <c r="K69" t="e">
        <f>C69*#REF!*#REF!/100</f>
        <v>#REF!</v>
      </c>
      <c r="L69" t="e">
        <f>D69*#REF!*#REF!/100</f>
        <v>#REF!</v>
      </c>
      <c r="M69" t="e">
        <f>E69*#REF!*#REF!/100</f>
        <v>#REF!</v>
      </c>
      <c r="N69" t="e">
        <f>F69*#REF!*#REF!/100</f>
        <v>#REF!</v>
      </c>
      <c r="O69" s="192" t="e">
        <f t="shared" si="22"/>
        <v>#REF!</v>
      </c>
    </row>
    <row r="70" spans="2:15">
      <c r="B70" s="187" t="s">
        <v>175</v>
      </c>
      <c r="C70"/>
      <c r="D70"/>
      <c r="E70"/>
      <c r="F70"/>
      <c r="G70" s="192">
        <f t="shared" si="21"/>
        <v>0</v>
      </c>
      <c r="I70" s="187" t="s">
        <v>175</v>
      </c>
      <c r="J70" s="194"/>
      <c r="K70" t="e">
        <f>C70*#REF!*#REF!/100</f>
        <v>#REF!</v>
      </c>
      <c r="L70" t="e">
        <f>D70*#REF!*#REF!/100</f>
        <v>#REF!</v>
      </c>
      <c r="M70" t="e">
        <f>E70*#REF!*#REF!/100</f>
        <v>#REF!</v>
      </c>
      <c r="N70" t="e">
        <f>F70*#REF!*#REF!/100</f>
        <v>#REF!</v>
      </c>
      <c r="O70" s="192" t="e">
        <f t="shared" si="22"/>
        <v>#REF!</v>
      </c>
    </row>
    <row r="71" spans="2:15">
      <c r="B71" s="187" t="s">
        <v>176</v>
      </c>
      <c r="C71">
        <v>49</v>
      </c>
      <c r="D71">
        <v>64</v>
      </c>
      <c r="E71">
        <v>47</v>
      </c>
      <c r="F71"/>
      <c r="G71" s="192">
        <f t="shared" si="21"/>
        <v>160</v>
      </c>
      <c r="I71" s="187" t="s">
        <v>176</v>
      </c>
      <c r="J71" s="194"/>
      <c r="K71" t="e">
        <f>C71*#REF!*#REF!/100</f>
        <v>#REF!</v>
      </c>
      <c r="L71" t="e">
        <f>D71*#REF!*#REF!/100</f>
        <v>#REF!</v>
      </c>
      <c r="M71" t="e">
        <f>E71*#REF!*#REF!/100</f>
        <v>#REF!</v>
      </c>
      <c r="N71" t="e">
        <f>F71*#REF!*#REF!/100</f>
        <v>#REF!</v>
      </c>
      <c r="O71" s="192" t="e">
        <f t="shared" si="22"/>
        <v>#REF!</v>
      </c>
    </row>
    <row r="72" spans="2:15">
      <c r="B72" s="187" t="s">
        <v>177</v>
      </c>
      <c r="C72">
        <v>30</v>
      </c>
      <c r="D72">
        <v>109</v>
      </c>
      <c r="E72">
        <v>11</v>
      </c>
      <c r="F72"/>
      <c r="G72" s="192">
        <f t="shared" si="21"/>
        <v>150</v>
      </c>
      <c r="I72" s="187" t="s">
        <v>177</v>
      </c>
      <c r="J72" s="194"/>
      <c r="K72" t="e">
        <f>C72*#REF!*#REF!/100</f>
        <v>#REF!</v>
      </c>
      <c r="L72" t="e">
        <f>D72*#REF!*#REF!/100</f>
        <v>#REF!</v>
      </c>
      <c r="M72" t="e">
        <f>E72*#REF!*#REF!/100</f>
        <v>#REF!</v>
      </c>
      <c r="N72" t="e">
        <f>F72*#REF!*#REF!/100</f>
        <v>#REF!</v>
      </c>
      <c r="O72" s="192" t="e">
        <f t="shared" si="22"/>
        <v>#REF!</v>
      </c>
    </row>
    <row r="73" spans="2:15">
      <c r="B73" s="187" t="s">
        <v>178</v>
      </c>
      <c r="C73">
        <v>2</v>
      </c>
      <c r="D73"/>
      <c r="E73">
        <v>3</v>
      </c>
      <c r="F73"/>
      <c r="G73" s="192">
        <f t="shared" si="21"/>
        <v>5</v>
      </c>
      <c r="I73" s="187" t="s">
        <v>178</v>
      </c>
      <c r="J73" s="194"/>
      <c r="K73" t="e">
        <f>C73*#REF!*#REF!/100</f>
        <v>#REF!</v>
      </c>
      <c r="L73" t="e">
        <f>D73*#REF!*#REF!/100</f>
        <v>#REF!</v>
      </c>
      <c r="M73" t="e">
        <f>E73*#REF!*#REF!/100</f>
        <v>#REF!</v>
      </c>
      <c r="N73" t="e">
        <f>F73*#REF!*#REF!/100</f>
        <v>#REF!</v>
      </c>
      <c r="O73" s="192" t="e">
        <f t="shared" si="22"/>
        <v>#REF!</v>
      </c>
    </row>
    <row r="74" spans="2:15">
      <c r="B74" s="188"/>
      <c r="C74" s="525" t="s">
        <v>163</v>
      </c>
      <c r="D74" s="525"/>
      <c r="E74" s="525"/>
      <c r="F74" s="525"/>
      <c r="G74" s="184"/>
      <c r="I74" s="188"/>
      <c r="J74" s="189"/>
      <c r="K74" s="525" t="s">
        <v>163</v>
      </c>
      <c r="L74" s="525"/>
      <c r="M74" s="525"/>
      <c r="N74" s="525"/>
      <c r="O74" s="184"/>
    </row>
    <row r="75" spans="2:15">
      <c r="B75" s="186" t="s">
        <v>179</v>
      </c>
      <c r="C75" s="180" t="s">
        <v>169</v>
      </c>
      <c r="D75" s="180" t="s">
        <v>170</v>
      </c>
      <c r="E75" s="180" t="s">
        <v>171</v>
      </c>
      <c r="F75" s="180" t="s">
        <v>172</v>
      </c>
      <c r="G75" s="183" t="s">
        <v>97</v>
      </c>
      <c r="I75" s="186" t="s">
        <v>179</v>
      </c>
      <c r="J75" s="180"/>
      <c r="K75" s="180" t="s">
        <v>169</v>
      </c>
      <c r="L75" s="180" t="s">
        <v>170</v>
      </c>
      <c r="M75" s="180" t="s">
        <v>171</v>
      </c>
      <c r="N75" s="180" t="s">
        <v>172</v>
      </c>
      <c r="O75" s="183" t="s">
        <v>97</v>
      </c>
    </row>
    <row r="76" spans="2:15">
      <c r="B76" s="187" t="s">
        <v>173</v>
      </c>
      <c r="C76"/>
      <c r="D76"/>
      <c r="E76"/>
      <c r="F76"/>
      <c r="G76" s="192">
        <f t="shared" ref="G76:G81" si="23">SUM(C76:F76)</f>
        <v>0</v>
      </c>
      <c r="I76" s="187" t="s">
        <v>173</v>
      </c>
      <c r="J76" s="194"/>
      <c r="K76" t="e">
        <f>C76*#REF!*#REF!/100</f>
        <v>#REF!</v>
      </c>
      <c r="L76" t="e">
        <f>D76*#REF!*#REF!/100</f>
        <v>#REF!</v>
      </c>
      <c r="M76" t="e">
        <f>E76*#REF!*#REF!/100</f>
        <v>#REF!</v>
      </c>
      <c r="N76" t="e">
        <f>F76*#REF!*#REF!/100</f>
        <v>#REF!</v>
      </c>
      <c r="O76" s="192" t="e">
        <f t="shared" ref="O76:O81" si="24">SUM(K76:N76)</f>
        <v>#REF!</v>
      </c>
    </row>
    <row r="77" spans="2:15">
      <c r="B77" s="187" t="s">
        <v>174</v>
      </c>
      <c r="C77"/>
      <c r="D77"/>
      <c r="E77"/>
      <c r="F77"/>
      <c r="G77" s="192">
        <f t="shared" si="23"/>
        <v>0</v>
      </c>
      <c r="I77" s="187" t="s">
        <v>174</v>
      </c>
      <c r="J77" s="194"/>
      <c r="K77" t="e">
        <f>C77*#REF!*#REF!/100</f>
        <v>#REF!</v>
      </c>
      <c r="L77" t="e">
        <f>D77*#REF!*#REF!/100</f>
        <v>#REF!</v>
      </c>
      <c r="M77" t="e">
        <f>E77*#REF!*#REF!/100</f>
        <v>#REF!</v>
      </c>
      <c r="N77" t="e">
        <f>F77*#REF!*#REF!/100</f>
        <v>#REF!</v>
      </c>
      <c r="O77" s="192" t="e">
        <f t="shared" si="24"/>
        <v>#REF!</v>
      </c>
    </row>
    <row r="78" spans="2:15">
      <c r="B78" s="187" t="s">
        <v>175</v>
      </c>
      <c r="C78"/>
      <c r="D78"/>
      <c r="E78"/>
      <c r="F78"/>
      <c r="G78" s="192">
        <f t="shared" si="23"/>
        <v>0</v>
      </c>
      <c r="I78" s="187" t="s">
        <v>175</v>
      </c>
      <c r="J78" s="194"/>
      <c r="K78" t="e">
        <f>C78*#REF!*#REF!/100</f>
        <v>#REF!</v>
      </c>
      <c r="L78" t="e">
        <f>D78*#REF!*#REF!/100</f>
        <v>#REF!</v>
      </c>
      <c r="M78" t="e">
        <f>E78*#REF!*#REF!/100</f>
        <v>#REF!</v>
      </c>
      <c r="N78" t="e">
        <f>F78*#REF!*#REF!/100</f>
        <v>#REF!</v>
      </c>
      <c r="O78" s="192" t="e">
        <f t="shared" si="24"/>
        <v>#REF!</v>
      </c>
    </row>
    <row r="79" spans="2:15">
      <c r="B79" s="187" t="s">
        <v>176</v>
      </c>
      <c r="C79"/>
      <c r="D79"/>
      <c r="E79"/>
      <c r="F79"/>
      <c r="G79" s="192">
        <f t="shared" si="23"/>
        <v>0</v>
      </c>
      <c r="I79" s="187" t="s">
        <v>176</v>
      </c>
      <c r="J79" s="194"/>
      <c r="K79" t="e">
        <f>C79*#REF!*#REF!/100</f>
        <v>#REF!</v>
      </c>
      <c r="L79" t="e">
        <f>D79*#REF!*#REF!/100</f>
        <v>#REF!</v>
      </c>
      <c r="M79" t="e">
        <f>E79*#REF!*#REF!/100</f>
        <v>#REF!</v>
      </c>
      <c r="N79" t="e">
        <f>F79*#REF!*#REF!/100</f>
        <v>#REF!</v>
      </c>
      <c r="O79" s="192" t="e">
        <f t="shared" si="24"/>
        <v>#REF!</v>
      </c>
    </row>
    <row r="80" spans="2:15">
      <c r="B80" s="187" t="s">
        <v>177</v>
      </c>
      <c r="C80"/>
      <c r="D80">
        <v>1</v>
      </c>
      <c r="E80"/>
      <c r="F80"/>
      <c r="G80" s="192">
        <f t="shared" si="23"/>
        <v>1</v>
      </c>
      <c r="I80" s="187" t="s">
        <v>177</v>
      </c>
      <c r="J80" s="194"/>
      <c r="K80" t="e">
        <f>C80*#REF!*#REF!/100</f>
        <v>#REF!</v>
      </c>
      <c r="L80" t="e">
        <f>D80*#REF!*#REF!/100</f>
        <v>#REF!</v>
      </c>
      <c r="M80" t="e">
        <f>E80*#REF!*#REF!/100</f>
        <v>#REF!</v>
      </c>
      <c r="N80" t="e">
        <f>F80*#REF!*#REF!/100</f>
        <v>#REF!</v>
      </c>
      <c r="O80" s="192" t="e">
        <f t="shared" si="24"/>
        <v>#REF!</v>
      </c>
    </row>
    <row r="81" spans="2:15">
      <c r="B81" s="187" t="s">
        <v>178</v>
      </c>
      <c r="C81"/>
      <c r="D81"/>
      <c r="E81"/>
      <c r="F81"/>
      <c r="G81" s="192">
        <f t="shared" si="23"/>
        <v>0</v>
      </c>
      <c r="I81" s="187" t="s">
        <v>178</v>
      </c>
      <c r="J81" s="194"/>
      <c r="K81" t="e">
        <f>C81*#REF!*#REF!/100</f>
        <v>#REF!</v>
      </c>
      <c r="L81" t="e">
        <f>D81*#REF!*#REF!/100</f>
        <v>#REF!</v>
      </c>
      <c r="M81" t="e">
        <f>E81*#REF!*#REF!/100</f>
        <v>#REF!</v>
      </c>
      <c r="N81" t="e">
        <f>F81*#REF!*#REF!/100</f>
        <v>#REF!</v>
      </c>
      <c r="O81" s="192" t="e">
        <f t="shared" si="24"/>
        <v>#REF!</v>
      </c>
    </row>
    <row r="82" spans="2:15">
      <c r="B82" s="188"/>
      <c r="C82" s="525" t="s">
        <v>165</v>
      </c>
      <c r="D82" s="525"/>
      <c r="E82" s="525"/>
      <c r="F82" s="525"/>
      <c r="G82" s="184"/>
      <c r="I82" s="188"/>
      <c r="J82" s="189"/>
      <c r="K82" s="525" t="s">
        <v>165</v>
      </c>
      <c r="L82" s="525"/>
      <c r="M82" s="525"/>
      <c r="N82" s="525"/>
      <c r="O82" s="184"/>
    </row>
    <row r="83" spans="2:15">
      <c r="B83" s="186" t="s">
        <v>179</v>
      </c>
      <c r="C83" s="180" t="s">
        <v>169</v>
      </c>
      <c r="D83" s="180" t="s">
        <v>170</v>
      </c>
      <c r="E83" s="180" t="s">
        <v>171</v>
      </c>
      <c r="F83" s="180" t="s">
        <v>172</v>
      </c>
      <c r="G83" s="183" t="s">
        <v>97</v>
      </c>
      <c r="I83" s="186" t="s">
        <v>179</v>
      </c>
      <c r="J83" s="180"/>
      <c r="K83" s="180" t="s">
        <v>169</v>
      </c>
      <c r="L83" s="180" t="s">
        <v>170</v>
      </c>
      <c r="M83" s="180" t="s">
        <v>171</v>
      </c>
      <c r="N83" s="180" t="s">
        <v>172</v>
      </c>
      <c r="O83" s="183" t="s">
        <v>97</v>
      </c>
    </row>
    <row r="84" spans="2:15">
      <c r="B84" s="187" t="s">
        <v>173</v>
      </c>
      <c r="C84"/>
      <c r="D84"/>
      <c r="E84"/>
      <c r="F84"/>
      <c r="G84" s="192">
        <f t="shared" ref="G84:G89" si="25">SUM(C84:F84)</f>
        <v>0</v>
      </c>
      <c r="I84" s="187" t="s">
        <v>173</v>
      </c>
      <c r="J84" s="194"/>
      <c r="K84" t="e">
        <f>C84*#REF!*#REF!/100</f>
        <v>#REF!</v>
      </c>
      <c r="L84" t="e">
        <f>D84*#REF!*#REF!/100</f>
        <v>#REF!</v>
      </c>
      <c r="M84" t="e">
        <f>E84*#REF!*#REF!/100</f>
        <v>#REF!</v>
      </c>
      <c r="N84" t="e">
        <f>F84*#REF!*#REF!/100</f>
        <v>#REF!</v>
      </c>
      <c r="O84" s="192" t="e">
        <f t="shared" ref="O84:O89" si="26">SUM(K84:N84)</f>
        <v>#REF!</v>
      </c>
    </row>
    <row r="85" spans="2:15">
      <c r="B85" s="187" t="s">
        <v>174</v>
      </c>
      <c r="C85"/>
      <c r="D85"/>
      <c r="E85"/>
      <c r="F85"/>
      <c r="G85" s="192">
        <f t="shared" si="25"/>
        <v>0</v>
      </c>
      <c r="I85" s="187" t="s">
        <v>174</v>
      </c>
      <c r="J85" s="194"/>
      <c r="K85" t="e">
        <f>C85*#REF!*#REF!/100</f>
        <v>#REF!</v>
      </c>
      <c r="L85" t="e">
        <f>D85*#REF!*#REF!/100</f>
        <v>#REF!</v>
      </c>
      <c r="M85" t="e">
        <f>E85*#REF!*#REF!/100</f>
        <v>#REF!</v>
      </c>
      <c r="N85" t="e">
        <f>F85*#REF!*#REF!/100</f>
        <v>#REF!</v>
      </c>
      <c r="O85" s="192" t="e">
        <f t="shared" si="26"/>
        <v>#REF!</v>
      </c>
    </row>
    <row r="86" spans="2:15">
      <c r="B86" s="187" t="s">
        <v>175</v>
      </c>
      <c r="C86"/>
      <c r="D86"/>
      <c r="E86"/>
      <c r="F86"/>
      <c r="G86" s="192">
        <f t="shared" si="25"/>
        <v>0</v>
      </c>
      <c r="I86" s="187" t="s">
        <v>175</v>
      </c>
      <c r="J86" s="194"/>
      <c r="K86" t="e">
        <f>C86*#REF!*#REF!/100</f>
        <v>#REF!</v>
      </c>
      <c r="L86" t="e">
        <f>D86*#REF!*#REF!/100</f>
        <v>#REF!</v>
      </c>
      <c r="M86" t="e">
        <f>E86*#REF!*#REF!/100</f>
        <v>#REF!</v>
      </c>
      <c r="N86" t="e">
        <f>F86*#REF!*#REF!/100</f>
        <v>#REF!</v>
      </c>
      <c r="O86" s="192" t="e">
        <f t="shared" si="26"/>
        <v>#REF!</v>
      </c>
    </row>
    <row r="87" spans="2:15">
      <c r="B87" s="187" t="s">
        <v>176</v>
      </c>
      <c r="C87"/>
      <c r="D87"/>
      <c r="E87"/>
      <c r="F87"/>
      <c r="G87" s="192">
        <f t="shared" si="25"/>
        <v>0</v>
      </c>
      <c r="I87" s="187" t="s">
        <v>176</v>
      </c>
      <c r="J87" s="194"/>
      <c r="K87" t="e">
        <f>C87*#REF!*#REF!/100</f>
        <v>#REF!</v>
      </c>
      <c r="L87" t="e">
        <f>D87*#REF!*#REF!/100</f>
        <v>#REF!</v>
      </c>
      <c r="M87" t="e">
        <f>E87*#REF!*#REF!/100</f>
        <v>#REF!</v>
      </c>
      <c r="N87" t="e">
        <f>F87*#REF!*#REF!/100</f>
        <v>#REF!</v>
      </c>
      <c r="O87" s="192" t="e">
        <f t="shared" si="26"/>
        <v>#REF!</v>
      </c>
    </row>
    <row r="88" spans="2:15">
      <c r="B88" s="187" t="s">
        <v>177</v>
      </c>
      <c r="C88"/>
      <c r="D88">
        <v>3</v>
      </c>
      <c r="E88"/>
      <c r="F88"/>
      <c r="G88" s="192">
        <f t="shared" si="25"/>
        <v>3</v>
      </c>
      <c r="I88" s="187" t="s">
        <v>177</v>
      </c>
      <c r="J88" s="194"/>
      <c r="K88" t="e">
        <f>C88*#REF!*#REF!/100</f>
        <v>#REF!</v>
      </c>
      <c r="L88" t="e">
        <f>D88*#REF!*#REF!/100</f>
        <v>#REF!</v>
      </c>
      <c r="M88" t="e">
        <f>E88*#REF!*#REF!/100</f>
        <v>#REF!</v>
      </c>
      <c r="N88" t="e">
        <f>F88*#REF!*#REF!/100</f>
        <v>#REF!</v>
      </c>
      <c r="O88" s="192" t="e">
        <f t="shared" si="26"/>
        <v>#REF!</v>
      </c>
    </row>
    <row r="89" spans="2:15">
      <c r="B89" s="187" t="s">
        <v>178</v>
      </c>
      <c r="C89"/>
      <c r="D89"/>
      <c r="E89"/>
      <c r="F89"/>
      <c r="G89" s="192">
        <f t="shared" si="25"/>
        <v>0</v>
      </c>
      <c r="I89" s="187" t="s">
        <v>178</v>
      </c>
      <c r="J89" s="194"/>
      <c r="K89" t="e">
        <f>C89*#REF!*#REF!/100</f>
        <v>#REF!</v>
      </c>
      <c r="L89" t="e">
        <f>D89*#REF!*#REF!/100</f>
        <v>#REF!</v>
      </c>
      <c r="M89" t="e">
        <f>E89*#REF!*#REF!/100</f>
        <v>#REF!</v>
      </c>
      <c r="N89" t="e">
        <f>F89*#REF!*#REF!/100</f>
        <v>#REF!</v>
      </c>
      <c r="O89" s="192" t="e">
        <f t="shared" si="26"/>
        <v>#REF!</v>
      </c>
    </row>
    <row r="90" spans="2:15">
      <c r="B90" s="188"/>
      <c r="C90" s="525" t="s">
        <v>164</v>
      </c>
      <c r="D90" s="525"/>
      <c r="E90" s="525"/>
      <c r="F90" s="525"/>
      <c r="G90" s="184"/>
      <c r="I90" s="188"/>
      <c r="J90" s="189"/>
      <c r="K90" s="525" t="s">
        <v>164</v>
      </c>
      <c r="L90" s="525"/>
      <c r="M90" s="525"/>
      <c r="N90" s="525"/>
      <c r="O90" s="184"/>
    </row>
    <row r="91" spans="2:15">
      <c r="B91" s="186" t="s">
        <v>179</v>
      </c>
      <c r="C91" s="180" t="s">
        <v>169</v>
      </c>
      <c r="D91" s="180" t="s">
        <v>170</v>
      </c>
      <c r="E91" s="180" t="s">
        <v>171</v>
      </c>
      <c r="F91" s="180" t="s">
        <v>172</v>
      </c>
      <c r="G91" s="183" t="s">
        <v>97</v>
      </c>
      <c r="I91" s="186" t="s">
        <v>179</v>
      </c>
      <c r="J91" s="180"/>
      <c r="K91" s="180" t="s">
        <v>169</v>
      </c>
      <c r="L91" s="180" t="s">
        <v>170</v>
      </c>
      <c r="M91" s="180" t="s">
        <v>171</v>
      </c>
      <c r="N91" s="180" t="s">
        <v>172</v>
      </c>
      <c r="O91" s="183" t="s">
        <v>97</v>
      </c>
    </row>
    <row r="92" spans="2:15">
      <c r="B92" s="187" t="s">
        <v>173</v>
      </c>
      <c r="C92"/>
      <c r="D92"/>
      <c r="E92"/>
      <c r="F92"/>
      <c r="G92" s="192">
        <f t="shared" ref="G92:G97" si="27">SUM(C92:F92)</f>
        <v>0</v>
      </c>
      <c r="I92" s="187" t="s">
        <v>173</v>
      </c>
      <c r="J92" s="194"/>
      <c r="K92" t="e">
        <f>C92*#REF!*#REF!/100</f>
        <v>#REF!</v>
      </c>
      <c r="L92" t="e">
        <f>D92*#REF!*#REF!/100</f>
        <v>#REF!</v>
      </c>
      <c r="M92" t="e">
        <f>E92*#REF!*#REF!/100</f>
        <v>#REF!</v>
      </c>
      <c r="N92" t="e">
        <f>F92*#REF!*#REF!/100</f>
        <v>#REF!</v>
      </c>
      <c r="O92" s="192" t="e">
        <f t="shared" ref="O92:O97" si="28">SUM(K92:N92)</f>
        <v>#REF!</v>
      </c>
    </row>
    <row r="93" spans="2:15">
      <c r="B93" s="187" t="s">
        <v>174</v>
      </c>
      <c r="C93"/>
      <c r="D93"/>
      <c r="E93"/>
      <c r="F93"/>
      <c r="G93" s="192">
        <f t="shared" si="27"/>
        <v>0</v>
      </c>
      <c r="I93" s="187" t="s">
        <v>174</v>
      </c>
      <c r="J93" s="194"/>
      <c r="K93" t="e">
        <f>C93*#REF!*#REF!/100</f>
        <v>#REF!</v>
      </c>
      <c r="L93" t="e">
        <f>D93*#REF!*#REF!/100</f>
        <v>#REF!</v>
      </c>
      <c r="M93" t="e">
        <f>E93*#REF!*#REF!/100</f>
        <v>#REF!</v>
      </c>
      <c r="N93" t="e">
        <f>F93*#REF!*#REF!/100</f>
        <v>#REF!</v>
      </c>
      <c r="O93" s="192" t="e">
        <f t="shared" si="28"/>
        <v>#REF!</v>
      </c>
    </row>
    <row r="94" spans="2:15">
      <c r="B94" s="187" t="s">
        <v>175</v>
      </c>
      <c r="C94">
        <v>1</v>
      </c>
      <c r="D94"/>
      <c r="E94"/>
      <c r="F94"/>
      <c r="G94" s="192">
        <f t="shared" si="27"/>
        <v>1</v>
      </c>
      <c r="I94" s="187" t="s">
        <v>175</v>
      </c>
      <c r="J94" s="194"/>
      <c r="K94" t="e">
        <f>C94*#REF!*#REF!/100</f>
        <v>#REF!</v>
      </c>
      <c r="L94" t="e">
        <f>D94*#REF!*#REF!/100</f>
        <v>#REF!</v>
      </c>
      <c r="M94" t="e">
        <f>E94*#REF!*#REF!/100</f>
        <v>#REF!</v>
      </c>
      <c r="N94" t="e">
        <f>F94*#REF!*#REF!/100</f>
        <v>#REF!</v>
      </c>
      <c r="O94" s="192" t="e">
        <f t="shared" si="28"/>
        <v>#REF!</v>
      </c>
    </row>
    <row r="95" spans="2:15">
      <c r="B95" s="187" t="s">
        <v>176</v>
      </c>
      <c r="C95">
        <v>1</v>
      </c>
      <c r="D95"/>
      <c r="E95"/>
      <c r="F95"/>
      <c r="G95" s="192">
        <f t="shared" si="27"/>
        <v>1</v>
      </c>
      <c r="I95" s="187" t="s">
        <v>176</v>
      </c>
      <c r="J95" s="194"/>
      <c r="K95" t="e">
        <f>C95*#REF!*#REF!/100</f>
        <v>#REF!</v>
      </c>
      <c r="L95" t="e">
        <f>D95*#REF!*#REF!/100</f>
        <v>#REF!</v>
      </c>
      <c r="M95" t="e">
        <f>E95*#REF!*#REF!/100</f>
        <v>#REF!</v>
      </c>
      <c r="N95" t="e">
        <f>F95*#REF!*#REF!/100</f>
        <v>#REF!</v>
      </c>
      <c r="O95" s="192" t="e">
        <f t="shared" si="28"/>
        <v>#REF!</v>
      </c>
    </row>
    <row r="96" spans="2:15">
      <c r="B96" s="187" t="s">
        <v>177</v>
      </c>
      <c r="C96"/>
      <c r="D96"/>
      <c r="E96"/>
      <c r="F96"/>
      <c r="G96" s="192">
        <f t="shared" si="27"/>
        <v>0</v>
      </c>
      <c r="I96" s="187" t="s">
        <v>177</v>
      </c>
      <c r="J96" s="194"/>
      <c r="K96" t="e">
        <f>C96*#REF!*#REF!/100</f>
        <v>#REF!</v>
      </c>
      <c r="L96" t="e">
        <f>D96*#REF!*#REF!/100</f>
        <v>#REF!</v>
      </c>
      <c r="M96" t="e">
        <f>E96*#REF!*#REF!/100</f>
        <v>#REF!</v>
      </c>
      <c r="N96" t="e">
        <f>F96*#REF!*#REF!/100</f>
        <v>#REF!</v>
      </c>
      <c r="O96" s="192" t="e">
        <f t="shared" si="28"/>
        <v>#REF!</v>
      </c>
    </row>
    <row r="97" spans="2:16" ht="15" thickBot="1">
      <c r="B97" s="190" t="s">
        <v>178</v>
      </c>
      <c r="C97" s="191"/>
      <c r="D97" s="191"/>
      <c r="E97" s="191"/>
      <c r="F97" s="191"/>
      <c r="G97" s="193">
        <f t="shared" si="27"/>
        <v>0</v>
      </c>
      <c r="I97" s="190" t="s">
        <v>178</v>
      </c>
      <c r="J97" s="196"/>
      <c r="K97" s="191" t="e">
        <f>C97*#REF!*#REF!/100</f>
        <v>#REF!</v>
      </c>
      <c r="L97" s="191" t="e">
        <f>D97*#REF!*#REF!/100</f>
        <v>#REF!</v>
      </c>
      <c r="M97" s="191" t="e">
        <f>E97*#REF!*#REF!/100</f>
        <v>#REF!</v>
      </c>
      <c r="N97" s="191" t="e">
        <f>F97*#REF!*#REF!/100</f>
        <v>#REF!</v>
      </c>
      <c r="O97" s="193" t="e">
        <f t="shared" si="28"/>
        <v>#REF!</v>
      </c>
    </row>
    <row r="99" spans="2:16" ht="58">
      <c r="B99" s="3" t="s">
        <v>186</v>
      </c>
      <c r="E99" s="205" t="s">
        <v>196</v>
      </c>
      <c r="F99" s="3" t="s">
        <v>205</v>
      </c>
      <c r="G99" s="62" t="s">
        <v>197</v>
      </c>
      <c r="H99" s="205" t="s">
        <v>198</v>
      </c>
      <c r="I99" s="205" t="s">
        <v>203</v>
      </c>
      <c r="J99" s="62" t="s">
        <v>199</v>
      </c>
      <c r="K99" s="62"/>
      <c r="L99" s="62" t="s">
        <v>200</v>
      </c>
      <c r="M99" s="62" t="s">
        <v>201</v>
      </c>
      <c r="N99" s="62" t="s">
        <v>202</v>
      </c>
    </row>
    <row r="100" spans="2:16">
      <c r="B100" s="3">
        <v>2287</v>
      </c>
      <c r="C100" s="3" t="s">
        <v>187</v>
      </c>
      <c r="E100" s="62">
        <v>6824</v>
      </c>
      <c r="F100" s="208">
        <v>0.28000000000000003</v>
      </c>
      <c r="G100" s="62">
        <v>61</v>
      </c>
      <c r="H100" s="62">
        <v>5527</v>
      </c>
      <c r="I100" s="62">
        <v>676</v>
      </c>
      <c r="J100" s="62">
        <v>314</v>
      </c>
      <c r="K100" s="62">
        <v>164</v>
      </c>
      <c r="L100" s="62">
        <v>75</v>
      </c>
      <c r="M100" s="62">
        <v>7</v>
      </c>
      <c r="N100" s="62"/>
    </row>
    <row r="101" spans="2:16">
      <c r="B101" s="3">
        <v>2257</v>
      </c>
      <c r="C101" s="3" t="s">
        <v>188</v>
      </c>
      <c r="E101" s="62">
        <v>8465</v>
      </c>
      <c r="F101" s="208">
        <v>0.28000000000000003</v>
      </c>
      <c r="G101" s="62">
        <v>51</v>
      </c>
      <c r="H101" s="62">
        <v>7018</v>
      </c>
      <c r="I101" s="62">
        <v>779</v>
      </c>
      <c r="J101" s="62">
        <v>271</v>
      </c>
      <c r="K101" s="62">
        <v>245</v>
      </c>
      <c r="L101" s="62">
        <v>93</v>
      </c>
      <c r="M101" s="62">
        <v>8</v>
      </c>
      <c r="N101" s="62"/>
    </row>
    <row r="102" spans="2:16">
      <c r="B102" s="3">
        <v>2146</v>
      </c>
      <c r="C102" s="3" t="s">
        <v>189</v>
      </c>
      <c r="E102" s="62">
        <v>1556</v>
      </c>
      <c r="F102" s="208">
        <v>0.28000000000000003</v>
      </c>
      <c r="G102" s="62">
        <v>37</v>
      </c>
      <c r="H102" s="62">
        <v>1340</v>
      </c>
      <c r="I102" s="62">
        <v>120</v>
      </c>
      <c r="J102" s="62">
        <v>34</v>
      </c>
      <c r="K102" s="62">
        <v>17</v>
      </c>
      <c r="L102" s="62">
        <v>5</v>
      </c>
      <c r="M102" s="62">
        <v>3</v>
      </c>
      <c r="N102" s="62"/>
    </row>
    <row r="103" spans="2:16">
      <c r="B103" s="3">
        <v>2110</v>
      </c>
      <c r="C103" s="3" t="s">
        <v>190</v>
      </c>
      <c r="E103" s="62">
        <v>9568</v>
      </c>
      <c r="F103" s="208">
        <v>0.28000000000000003</v>
      </c>
      <c r="G103" s="62">
        <v>96</v>
      </c>
      <c r="H103" s="62">
        <v>7520</v>
      </c>
      <c r="I103" s="62">
        <v>823</v>
      </c>
      <c r="J103" s="62">
        <v>411</v>
      </c>
      <c r="K103" s="62">
        <v>641</v>
      </c>
      <c r="L103" s="62">
        <v>67</v>
      </c>
      <c r="M103" s="62">
        <v>10</v>
      </c>
      <c r="N103" s="62"/>
    </row>
    <row r="104" spans="2:16">
      <c r="B104" s="3">
        <v>2093</v>
      </c>
      <c r="C104" s="3" t="s">
        <v>191</v>
      </c>
      <c r="E104" s="62">
        <v>12307</v>
      </c>
      <c r="F104" s="208">
        <v>0.28000000000000003</v>
      </c>
      <c r="G104" s="62">
        <v>86</v>
      </c>
      <c r="H104" s="62">
        <v>10794</v>
      </c>
      <c r="I104" s="62">
        <v>886</v>
      </c>
      <c r="J104" s="62">
        <v>283</v>
      </c>
      <c r="K104" s="62">
        <v>197</v>
      </c>
      <c r="L104" s="62">
        <v>49</v>
      </c>
      <c r="M104" s="62">
        <v>12</v>
      </c>
      <c r="N104" s="62"/>
    </row>
    <row r="105" spans="2:16">
      <c r="B105" s="3">
        <v>2072</v>
      </c>
      <c r="C105" s="3" t="s">
        <v>192</v>
      </c>
      <c r="E105" s="62">
        <v>2262</v>
      </c>
      <c r="F105" s="208">
        <v>0.28000000000000003</v>
      </c>
      <c r="G105" s="62">
        <v>50</v>
      </c>
      <c r="H105" s="62">
        <v>1942</v>
      </c>
      <c r="I105" s="62">
        <v>111</v>
      </c>
      <c r="J105" s="62">
        <v>29</v>
      </c>
      <c r="K105" s="62">
        <v>81</v>
      </c>
      <c r="L105" s="62">
        <v>38</v>
      </c>
      <c r="M105" s="62">
        <v>11</v>
      </c>
      <c r="N105" s="62"/>
    </row>
    <row r="106" spans="2:16">
      <c r="B106" s="3">
        <v>30904</v>
      </c>
      <c r="C106" s="3" t="s">
        <v>193</v>
      </c>
      <c r="E106" s="62">
        <v>14901</v>
      </c>
      <c r="F106" s="208">
        <v>0.28000000000000003</v>
      </c>
      <c r="G106" s="62">
        <v>36</v>
      </c>
      <c r="H106" s="62">
        <v>10271</v>
      </c>
      <c r="I106" s="62">
        <v>1726</v>
      </c>
      <c r="J106" s="62">
        <v>711</v>
      </c>
      <c r="K106" s="62">
        <v>1951</v>
      </c>
      <c r="L106" s="62">
        <v>183</v>
      </c>
      <c r="M106" s="62">
        <v>23</v>
      </c>
      <c r="N106" s="62">
        <v>17</v>
      </c>
      <c r="P106" s="198"/>
    </row>
    <row r="107" spans="2:16">
      <c r="B107" s="3">
        <v>30208</v>
      </c>
      <c r="C107" s="3" t="s">
        <v>194</v>
      </c>
      <c r="E107" s="62">
        <v>62187</v>
      </c>
      <c r="F107" s="208">
        <v>0.28000000000000003</v>
      </c>
      <c r="G107" s="62">
        <v>199</v>
      </c>
      <c r="H107" s="62">
        <v>49826</v>
      </c>
      <c r="I107" s="62">
        <v>5098</v>
      </c>
      <c r="J107" s="62">
        <v>1385</v>
      </c>
      <c r="K107" s="62">
        <v>4759</v>
      </c>
      <c r="L107" s="62">
        <v>916</v>
      </c>
      <c r="M107" s="62">
        <v>4</v>
      </c>
      <c r="N107" s="62">
        <v>18</v>
      </c>
      <c r="P107" s="199"/>
    </row>
    <row r="108" spans="2:16">
      <c r="B108" s="3">
        <v>30716</v>
      </c>
      <c r="C108" s="3" t="s">
        <v>195</v>
      </c>
      <c r="E108" s="62">
        <v>32034</v>
      </c>
      <c r="F108" s="208">
        <v>0.28000000000000003</v>
      </c>
      <c r="G108" s="62">
        <v>99</v>
      </c>
      <c r="H108" s="62">
        <v>23621</v>
      </c>
      <c r="I108" s="62">
        <v>3733</v>
      </c>
      <c r="J108" s="62">
        <v>1543</v>
      </c>
      <c r="K108" s="62">
        <v>2665</v>
      </c>
      <c r="L108" s="62">
        <v>367</v>
      </c>
      <c r="M108" s="62">
        <v>6</v>
      </c>
      <c r="N108" s="62">
        <v>63</v>
      </c>
    </row>
    <row r="109" spans="2:16">
      <c r="C109" s="3" t="s">
        <v>204</v>
      </c>
      <c r="E109" s="3">
        <f>AVERAGE(E100:E108)</f>
        <v>16678.222222222223</v>
      </c>
      <c r="F109" s="207">
        <f>AVERAGE(F100:F108)</f>
        <v>0.28000000000000003</v>
      </c>
    </row>
    <row r="111" spans="2:16">
      <c r="E111" s="62">
        <v>6824</v>
      </c>
      <c r="G111" s="206">
        <f t="shared" ref="G111:N119" si="29">G100/$E100</f>
        <v>8.9390386869871042E-3</v>
      </c>
      <c r="H111" s="206">
        <f t="shared" si="29"/>
        <v>0.80993552168815941</v>
      </c>
      <c r="I111" s="206">
        <f t="shared" si="29"/>
        <v>9.9062133645955452E-2</v>
      </c>
      <c r="J111" s="206">
        <f t="shared" si="29"/>
        <v>4.6014067995310666E-2</v>
      </c>
      <c r="K111" s="206">
        <f t="shared" si="29"/>
        <v>2.4032825322391559E-2</v>
      </c>
      <c r="L111" s="206">
        <f t="shared" si="29"/>
        <v>1.0990621336459554E-2</v>
      </c>
      <c r="M111" s="206">
        <f t="shared" si="29"/>
        <v>1.0257913247362252E-3</v>
      </c>
      <c r="N111" s="206">
        <f t="shared" si="29"/>
        <v>0</v>
      </c>
    </row>
    <row r="112" spans="2:16">
      <c r="E112" s="62">
        <v>8465</v>
      </c>
      <c r="G112" s="206">
        <f t="shared" si="29"/>
        <v>6.0248080330773772E-3</v>
      </c>
      <c r="H112" s="206">
        <f t="shared" si="29"/>
        <v>0.82906083874778502</v>
      </c>
      <c r="I112" s="206">
        <f t="shared" si="29"/>
        <v>9.2025989367985825E-2</v>
      </c>
      <c r="J112" s="206">
        <f t="shared" si="29"/>
        <v>3.2014176018901358E-2</v>
      </c>
      <c r="K112" s="206">
        <f t="shared" si="29"/>
        <v>2.8942705256940343E-2</v>
      </c>
      <c r="L112" s="206">
        <f t="shared" si="29"/>
        <v>1.0986414648552864E-2</v>
      </c>
      <c r="M112" s="206">
        <f t="shared" si="29"/>
        <v>9.4506792675723569E-4</v>
      </c>
      <c r="N112" s="206">
        <f t="shared" si="29"/>
        <v>0</v>
      </c>
    </row>
    <row r="113" spans="2:14">
      <c r="E113" s="62">
        <v>1556</v>
      </c>
      <c r="G113" s="206">
        <f t="shared" si="29"/>
        <v>2.377892030848329E-2</v>
      </c>
      <c r="H113" s="206">
        <f t="shared" si="29"/>
        <v>0.86118251928020562</v>
      </c>
      <c r="I113" s="206">
        <f t="shared" si="29"/>
        <v>7.7120822622107968E-2</v>
      </c>
      <c r="J113" s="206">
        <f t="shared" si="29"/>
        <v>2.1850899742930592E-2</v>
      </c>
      <c r="K113" s="206">
        <f t="shared" si="29"/>
        <v>1.0925449871465296E-2</v>
      </c>
      <c r="L113" s="206">
        <f t="shared" si="29"/>
        <v>3.2133676092544988E-3</v>
      </c>
      <c r="M113" s="206">
        <f t="shared" si="29"/>
        <v>1.9280205655526992E-3</v>
      </c>
      <c r="N113" s="206">
        <f t="shared" si="29"/>
        <v>0</v>
      </c>
    </row>
    <row r="114" spans="2:14">
      <c r="E114" s="62">
        <v>9568</v>
      </c>
      <c r="G114" s="206">
        <f t="shared" si="29"/>
        <v>1.0033444816053512E-2</v>
      </c>
      <c r="H114" s="206">
        <f t="shared" si="29"/>
        <v>0.78595317725752512</v>
      </c>
      <c r="I114" s="206">
        <f t="shared" si="29"/>
        <v>8.6015886287625423E-2</v>
      </c>
      <c r="J114" s="206">
        <f t="shared" si="29"/>
        <v>4.2955685618729096E-2</v>
      </c>
      <c r="K114" s="206">
        <f t="shared" si="29"/>
        <v>6.6994147157190639E-2</v>
      </c>
      <c r="L114" s="206">
        <f t="shared" si="29"/>
        <v>7.0025083612040131E-3</v>
      </c>
      <c r="M114" s="206">
        <f t="shared" si="29"/>
        <v>1.0451505016722408E-3</v>
      </c>
      <c r="N114" s="206">
        <f t="shared" si="29"/>
        <v>0</v>
      </c>
    </row>
    <row r="115" spans="2:14">
      <c r="E115" s="62">
        <v>12307</v>
      </c>
      <c r="G115" s="206">
        <f t="shared" si="29"/>
        <v>6.9878930689851303E-3</v>
      </c>
      <c r="H115" s="206">
        <f t="shared" si="29"/>
        <v>0.87706183472820343</v>
      </c>
      <c r="I115" s="206">
        <f t="shared" si="29"/>
        <v>7.1991549524660761E-2</v>
      </c>
      <c r="J115" s="206">
        <f t="shared" si="29"/>
        <v>2.2995043471195256E-2</v>
      </c>
      <c r="K115" s="206">
        <f t="shared" si="29"/>
        <v>1.6007150402210124E-2</v>
      </c>
      <c r="L115" s="206">
        <f t="shared" si="29"/>
        <v>3.9814739579101324E-3</v>
      </c>
      <c r="M115" s="206">
        <f t="shared" si="29"/>
        <v>9.7505484683513451E-4</v>
      </c>
      <c r="N115" s="206">
        <f t="shared" si="29"/>
        <v>0</v>
      </c>
    </row>
    <row r="116" spans="2:14">
      <c r="E116" s="62">
        <v>2262</v>
      </c>
      <c r="G116" s="206">
        <f t="shared" si="29"/>
        <v>2.2104332449160036E-2</v>
      </c>
      <c r="H116" s="206">
        <f t="shared" si="29"/>
        <v>0.85853227232537577</v>
      </c>
      <c r="I116" s="206">
        <f t="shared" si="29"/>
        <v>4.9071618037135278E-2</v>
      </c>
      <c r="J116" s="206">
        <f t="shared" si="29"/>
        <v>1.282051282051282E-2</v>
      </c>
      <c r="K116" s="206">
        <f t="shared" si="29"/>
        <v>3.580901856763926E-2</v>
      </c>
      <c r="L116" s="206">
        <f t="shared" si="29"/>
        <v>1.6799292661361626E-2</v>
      </c>
      <c r="M116" s="206">
        <f t="shared" si="29"/>
        <v>4.8629531388152082E-3</v>
      </c>
      <c r="N116" s="206">
        <f t="shared" si="29"/>
        <v>0</v>
      </c>
    </row>
    <row r="117" spans="2:14">
      <c r="E117" s="62">
        <v>14901</v>
      </c>
      <c r="G117" s="206">
        <f t="shared" si="29"/>
        <v>2.4159452385745924E-3</v>
      </c>
      <c r="H117" s="206">
        <f t="shared" si="29"/>
        <v>0.68928259848332329</v>
      </c>
      <c r="I117" s="206">
        <f t="shared" si="29"/>
        <v>0.11583115227165962</v>
      </c>
      <c r="J117" s="206">
        <f t="shared" si="29"/>
        <v>4.7714918461848201E-2</v>
      </c>
      <c r="K117" s="206">
        <f t="shared" si="29"/>
        <v>0.13093081001275081</v>
      </c>
      <c r="L117" s="206">
        <f t="shared" si="29"/>
        <v>1.2281054962754178E-2</v>
      </c>
      <c r="M117" s="206">
        <f t="shared" si="29"/>
        <v>1.5435205690893228E-3</v>
      </c>
      <c r="N117" s="206">
        <f t="shared" si="29"/>
        <v>1.1408630293268907E-3</v>
      </c>
    </row>
    <row r="118" spans="2:14">
      <c r="E118" s="62">
        <v>62187</v>
      </c>
      <c r="G118" s="206">
        <f t="shared" si="29"/>
        <v>3.2000257288500814E-3</v>
      </c>
      <c r="H118" s="206">
        <f t="shared" si="29"/>
        <v>0.8012285525913776</v>
      </c>
      <c r="I118" s="206">
        <f t="shared" si="29"/>
        <v>8.19785485712448E-2</v>
      </c>
      <c r="J118" s="206">
        <f t="shared" si="29"/>
        <v>2.2271535851544535E-2</v>
      </c>
      <c r="K118" s="206">
        <f t="shared" si="29"/>
        <v>7.6527248460289132E-2</v>
      </c>
      <c r="L118" s="206">
        <f t="shared" si="29"/>
        <v>1.4729766671490827E-2</v>
      </c>
      <c r="M118" s="206">
        <f t="shared" si="29"/>
        <v>6.4322125203016708E-5</v>
      </c>
      <c r="N118" s="206">
        <f t="shared" si="29"/>
        <v>2.8944956341357518E-4</v>
      </c>
    </row>
    <row r="119" spans="2:14">
      <c r="E119" s="62">
        <v>32034</v>
      </c>
      <c r="G119" s="206">
        <f t="shared" si="29"/>
        <v>3.0904663794718112E-3</v>
      </c>
      <c r="H119" s="206">
        <f t="shared" si="29"/>
        <v>0.73737279140912781</v>
      </c>
      <c r="I119" s="206">
        <f t="shared" si="29"/>
        <v>0.1165324342885684</v>
      </c>
      <c r="J119" s="206">
        <f t="shared" si="29"/>
        <v>4.8167571954798025E-2</v>
      </c>
      <c r="K119" s="206">
        <f t="shared" si="29"/>
        <v>8.3192857588811883E-2</v>
      </c>
      <c r="L119" s="206">
        <f t="shared" si="29"/>
        <v>1.1456577386526815E-2</v>
      </c>
      <c r="M119" s="206">
        <f t="shared" si="29"/>
        <v>1.8730099269526128E-4</v>
      </c>
      <c r="N119" s="206">
        <f t="shared" si="29"/>
        <v>1.9666604233002437E-3</v>
      </c>
    </row>
    <row r="120" spans="2:14">
      <c r="E120" s="3">
        <f>AVERAGE(E111:E119)</f>
        <v>16678.222222222223</v>
      </c>
      <c r="G120" s="207">
        <f t="shared" ref="G120:N120" si="30">AVERAGE(G111:G119)</f>
        <v>9.6194305232936619E-3</v>
      </c>
      <c r="H120" s="207">
        <f t="shared" si="30"/>
        <v>0.80551223405678696</v>
      </c>
      <c r="I120" s="207">
        <f t="shared" si="30"/>
        <v>8.773668162410482E-2</v>
      </c>
      <c r="J120" s="207">
        <f t="shared" si="30"/>
        <v>3.2978267992863394E-2</v>
      </c>
      <c r="K120" s="207">
        <f t="shared" si="30"/>
        <v>5.2595801404409892E-2</v>
      </c>
      <c r="L120" s="207">
        <f t="shared" si="30"/>
        <v>1.0160119732834946E-2</v>
      </c>
      <c r="M120" s="207">
        <f t="shared" si="30"/>
        <v>1.3974646657062603E-3</v>
      </c>
      <c r="N120" s="207">
        <f t="shared" si="30"/>
        <v>3.774414462267455E-4</v>
      </c>
    </row>
    <row r="122" spans="2:14">
      <c r="F122" s="3">
        <v>25</v>
      </c>
      <c r="G122" s="3" t="s">
        <v>95</v>
      </c>
      <c r="H122" s="3">
        <f>F122*7.5/100</f>
        <v>1.875</v>
      </c>
      <c r="I122" s="3">
        <f>F122*35/100</f>
        <v>8.75</v>
      </c>
      <c r="K122" s="3">
        <f>0.8*E120*H122+0.2*E120*I122</f>
        <v>54204.222222222226</v>
      </c>
      <c r="L122" s="3">
        <f>K122*365</f>
        <v>19784541.111111112</v>
      </c>
      <c r="M122" s="3">
        <f>L122*28%</f>
        <v>5539671.5111111123</v>
      </c>
    </row>
    <row r="123" spans="2:14">
      <c r="H123" s="3">
        <f>0.8*H122</f>
        <v>1.5</v>
      </c>
      <c r="I123" s="3">
        <f>0.2*I122</f>
        <v>1.75</v>
      </c>
    </row>
    <row r="124" spans="2:14" ht="15" thickBot="1">
      <c r="B124" s="526" t="s">
        <v>185</v>
      </c>
      <c r="C124" s="527"/>
      <c r="D124" s="527"/>
      <c r="E124" s="527"/>
      <c r="F124" s="527"/>
      <c r="G124" s="527"/>
      <c r="H124" s="527"/>
    </row>
    <row r="125" spans="2:14" ht="29">
      <c r="B125" s="200" t="s">
        <v>157</v>
      </c>
      <c r="C125" s="201" t="s">
        <v>119</v>
      </c>
      <c r="D125" s="201" t="s">
        <v>120</v>
      </c>
      <c r="E125" s="201" t="s">
        <v>182</v>
      </c>
      <c r="F125" s="201" t="s">
        <v>183</v>
      </c>
      <c r="G125" s="201" t="s">
        <v>184</v>
      </c>
      <c r="H125" s="202" t="s">
        <v>121</v>
      </c>
    </row>
    <row r="126" spans="2:14" ht="15" thickBot="1">
      <c r="B126" s="114">
        <v>356</v>
      </c>
      <c r="C126" s="203">
        <f>B126*365</f>
        <v>129940</v>
      </c>
      <c r="D126" s="86" t="e">
        <f>C126*#REF!</f>
        <v>#REF!</v>
      </c>
      <c r="E126" s="86" t="e">
        <f>D126*#REF!</f>
        <v>#REF!</v>
      </c>
      <c r="F126" s="86" t="e">
        <f>D126-E126</f>
        <v>#REF!</v>
      </c>
      <c r="G126" s="86" t="e">
        <f>E126*#REF!/1000</f>
        <v>#REF!</v>
      </c>
      <c r="H126" s="204" t="e">
        <f>F126*#REF!</f>
        <v>#REF!</v>
      </c>
    </row>
    <row r="129" spans="5:14">
      <c r="E129" s="3">
        <v>16678</v>
      </c>
      <c r="F129" s="208">
        <v>0.5</v>
      </c>
      <c r="H129" s="3">
        <f>(E129*H123+E129*I123)*365*F129/1000</f>
        <v>9892.1387500000001</v>
      </c>
    </row>
    <row r="130" spans="5:14">
      <c r="H130" s="210">
        <f t="shared" ref="H130:H135" si="31">$H$129*N130</f>
        <v>4222.0078520909656</v>
      </c>
      <c r="K130" s="209">
        <f t="shared" ref="K130:K135" si="32">H130/M130</f>
        <v>2.7331827677995527E-2</v>
      </c>
      <c r="L130" s="3" t="s">
        <v>85</v>
      </c>
      <c r="M130" s="3">
        <v>154472.21100000001</v>
      </c>
      <c r="N130" s="209">
        <f t="shared" ref="N130:N135" si="33">M130/SUM($M$130:$M$135)</f>
        <v>0.42680435028177965</v>
      </c>
    </row>
    <row r="131" spans="5:14">
      <c r="H131" s="210">
        <f t="shared" si="31"/>
        <v>4849.4644287719148</v>
      </c>
      <c r="K131" s="209">
        <f t="shared" si="32"/>
        <v>2.7331827677995527E-2</v>
      </c>
      <c r="L131" s="3" t="s">
        <v>84</v>
      </c>
      <c r="M131" s="3">
        <v>177429.204</v>
      </c>
      <c r="N131" s="209">
        <f t="shared" si="33"/>
        <v>0.49023416991314595</v>
      </c>
    </row>
    <row r="132" spans="5:14">
      <c r="H132" s="210">
        <f t="shared" si="31"/>
        <v>813.02364283169231</v>
      </c>
      <c r="K132" s="209">
        <f t="shared" si="32"/>
        <v>2.7331827677995531E-2</v>
      </c>
      <c r="L132" s="3" t="s">
        <v>83</v>
      </c>
      <c r="M132" s="3">
        <v>29746.405999999999</v>
      </c>
      <c r="N132" s="209">
        <f t="shared" si="33"/>
        <v>8.2188863639998208E-2</v>
      </c>
    </row>
    <row r="133" spans="5:14">
      <c r="H133" s="210">
        <f t="shared" si="31"/>
        <v>7.5548724839577792</v>
      </c>
      <c r="K133" s="209">
        <f t="shared" si="32"/>
        <v>2.7331827677995531E-2</v>
      </c>
      <c r="L133" s="3" t="s">
        <v>80</v>
      </c>
      <c r="M133" s="3">
        <v>276.41300000000001</v>
      </c>
      <c r="N133" s="209">
        <f t="shared" si="33"/>
        <v>7.6372488042161552E-4</v>
      </c>
    </row>
    <row r="134" spans="5:14">
      <c r="H134" s="210">
        <f t="shared" si="31"/>
        <v>6.8247573711954834E-2</v>
      </c>
      <c r="K134" s="209">
        <f t="shared" si="32"/>
        <v>2.7331827677995531E-2</v>
      </c>
      <c r="L134" s="3" t="s">
        <v>161</v>
      </c>
      <c r="M134" s="3">
        <v>2.4969999999999999</v>
      </c>
      <c r="N134" s="209">
        <f t="shared" si="33"/>
        <v>6.8991727104469533E-6</v>
      </c>
    </row>
    <row r="135" spans="5:14">
      <c r="H135" s="210">
        <f t="shared" si="31"/>
        <v>1.9706247755834776E-2</v>
      </c>
      <c r="K135" s="209">
        <f t="shared" si="32"/>
        <v>2.7331827677995531E-2</v>
      </c>
      <c r="L135" s="3" t="s">
        <v>160</v>
      </c>
      <c r="M135" s="3">
        <v>0.72099999999999997</v>
      </c>
      <c r="N135" s="209">
        <f t="shared" si="33"/>
        <v>1.9921119440257321E-6</v>
      </c>
    </row>
    <row r="136" spans="5:14">
      <c r="L136" s="3" t="s">
        <v>77</v>
      </c>
      <c r="M136" s="3">
        <v>0.6</v>
      </c>
    </row>
  </sheetData>
  <mergeCells count="23">
    <mergeCell ref="O4:R4"/>
    <mergeCell ref="E4:E5"/>
    <mergeCell ref="F4:G4"/>
    <mergeCell ref="H4:I4"/>
    <mergeCell ref="K4:K5"/>
    <mergeCell ref="L4:N4"/>
    <mergeCell ref="K74:N74"/>
    <mergeCell ref="B41:G41"/>
    <mergeCell ref="I41:O41"/>
    <mergeCell ref="C42:F42"/>
    <mergeCell ref="K42:N42"/>
    <mergeCell ref="C50:F50"/>
    <mergeCell ref="K50:N50"/>
    <mergeCell ref="C58:E58"/>
    <mergeCell ref="K58:M58"/>
    <mergeCell ref="C66:F66"/>
    <mergeCell ref="K66:N66"/>
    <mergeCell ref="C74:F74"/>
    <mergeCell ref="C82:F82"/>
    <mergeCell ref="K82:N82"/>
    <mergeCell ref="C90:F90"/>
    <mergeCell ref="K90:N90"/>
    <mergeCell ref="B124:H124"/>
  </mergeCells>
  <dataValidations count="1">
    <dataValidation type="list" allowBlank="1" showInputMessage="1" showErrorMessage="1" sqref="E6:E39" xr:uid="{00000000-0002-0000-0700-000000000000}">
      <formula1>paliwa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D500356D47F244AD3166675464837A" ma:contentTypeVersion="3" ma:contentTypeDescription="Utwórz nowy dokument." ma:contentTypeScope="" ma:versionID="3836ab80cbd0d607fd4ab083c1a51a76">
  <xsd:schema xmlns:xsd="http://www.w3.org/2001/XMLSchema" xmlns:xs="http://www.w3.org/2001/XMLSchema" xmlns:p="http://schemas.microsoft.com/office/2006/metadata/properties" xmlns:ns2="b9317516-fb96-4786-b592-56ea2e49ee51" xmlns:ns3="f481ac27-dfc7-4634-a0ae-1eb35b24cd2a" xmlns:ns4="77226e7c-1abe-4306-8039-ffe3b620ce66" targetNamespace="http://schemas.microsoft.com/office/2006/metadata/properties" ma:root="true" ma:fieldsID="ede7aa827ada050e897cf6db6337f2d3" ns2:_="" ns3:_="" ns4:_="">
    <xsd:import namespace="b9317516-fb96-4786-b592-56ea2e49ee51"/>
    <xsd:import namespace="f481ac27-dfc7-4634-a0ae-1eb35b24cd2a"/>
    <xsd:import namespace="77226e7c-1abe-4306-8039-ffe3b620ce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17516-fb96-4786-b592-56ea2e49ee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1ac27-dfc7-4634-a0ae-1eb35b24cd2a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krót wskazówki dotyczącej udostępniania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26e7c-1abe-4306-8039-ffe3b620ce6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545069A-89BC-45CE-B698-E8BC9B546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17516-fb96-4786-b592-56ea2e49ee51"/>
    <ds:schemaRef ds:uri="f481ac27-dfc7-4634-a0ae-1eb35b24cd2a"/>
    <ds:schemaRef ds:uri="77226e7c-1abe-4306-8039-ffe3b620c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0073DC-5C16-4F45-839A-19E0C4344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EAA611-47A7-4F6C-A767-A91828717D84}">
  <ds:schemaRefs>
    <ds:schemaRef ds:uri="b9317516-fb96-4786-b592-56ea2e49ee5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7226e7c-1abe-4306-8039-ffe3b620ce66"/>
    <ds:schemaRef ds:uri="f481ac27-dfc7-4634-a0ae-1eb35b24cd2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Hist</vt:lpstr>
      <vt:lpstr>SUM_CDP</vt:lpstr>
      <vt:lpstr>BAU</vt:lpstr>
      <vt:lpstr>SUM_SEAP </vt:lpstr>
      <vt:lpstr>Rap_GCP</vt:lpstr>
      <vt:lpstr>Rap_EM</vt:lpstr>
      <vt:lpstr>SUM_PGN</vt:lpstr>
      <vt:lpstr>II. TRANS (obliczenie wskaźnika</vt:lpstr>
      <vt:lpstr>'SUM_SEAP '!rok_inw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Bocian, Katarzyna</cp:lastModifiedBy>
  <cp:lastPrinted>2019-04-04T12:59:25Z</cp:lastPrinted>
  <dcterms:created xsi:type="dcterms:W3CDTF">2015-02-24T20:30:38Z</dcterms:created>
  <dcterms:modified xsi:type="dcterms:W3CDTF">2025-01-13T09:10:41Z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0x0101006AD500356D47F244AD3166675464837A</vt:lpwstr>
  </property>
  <property fmtid="{D5CDD505-2E9C-101B-9397-08002B2CF9AE}" pid="3" name="Microsoft.ReportingServices.InteractiveReport.Excel.SheetName">
    <vt:i4>2</vt:i4>
  </property>
</Properties>
</file>